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sonj-my.sharepoint.com/personal/alexis_trautman_bpu_nj_gov/Documents/Documents/EM&amp;V/"/>
    </mc:Choice>
  </mc:AlternateContent>
  <bookViews>
    <workbookView xWindow="-120" yWindow="-120" windowWidth="24240" windowHeight="13140"/>
  </bookViews>
  <sheets>
    <sheet name="Summary" sheetId="2" r:id="rId1"/>
    <sheet name="ReadMe" sheetId="4" r:id="rId2"/>
    <sheet name="Data Glossary" sheetId="3" r:id="rId3"/>
    <sheet name="Sources" sheetId="5" r:id="rId4"/>
    <sheet name="BLS Data Series - Inflation" sheetId="8" r:id="rId5"/>
    <sheet name="Sheet1" sheetId="12" state="hidden" r:id="rId6"/>
  </sheets>
  <externalReferences>
    <externalReference r:id="rId7"/>
  </externalReferences>
  <definedNames>
    <definedName name="_xlnm._FilterDatabase" localSheetId="0" hidden="1">Summary!$A$1:$P$375</definedName>
    <definedName name="wbName">MID(CELL("filename",'[1]List of Tables'!XFC1048540),FIND("[",CELL("filename",'[1]List of Tables'!XFC1048540))+1,FIND("]", CELL("filename",'[1]List of Tables'!XFC1048540))-FIND("[",CELL("filename",'[1]List of Tables'!XFC1048540))-1)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3" i="2" l="1"/>
  <c r="H317" i="2"/>
  <c r="I259" i="2"/>
  <c r="I260" i="2"/>
  <c r="I262" i="2"/>
  <c r="I263" i="2"/>
  <c r="H8" i="2"/>
  <c r="H231" i="2"/>
  <c r="H234" i="2" s="1"/>
  <c r="K234" i="2"/>
  <c r="H191" i="2"/>
  <c r="K15" i="12" l="1"/>
  <c r="O289" i="2" l="1"/>
  <c r="D13" i="12" s="1"/>
  <c r="D47" i="12"/>
  <c r="D71" i="12"/>
  <c r="D50" i="12"/>
  <c r="D59" i="12"/>
  <c r="G22" i="12" s="1"/>
  <c r="D38" i="12" l="1"/>
  <c r="D60" i="12"/>
  <c r="D48" i="12"/>
  <c r="D11" i="12"/>
  <c r="D46" i="12"/>
  <c r="D43" i="12"/>
  <c r="D72" i="12"/>
  <c r="G25" i="12" s="1"/>
  <c r="D26" i="12"/>
  <c r="D20" i="12"/>
  <c r="G14" i="12" s="1"/>
  <c r="D31" i="12"/>
  <c r="D19" i="12"/>
  <c r="G13" i="12" s="1"/>
  <c r="D23" i="12"/>
  <c r="D78" i="12"/>
  <c r="D24" i="12"/>
  <c r="D9" i="12"/>
  <c r="D12" i="12"/>
  <c r="D68" i="12"/>
  <c r="D32" i="12"/>
  <c r="D56" i="12"/>
  <c r="D58" i="12"/>
  <c r="D30" i="12"/>
  <c r="G18" i="12" s="1"/>
  <c r="D73" i="12"/>
  <c r="D57" i="12"/>
  <c r="D67" i="12"/>
  <c r="D76" i="12"/>
  <c r="D7" i="12"/>
  <c r="G7" i="12" s="1"/>
  <c r="D36" i="12"/>
  <c r="D70" i="12"/>
  <c r="G24" i="12" s="1"/>
  <c r="D8" i="12"/>
  <c r="G8" i="12" s="1"/>
  <c r="D45" i="12"/>
  <c r="D25" i="12"/>
  <c r="D34" i="12"/>
  <c r="D80" i="12"/>
  <c r="D66" i="12"/>
  <c r="D22" i="12"/>
  <c r="D44" i="12"/>
  <c r="D54" i="12"/>
  <c r="D35" i="12"/>
  <c r="G20" i="12" s="1"/>
  <c r="D10" i="12"/>
  <c r="D79" i="12"/>
  <c r="G28" i="12" s="1"/>
  <c r="D42" i="12"/>
  <c r="D37" i="12"/>
  <c r="D55" i="12"/>
  <c r="D61" i="12"/>
  <c r="D77" i="12"/>
  <c r="G27" i="12" s="1"/>
  <c r="D18" i="12"/>
  <c r="D6" i="12"/>
  <c r="D74" i="12"/>
  <c r="G26" i="12" s="1"/>
  <c r="D21" i="12"/>
  <c r="D53" i="12"/>
  <c r="D69" i="12"/>
  <c r="G23" i="12" s="1"/>
  <c r="D4" i="12"/>
  <c r="D41" i="12"/>
  <c r="D29" i="12"/>
  <c r="G17" i="12" s="1"/>
  <c r="D17" i="12"/>
  <c r="D5" i="12"/>
  <c r="D49" i="12"/>
  <c r="D65" i="12"/>
  <c r="D64" i="12"/>
  <c r="D52" i="12"/>
  <c r="G21" i="12" s="1"/>
  <c r="D40" i="12"/>
  <c r="D28" i="12"/>
  <c r="D16" i="12"/>
  <c r="D62" i="12"/>
  <c r="D2" i="12"/>
  <c r="G2" i="12" s="1"/>
  <c r="D33" i="12"/>
  <c r="G19" i="12" s="1"/>
  <c r="D75" i="12"/>
  <c r="D63" i="12"/>
  <c r="D51" i="12"/>
  <c r="D39" i="12"/>
  <c r="D3" i="12"/>
  <c r="D27" i="12"/>
  <c r="D15" i="12"/>
  <c r="D14" i="12"/>
  <c r="G12" i="12" s="1"/>
  <c r="G11" i="12" l="1"/>
  <c r="G5" i="12"/>
  <c r="G4" i="12"/>
  <c r="G6" i="12"/>
  <c r="G10" i="12"/>
  <c r="G15" i="12"/>
  <c r="G16" i="12"/>
  <c r="G9" i="12"/>
  <c r="G3" i="12"/>
  <c r="H26" i="12" l="1"/>
  <c r="H2" i="12"/>
  <c r="K2" i="12" s="1"/>
  <c r="H22" i="12"/>
  <c r="H10" i="12"/>
  <c r="K8" i="12" s="1"/>
  <c r="H25" i="12"/>
  <c r="H16" i="12"/>
  <c r="K12" i="12" s="1"/>
  <c r="H27" i="12"/>
  <c r="H7" i="12"/>
  <c r="H3" i="12"/>
  <c r="K3" i="12" s="1"/>
  <c r="H21" i="12"/>
  <c r="K16" i="12" s="1"/>
  <c r="H23" i="12"/>
  <c r="H17" i="12"/>
  <c r="H18" i="12"/>
  <c r="K13" i="12" s="1"/>
  <c r="H12" i="12"/>
  <c r="K10" i="12" s="1"/>
  <c r="H9" i="12"/>
  <c r="K7" i="12" s="1"/>
  <c r="H11" i="12"/>
  <c r="K9" i="12" s="1"/>
  <c r="H6" i="12"/>
  <c r="K6" i="12" s="1"/>
  <c r="H8" i="12"/>
  <c r="H28" i="12"/>
  <c r="H5" i="12"/>
  <c r="K5" i="12" s="1"/>
  <c r="H14" i="12"/>
  <c r="H24" i="12"/>
  <c r="H13" i="12"/>
  <c r="H4" i="12"/>
  <c r="K4" i="12" s="1"/>
  <c r="H20" i="12"/>
  <c r="H15" i="12"/>
  <c r="K11" i="12" s="1"/>
  <c r="H19" i="12"/>
  <c r="K14" i="12" s="1"/>
  <c r="L234" i="2"/>
  <c r="M234" i="2"/>
</calcChain>
</file>

<file path=xl/sharedStrings.xml><?xml version="1.0" encoding="utf-8"?>
<sst xmlns="http://schemas.openxmlformats.org/spreadsheetml/2006/main" count="4497" uniqueCount="1341">
  <si>
    <t>Sector</t>
  </si>
  <si>
    <t>End Use</t>
  </si>
  <si>
    <t>Measure Section</t>
  </si>
  <si>
    <t>Measure - from NJ Coordinated Measure List</t>
  </si>
  <si>
    <t>Technology, Measure or Practice (for matching)</t>
  </si>
  <si>
    <t>Fuel</t>
  </si>
  <si>
    <t>Incremental or Full Cost</t>
  </si>
  <si>
    <t>IMC UOM</t>
  </si>
  <si>
    <t>Cost Year</t>
  </si>
  <si>
    <t>Inflation adjusted (2023)</t>
  </si>
  <si>
    <t>Proposed IMC Source</t>
  </si>
  <si>
    <t>Residential</t>
  </si>
  <si>
    <t>Appliance</t>
  </si>
  <si>
    <t>Air purifier</t>
  </si>
  <si>
    <t>Air Purifier / Cleaner</t>
  </si>
  <si>
    <t>Air Purifier</t>
  </si>
  <si>
    <t>Electric</t>
  </si>
  <si>
    <t>Newer data source, from program data in NJ region</t>
  </si>
  <si>
    <t>Incremental</t>
  </si>
  <si>
    <t>Per Unit</t>
  </si>
  <si>
    <t>Rutgers</t>
  </si>
  <si>
    <t>Clothes dryer</t>
  </si>
  <si>
    <t>Clothes Dryer</t>
  </si>
  <si>
    <t>--</t>
  </si>
  <si>
    <t>NJ JCPL Appendix C</t>
  </si>
  <si>
    <t>Clothes Dryer Tier 2</t>
  </si>
  <si>
    <t>Newer and defensible data source, however not from NJ region. Proposed cost is for a heat pump dryer.</t>
  </si>
  <si>
    <t>Pennsylvania Incremental Cost Database</t>
  </si>
  <si>
    <t>Natural Gas</t>
  </si>
  <si>
    <t>EIA</t>
  </si>
  <si>
    <t>Clothes washer</t>
  </si>
  <si>
    <t xml:space="preserve">Clothes Washer Tier 1 </t>
  </si>
  <si>
    <t>Clothes Washer</t>
  </si>
  <si>
    <t>Newer and defensible data source, however not from NJ region</t>
  </si>
  <si>
    <t xml:space="preserve">Clothes Washer Tier 2 </t>
  </si>
  <si>
    <t>CA eTRM (DEER)</t>
  </si>
  <si>
    <t>Dehumidifier</t>
  </si>
  <si>
    <t xml:space="preserve">Dehumidifier </t>
  </si>
  <si>
    <t>Dehumidifier recycling</t>
  </si>
  <si>
    <t>Dehumidifier Recycling</t>
  </si>
  <si>
    <t>Newer data source, from NJ region. Cost is consistent with other small appliance recycling program IMCs.</t>
  </si>
  <si>
    <t>Dishwasher</t>
  </si>
  <si>
    <t>Electric Vehicle</t>
  </si>
  <si>
    <t>Electric Vehicle Charger</t>
  </si>
  <si>
    <t xml:space="preserve">Electric Vehicle Charger </t>
  </si>
  <si>
    <t>Defensible data source, however not from NJ region-- no regional data sources for this measure are available. Measure IMC assumes a baseline of a non-ENERGY STAR connected (or networked) Level 2 EV charger, efficient case is an ENERGY STAR connected Level 2 EV charger.</t>
  </si>
  <si>
    <t>RTF UES Workbook Level2EVChargers_v3_0</t>
  </si>
  <si>
    <t>Freezer</t>
  </si>
  <si>
    <t>Freezers</t>
  </si>
  <si>
    <t>Freezer recycling</t>
  </si>
  <si>
    <t>Freezer Recycling 
(between 10-30 cubic feet)</t>
  </si>
  <si>
    <t>Freezer Recycling</t>
  </si>
  <si>
    <t>Office equipment</t>
  </si>
  <si>
    <t>Monitors</t>
  </si>
  <si>
    <t>Monitor</t>
  </si>
  <si>
    <t xml:space="preserve">Three sources provide IMC based mostly on comparing prices between ENERGY STAR and non-energy star monitors at the time of each source's publication. The proposed IMC is a simple average of all three values (two from 2020 and one from 2017) the 2017 value is adjusted for inflation to bring it all to 2020 values. </t>
  </si>
  <si>
    <t>Computers</t>
  </si>
  <si>
    <t>There are two sources with IMC for computers: PA database based on price differences between  and NJ JCPL. There is a large gap between the two values (PA is $262.37 and NJ is $18.50). The IMC is the average of the two, but flagging to potentially consider for primary research</t>
  </si>
  <si>
    <t>Imaging</t>
  </si>
  <si>
    <t xml:space="preserve">PA is the only source of IMC for imaging equipment. The IMCs vary significantly by type of equipment, such as Multifunction printer or standard printer. </t>
  </si>
  <si>
    <t>Range</t>
  </si>
  <si>
    <t>Induction Cooktop Stove</t>
  </si>
  <si>
    <t>SMUD: Residential Cooktop Performance and Energy Comparison Study</t>
  </si>
  <si>
    <t>Refrigerator</t>
  </si>
  <si>
    <t xml:space="preserve">Refrigerator Tier 1 </t>
  </si>
  <si>
    <t>Newer and defensible data source, however not from NJ region. Incremental cost represents the average cost of all available configurations. Note: Refrigeration research still in progress; input welcome on handling wide range of configurations</t>
  </si>
  <si>
    <t xml:space="preserve">Refrigerator Tier 2 </t>
  </si>
  <si>
    <t>Flagging for potential consideration for further secondary research-- The older data source, from NJ region is unreasonably low  ($21.50) but IL TRM has a Tier 2 IMC of $140. IL TRM is recent but not as relevant of a market for NJ. The proposed value is the IL TRM</t>
  </si>
  <si>
    <t xml:space="preserve">Refrigerator Compact
(&lt;7.75 CF) </t>
  </si>
  <si>
    <t>Refrigerator Replacement for MIW</t>
  </si>
  <si>
    <t>Newer and defensible data source, however not from NJ region and not specific to MIW programs. Used the full cost of the cheapest ENERGY STAR-rated configuration option, Top Mount without Door Ice as a proxy for MIW program.</t>
  </si>
  <si>
    <t>Refrigerator recycling</t>
  </si>
  <si>
    <t>Refrigerator Recycling 
(between 10-30 cubic feet)</t>
  </si>
  <si>
    <t>Refrigerator Recycling</t>
  </si>
  <si>
    <t>Room A/C</t>
  </si>
  <si>
    <t>Room A/C Unit</t>
  </si>
  <si>
    <t>Average of 3 sources; flagging for potential consideration for primary research</t>
  </si>
  <si>
    <t>2018, 2020</t>
  </si>
  <si>
    <t>Rutgers (Lowes), PSEG Cadmus DR select model data, NJ JCPL</t>
  </si>
  <si>
    <t>Room A/C recycling</t>
  </si>
  <si>
    <t xml:space="preserve">Room A/C Unit Recycling </t>
  </si>
  <si>
    <t>Room A/C Recycling</t>
  </si>
  <si>
    <t>Smart home</t>
  </si>
  <si>
    <t>Smart Home</t>
  </si>
  <si>
    <t>One IMC source found. This mostly refers to lighting</t>
  </si>
  <si>
    <t>Smart strip</t>
  </si>
  <si>
    <t xml:space="preserve">Smart Strip Plug Outlets  - Tier 1 </t>
  </si>
  <si>
    <t>Advanced Power Strip</t>
  </si>
  <si>
    <t>There are four unique sources that use citations such as webscrapping various retailers, internal vendor documentation for programs, or NJ CEP protocols. The proposed IMC is an average of the four sources</t>
  </si>
  <si>
    <t>Smart Strip Plug Outlets  - Tier 2</t>
  </si>
  <si>
    <t>There are three unique sources that use citations such as webscrapping various retailers, internal vendor documentation for programs, or NJ CEP protocols. The proposed IMC is an average of the three sources</t>
  </si>
  <si>
    <t>QHEC- SMART STRIP</t>
  </si>
  <si>
    <t>Duplicate of "Smart Strip Plug Outlets" measures</t>
  </si>
  <si>
    <t>See "Smart Strip Plug Outlets" measures</t>
  </si>
  <si>
    <t>SMART STRIP</t>
  </si>
  <si>
    <t>Sound bar</t>
  </si>
  <si>
    <t>Sound Bars</t>
  </si>
  <si>
    <t>Sound Bar</t>
  </si>
  <si>
    <t>Televisions</t>
  </si>
  <si>
    <t>TVs</t>
  </si>
  <si>
    <t>TV</t>
  </si>
  <si>
    <t>There are two sources, One from PSEG using  a potential study in 2012 and another from NJ JCPL levaraging a more recent MA TRM. Given the old  vintatge of the PSEG study, the recommended IMC is from just the MA TRM but potentially flagging for primary research</t>
  </si>
  <si>
    <t xml:space="preserve">Water Cooler </t>
  </si>
  <si>
    <t>Water Cooler</t>
  </si>
  <si>
    <t>IL TRM has an incremental cost of $17 per unit based on a 2009 ENERGY STAR Certified Water Coolers Calculator</t>
  </si>
  <si>
    <t>IL TRM</t>
  </si>
  <si>
    <t>Envelope</t>
  </si>
  <si>
    <t>Air sealing</t>
  </si>
  <si>
    <t>Air Sealing</t>
  </si>
  <si>
    <t>Electric/Natural Gas</t>
  </si>
  <si>
    <t xml:space="preserve">From the NJ region, but the source year is unclear. The source that cited the primary research is from 2020, so we are assuming that year for inflation purposes, but it is not definitive. </t>
  </si>
  <si>
    <t>Per Sq Ft</t>
  </si>
  <si>
    <t>Pennsylvania Incremental Cost Database, references Northwest Regional Technical Forum</t>
  </si>
  <si>
    <t xml:space="preserve">Weatherstripping  17-Foot Roll Foam  </t>
  </si>
  <si>
    <t>This source is specific to door weatherstripping, not general weatherstripping. Also, the citation year isn't provided, the source is unclear, and this is not from the NJ region.</t>
  </si>
  <si>
    <t>Per Door</t>
  </si>
  <si>
    <t>Michigan Energy Measure Database 2023</t>
  </si>
  <si>
    <t>gaskets-10 pack</t>
  </si>
  <si>
    <t>No sources found for this measure. Primary research is recommended. We recommend using the proposed weatherstripping costs until primary research is complete.</t>
  </si>
  <si>
    <t>Insulation</t>
  </si>
  <si>
    <t>Attic/Roof/Ceiling Insulation</t>
  </si>
  <si>
    <t>Wall Insulation</t>
  </si>
  <si>
    <t>Per Sq Ft Insulation Installed</t>
  </si>
  <si>
    <t>Floor Insulation</t>
  </si>
  <si>
    <t>Attic Floor Insulation</t>
  </si>
  <si>
    <t>IMC value based on the average cost of R-38 to R-49 and R-49 to R-60 ceiling insulation. Also, the citation year isn't provided, the source is unclear, and this is not from the NJ region.</t>
  </si>
  <si>
    <t>Moderate Income Weatherization</t>
  </si>
  <si>
    <t>Weatherization</t>
  </si>
  <si>
    <t>HVAC</t>
  </si>
  <si>
    <t>Central AC and Air Source Heat Pump</t>
  </si>
  <si>
    <t>Air Source Heat Pump Tier 1
 (SEER &gt;=16,  EER&gt;= 12.5, HSPF &gt;=9)</t>
  </si>
  <si>
    <t>Air Source Heat Pump</t>
  </si>
  <si>
    <t>Air Source Heat Pump Tier 2
 (SEER &gt;=18, EER &gt;=13, HSPF &gt;=10)</t>
  </si>
  <si>
    <t>Air Source Heat Pump - Cold Climate 
(SEER &gt;=18 , EER &gt;=12, HSPF &gt;=10, and COP &gt;=1.75 at 5 def F)</t>
  </si>
  <si>
    <t>Cost represents a 3 ton variable capacity SEER 18/HSPF 12 system. Installed cost per ton decreases with increasing system size.</t>
  </si>
  <si>
    <t>RTF UES Workbook ResSF&amp;MHExistingHVAC_v7_1.xlsm</t>
  </si>
  <si>
    <t>Air conditioner and air source heat pump</t>
  </si>
  <si>
    <t>Air Source Heat Pump Tier 1
 (SEER &gt;=16,  EER&gt;= 12.5 HSPF &gt;=9)</t>
  </si>
  <si>
    <t>Boiler controls</t>
  </si>
  <si>
    <t>Reset controls for boiler</t>
  </si>
  <si>
    <t>Boiler Reset Controls</t>
  </si>
  <si>
    <t>All sources IL TRM, WI TRM, Rutgers and SJI eventually lead back to a 2006 Nexant study that listed the full costs at $612 back in 2006. The one exception is PSEG data based on an NGRID BCR model and that value is $212. Since the values are very different and the PSEG value is more recent and more applicable than the Nexant study, the proposed value is the PSEG value.</t>
  </si>
  <si>
    <t>Full Cost</t>
  </si>
  <si>
    <t>Per control</t>
  </si>
  <si>
    <t>PSEG Cadmus DR select model data</t>
  </si>
  <si>
    <t xml:space="preserve">  Central Air Conditioning Tier 1
 (SEER &gt;=16, EER &gt;=12.5)</t>
  </si>
  <si>
    <t>Central AC</t>
  </si>
  <si>
    <t>The PA database leveraging webscraping of equipment costs performed in 2020, has ROB IMC that range from $423.39 for 2-ton systems to $335.66 for 4-ton systems. This is based on project costs (capital and labor) of $3,187.61 (2-tons) to $4,964.16 (4-tons). Another source, NREL's database shows full project cost of 16 SEER systems of $4,008 (2 tons) to $5016 (4 tons). NREL's costs. For the 4-ton system the NREL cost is only 1% higher than the PA costs while for the 2-ton system the NREL cost is 25% higher. Overall, we feel the NREL costs are in the same ball park as the PA costs thus validating the PA costs. One crucial diffierence is that the NREL costs are based on National averages including national labor costs while the PA costs are specific to PA which is a market closer to NJ. Given NREL's somewhat agreement with the PA values and PA's values being more localized to New Jersey, our proposed IMC is to use the values from the Pennsylvania database for systems with 16+ SEER.</t>
  </si>
  <si>
    <t xml:space="preserve">  Central Air Conditioning Tier 2 
(SEER &gt;=18,  EER &gt;=13)</t>
  </si>
  <si>
    <t>The PA database does not have values for CACs with an 18 SEER or higher, but does have costs for "16+" SEER that range for ROB IMC that  from $423.39 for 2-ton systems to $335.66 for 4-ton systems and have  project costs (capital and labor) of $3,187.61 (2-tons) to $4,964.16 (4-tons).  Another source, NREL has total project costs that range from $4208 (2 tons) and $5216 (4-tons). Since PA doesnt have costs for higher SEER values specifically we assume the increase in cost between SEER 16 and SEER 18 systems in the NREL data apply to the PA data. Therefore the proposed IMCs are thePA costs for 16+ SEER increased by 4.5% which is the cost difference between NREL data for 16 SEER and 18 SEER projects</t>
  </si>
  <si>
    <t>Pump</t>
  </si>
  <si>
    <t>Circulating Pump</t>
  </si>
  <si>
    <t>Regional source used for proposed IMC, aligns with other ICMs pertaining to this measure</t>
  </si>
  <si>
    <t>Combi boiler</t>
  </si>
  <si>
    <t>Gas Combi Heat Tier 1(AFUE &gt;95%)</t>
  </si>
  <si>
    <t>Gas Combination Boiler</t>
  </si>
  <si>
    <t>There are multiple sources from 2018 with the most rigorous being the IL TRM which is based on DOE analysis from that time. The federal standard for minimum boiler efficiency increased in 2021 and thus those 2018 IMCs are not as accurate. DNV found an updated version of the DOE study cited in the IL TRM, from 2022. The proposed values are from that study using analysis in the DOE Boiler and Furnace Analysis" tab to extrapolate to the proper efficiencies.</t>
  </si>
  <si>
    <t>Per boiler</t>
  </si>
  <si>
    <t>Rutgers, WI TRM</t>
  </si>
  <si>
    <t>Gas Combi Heat Tier 2(AFUE &gt;97%)</t>
  </si>
  <si>
    <t>There is only one source, the IL TRM. It does not specify efficiency level but the cost is reasonably higher than the 95 AFUE counterpart estimate and is thus reasonable for this 97 AFUE measure</t>
  </si>
  <si>
    <t>Duct insulation</t>
  </si>
  <si>
    <t>Ductwork / Duct Insulation</t>
  </si>
  <si>
    <t>Duct Insulation</t>
  </si>
  <si>
    <t>Duct sealing</t>
  </si>
  <si>
    <t>Duct Sealing</t>
  </si>
  <si>
    <t>Only one source with data- recommend this measure for potential primary research</t>
  </si>
  <si>
    <t>per home</t>
  </si>
  <si>
    <t>Minisplit AC and heat pump</t>
  </si>
  <si>
    <t>Ductless Mini-Split Heat Pump
Single (SEER &gt;= 20, EER &gt;=12.5 or HSPF &gt;= 10)</t>
  </si>
  <si>
    <t>Ductless Mini-Split Heat Pump</t>
  </si>
  <si>
    <t>CA eTRM (Southern California Edison (SCE). 2020. "SWHC050-02 Cost Analysis.xlsx.")</t>
  </si>
  <si>
    <t>Ductless Mini Split A/C
(SEER &gt;= 20, EER &gt;=12.5)</t>
  </si>
  <si>
    <t>Ductless Mini Split A/C
(SEER &gt;= 20, EER &gt;=12)</t>
  </si>
  <si>
    <t>EC furnace fan motor</t>
  </si>
  <si>
    <t>Furnace Fans 
(ECM motor install)</t>
  </si>
  <si>
    <t>ECM Furnace Fan</t>
  </si>
  <si>
    <t>There are three sources, IL TRM, PA Database, and NJ  JCPL that are all generally aligned and within a similar time frame. The proposed value is the average of the 3 sources with adjusted 2022$</t>
  </si>
  <si>
    <t>Per ECM motor</t>
  </si>
  <si>
    <t>Filter whistle</t>
  </si>
  <si>
    <t>Furnace/Air Handler Filter Whistle</t>
  </si>
  <si>
    <t>Furnace Filter Alarm</t>
  </si>
  <si>
    <t>There are two sources for furnace whistles, the PA Database and PSEG. The two sources are far apart by orders of magnitude, and the PSEG source is unreasonable ($612). The proposed value is the PA data base value</t>
  </si>
  <si>
    <t>Per whistle</t>
  </si>
  <si>
    <t>Furnace</t>
  </si>
  <si>
    <t>Gas Furnace - Tier 1 (&gt;95%)5</t>
  </si>
  <si>
    <t>Gas Furnace</t>
  </si>
  <si>
    <t>There are four sources ranging from 2017 to 2022. Utility sources are less rigourous and the more rigourous sources are not as relevant of a market.  The proposed value is the average of the four sources with values adjusted to 2022$</t>
  </si>
  <si>
    <t>Per furnace</t>
  </si>
  <si>
    <t>Rutgers, IL TRM, SJI, PSEG</t>
  </si>
  <si>
    <t>Gas Furnace - Tier 2 (&gt;97%)5</t>
  </si>
  <si>
    <t>There are four sources with unique citations ranging from 2012 to 2022. Utility sources are less rigourous and the more rigourous sources are not as relevant of a market.  The proposed value is the average of the four sources with values adjusted to 2022$</t>
  </si>
  <si>
    <t>Rutgers, IL TRM, SJI</t>
  </si>
  <si>
    <t>Air To Water Heat Pump</t>
  </si>
  <si>
    <t>Air to Water Heat Pump 
(COP &gt;1.75 at full load capacity and 110 deg F water temp)</t>
  </si>
  <si>
    <t>Cost represents a 4 ton system</t>
  </si>
  <si>
    <t>NYSERDA Air-to-Water Heat Pump Demonstration Project https://www.solartompkins.org/uploads/2/5/9/0/25909382/available_atw_hp_products_list.pdf</t>
  </si>
  <si>
    <t>Ground loop heat pump</t>
  </si>
  <si>
    <t>Geothermal Heat Pump 
Energy Star 
Closed Loop Wtr to Air  EER &gt;= 17.1
Closed Loop Wtr to Wtr  EER &gt;= 21.1
Open Loop Wtr to Air    EER &gt;= 16.1 
Open Loop Wtr to Wtr   EER &gt;= 20.1</t>
  </si>
  <si>
    <t>Geothermal Heat Pump</t>
  </si>
  <si>
    <t>Heat or energy recovery ventilator</t>
  </si>
  <si>
    <t>Heat/Energy Recovery Ventilator</t>
  </si>
  <si>
    <t>Heat Recovery Ventilator</t>
  </si>
  <si>
    <t>Proposed IMC comes from the only source with data. Recommend measure for potential primary research</t>
  </si>
  <si>
    <t>Boiler</t>
  </si>
  <si>
    <t>Gas Boiler (90-95% AFUE)5</t>
  </si>
  <si>
    <t>Gas Boiler</t>
  </si>
  <si>
    <t>DOE Technical Support Document Energy Efficiency Program for Consumer products and Commercial and industrial equipment: Commercial boilers</t>
  </si>
  <si>
    <t>Gas Boiler (&gt;95% AFUE)5</t>
  </si>
  <si>
    <t>Maintenance</t>
  </si>
  <si>
    <t>HVAC Maintenance</t>
  </si>
  <si>
    <t>HVAC Tune-Up</t>
  </si>
  <si>
    <t>The Pen TRM has the same costs for Central AC, Heat Pump, and Furnace maintenance. Costs for this measure are entirely dependent on labor costs, so we prioritized using a source that is geographically closest to NJ.</t>
  </si>
  <si>
    <t>per unit</t>
  </si>
  <si>
    <t>Properly Maintained Boiler (note:  discuss timing.  Previously assumed these would kick off later)</t>
  </si>
  <si>
    <t>There were two sources for boiler tune-ups: WI TRM from 2017 and PSEG utility data from 2020. The WI TRM was based on data from program vendors. The proposed value is the average of the two with the WI TRM value adjusted to 2020$. Note the NJ TRM combines this measure with the furnace maintenance measure.</t>
  </si>
  <si>
    <t>WI TRM and PSEG</t>
  </si>
  <si>
    <t>Properly Maintained Furnace  (note:  discuss timing.  Previously assumed these would kick off later)</t>
  </si>
  <si>
    <t>There was one source with cost data for furnaces, the PA Database based on actual program data. The IL TRM also mentioned furnace maintenance costs but did not provide a value instead citing the deemed cost was the actual cost of the work. The proposed value is the PA database value which is recent (2020) and applicable (close to NJ). Note the NJ TRM combines this measure with boiler maintenance measure</t>
  </si>
  <si>
    <t>HVAC Tune-up for AC</t>
  </si>
  <si>
    <t>Smart Thermostat</t>
  </si>
  <si>
    <t>Smart Thermostats - Gas Heat and no CAC or muni</t>
  </si>
  <si>
    <t>There are two applications, ROB/New and early replacement/retrofit. The Incremental cost of ROB/New had 6 sources inlcuding the PA database, NJ JCPL utility data, PSEG utility data, SJI utility data, IL TRM, and the WI TRM. All sources besides the WI TRM were from 2020 or 2022 and around $100 to $150. The WI TRM was from 2018 and higher ($207). The proposed value is the average of the sources adjusted to 2022$ excluding the WI TRM value because it is older, and not a very relevant market. Additionally, it's likely the costs of smart themostats decreased since 2018 as the technology has scaled.  For the Direct Install full cost, there are fewer sources. IL TRM and WI TRM direct to use actual costs. The PA database and SJI utility data had sources dated from 2020. The proposed value is the average of the two brought to 2022$ to be comparable to the IMC for ROB/New</t>
  </si>
  <si>
    <t>Both</t>
  </si>
  <si>
    <t>Per thermostat</t>
  </si>
  <si>
    <t>Incremental: $147.51
Full: $285.48</t>
  </si>
  <si>
    <t>PA data base, IL TRM, WI TRM, NJ JCPL, SJI, PSEG</t>
  </si>
  <si>
    <t>Smart Thermostats - Gas Heat w/ CAC</t>
  </si>
  <si>
    <t>Smart Thermostats - Electric A/C and Elec Heat</t>
  </si>
  <si>
    <t>Smart Thermostat - Electric A/C and No Natural Gas</t>
  </si>
  <si>
    <t>Smart Thermostats - No Central A/C and Elec Heat</t>
  </si>
  <si>
    <t xml:space="preserve">Smart Thermostats </t>
  </si>
  <si>
    <t>There are two applications, ROB/New and early replacement/retrofit. The Incremental cost of ROB/New had 6 sources inlcuding the PA database, NJ JCPL utility data, PSEG utility data, SJI utility data, IL TRM, and the WI TRM. All sources besides the WI TRM were from 2020 or 2022 and around $100 to $150. The WI TRM was from 2018 and higher ($207). The proposed value is the average of the sources adjusted to 2022$ excluding the WI TRM value because it is older, and not a very relevant market. Additionally, it likely the costs of smart themostats decreased since 2018 as the technology has scaled.  For the Direct Install full cost, there are fewer sources. IL TRM and WI TRM direct to use actual costs. The PA database and SJI utility data had sources dated from 2020. The proposed value is the average of the two brought to 2022$ to be comparable to the IMC for ROB/New</t>
  </si>
  <si>
    <t>PTAC and PTHP</t>
  </si>
  <si>
    <t>PTAC - CEE Tier 2 - Multi Family</t>
  </si>
  <si>
    <t>PTAC</t>
  </si>
  <si>
    <t>ENERGY STAR and CEE do not have a PTAC program. Costs are based on a 12.19 EER, 1 ton unit with a code compliant 10.4 EER baseline efficiency.</t>
  </si>
  <si>
    <t>CA eTRM (San Diego Gas &amp; Electric (SDG&amp;E). 2022. “SWHC027-03 Cost Data.xlsx.”)</t>
  </si>
  <si>
    <t>PTHP - CEE Tier 2- Multi Family</t>
  </si>
  <si>
    <t>ENERGY STAR and CEE do not have a PTHP program. Costs are based on a 11.95 EER/3.49 COP, 1 ton unit with a code compliant 10 EER/2.9 COP baseline efficiency.</t>
  </si>
  <si>
    <t>Quality Install</t>
  </si>
  <si>
    <t>HVAC Quality Install</t>
  </si>
  <si>
    <t>IL TRM v10</t>
  </si>
  <si>
    <t>Ventilation fan</t>
  </si>
  <si>
    <t>Ceiling Fans</t>
  </si>
  <si>
    <t>Ceiling Fan</t>
  </si>
  <si>
    <t>Cost comes from the ENERGY STAR calculator, so it is consistent with most programs across the country. It may be outdated though as it was published in 2016.</t>
  </si>
  <si>
    <t>Bathroom Fan</t>
  </si>
  <si>
    <t>Exhaust Ventilation Fans</t>
  </si>
  <si>
    <t>We are assuming that the bathroom fan costs are an appropriate equivalent for this measure.</t>
  </si>
  <si>
    <t>Lighting</t>
  </si>
  <si>
    <t>Lamps and fixtures</t>
  </si>
  <si>
    <t>LED Fixtures</t>
  </si>
  <si>
    <t>Propose the value from NJ JCPL. The Other value found was from Rutgers from 2012 and is too dated. Per our TRM, res LED fixture baseline assumed to be: ENERGY STAR Lamps and Fixtures: Baseline wattage assumed to equal to the installed lumens divivded by 45 lumens per watt. Size of value in JCPL and understanding baseline suggests this is  full cost</t>
  </si>
  <si>
    <t>Mid-Atlantic TRM Version 9</t>
  </si>
  <si>
    <t>C&amp;I</t>
  </si>
  <si>
    <t>Lighting controls</t>
  </si>
  <si>
    <t xml:space="preserve">Daylight continuous dimming control </t>
  </si>
  <si>
    <t>Daylighting</t>
  </si>
  <si>
    <t>Propose using Rutgers value which derives from NEEP V10. This is the most up to date.</t>
  </si>
  <si>
    <t>Per Dimmer</t>
  </si>
  <si>
    <t>Lamps</t>
  </si>
  <si>
    <t>Delamping</t>
  </si>
  <si>
    <t>Propose value from Mid atlantic TRM. Few sources available and this is fairly geographically close and a recent value. TRM denotes varying baseline types but the measure is a full removal so Full cost assumed</t>
  </si>
  <si>
    <t>Per Removal</t>
  </si>
  <si>
    <t xml:space="preserve">Dual daylight &amp; occupancy sensor (DOS)  </t>
  </si>
  <si>
    <t xml:space="preserve">Dual Daylight &amp; Occupancy Sensor (DOS)  </t>
  </si>
  <si>
    <t xml:space="preserve">NJ JCPL </t>
  </si>
  <si>
    <t>Exit signs</t>
  </si>
  <si>
    <t xml:space="preserve">Exit Signs </t>
  </si>
  <si>
    <t>Exit Sign</t>
  </si>
  <si>
    <t>Propose using PA value. It is the most recent and geographcially similar. NJ TRM denotes as an early replacement measure</t>
  </si>
  <si>
    <t>Per Sign</t>
  </si>
  <si>
    <t>Exterior/Dusk-to-Dawn, Interior and 24 hour  application</t>
  </si>
  <si>
    <t>LED Sign Lighting</t>
  </si>
  <si>
    <t>No current applicable value found for this measure. Continued research needed. Assume similar value to NEW LED luminiare (exterior) until further research can be conducted.</t>
  </si>
  <si>
    <t>Per Fixture</t>
  </si>
  <si>
    <t xml:space="preserve">Horticultural Lighting  (Controlled Environment Agriculture) </t>
  </si>
  <si>
    <t>Grow Lights</t>
  </si>
  <si>
    <t>Lighting fixtures</t>
  </si>
  <si>
    <t>LED integrated retrofit kit for 2x2, 1x4 and 2x4 fixtures</t>
  </si>
  <si>
    <t>Linear Fixtures, Troffers, and Panels</t>
  </si>
  <si>
    <t>Suggest using value from Mid Atlantic TRM. This had the best matching value to the name of this measure and is a geographically similar location and recent. Assume full cost as retrofit/ER. Baseline is existing wattage</t>
  </si>
  <si>
    <t xml:space="preserve">LED lamps - A-Line, PAR, R, G, MR, and other specialty type lamps </t>
  </si>
  <si>
    <t>Screw-in</t>
  </si>
  <si>
    <t>Full cost</t>
  </si>
  <si>
    <t>Per Lamp</t>
  </si>
  <si>
    <t xml:space="preserve">Lamps </t>
  </si>
  <si>
    <t>LED linear replacement lamp with new LED driver for wall pack, flood light, canopy, recessed fixture.</t>
  </si>
  <si>
    <t>Linear Lamp</t>
  </si>
  <si>
    <t>Lack of additional sources. Suggest using value in JCPL</t>
  </si>
  <si>
    <t>Miscellaneous</t>
  </si>
  <si>
    <t>Behavior</t>
  </si>
  <si>
    <t>Behavioral Programs</t>
  </si>
  <si>
    <t>Per home</t>
  </si>
  <si>
    <t>Pennsylvania Incremental Cost Database, PSEG Cadmus DR select model data, NJ JCPL</t>
  </si>
  <si>
    <t>Home Energy Reports</t>
  </si>
  <si>
    <t>Quick Home Energy Checkup (QHEC)</t>
  </si>
  <si>
    <t>New Construction</t>
  </si>
  <si>
    <t xml:space="preserve">Home Performance with Energy Star </t>
  </si>
  <si>
    <t>ENERGY STAR Homes</t>
  </si>
  <si>
    <t xml:space="preserve">JCPL only current source. MD actuals cited. </t>
  </si>
  <si>
    <t>$1,323.00</t>
  </si>
  <si>
    <t>School Kits</t>
  </si>
  <si>
    <t>EE Kits</t>
  </si>
  <si>
    <t>$68.69</t>
  </si>
  <si>
    <t>Per kit</t>
  </si>
  <si>
    <t>Water Heating</t>
  </si>
  <si>
    <t>Faucet aerator</t>
  </si>
  <si>
    <t>Faucet Aerator</t>
  </si>
  <si>
    <t>This source is scalable, but the source year is unclear. The other sources found date back to a Ontario (Canada) Energy Board report from 2009 or they provide full costs rather than incremental.</t>
  </si>
  <si>
    <t>Per Aerator</t>
  </si>
  <si>
    <t>QHEC- Faucet Aerator</t>
  </si>
  <si>
    <t>Newer data source from the NJ region</t>
  </si>
  <si>
    <t>QHEC- Kitchen Faucet Aerator</t>
  </si>
  <si>
    <t>Newer data source, but it's not from the NJ region. This source provided costs from retail and online stores, so the average of the two was used for the IMC.</t>
  </si>
  <si>
    <t>Wisconsin Focus on Energy 2022 Technical Reference Manual</t>
  </si>
  <si>
    <t xml:space="preserve"> Faucet Aerator</t>
  </si>
  <si>
    <t>This source is scalable, but the source is unclear. The other sources found date back to a Ontario (Canada) Energy Board report or they provide full costs rather than incremental.</t>
  </si>
  <si>
    <t>Kitchen Faucet Aerator</t>
  </si>
  <si>
    <t>Newer data source, but it's not from the NJ region.</t>
  </si>
  <si>
    <t>Heat pump water heater</t>
  </si>
  <si>
    <t>Heat Pump Water Heater</t>
  </si>
  <si>
    <t>Proposed IMC is the average incremental cost for the measure from the PA incremental cost database. Costs sourced from multiple retailers.</t>
  </si>
  <si>
    <t>Per Water Heater</t>
  </si>
  <si>
    <t>SupplyHouse.com</t>
  </si>
  <si>
    <t>Indirect water heater</t>
  </si>
  <si>
    <t>Indirect - Fired Storage Tank Water Heater* (must be attached to Energy Star rated heating Source)</t>
  </si>
  <si>
    <t>Indirect Water Heater</t>
  </si>
  <si>
    <t xml:space="preserve">Proposed IMC is the incremental cost reported in the SJI Incremental Cost. </t>
  </si>
  <si>
    <t>SJI</t>
  </si>
  <si>
    <t xml:space="preserve">Indirect - Fired Storage Tank Water Heater* </t>
  </si>
  <si>
    <t>Showerhead</t>
  </si>
  <si>
    <t>Low flow Showerhead</t>
  </si>
  <si>
    <t>Low Flow Showerhead</t>
  </si>
  <si>
    <t>Rutgers and SJI used values based on old Mid-Atlantic TRM values, the updated Mid-Atlantic TRM refers to the IL TRM. The MN TRM also cites an older IL TRM. Those sources are all disregarded therefore in favor of the most recent IL TRM which has costs based on market research in 2022. Additional sources include the WI TRM which has costs based on actual project data from 2021 and the PA IMC Database which is based on a search of retail websites in 2019. The PA value seems unreasonably high ($41) and is thus disregarded. PSEG has a value based on actual program data that is in line with the IL TRM and WI TRM values. The proposed value is the PSEG value because it is relatively recent and the most applicable the NJ market while being in line with the IL and WI TRM.</t>
  </si>
  <si>
    <t>Per showerhead</t>
  </si>
  <si>
    <t>PSEG</t>
  </si>
  <si>
    <t>QHEC- Efficient Flow Showerhead</t>
  </si>
  <si>
    <t>Pipe insulation</t>
  </si>
  <si>
    <t>Pipe Insulation</t>
  </si>
  <si>
    <t>Newer and defensible source; just the capital cost was used (see QHEC measure for capital + labor cost).</t>
  </si>
  <si>
    <t>Per foot</t>
  </si>
  <si>
    <t>QHEC- PIPE INSULATION</t>
  </si>
  <si>
    <t>Newer and defensible source used; capital plus labor cost for QHEC</t>
  </si>
  <si>
    <t>Pool pump</t>
  </si>
  <si>
    <t xml:space="preserve">Pool Pump - Variable Speed </t>
  </si>
  <si>
    <t>Pool Pump</t>
  </si>
  <si>
    <t>Newer and defensible source used</t>
  </si>
  <si>
    <t>Per Pump</t>
  </si>
  <si>
    <t>Storage water heater</t>
  </si>
  <si>
    <t>Gas Storage Tank Water Heater - Power Vented &lt;55 gallons,UEF&gt;.64 Medium Draw Pattern UEF ≥ 0.64
High Draw Pattern UEF ≥ 0.68</t>
  </si>
  <si>
    <t>Gas Storage Water Heater</t>
  </si>
  <si>
    <t>The MN TRM cites the IL TRM and the IL TRM uses data from 2010. The WI TRM also uses data from 2010 and the Mid-atlantic TRM uses data from 2012. All of these values are outdated. A 2018 study in MA used webscraping, interviews with contractors, and program data to derive full cost values for water heaters &lt;55 gallons varied by draw pattern and then for water heaters &gt;55 gallons overall (not varied by draw pattern. The proposed Early replacement IMC is the MA values since they are more recent than all the other sources. For systems over 55 gallons prices are not split by draw pattern and thus the same cost is used for both draw patterns. For ROB, all sources go back to either the IL TRM or the Mid-Atlantic TRM. The mid atlantic trm uses a 2017 analysis based on data from 2012.  While the IL TRM uses data from 2010. Rutgers currently uses the Mid-Atlantic TRM value. Since that value is more recent and more applicable, it is the proposed ROB value. Note however that it does not vary by capacity or draw pattern</t>
  </si>
  <si>
    <t>Mid-Atlantic TRM and MA Navigant study</t>
  </si>
  <si>
    <t>Gas Storage Tank Water Heater - Power Vented &gt;55 gallons,UEF&gt;.85 Medium Draw Pattern UEF ≥ 0.78
High Draw Pattern UEF ≥ 0.80</t>
  </si>
  <si>
    <t>Gas Storage Tank Water Heater - Power Vented &lt;55 gallons,UEF&gt;.64</t>
  </si>
  <si>
    <t>Gas Storage Tank Water Heater - Power Vented &gt;55 gallons,UEF&gt;.85</t>
  </si>
  <si>
    <t>Tankless water heater</t>
  </si>
  <si>
    <t>Tankless WH, UEF&gt;=0.87</t>
  </si>
  <si>
    <t>Tankless Water Heater</t>
  </si>
  <si>
    <t>Multiple sources found: Mid Atlantic TRM value of $2,424, deemed too high. Proposed value from MN TRM aligns with other related IMCs</t>
  </si>
  <si>
    <t>MN TRM</t>
  </si>
  <si>
    <t>Nothing found for electric tankless water heater, so gas tankless water heater IMC used. Recommend for potential primary research</t>
  </si>
  <si>
    <t>Thermostatic showerhead</t>
  </si>
  <si>
    <t>Thermostatic Restrictor Shower Valve</t>
  </si>
  <si>
    <t>Newer and defensible data source used for proposed IMC, however it was the only source with data</t>
  </si>
  <si>
    <t>Per Valve</t>
  </si>
  <si>
    <t>Water heating controls</t>
  </si>
  <si>
    <t>Waterheater setback</t>
  </si>
  <si>
    <t>Water Heater Temperature Setback</t>
  </si>
  <si>
    <t>Per Home</t>
  </si>
  <si>
    <t>Agriculture</t>
  </si>
  <si>
    <t>Auto Milker Takeoff</t>
  </si>
  <si>
    <t>Dairy pump VFD</t>
  </si>
  <si>
    <t>Dairy Vac Pump VSD Controls</t>
  </si>
  <si>
    <t>Dairy Pump VFD</t>
  </si>
  <si>
    <t>Pennsylvania Incremental Cost Database, references 2018 Vermont TRM</t>
  </si>
  <si>
    <t>Dairy Refrigeration Tune-Up</t>
  </si>
  <si>
    <t>Per Cow</t>
  </si>
  <si>
    <t>Dairy Scroll Compressor</t>
  </si>
  <si>
    <t>Not from the NJ region, but all sources found ultimately point to this PG&amp;E work paper</t>
  </si>
  <si>
    <t>PG&amp;E Workpaper – Scroll Compressor (PGE3PAGR113), February 2013</t>
  </si>
  <si>
    <t>Engine Block Heater Timer</t>
  </si>
  <si>
    <t>Heat Reclaimers</t>
  </si>
  <si>
    <t>IL TRM - references Efficiency Vermont custom project data 2010-2017</t>
  </si>
  <si>
    <t>Lifestock waterer</t>
  </si>
  <si>
    <t>Livestock Waterer</t>
  </si>
  <si>
    <t>Newer data source, but it's not from the NJ region. IMC value based on the average cost of energy efficient, energy free retrofit, and energy free new construction livestock waterers.</t>
  </si>
  <si>
    <t>Wisconsin Focus on Energy 2019 Technical Reference Manual</t>
  </si>
  <si>
    <t>Low pressure irrigation</t>
  </si>
  <si>
    <t>Low Pressure Irrigation</t>
  </si>
  <si>
    <t>Not from the NJ region and the source is older, but it has the most clear/scalable units.</t>
  </si>
  <si>
    <t>Per Sprinkler Nozzle</t>
  </si>
  <si>
    <t>Ventilation fans</t>
  </si>
  <si>
    <t>HE Ventilation Fans</t>
  </si>
  <si>
    <t>High Efficiency Ventilation Fans</t>
  </si>
  <si>
    <t>IL TRM - references Act on Energy Commercial Technical Reference Manual No. 2010-4, Nexant 2018</t>
  </si>
  <si>
    <t xml:space="preserve">High Volume Low Speed Fans (Destratification) </t>
  </si>
  <si>
    <t>High Volume Low Speed Fans</t>
  </si>
  <si>
    <t>Per Foot (fan diameter)</t>
  </si>
  <si>
    <t>Sources are limited, of low rigor, and old. Primary research is warranted if the measure has activity</t>
  </si>
  <si>
    <t>Per clothes dryer</t>
  </si>
  <si>
    <t>NJ JPCL</t>
  </si>
  <si>
    <t xml:space="preserve">Clothes Dryer - Tier 2 </t>
  </si>
  <si>
    <t>Clothes Dryer Modulating Valve</t>
  </si>
  <si>
    <t>Commercial Modulating Gas Dryer Valve</t>
  </si>
  <si>
    <t>Per modulating gas dryer valve retrofit</t>
  </si>
  <si>
    <t>WI, MN, and IL TRMs</t>
  </si>
  <si>
    <t>SBDI - Commercial Modulating Gas Dryer Valve</t>
  </si>
  <si>
    <t>See "Commercial Modulating Gas Dryer Valve"</t>
  </si>
  <si>
    <t>NA</t>
  </si>
  <si>
    <t>CEE Tier 1</t>
  </si>
  <si>
    <t>Two sources. One is relevant but not so recent. One is more recent but not as relevant because its cost is based on IMC/lb capacity. The proposed IMC is the average of the two assuming a 15 lb capacity</t>
  </si>
  <si>
    <t>Per clothes washer</t>
  </si>
  <si>
    <t>PSEG, IL TRM</t>
  </si>
  <si>
    <t>CEE Tier 2</t>
  </si>
  <si>
    <t xml:space="preserve">Two costs that are both transferable and rigourous but outdated. The proposed cost is the average of the two but primary research is recommended due to the old vintage of the sources </t>
  </si>
  <si>
    <t>CMUA TRM, WI TRM (citing 2013 IL TRM)</t>
  </si>
  <si>
    <t>Since this is residential equipment in a commercial setting and not really commercial appliances, we looked at Res and CI sources.  The main res source was rigourous and recent. CI sources were either of poor quality or in general alignment with the res value. The res value was selected</t>
  </si>
  <si>
    <t>This is for residential equipment in C&amp;I studies so should be aligned with Residential measure value. One source has IMC for residential washer in multifamily setting ($284) which is almost identical to the res value so the res value is selected ($280.71) The MF value is less recent than the res value so the res value is proposed</t>
  </si>
  <si>
    <t>Since this is for residential appliances in commercial setting rather than commercial appliances, we use the same costs as used for residential dehumidifers: Newer and defensible data source, however not from NJ region</t>
  </si>
  <si>
    <t>Per dehumidifier</t>
  </si>
  <si>
    <t>Appliance Recycling</t>
  </si>
  <si>
    <t>Demand controlled kitchen ventilation</t>
  </si>
  <si>
    <t>Demand Controlled Kitchen Ventilation (DCKV)</t>
  </si>
  <si>
    <t>Kitchen Demand Ventilation Controls</t>
  </si>
  <si>
    <t>Rigour and recent data from three sources. Cost is the average of them all</t>
  </si>
  <si>
    <t>Per HP of ventilation fan</t>
  </si>
  <si>
    <t>PA Database, PSEG, WI TRM</t>
  </si>
  <si>
    <t>Dishwashers</t>
  </si>
  <si>
    <t xml:space="preserve">   Under Counter</t>
  </si>
  <si>
    <t>This measure is a less specialized description than records in this spreadsheet that also specify high or low temp. The TRM measure specified high or low temp, so see the higher granularity data at "Commercial Dishwashers, Under Counter High Temp" and "Commercial Dishwashers, Under Counter LowTemp"</t>
  </si>
  <si>
    <t xml:space="preserve">   Door Type</t>
  </si>
  <si>
    <t>This measure is a less specialized description than records in this spreadsheet that also specify high or low temp. The TRM measure specified high or low temp, so see the higher granularity data at See "Commercial Dishwashers, Door Type High Temp" and "Commercial Dishwashers, Door Type Low Temp"</t>
  </si>
  <si>
    <t xml:space="preserve">   Single Tank Conveyor</t>
  </si>
  <si>
    <t>This measure is a less specialized description than records in this spreadsheet that also specify high or low temp. The TRM measure specified high or low temp, so see the higher granularity data at See "Commercial Dishwashers, Single Tank Conveyor, High Temp" and "Commercial Dishwashers, Single Tank Conveyor, Low Temp"</t>
  </si>
  <si>
    <t xml:space="preserve">   Multi Tank Conveyor</t>
  </si>
  <si>
    <t>This measure is a less specialized description than records in this spreadsheet that also specify high or low temp. The TRM measure specified high or low temp, so see the higher granularity data at See "Commercial Dishwashers, Multiple Tank Conveyor, Low Temp" and "Commercial Dishwashers, Multiple Tank Conveyor, High Temp"</t>
  </si>
  <si>
    <t>Commercial Dishwashers, Door Type High Temp</t>
  </si>
  <si>
    <t>There are plenty of sources but the citations in each all eventually lead back to some version of the ENERGY STAR Commercial Food Service savings calculator. As such, instead of averaging values from different source, DNV looked up the most recent version of the calculator: "CFS_calculator_07-15-2021.xlsx" and used the IMCs from that. When one unhides the "Dishwasher Calcs" tab in that workbook you can see that IMCs are based still on AutoQuote data from 2016. Those are the current values proposed and the vintage of the data makes this a candidate for primary research</t>
  </si>
  <si>
    <t>Per dishwasher</t>
  </si>
  <si>
    <t>ENERGY STAR CFS_calculator_07-15-2021 citing Autoquotes from 2016</t>
  </si>
  <si>
    <t>Commercial Dishwashers, Door Type Low Temp</t>
  </si>
  <si>
    <t>Commercial Dishwashers, Multiple Tank Conveyor, High Temp</t>
  </si>
  <si>
    <t>Commercial Dishwashers, Multiple Tank Conveyor, Low Temp</t>
  </si>
  <si>
    <t>Commercial Dishwashers, Single Tank Conveyor, High Temp</t>
  </si>
  <si>
    <t>Commercial Dishwashers, Single Tank Conveyor, Low Temp</t>
  </si>
  <si>
    <t>Commercial Dishwashers, Under Counter High Temp</t>
  </si>
  <si>
    <t>Commercial Dishwashers, Under Counter Low Temp</t>
  </si>
  <si>
    <t>Efficient Dipper Wells</t>
  </si>
  <si>
    <t xml:space="preserve">Food Warmers/Rethermalizer Well/Coffee Pots </t>
  </si>
  <si>
    <t>We cannot find any published sources on the full costs or IMC for rethermalizers and this measure was removed from the TRM, thus no IMC is proposed</t>
  </si>
  <si>
    <t xml:space="preserve">Only the IL TRM has costs on this measure. They did a google shopping search in 2021. That is the current proposed cost. Due to likely limited use, we likely won't recommend this for primary research. </t>
  </si>
  <si>
    <t>Early replacement: $450
ROB: $300</t>
  </si>
  <si>
    <t>Per dripper well</t>
  </si>
  <si>
    <t>IL TRM citing google shopping search</t>
  </si>
  <si>
    <t>SOLID DOOR REACH-IN FREEZERS</t>
  </si>
  <si>
    <t>There are multiple sources that all lead back to an ENERGY STAR calculator through citations. The Pennsylvania database sites the VT TRM from 2018, but we are not able to determine how the evaluators making the PA database arrived at their proposed value from the data in the VT TRM. Regardless the VT TRM itself cites the ENERGY STAR calculator. Therefore the team looked up the most recent version of the ENERGY STAR calculator (dated July 2021) and is proposing the values in that calculator which themselves rely on a PG&amp;E analysis conducted in 2017.</t>
  </si>
  <si>
    <t>There are multiple sources that all lead back to an ENERGY STAR calculator through citations. The Pennsylvania database sites the VT TRM from 2018, but we are not able to determine how the evaluators making the PA database arrived at their proposed value from the data in the VT TRM. Regardless the VT TRM itself cites the ENERGY STAR calculator. Therefore the team looked up the most recent version of the ENERGY STAR calculator (dated July 2021) and is proposing the values in that calculator which themselves rely on a PG&amp;E analysis conducted in 2017. The costs vary by volume in cuft.</t>
  </si>
  <si>
    <t>0 to 14.9 cuft: $100
15 to 29.9 cuft: $350
30 to 49.9 cuft: $500
50 cuft or greater: $600</t>
  </si>
  <si>
    <t>Per freezer</t>
  </si>
  <si>
    <t>ENERGY STAR CFS_calculator_07-15-2021 citing a PG&amp;E study from 2017</t>
  </si>
  <si>
    <t xml:space="preserve">Freezer Recycling </t>
  </si>
  <si>
    <t>IL TRM and WI TRM</t>
  </si>
  <si>
    <t>GLASS DOOR REACH-IN Freezers</t>
  </si>
  <si>
    <t>Commercial Solid and Glass Door Refrigerators &amp; Freezers</t>
  </si>
  <si>
    <t xml:space="preserve">Freezer </t>
  </si>
  <si>
    <t>See higher granularity data in "SOLID DOOR REACH-IN FREEZERS" and "GLASS DOOR REACH-IN Freezers"</t>
  </si>
  <si>
    <t>Fryers</t>
  </si>
  <si>
    <t>Fat Fryers (Electric)</t>
  </si>
  <si>
    <t>Fryer</t>
  </si>
  <si>
    <t>There are multiple sources but by following citations chains, they all lead back eventually to an ENERGY STAR calculator version relevant at the time of each sources publication. Therefore, the proposed values are from the most recent ENERGY STAR calculator, published in 2021, which for fryers sites Autoquotes accessed in 2020.</t>
  </si>
  <si>
    <t>Per fryer</t>
  </si>
  <si>
    <t>ENERGY STAR CFS_calculator_07-15-2021 citing Autoquotes from 2020</t>
  </si>
  <si>
    <t>Commercial Fryer (Gas)</t>
  </si>
  <si>
    <t>Standard: $1,000
Large vat: $2,000</t>
  </si>
  <si>
    <t>Griddles</t>
  </si>
  <si>
    <t>Griddles (Electric)</t>
  </si>
  <si>
    <t>Griddle</t>
  </si>
  <si>
    <t>Per griddle</t>
  </si>
  <si>
    <t>Commercial Griddle (Gas)</t>
  </si>
  <si>
    <t>Holding cabinets</t>
  </si>
  <si>
    <t>Insulated Holding Cabinets</t>
  </si>
  <si>
    <t>Hot Food Holding Cabinet</t>
  </si>
  <si>
    <t>Most sources trace back to some version of the ENERGY STAR calculator which used Autoquotes, or a source cites Autoquotes itself. The team looked up the most recent ENERY STAR calculator which used Autoquotes from 2020 and lists and IMC of $1,000. The PA database was the one source that did not use the ENERGY STAR calculator. Instead, PA used a "Regional Technical Forum" in 2020 and listed an IMC of $895 for full-size cabinets and $421 for half-size cabinets. SInce the sources are from similar years, but PA is a more applicable market to NJ than ENERGY STAR's national view, and since the sources have somehwhat similar values ($895 vs $1000 is &lt;11% different), the proposed value is the PA value</t>
  </si>
  <si>
    <t>Half-size: $421
Full-size: $895</t>
  </si>
  <si>
    <t>Per cabinet</t>
  </si>
  <si>
    <t>PA IMC Database citing a PA Regional Technical Forum</t>
  </si>
  <si>
    <t>Ice Machines</t>
  </si>
  <si>
    <t xml:space="preserve">    Tier 1 </t>
  </si>
  <si>
    <t>First, the TRM does not mention Tiers of efficiency for ice machines, instead it delineates between "Batch type" and "continuous type" which is in line with the current ENERGY STAR criteria and the California E-trm. There a number of sources that trace back to the ENERGY STAR calculator available at the time of the source publication, the one exception is the PA database which uses the CA e-TRM from 2020. THe proposed value is the average IMCs from the CA e-TRM and the most recent ENERGY STAR calculator which cited autoquote data from 2020. Note, the CA e-trm has subsets of technolgies and differing costs for batch and continuous types. The proposed IMC is the average of all sub technologies.</t>
  </si>
  <si>
    <t>Batch: $306.02
Continuous: $385.90</t>
  </si>
  <si>
    <t>Per ice maker</t>
  </si>
  <si>
    <t>ENERGY STAR CFS_calculator_07-15-2021 citing Autoquotes from 2020 and CA e-TRM from 2020</t>
  </si>
  <si>
    <t xml:space="preserve">    Tier 2 </t>
  </si>
  <si>
    <t>Oven</t>
  </si>
  <si>
    <t>Commercial Rack Oven (Gas)</t>
  </si>
  <si>
    <t>Rack Oven</t>
  </si>
  <si>
    <t>Two sources both are a little dated (2016) but are in relative agreement (within 3% of eachother).  Both citations are based on the CA region though and are thust not the most applicable to NJ. The proposed IMC is the average of the two values, but given the vintage of the sources and the regional difference from NL, this is a candidate for primary research. PA DB does not have data on this measure because this measure is gas only and that database is only electric.</t>
  </si>
  <si>
    <t>Per oven</t>
  </si>
  <si>
    <t>ENERGY STAR CFS_calculator_07-15-2021 citing a 2016 Energy Solutions study, Mid-Atlantic TRM citing PG&amp;E Workpaper</t>
  </si>
  <si>
    <t>Convection Ovens</t>
  </si>
  <si>
    <t>Convection Oven</t>
  </si>
  <si>
    <t>Any sources such as TRMs citing an older version of the ENERGY STAR calculator have been disregarded and instead we use only the values from the most recent ENERGY STAR calculator which cites a 2017 study on convection ovens. Similarly some sources cite the PA IMC database, those are excluded as to not double count the PA IMC database which bases its value on a Regional Technical forum from 2020. A third source is a 2016 PG&amp;E work paper. The proposed value is the average cost across the three sources after bringing all costs to 2020 values to match the PA cost year. For Gas only PG&amp;E workpaper and ENERGY STAR calculator are used since the PA Database is electric only. For the gas systems the two values are far apart pointing to uncertainties ($326 and $1000).</t>
  </si>
  <si>
    <t>Electric: $853.12
Gas: $721.44</t>
  </si>
  <si>
    <t>ENERGY STAR CFS_Calculator_07-15-2021 citing 2016 Energy solutions study, PSEG citing a 2016 PG&amp;E workpaper, and Pennsylvania 2020 Regional Technical Forum</t>
  </si>
  <si>
    <t>Combination Ovens</t>
  </si>
  <si>
    <t>Combination Oven</t>
  </si>
  <si>
    <t>A "combination oven" is a convenction oven that has the ability to inject steam into the cooking process. It is therefore the same measure as "Commercial Combination Oven/Steamer" in the NJ Coordinated list. The new TRM draft has a single measure for "OVENS, FRYER, STEAMER &amp; GRIDDLE" which does not specifically call out combination oven, but includes ovens and steamers. Like other commercial cooking appliances most sources rely on old versions of the ENERGY STAR calculator, those sources have been disregarded in favor of the most recent ENERGY STAR calculator published in 2020 leveraging an Energy Solution study published in 2016 $2000).  The PA IMC database instead relies on the CA e-TRM which has very similar IMC estimate ($2512). THe proposed IMC is the average of the two values after the ENERGY STAR value is updated to 2020$ to match the CA year. Note, the PA DB is only for electric so the Gas IMC is using only the most recent ENERGY STAR value updated from 2016$ to 2020$.</t>
  </si>
  <si>
    <t>Electric: 2344.87
Gas: $4355.58</t>
  </si>
  <si>
    <t>ENERGY STAR CFS_Calculator_07-15-2021 citing 2016 Energy solutions study, CA e-TRM</t>
  </si>
  <si>
    <t>Commercial Combination Oven/Steamer</t>
  </si>
  <si>
    <t>See "Combination Ovens"</t>
  </si>
  <si>
    <t>Commercial Conveyor Oven</t>
  </si>
  <si>
    <t>Conveyor Oven</t>
  </si>
  <si>
    <t>Mid-Atlantic TRM citing 2016 PG&amp;E workpaper</t>
  </si>
  <si>
    <t xml:space="preserve">Refrigerator Recycling </t>
  </si>
  <si>
    <t>Refrigerators</t>
  </si>
  <si>
    <t>SOLID DOOR REACH-IN REFRIGERATORS</t>
  </si>
  <si>
    <t>There are multiple sources that all lead back to an ENERGY STAR calculator through citations. The Pennsylvania database sites the VT TRM from 2018,but that also cites an earlier version of the ENERGY STAR calculator. Therefore the team looked up the most recent version of the ENERGY STAR calculator (dated July 2021) and is proposing the values in that calculator which themselves rely on a PG&amp;E analysis conducted in 2017.</t>
  </si>
  <si>
    <t>0 to 14.9 cuft: $150
15 to 29.9 cuft: $200
30 to 49.9 cuft: $250
50 or cuft: $350</t>
  </si>
  <si>
    <t>Per refrigerator</t>
  </si>
  <si>
    <t>GLASS DOOR REACH-IN REFRIGERATORS</t>
  </si>
  <si>
    <t xml:space="preserve">Refrigerators Tier 1 </t>
  </si>
  <si>
    <t>Since these are actually residential refrigerators in a commercial setting, we use the same determiniation as used for the residential counterpart to this measure: "Newer and defensible data source, however not from NJ region. Incremental cost represents the average cost of all available configurations. Note: Refrigeration research still in progress; input welcome on handling wide range of configurations."</t>
  </si>
  <si>
    <t xml:space="preserve">Refrigerators Tier 2 </t>
  </si>
  <si>
    <t>Since these are actually residential refrigerators in a commercial setting, we use the same determiniation as used for the residential counterpart to this measure: "Flagging for potential consideration for further secondary research-- The older data source, from NJ region is unreasonably low  ($21.50) but IL TRM has a Tier 2 IMC of $140. IL TRM is recent but not as relevant of a market for NJ. The proposed value is the IL TRM"</t>
  </si>
  <si>
    <t>Room A/C Unit Recycling</t>
  </si>
  <si>
    <t>Residential duty so using the residential determination: "Newer and defensible data source, however not from NJ region"</t>
  </si>
  <si>
    <t xml:space="preserve">Room Air Conditioner </t>
  </si>
  <si>
    <t>Room AC</t>
  </si>
  <si>
    <t>Residential duty so using the residential determination: "Average of 3 sources; flagging for potential consideration for primary research"</t>
  </si>
  <si>
    <t>Steam Cooker</t>
  </si>
  <si>
    <t>Commercial Steam Cooker</t>
  </si>
  <si>
    <t>Vending Machine</t>
  </si>
  <si>
    <t>Energy Star Beverage Vending Machine</t>
  </si>
  <si>
    <t>There are only two sources and they are far apart and not so relevant to NJ. The IL TRM cites only "ENERGY STAR" without explanation and provides an IMC of $500. PSEG cites "Energy Conservation Standards Final Rule. Technical Support Document. 2016. U.S. Department of Energy." and provides a value of $13. The proposed IMC is the average of the two sources once both are adjusted to 2020$, but the uncertainties make this a candidate for primary research</t>
  </si>
  <si>
    <t>Per machine</t>
  </si>
  <si>
    <t>IL TRM and PSEG</t>
  </si>
  <si>
    <t>SBDI - Refrigerated Vending Machine Control</t>
  </si>
  <si>
    <t>Vending Machine Controls</t>
  </si>
  <si>
    <t>There are two sources and they have very similar values but are not the most relevant to the NJ market. The IL TRM has a 2018 source of $245 and the WI TRM has 2020 source of $258. The proposed value is the average of the two with the 2018 value adjusted to 2020</t>
  </si>
  <si>
    <t>Vending machine controls</t>
  </si>
  <si>
    <t>SBDI - Vending Machine Controls</t>
  </si>
  <si>
    <t>There are two sources and they have very similar values. The WI TRM has a 2020$ value of $224 and the IL TRM has a 2018$ value of $233. The PA database also has a record but it is from an older IL TRM and is thus exlcluded. The proposed value is the average of the two values updated to 2020$</t>
  </si>
  <si>
    <t>Residential duty so using residential determination: IL TRM has an incremental cost of $17 per unit based on a 2009 ENERGY STAR Certified Water Coolers Calculator</t>
  </si>
  <si>
    <t>Per water cooler</t>
  </si>
  <si>
    <t>Compressed Air</t>
  </si>
  <si>
    <t>Compressed Air Leak Detection</t>
  </si>
  <si>
    <t>Industrial Compressed Air - Compressed Air Leak Detection (for SBDI and Prescriptive)</t>
  </si>
  <si>
    <t>Currently no established value</t>
  </si>
  <si>
    <t>Custom</t>
  </si>
  <si>
    <t>Compressed Air,  Refrigeration,  Data Center Equipment/Servers,  HVAC/Chillers,  HVAC Controls,   Motors/VFD - Large,  Building Improvements, Process Improvements,  Agricultural Lighting/Process, Custom Lighting</t>
  </si>
  <si>
    <t xml:space="preserve">ENGINEERED SOLUTIONS </t>
  </si>
  <si>
    <t>NJ JCPL</t>
  </si>
  <si>
    <t>Advanced Rooftop Controls</t>
  </si>
  <si>
    <t>SBDI - Advanced Rooftop Controls</t>
  </si>
  <si>
    <t>Cost represents the installation of DCV and VFD with two speed modes (40% ventilating &amp; 90% heating/cooling)</t>
  </si>
  <si>
    <t>Tier 1   SEER 16 EER 13 HSPF 10  &lt; 5.4 Tons (65,000 Btu/Hr)</t>
  </si>
  <si>
    <t>Cost represents a 5 ton residential-type system.</t>
  </si>
  <si>
    <t xml:space="preserve">Heat Pumps - Air Source  - Split or Packaged </t>
  </si>
  <si>
    <t>Tier 2    SEER 18   EER 13  HSPF 10</t>
  </si>
  <si>
    <t>Cost represents a 5 ton, 17+ SEER residential-type system.</t>
  </si>
  <si>
    <t>New Federal Standards affecting heat pumps became effective January 1, 2023, so this measure's incremental costs relative to the new federal baseline (14.1 IEER and COP 3.4) should be further researched with program data.</t>
  </si>
  <si>
    <t>SBDI - Boilers</t>
  </si>
  <si>
    <t>As described in the TRM measure, this direct install measure should be compared to a code baseline and thus the IMC is an incremental cost rather than a full cost. The IMCs vary by boiler type, efficiency and size. Therefore the proposed IMCs is the IMCs for the other C&amp;I Boiler measures.</t>
  </si>
  <si>
    <t>See IMCs for more specific C&amp;I boiler measures.</t>
  </si>
  <si>
    <t>Per MBH</t>
  </si>
  <si>
    <t>SBDI - Small Commercial Boilers</t>
  </si>
  <si>
    <t>Boiler w/Reset Controls</t>
  </si>
  <si>
    <t>All sources IL TRM, WI TRM, Rutgers and SJI  eventually lead back to a 2006 Nexant study that listed the full costs at $612 back in 2006. The one exception is PSEG data based on an NGRID BCR model and that value is $212. Since the values are very different and the PSEG value is more recent and more applicable than the Nexant study, the proposed value is the PSEG value.</t>
  </si>
  <si>
    <t>SBDI - Boiler Reset Controls</t>
  </si>
  <si>
    <t>Boiler Economizer</t>
  </si>
  <si>
    <t>Boiler Economizer Controls, &lt; 800,000 Btu</t>
  </si>
  <si>
    <t>Economizer</t>
  </si>
  <si>
    <t>Rutgers and SJI used values based on old Mid-Atlantic TRM. Additional sources are the PA Database which also used the Mid-Atlantic TRM  ($102). The WI TRM used data from Rsmeans and applied values to C&amp;I applications but was very close to the Mid-Atlantic TRM ($108). Therefore the proposed value is the average per/ton value from the Mid-Atlantic TRM because it is the most recent and the most applicable geographically.  The sources listed cost per ton (102.43) which have been converted to per MBh by dividing by 12,000 and multiplying by 1000.</t>
  </si>
  <si>
    <t>Mid-Atlantic TRM</t>
  </si>
  <si>
    <t>Boiler Economizer Controls, &gt; 4 MMBtu</t>
  </si>
  <si>
    <t>Boiler Economizer Controls, 0.8 to 1.6 MMBtu</t>
  </si>
  <si>
    <t>Boiler Economizer Controls, 1.6 to 3 MMBtu</t>
  </si>
  <si>
    <t>Boiler Economizer Controls, 3 to 3.5 MMBtu</t>
  </si>
  <si>
    <t>Boiler Economizer Controls, 3.5 to 4 MMBtu</t>
  </si>
  <si>
    <t>SBDI - Electronic Fuel-Use Economizers (Boilers, Furnaces, AC)</t>
  </si>
  <si>
    <t>Stack Economizer for Boilers</t>
  </si>
  <si>
    <t>Stack Economizer</t>
  </si>
  <si>
    <t>SBDI - Stack Economizer for Boilers</t>
  </si>
  <si>
    <t>Air Conditioning (AC) only - Split or Packaged &lt; 5.4 Tons (65,000 Btu/Hr)</t>
  </si>
  <si>
    <t>Cost represents a SEER 16 small commercial system.</t>
  </si>
  <si>
    <t>Tier 2    SEER 18 &lt; 5.4 Tons (65,000 Btu/Hr)</t>
  </si>
  <si>
    <t>The proposed IMCs are the PA costs for SEER 16 small commercial system increased by 4.5% which is the cost difference between NREL data for residential 16 SEER and 18 SEER projects. This follows the same methodology used to determine the residential SEER 18 central AC costs.</t>
  </si>
  <si>
    <t>Air Conditioning (AC) only - Split or Packaged  &gt;= 5.4 Tons (65,000 Btu/Hr)</t>
  </si>
  <si>
    <t>The proposed cost represents a 65-135k AC unit, Min 12 EER.</t>
  </si>
  <si>
    <t>Chillers</t>
  </si>
  <si>
    <t>Air-Cooled Chiller with Condenser</t>
  </si>
  <si>
    <t>Air-Cooled Chiller</t>
  </si>
  <si>
    <t>Cost represents an average of 10.2, 10.5, 10.7 EER systems that are &lt;50 to &gt;150 tons</t>
  </si>
  <si>
    <t xml:space="preserve">Water-Cooled Screw Chiller &amp; Reciprocating Chillers  </t>
  </si>
  <si>
    <t>Water-Cooled Chiller</t>
  </si>
  <si>
    <t>Cost represents an average of 0.5, 0.55, 0.6 kW/ton systems that are &gt;50 tons to &lt;100 tons</t>
  </si>
  <si>
    <t>Water-Cooled Centrifugal Chillers</t>
  </si>
  <si>
    <t>Cost represents an average of 0.6, 0.7, 0.75 kW/ton systems that are &gt;150 tons to &lt;100 tons</t>
  </si>
  <si>
    <t>Water-Cooled Screw and Reciprocating Chillers</t>
  </si>
  <si>
    <t>EC Motors</t>
  </si>
  <si>
    <t>SBDI - Electronically Commutated Motors for Circulator Pumps</t>
  </si>
  <si>
    <t>ECM Circulator Pump</t>
  </si>
  <si>
    <t>Cost represents an ECM motor for hydronic heating circulator pump installed in a multifamily high rise building. This cost is used as a proxy for commercial system costs, as the team could not find a commercial measure cost for this equipment.</t>
  </si>
  <si>
    <t>Demand controlled ventilation</t>
  </si>
  <si>
    <t>Demand Control Ventilation</t>
  </si>
  <si>
    <t>Demand Controlled Ventilation</t>
  </si>
  <si>
    <t>SBDI - Demand-Controlled Ventilation Using CO2 Sensors</t>
  </si>
  <si>
    <t>minisplit AC and heat pump</t>
  </si>
  <si>
    <t>DUCTLESS, MINI SPLIT AIR CONDITIONERS OR HEAT PUMPS - ALL SIZES</t>
  </si>
  <si>
    <t xml:space="preserve">Cost represents an average of system sizes ranging from 1 ton to 4 tons. Installed cost per ton decreases with increasing system size. CA eTRM costs cite that multi-zone systems are typically offered at higher prices per unit ton cooling than single-zone systems. </t>
  </si>
  <si>
    <t xml:space="preserve">ECM motors for HVAC Applications (fans/pumps) - refer to ECM motors table below </t>
  </si>
  <si>
    <t>Same SBDI ECM motor so using ECM Motor determination "IMC reflect the blended average costs per HP of SBDI motors and VFDs at full cost in CA. Report dated 2010-2012"</t>
  </si>
  <si>
    <t>Per Rated HP</t>
  </si>
  <si>
    <t>2010-2012_WO017_Ex_Ante_Measure_Cost_Study</t>
  </si>
  <si>
    <t>SBDI - Furnace High Efficiency Fan</t>
  </si>
  <si>
    <t>Boiler economizer</t>
  </si>
  <si>
    <t>Dual Enthalpy Economizer Controls</t>
  </si>
  <si>
    <t>Dual Enthalpy Economizer</t>
  </si>
  <si>
    <t xml:space="preserve">Rutgers and SJI used values based on old Mid-Atlantic TRM. Additional sources are the PA Database which also used the Mid-Atlantic TRM  ($102). The WI TRM used data from Rsmeans and applied values to C&amp;I applications but was very close to the Mid-Atlantic TRM ($108). Therefore the proposed value is the average per/ton value from the Mid-Atlantic TRM because it is the most recent and the most applicable geographically. </t>
  </si>
  <si>
    <t>Per ton</t>
  </si>
  <si>
    <t xml:space="preserve">      &lt; 5 tons </t>
  </si>
  <si>
    <t xml:space="preserve">      &gt; 5 tons </t>
  </si>
  <si>
    <t>SBDI - Dual Enthalpy Economizers</t>
  </si>
  <si>
    <t>Gas Furnace &gt; 95% AFUE</t>
  </si>
  <si>
    <t>There are four sources. Rutgers, WI TRM, and IL TRM have IMC in costs per furnace and SJI has cost per kBtuh. Rutgers and WI have values that are very close to each other while IL TRM's value is more than twice their cost. Still the proposed value is the average of the 3 with all costs adjusted to the same year (2021$, which is the most recent year of any source). The SJI value is not incorporated because its units are different.</t>
  </si>
  <si>
    <t>WI TRM, SJI, and IL TRM</t>
  </si>
  <si>
    <t>Gas Furnace &gt; 97% AFUE</t>
  </si>
  <si>
    <t>There are two different values from Rutgers that are very close to each other but from two different sources. There is also a value from the IL TRM which is much higher but more recent. The proposed value is the average of the three values.</t>
  </si>
  <si>
    <t>Rutgers, IL TRM</t>
  </si>
  <si>
    <t>SBDI - Gas Furnaces</t>
  </si>
  <si>
    <t>The source with a full cost for &gt;95 AFUE furnaces or higher is the IL TRM. The proposed value is the full cost from the IL TRM for 96 AFUE furnaces</t>
  </si>
  <si>
    <t>Gas Absorption Chillers, &lt; 100 tons</t>
  </si>
  <si>
    <t>Absorption Chiller</t>
  </si>
  <si>
    <t>There is only one available source for gas fueled chillers: SJI citing an article in Esource that appears to have changed as DNV is not able to determine how SJI arrived at the incremental cost using this source.  The proposed value is the SJI value, but this is a candidate for primary research given the absence of cost data in any resource</t>
  </si>
  <si>
    <t>Gas Absorption Chillers, &gt; 400 tons</t>
  </si>
  <si>
    <t>Gas Absorption Chillers, 100 to 400 tons</t>
  </si>
  <si>
    <t>Gas Engine Driven Chillers</t>
  </si>
  <si>
    <t>Gas Chillers</t>
  </si>
  <si>
    <t>There is only one available source for gas fueled chillers: SJI citing an article in Esource that appears to have changed since SJI used it because DNV is not able to determine how SJI arrived at the incremental cost using this source.  The proposed value is the SJI value, but this is a candidate for primary research given the absence of cost data in any resource</t>
  </si>
  <si>
    <t>Geothermal heat pump</t>
  </si>
  <si>
    <t xml:space="preserve">Geothermal Heat Pumps – (Ground Source/Ground Water Source)  </t>
  </si>
  <si>
    <t>We propose using the residential IMC for this measure as the DOE assumptions for GSHP costs states: Residential and commercial GSHPs are very similar - the main difference in the cost data presented in their assumptions is the different capacity (3-ton vs 4-ton) and slightly higher installation costs for commercial. DOE does not distinguish between residential and commercial units in its regulations.</t>
  </si>
  <si>
    <t>Guest Room EMS</t>
  </si>
  <si>
    <t>Hotel Room HVAC Controls</t>
  </si>
  <si>
    <t>Guest Room Controls</t>
  </si>
  <si>
    <t>Hotel Room HVAC/Receptacle Control</t>
  </si>
  <si>
    <t>Ventilation with Heat Recovery Gas HRV</t>
  </si>
  <si>
    <t>Energy Recovery Ventilator</t>
  </si>
  <si>
    <t>There are no sources for HRV specifically so the ERV determination is used: "There are three sources, MN, IL, and WI TRM. The MN and IL TRM are based on reports from 2006 and 2007 while the WI value is based on actual project data from 2018 to 2020. The proposed value is the WI TRM value given its rigor and vintage"</t>
  </si>
  <si>
    <t>Per CFM</t>
  </si>
  <si>
    <t>WI TRM</t>
  </si>
  <si>
    <t>Ventilation with Heat Recovery Gas ERV</t>
  </si>
  <si>
    <t>There are three sources, MN, IL, and WI TRM. The MN and IL TRM are based on reports from 2006 and 2007 while the WI value is based on actual project data from 2018 to 2020. The proposed value is the WI TRM value given its rigor and vintage</t>
  </si>
  <si>
    <t>Boiler HW Non-condensing, &lt; 300 MBh (85% AFUE)</t>
  </si>
  <si>
    <t xml:space="preserve">The SJI value is based on the V8 IL TRM which is outdated. The Minnesota TRM has IMCs for this efficiency of boiler at this capacity and so is applicable and is a recent analysis (despite being based on old data). It is not geographically applicable and thus primary research could be warranted. The proposed value is the MN TRM value. </t>
  </si>
  <si>
    <t>Boiler HW Non-condensing, 300 to 2,500 MBh (85% TE)</t>
  </si>
  <si>
    <t>Boiler HW Non-condensing, &gt; 2,500 MBh (85% TE)</t>
  </si>
  <si>
    <t>Boiler, HW Condensing - Tier 1, &lt; 300 MBh (&gt;90% AFUE)</t>
  </si>
  <si>
    <t>HW Boiler</t>
  </si>
  <si>
    <t>The Rutgers and SJI utility data are both based on the Mid-Atlantic TRM and are thus not counted as sources (Instead the Mid-Atlantic TRM is a source itself). The Mid-Atlantic TRM is based on a 2016 DOE Technical Support Document. PSEG data is based on an outdated 2012 evaluation.  The IL TRM also uses the DOE technical support document but for the IL market. The Wisconsin TRM has costs from project data 2018, but is not as applicable to the NJ market. Given its applicability to the NJ market and its vintage relative to older sources, the proposed values are based soley on the Mid-Atlantic TRM and the costs vary by efficiency</t>
  </si>
  <si>
    <t xml:space="preserve">90 AFUE: $469
92AFUE: $513
</t>
  </si>
  <si>
    <t>90 AFUE: $592.24
92 AFUE: $647.80</t>
  </si>
  <si>
    <t>Boiler, HW Condensing - Tier 1, 300 to 2,500 MBh (88%TE)</t>
  </si>
  <si>
    <t xml:space="preserve">There are three sources, WI TRM (2018), Minnesota TRM (2021, though based on various data from 2004 through 2012) and the Mid-Atlantic TRM (2019).  Mid-Atlantic costs are per unit while WI TRM and MN are per MBh. The Mid-Atlantic TRM is more recent and more applicable geographically, except its costs are based on efficiencies of 95% and above, while this measure only requires 88%.  The WI TRM is based on a 90% efficiency which is closer to the 88%, but the geography is not as applicable. The MN TRM is based on 88% efficiency but is based on old data. The proposed value is the average of WI TRM and the MN TRM with WI adjusted to 2021$ because they are the same units and better reflect the efficiency level of the measure. </t>
  </si>
  <si>
    <t>WI TRM and MN TRM</t>
  </si>
  <si>
    <t>Boiler, HW Condensing - Tier 1, &gt; 2,500 MBh (88% TE)</t>
  </si>
  <si>
    <t>There are four sources though one is the Mid-Atlantic TRM which is for a higher efficiency, and another SJI cites an older version of the Mid-Atlantic TRM. The two other sources are the IL TRM and MN TRM which provide $/MBH for boilers of this capacity with a similar efficiency. They are also both recent (2021 and 2022). The proposed value is the average of the IL and MN TRMs which are very similar  (2.17 and 2.25) adjust to both be in 2022$</t>
  </si>
  <si>
    <t>MN and IL TRM</t>
  </si>
  <si>
    <t>Boiler, HW Condensing - Tier 2, &lt; 300 MBh (&gt;95% AFUE)</t>
  </si>
  <si>
    <t>There are two sources, one from SJI which cites the Mid-Atlantic TRM and Mid-Atlantic TRM itself. The proposed value is there for the IMC from the Mid-Atlantic TRM which vary by efficiency.</t>
  </si>
  <si>
    <t>95 AFUE $643
98 AFUE: $780</t>
  </si>
  <si>
    <t>90 AFUE: $811.96
92 AFUE: $984.96</t>
  </si>
  <si>
    <t>Boiler, HW Condensing - Tier 2, 300 to 2,500 MBh (&gt;94% TE)</t>
  </si>
  <si>
    <t>There is one source, the Mid-Atlantic TRM and it has IMCs that value by efficiency. Those are the proposed values given their applicability</t>
  </si>
  <si>
    <t>95 %: $17,288
99 %: $20,349</t>
  </si>
  <si>
    <t>95%: $20,547.49
99%: $24,185.62</t>
  </si>
  <si>
    <t>Boiler, HW Condensing - Tier 2, &gt; 2,500 MBh (&gt;81%TE)</t>
  </si>
  <si>
    <t>There are two sources, IL TRM and MN TRM which are some what close ($12.17and $7.25 kBtuh) and both relatviely recent though not so applicable to NJ. The proposed value is the average of the two adjusted to 2022$.</t>
  </si>
  <si>
    <t>Infrared Heater</t>
  </si>
  <si>
    <t>Gas Fired Low Intensity Infrared Heating &lt;100MBH</t>
  </si>
  <si>
    <t>Infrared Heaters</t>
  </si>
  <si>
    <t xml:space="preserve">There are three sources for costs on infrared heaters. The first is the Mid-Atlantic TRM and that is the value currently being used by SJI and Rutgers. It was calculated in 2019 but simply adjusted 2014 data by inflation and is in units of "per infrared heater". The other two sources are the IL TRM and WI TRM. They are more recent (2018 and 2020) and are based on actual product data from Michigan (for IL) and Wisconsin (for WI) and are in units of "Per MBh". The WI and IL values are very far apart ( 15.26 and 2.70 respectively).  The proposed value is the Mid-Atlantic TRM value because it is a more applicable geography and although it is outdated, it does not have the uncertainty associated with the wide spread of the WI and IL values </t>
  </si>
  <si>
    <t>Per infrared heater</t>
  </si>
  <si>
    <t>Gas Fired Low Intensity Infrared Heating &gt;100MBH</t>
  </si>
  <si>
    <t>Boiler Tune-up</t>
  </si>
  <si>
    <t>The three sources, PSEG data, IL TRM, and WI TRM all go back to the same orginial source which is as 2012 work paper Resource Solutions Group. The proposed value is the value from that work paper</t>
  </si>
  <si>
    <t>per MBh</t>
  </si>
  <si>
    <t>IL TRM: Work Paper – Tune up for Boilers serving Space Heating and Process Load by Resource Solutions Group</t>
  </si>
  <si>
    <t>Furnace Tune-up</t>
  </si>
  <si>
    <t>The sources for furnace tune-up either use the same IMC as used for boiler tune-up or, in the case of the IL TRM, specifiy the IMC is the cost of the actual tune-up. The proposed value is the value used for Boiler Tune-up</t>
  </si>
  <si>
    <t xml:space="preserve">HVAC TUNE UP </t>
  </si>
  <si>
    <t xml:space="preserve">       Single compressor units</t>
  </si>
  <si>
    <t xml:space="preserve">       Multiple compressor units</t>
  </si>
  <si>
    <t xml:space="preserve">        PTAC, PTHP, MiniSplits </t>
  </si>
  <si>
    <t>Makeup air unit</t>
  </si>
  <si>
    <t>90% TE Make-up Air Unit</t>
  </si>
  <si>
    <t>Makeup Air Unit</t>
  </si>
  <si>
    <t>Per kBtu/h</t>
  </si>
  <si>
    <t xml:space="preserve"> Thermostat - Smart </t>
  </si>
  <si>
    <t>We propose using the same costs used in the Residential sector.</t>
  </si>
  <si>
    <t>SBDI - Smart Thermostat</t>
  </si>
  <si>
    <t xml:space="preserve">PACKAGED TERMINAL AIR CONDITIONERS OR HEAT PUMPS - ALL SIZES </t>
  </si>
  <si>
    <t>Steam boiler</t>
  </si>
  <si>
    <t>Boiler, Steam &lt; 300 MBH Input (82% AFUE)</t>
  </si>
  <si>
    <t>Steam Boiler</t>
  </si>
  <si>
    <t>The previous SJI value relied on an old Mid-Atlantic TRM and used an IMC based on 82 AFUE. The MN TRM also bases its value on the 82 AFUE. Both of these sources are outdated because the federal standard has increased to 82 AFUE and thus there is no increment at this level. The IL TRM offers costs for 83 to 85 AFUE and so that cost is used here. The Mid-Atlantic TRM version 9 also has costs but they are for a much higher efficiency (92 and 95 AFUE) Therefore the IL value is the proposed value because it represents the lowest cost that would still beat code.</t>
  </si>
  <si>
    <t>Boiler, Steam All Except Natural Draft, &gt; 2,500 MBh (81% TE)</t>
  </si>
  <si>
    <t>For this size steam boiler, the federal standard is still less than 81 and therefore the variety of steam boiler sources are still applicable. MN and IL TRMs have values that are recent (2021 and 2022) though not so geographically applicable. The MN TRM has the same costs for natural draft and all except natural draft while the IL TRM does not specify the draft. The proposed value is the average of the two adjusted to be in the same dollar year (2022$).</t>
  </si>
  <si>
    <t>IL TRM, MN TRM</t>
  </si>
  <si>
    <t>Boiler, Steam All Except Natural Draft, 300 to 2,500 MBh (81% TE)</t>
  </si>
  <si>
    <t>Only the MN TRM has costs for this capacity and efficiency of steam boiler. The proposed value is the MN TRM value.</t>
  </si>
  <si>
    <t>Boiler, Steam Natural Draft, &lt; 300 to 2,500 MBh (81% TE)</t>
  </si>
  <si>
    <t>Boiler, Steam Natural Draft, &gt; 2,500 MBh (81% TE)</t>
  </si>
  <si>
    <t>Unit heater</t>
  </si>
  <si>
    <t>Condensing Unit Heater 90% AFUE</t>
  </si>
  <si>
    <t>Condensing Unit Heaters</t>
  </si>
  <si>
    <t>PSEG uses the IL TRM v 8 so is disregarded because there is a newer IL TRM. The newest IL TRM uses the same value as the current WI TRM. The WI TRM is based on actual projects in 2018. The MN TRM also has values but it is based on an ENERGY STAR report from 2011. The proposed value is the WI TRM value given its rigor and recent vintage</t>
  </si>
  <si>
    <t xml:space="preserve">      Single Package Vertical Heat Pump - ALL SIZES </t>
  </si>
  <si>
    <t xml:space="preserve">       Single Package Vertical Air Conditioner - ALL SIZES </t>
  </si>
  <si>
    <t xml:space="preserve">     Heat Pumps - Split or Packaged </t>
  </si>
  <si>
    <t xml:space="preserve">CENTRAL DX AIR CONDITIONERS - ALL SIZES </t>
  </si>
  <si>
    <t>RTU</t>
  </si>
  <si>
    <t>RCx</t>
  </si>
  <si>
    <t xml:space="preserve">RETROCOMMISSIONING  (including Virtual and Meter Data Commissioning) </t>
  </si>
  <si>
    <t>Retrocommissioning</t>
  </si>
  <si>
    <t>SBDI - Unitary HVAC/Split Systems and Single Package, Air Cooled</t>
  </si>
  <si>
    <t>The proposed cost represents an all size average as the measure does not specify the efficiency level.</t>
  </si>
  <si>
    <t>SBDI - Air-Air Cooled Heat Pump Systems, Split System and Single Package</t>
  </si>
  <si>
    <t>Cost represents an average of the tier 1 and tier 2 &lt;5.4 ton measure costs developed for the non-SBDI commercial heat pump measures, as the measure does not specify the effiency tier of the equipment.</t>
  </si>
  <si>
    <t>SBDI - Infrared Heating</t>
  </si>
  <si>
    <t>Dual fuel heat pump</t>
  </si>
  <si>
    <t>Commercial Gas Heat Pumps</t>
  </si>
  <si>
    <t>Gas Heat Pump</t>
  </si>
  <si>
    <t>The only value is from the IL TRM and is for early replacement. However, this measure has been removed from the TRM update</t>
  </si>
  <si>
    <t>Per gas heat pump</t>
  </si>
  <si>
    <t>Notched V-belts</t>
  </si>
  <si>
    <t>Notched V Belts for HVAC Systems</t>
  </si>
  <si>
    <t xml:space="preserve">LED linear retrofit kit for 2x2, 1x4 and 2x4 fixtures </t>
  </si>
  <si>
    <t>Per Kit</t>
  </si>
  <si>
    <t>LED mogul-screw base replacement for HID lamps and new external driver</t>
  </si>
  <si>
    <t>HID</t>
  </si>
  <si>
    <t xml:space="preserve">LED Replacement Lamps 2' - 8'  (Type A, B 7 AB) </t>
  </si>
  <si>
    <t>Exterior lighting</t>
  </si>
  <si>
    <t>LED retrofit kit for exterior luminaire</t>
  </si>
  <si>
    <t>Area Lighting</t>
  </si>
  <si>
    <t>Suggest adoption of Rutgers value. Recent (2019) and Rutgers adopted from NEEP V9. Only IMC source currently located. Assume full cost as retrofit/ER measure. Baseline is existing condition</t>
  </si>
  <si>
    <t>LED Holiday Lights</t>
  </si>
  <si>
    <t>Holiday Lights</t>
  </si>
  <si>
    <t>Propose value from PA incremental cost study. This is the most recent value foucnd for this measure and is geographically close as well as a reliable source. Per TRM, holiday lights baseline is Traditional incandescent holiday lights with a wattage higher than the LED wattage. For incandescent mini-bulbs, incandescent C7 bulbs, and incandescent C9 bulbs, assume baselines of 0.48, 6, and 7 watts per bulb respectively.</t>
  </si>
  <si>
    <t xml:space="preserve">LED Lamps
</t>
  </si>
  <si>
    <t>Propose using SJI Incremental Cost study as source for this value. Recently updated in New Jersey based so very applicable. Per our TRM, res LED lamp baseline assumed to be: ENERGY STAR Lamps and Fixtures: Baseline wattage assumed to equal to the installed lumens divivded by 45 lumens per watt.</t>
  </si>
  <si>
    <t>LED Nightlight</t>
  </si>
  <si>
    <t>Propose value in SJI incremental cost study. Geographically fitting, recently updated. Per our TRM, night light baseline is Non LED Nightlights, assumed 6.75 watts.</t>
  </si>
  <si>
    <t>LED Specialty</t>
  </si>
  <si>
    <t>LED Standard</t>
  </si>
  <si>
    <t>LED Table/Desk Lamps</t>
  </si>
  <si>
    <t xml:space="preserve">Incremental </t>
  </si>
  <si>
    <t>Controls</t>
  </si>
  <si>
    <t xml:space="preserve">Occupancy Sensors </t>
  </si>
  <si>
    <t>Occupancy Sensor</t>
  </si>
  <si>
    <t>Propose using cost from PA. JCPL value is roughly the same as the capital cost listed in the PA study, sans labor. But with occupancy sensors, often time labor for installation is above and beyond what would happen in baseline scenario, meaning it should be included in incremental cost, or essentially labeled as full cost.</t>
  </si>
  <si>
    <t>Per Sensor</t>
  </si>
  <si>
    <t>QHEC - LED Specialty</t>
  </si>
  <si>
    <t>QHEC - LED Standard</t>
  </si>
  <si>
    <t>LED retrofit kit for high/low bay luminaires</t>
  </si>
  <si>
    <t>High/Low Bay</t>
  </si>
  <si>
    <t>Mid atlantic TRM provided only values for this measure. These measure values were wildly different in size to those chosen for the High/low bay non retrofit kit measures. Due to this, we recommend either applying a value similar to the new high/low bay, or doing further research. Assume full cost as a retrofit/ER measure. Baseline is existing wattage</t>
  </si>
  <si>
    <t>&lt;= 15,550 lumens - $309.40
15,551 to 20,100 - $363.25
&gt;= 20,101 lumens - $367.03</t>
  </si>
  <si>
    <t>&lt;= 15,550 lumens - $358.81
15,551 to 20,100 - $421.26
&gt;= 20,101 lumens - $425.65</t>
  </si>
  <si>
    <t xml:space="preserve">LED retrofit kit for linear ambient luminaire </t>
  </si>
  <si>
    <t>No current applicable value found for this measure. Continued research needed. Baseline is existing wattage. Use value for 2x2, 1x4 and 2x4 retrofit fixtures  until further research can be conducted.</t>
  </si>
  <si>
    <t>LED retrofit kit for recessed downlight</t>
  </si>
  <si>
    <t>Downlights and Recessed</t>
  </si>
  <si>
    <t xml:space="preserve">Linear Fluorescent HE T8 </t>
  </si>
  <si>
    <t>Suggest using value from Mid Atlantic TRM. This had the best matching value to the name of this measure and is a geographically similar location and recent.</t>
  </si>
  <si>
    <t>Networked lighting control - fixture level control</t>
  </si>
  <si>
    <t>Networked Lighting Controls</t>
  </si>
  <si>
    <t>Suggest using value in PA incremental cost database. Assume full cost as add on measure</t>
  </si>
  <si>
    <t xml:space="preserve">Per Square Foot </t>
  </si>
  <si>
    <t xml:space="preserve">Networked lighting control system controlling efficient luminaires </t>
  </si>
  <si>
    <t xml:space="preserve">New LED ENERGY STAR LED fixture - recessed downlight, specialty,  cove, under cabinet, vent fan, ceiling mount, etc. </t>
  </si>
  <si>
    <t>Propose using an average of two measures from PA incremental database. This measure is another category with many technologies.This could be an area to consider breaking up in the future, but for now the proposed value is a reasonable proxy and is recent.  New Construction scenario baseline is IECC 2021 LPD code. Because New Construction baseline is LPD based, it is not possible to quantify that currently due to variance in facility types and lighting design. Therefore assuming full cost and ER event types.</t>
  </si>
  <si>
    <t>New LED flat panel for 2x2,  1x4 and 2x4 luminaires</t>
  </si>
  <si>
    <t>Per luminaire</t>
  </si>
  <si>
    <t>New LED high/low bay luminaire</t>
  </si>
  <si>
    <t>Propose High/Low bay luminaires have three distinct values based on output. The costs of such differing measures can vary wildly and 1 value is less applicable. Propose using values from PA study due to recency and breakout of measure sizes.  New Construction scenario baseline is IECC 2021 LPD code.  New Construction scenario baseline is IECC 2021 LPD code. Because New Construction baseline is LPD based, it is not possible to quantify that currently due to variance in facility types and lighting design. Therefore assuming full cost and ER event types.</t>
  </si>
  <si>
    <t xml:space="preserve">New LED linear ambient luminaire </t>
  </si>
  <si>
    <t>New LED linear recessed troffer/panel for 2x2, 1x4 and 2x4 luminaires</t>
  </si>
  <si>
    <t>Propose using average ICM value due to multiple technologies within this measure. ICMs are all similar enough where it makes sense. Applying PA value as recent and geographically similar. New Construction scenario baseline is IECC 2021 LPD code.  New Construction scenario baseline is IECC 2021 LPD code. Because New Construction baseline is LPD based, it is not possible to quantify that currently due to variance in facility types and lighting design. Therefore assuming full cost and ER event types.</t>
  </si>
  <si>
    <t>New LED luminaire - wall packs, flood lights, canopy, landscape</t>
  </si>
  <si>
    <t>Per Luminaire</t>
  </si>
  <si>
    <t>New LED stairwell luminaire</t>
  </si>
  <si>
    <t>No current applicable value found for this measure. Continued research needed.  New Construction scenario baseline is IECC 2021 LPD code. Assume value of 24 hour application until further research can be used to confirm cost.  New Construction scenario baseline is IECC 2021 LPD code. Because New Construction baseline is LPD based, it is not possible to quantify that currently due to variance in facility types and lighting design. Therefore assuming full cost and ER event types.</t>
  </si>
  <si>
    <t>New LED track/mono-point luminaire</t>
  </si>
  <si>
    <t>No current applicable value found for this measure. Continued research needed.  New Construction scenario baseline is IECC 2021 LPD code. Propose using similar value to New LED ambient luminaire until further research done.  New Construction scenario baseline is IECC 2021 LPD code. Because New Construction baseline is LPD based, it is not possible to quantify that currently due to variance in facility types and lighting design. Therefore assuming full cost and ER event types.</t>
  </si>
  <si>
    <t>New LED wall wash luminaire</t>
  </si>
  <si>
    <t>Lack of additional sources. Suggest using value in JCPL. Assume new installation, therefore incremental cost.  New Construction scenario baseline is IECC 2021 LPD code.  New Construction scenario baseline is IECC 2021 LPD code. Because New Construction baseline is LPD based, it is not possible to quantify that currently due to variance in facility types and lighting design. Therefore assuming full cost and ER event types.</t>
  </si>
  <si>
    <t>SBDI - Lighting Controls (Occupancy Sensors, High-Bay Occupancy Sensors, Photocell with Dimmable Ballast)</t>
  </si>
  <si>
    <t>Lighting Controls</t>
  </si>
  <si>
    <t>Propose using Rutgers value sourcing from NEEP V9. Recently updated value from a proximity region</t>
  </si>
  <si>
    <t>SBDI - Prescriptive Lighting (T8, T5, CFL Screw-In, LED Screw-In, LED Linear Tubes, LED Hard-Wired Fixtures)</t>
  </si>
  <si>
    <t>No current value. SBDI is a group of numerous lighting measures that all contain unique IMCs. Without further guidance, do not feel appropriate to assign global IMCs. Propose for this measure that SBDI adopt the full cost ER values of the applicable measure technologies in this TRM.</t>
  </si>
  <si>
    <t xml:space="preserve">Street/Roadway and Area Lighting </t>
  </si>
  <si>
    <t>Streetlights</t>
  </si>
  <si>
    <t>Vacancy or Occupancy control (Integrated)</t>
  </si>
  <si>
    <t>Vacancy or Occupancy control (Switch/Wall/External Mount)</t>
  </si>
  <si>
    <t xml:space="preserve">BUILDING TUNE UP </t>
  </si>
  <si>
    <t>NJ JCPL sole source of IMC for this measure citing BGE actuals. No date provided for cost data  Propose keeping existing value as found in JCPL due to lack of alternatives</t>
  </si>
  <si>
    <t>$21,965.71 - Large.  $10,982.86 - Small</t>
  </si>
  <si>
    <t>Per Tune Up</t>
  </si>
  <si>
    <t>Operator training</t>
  </si>
  <si>
    <t>BUILDING OPERATIONS TRAINING</t>
  </si>
  <si>
    <t>Operator Training</t>
  </si>
  <si>
    <t>NJ JCPL sole source of IMC for this measure citing'expenses'. No data provided for cost data.  Propose keeping existing value as found in JCPL due to lack of alternatives</t>
  </si>
  <si>
    <t>Motors</t>
  </si>
  <si>
    <t>Motors &lt;1 HP</t>
  </si>
  <si>
    <t>Per Motor</t>
  </si>
  <si>
    <t>Motors 1 HP</t>
  </si>
  <si>
    <t>Motors 2 HP</t>
  </si>
  <si>
    <t>Motors 3-5 HP</t>
  </si>
  <si>
    <t>2008, 2010</t>
  </si>
  <si>
    <t>MN TRM 3.3 FINAL 2021-01-13</t>
  </si>
  <si>
    <t>Motors 6-10 HP</t>
  </si>
  <si>
    <t>Motors 11+ HP</t>
  </si>
  <si>
    <t>SBDI - Motors</t>
  </si>
  <si>
    <t>High Efficiency Motors</t>
  </si>
  <si>
    <t>VFD</t>
  </si>
  <si>
    <t xml:space="preserve">&lt; 100 hp </t>
  </si>
  <si>
    <t>Pump/Fan VFD</t>
  </si>
  <si>
    <t>Most of the data points pre-dated 2015. PA was the most recent (2020); however, the measures had several size categorizes. The IMC reflects the average cost per HP.</t>
  </si>
  <si>
    <t>&gt;100 to &lt;200</t>
  </si>
  <si>
    <t xml:space="preserve"> The IMC reflects the average cost per HP in PA</t>
  </si>
  <si>
    <t>SBDI - Variable Frequency Drives</t>
  </si>
  <si>
    <t>Switch Reluctance Motor</t>
  </si>
  <si>
    <t xml:space="preserve">SBDI - Switch Reluctance Motors </t>
  </si>
  <si>
    <t>IMC reflects average cost per HP of deemed costs for retrofits. Includes labor costs.</t>
  </si>
  <si>
    <t>Plug Load</t>
  </si>
  <si>
    <t>This source is not from the NJ region, but the measure baseline is provided. IMC value is based on the average level 2 and level 1 EVSE costs nationally. For more scalable costs, primary research is recommended.</t>
  </si>
  <si>
    <t>Per Charger</t>
  </si>
  <si>
    <t>National Economic Value Assessment of Plug-In Electric Vehicles: Volume I</t>
  </si>
  <si>
    <t>Network PC Controller</t>
  </si>
  <si>
    <t>Small Network PC Controller</t>
  </si>
  <si>
    <t>Newer data source from the NJ region.</t>
  </si>
  <si>
    <t>Monitors - C&amp;I</t>
  </si>
  <si>
    <t>Not from the NJ region and the source is older, but it has the most clear original source.</t>
  </si>
  <si>
    <t>Vermont TRM</t>
  </si>
  <si>
    <t>Computers - C&amp;I</t>
  </si>
  <si>
    <t>Computer</t>
  </si>
  <si>
    <t>MidAtlantic TRM v9.0</t>
  </si>
  <si>
    <t>Imaging - C&amp;I</t>
  </si>
  <si>
    <t xml:space="preserve">Smart Power Strip - Tier 1 </t>
  </si>
  <si>
    <t>Smart Strip</t>
  </si>
  <si>
    <t xml:space="preserve">Smart Power Strip - Tier 2 </t>
  </si>
  <si>
    <t>UPS</t>
  </si>
  <si>
    <t>Uninterruptible Power Supply (UPS)</t>
  </si>
  <si>
    <t>This source is not from the NJ region, but the measure baseline is provided and the units are scalable.</t>
  </si>
  <si>
    <t>California Municipal Utilities Association. Savings Estimation Technical Reference Manual 2017</t>
  </si>
  <si>
    <t>Non-Refrigerated</t>
  </si>
  <si>
    <t>This source is not from the NJ region, but the measure baseline is provided.</t>
  </si>
  <si>
    <t>Refrigerated</t>
  </si>
  <si>
    <t>SBDI - Novelty Cooler Shutoff</t>
  </si>
  <si>
    <t>This source is older and not from the NJ region, but the measure baseline is provided and the units are scalable. Due to the source's age, potential primary research is recommended.</t>
  </si>
  <si>
    <t>Per Vending Machine</t>
  </si>
  <si>
    <t>CA DEER 2005</t>
  </si>
  <si>
    <t>Personal Occupancy Sensor</t>
  </si>
  <si>
    <t>IMC value is based on the average unit incremental cost for sensors that cover less than 150 sq ft, 150 to 500 sq ft, and over 500 sq ft. The date of source is unclear.</t>
  </si>
  <si>
    <t>Process</t>
  </si>
  <si>
    <t>Compressed air</t>
  </si>
  <si>
    <t xml:space="preserve">Prescriptive Compressed Air Measures </t>
  </si>
  <si>
    <t>Refrigeration</t>
  </si>
  <si>
    <t>Anti-fog film</t>
  </si>
  <si>
    <t>Anti-Fog Film</t>
  </si>
  <si>
    <t xml:space="preserve">Potential measure for primary research. Costs not found in the sources reviewed. </t>
  </si>
  <si>
    <t>Anti-Sweat Heat Control</t>
  </si>
  <si>
    <t>3 data points were per controller based on 2019 and 2020 information. The costs are similar. The proposed IMC is the Rutgers value.</t>
  </si>
  <si>
    <t>Per controller</t>
  </si>
  <si>
    <t>SBDI - Cooler and Freezer Door Heater Control</t>
  </si>
  <si>
    <t>Door Heater Controls for Cooler or Freezer</t>
  </si>
  <si>
    <t>Potomac Edison in MD was the only source. Incremental value was used in the 2021-2023 EE Plan.</t>
  </si>
  <si>
    <t>Per unit</t>
  </si>
  <si>
    <t>Potomac Edision 2021-2023 EE Plan</t>
  </si>
  <si>
    <t>Case doors</t>
  </si>
  <si>
    <t>Refrigeration Display Case Doors on Open Display Case</t>
  </si>
  <si>
    <t>Add Doors to Open Refrigerated Display Cases</t>
  </si>
  <si>
    <t>Proposed IMC is from IL TRM based on PGE3PREF116 Revision 3. All data points were New medium temperature refrigerated cases with doors. The average is used for the proposed IMC.</t>
  </si>
  <si>
    <t>Per linear foot</t>
  </si>
  <si>
    <t>SBDI - Energy Efficient Glass Doors on Open Refrigerated Cases</t>
  </si>
  <si>
    <t>Case light sensor</t>
  </si>
  <si>
    <t xml:space="preserve">Refrigerator Case Light Sensor </t>
  </si>
  <si>
    <t>Display Case Lighting Occupancy Sensor</t>
  </si>
  <si>
    <t>PA and WI provided IMCs. PA specified per sensor. WI is per unit. Proposed IMC is from the PA Incremental cost database.</t>
  </si>
  <si>
    <t>Per sensor</t>
  </si>
  <si>
    <t>Defrost controls</t>
  </si>
  <si>
    <t>SBDI - Electric Defrost Control</t>
  </si>
  <si>
    <t>Defrost Control</t>
  </si>
  <si>
    <t xml:space="preserve">PA and Rutgers provided relatively similar for IMC values. The proposed IMC is the more recent costs from PA.   </t>
  </si>
  <si>
    <t>Door closer</t>
  </si>
  <si>
    <t>Automatic Door Closer</t>
  </si>
  <si>
    <t>Per door</t>
  </si>
  <si>
    <t>Door gaskets</t>
  </si>
  <si>
    <t xml:space="preserve">Gaskets </t>
  </si>
  <si>
    <t>Door Gaskets</t>
  </si>
  <si>
    <t>PA is the only source of IMC for the measure with cost for freezer and cooler. Average used for proposed IMC.</t>
  </si>
  <si>
    <t>Per linear feet of gasket</t>
  </si>
  <si>
    <t>Evaporator fan control</t>
  </si>
  <si>
    <t>Evaporator Fan Controller on Existing Shaded-Pole Motor</t>
  </si>
  <si>
    <t>Evaporator Fan Control</t>
  </si>
  <si>
    <t>PA is the only source of IMC.</t>
  </si>
  <si>
    <t>PA is the only source of IMC. The PA incremental database is fairly recent so PA used as the proposd IMC.</t>
  </si>
  <si>
    <t>SBDI - Walk-in Cooler/Freezer Evaporator Fan Control</t>
  </si>
  <si>
    <t>Evaporator fan EC motor</t>
  </si>
  <si>
    <t xml:space="preserve">ECM Evaporator Fan Motor,  &lt;1 hp </t>
  </si>
  <si>
    <t>ECM Evaporator Fan Motor</t>
  </si>
  <si>
    <t>Proposed IMC is theaverage of labor and base capital cost from the PA incremental cost database.</t>
  </si>
  <si>
    <t>SBDI - ECM on Evaporator Fans</t>
  </si>
  <si>
    <t>IMC reflect the cost per motor in the IL TRM. Source is 4 DEER, Work Paper PGE3PREF126 ECM for Walk-In Evaporator with Fan Controller Revision # 2 (2016)</t>
  </si>
  <si>
    <t>Floating head pressure</t>
  </si>
  <si>
    <t>Floating Head Pressure Controls</t>
  </si>
  <si>
    <t>Floating Head Pressure Control</t>
  </si>
  <si>
    <t>Per HP of Condenser Motor</t>
  </si>
  <si>
    <t>LED case lighting</t>
  </si>
  <si>
    <t xml:space="preserve">New LED display case luminaire, including refrigerator/freezer display </t>
  </si>
  <si>
    <t>Display Case Lighting</t>
  </si>
  <si>
    <t>SBDI - Refrigerated Case LED Lighting (Prescriptive Lighting)</t>
  </si>
  <si>
    <t>Night covers</t>
  </si>
  <si>
    <t>Night Covers - Open Reach-In Coolers</t>
  </si>
  <si>
    <t>Night Covers for Display Cases</t>
  </si>
  <si>
    <t>Per linear foot of refrigerated case</t>
  </si>
  <si>
    <t>Night Covers</t>
  </si>
  <si>
    <t>SBDI - Aluminum Night Covers</t>
  </si>
  <si>
    <t>NJ JCPL is the only source of IMC.</t>
  </si>
  <si>
    <t>Strip curtains</t>
  </si>
  <si>
    <t>Strip Curtains for Walk-In Coolers and Freezers</t>
  </si>
  <si>
    <t>Strip Curtain for Walk-in Coolers and Freezers</t>
  </si>
  <si>
    <t>IMCs found in PA, PSEG, NJ JCPL sources. PSEG and NJ JCPL are close in value but PA is more recent. Also, NJ JCPL used PA sources. Proposed IMC is the PA IMC.</t>
  </si>
  <si>
    <t>Per square foot of curtain</t>
  </si>
  <si>
    <t>System controller</t>
  </si>
  <si>
    <t>Evaporator/Compressor Controller</t>
  </si>
  <si>
    <t>The proposed IMC reflects the labor and equipment cost for a controller in the PGE3PREF126 http://deeresources.net/workpapers</t>
  </si>
  <si>
    <t>WI TRM&amp; CA DEER</t>
  </si>
  <si>
    <t>VFD compressor</t>
  </si>
  <si>
    <t>Variable Speed Refrigeration Compressor</t>
  </si>
  <si>
    <t>Michigan TRM (MEMD 2020)</t>
  </si>
  <si>
    <t>Aerators and showerheads</t>
  </si>
  <si>
    <t>SBDI - Low Flow Faucet Aerators and Showerheads</t>
  </si>
  <si>
    <t>**multiple measures</t>
  </si>
  <si>
    <t>IMC value based on the average cost of 0.5-1.0gpm facucet aerators with a 1.67-2.2gpm baseline and 1.5-2.0gpm showerheads with a 2.5gpm baseline. Not from the NJ region and the source year is unclear.</t>
  </si>
  <si>
    <t xml:space="preserve">Condensing Integrated Boiler and Water Heater  (&lt;300MBH,90 AFUE) </t>
  </si>
  <si>
    <t>This source has the most scalable units, but it's for the residential sector, it's not from the NJ region, and the source year is unclear.</t>
  </si>
  <si>
    <t>Condensing Integrated Boiler and Water Heater   (&gt;300MBH, 94TE)</t>
  </si>
  <si>
    <t>Only one source was found for combi boilers &gt;300MBH and it was for the residential sector. Until primary research is done, we recommend the &lt;300MBH combi boiler per MBH incremental cost.</t>
  </si>
  <si>
    <t xml:space="preserve">Heat Pump Water Heater - C&amp;I </t>
  </si>
  <si>
    <t>SBDI - Heat Pump Hot Water (HPHW)</t>
  </si>
  <si>
    <t>Homepage - Maryland Public Service Commission (state.md.us)</t>
  </si>
  <si>
    <t>SBDI - Pipe Insulation</t>
  </si>
  <si>
    <t>Proposed cost reflects that of resi pipe insulation measures, under the assumption that SB water heating systems are similar size/scope as resi water heating.</t>
  </si>
  <si>
    <t>PRSV</t>
  </si>
  <si>
    <t xml:space="preserve">Pre-Rinse Spray Valve  </t>
  </si>
  <si>
    <t>Per valve</t>
  </si>
  <si>
    <t>SBDI - Low Flow Pre-rinse Spray Valves</t>
  </si>
  <si>
    <t>act129_incremental_cost_database_v4-0.xlsx (live.com)</t>
  </si>
  <si>
    <t>Demand Control Recirculation Pump</t>
  </si>
  <si>
    <t>HW Recirculating System with demand control</t>
  </si>
  <si>
    <t>Proposed IMC is the average cost of the demand controller circulation kit in the IL TRM. The IMC based on studies in MN, IL, and CA between 2012 and 2018</t>
  </si>
  <si>
    <t>IL-TRM_Effective_010122_v10.0_Vol_2_C_and_I_09242021.pdf (ilsag.info)</t>
  </si>
  <si>
    <t>DHW Storage, Gas-Fired, &lt; 75,000 Btuh, (&lt;55gallons), 
(75 MBH) &gt; 0.67 EF or 0.64 UEF</t>
  </si>
  <si>
    <t>All sources lead back to MA EEAC report. Not for the NJ region, but the source year is relatively recent.</t>
  </si>
  <si>
    <t>Water Heating, Boiler, and Furnace Cost Study</t>
  </si>
  <si>
    <t>DHW Storage, Gas-Fired, &lt; 75,000 Btuh, (&gt;55gallons)
(75 MBH) &gt; 0.81 UEF</t>
  </si>
  <si>
    <t>Costs were only found for storage water heaters &lt;75,000 Btuh with high UEF in the residential sector. This is recommended until primary research is done.</t>
  </si>
  <si>
    <t>EIA, Technology Forecast Updates – Residential and Commercial Building Technologies – Reference Case</t>
  </si>
  <si>
    <t>DHW Storage, Gas-Fired, 75,000 to 105,000 Btuh,
&gt; 82% TE (Should be TE Thermal Efficiency)</t>
  </si>
  <si>
    <t>No source was found for this water heater specification. The IMC for storage water heaters with capacity &gt;105,000Btuh and 82% TE is recommended for this measure until primary research is conducted. The source for this IMC says the costs apply for water heaters &gt;75,000Btuh, but it doesn't give an upper bound and the average input capacity listed is &gt;105,000Btuh.</t>
  </si>
  <si>
    <t>DHW Storage, Gas-Fired, 75,000 to 105,000 Btuh,
&gt; 94% TE (Should be TE Thermal Efficiency)</t>
  </si>
  <si>
    <t>This source has the most scalable units. Not from the NJ region and the source year is unclear.</t>
  </si>
  <si>
    <t>DHW Storage, Gas-Fired, &gt; 105,000 Btuh
(105 MBH), &gt; 82% TE (Should be TE Thermal Efficiency)</t>
  </si>
  <si>
    <t>This was the only source that provided incremental costs, but it's not from the region, IMC values are national.</t>
  </si>
  <si>
    <t>DHW Storage, Gas-Fired, &gt; 105,000 Btuh
(105 MBH), &gt; 94% TE (Should be TE Thermal Efficiency)</t>
  </si>
  <si>
    <t>SBDI - Stand Alone Storage Water Heaters</t>
  </si>
  <si>
    <t>IMC value based on the average cost of 45-90MBH storage water heaters with UEF&gt;=0.80. The source year is unclear.</t>
  </si>
  <si>
    <t>Instantaneous water heater</t>
  </si>
  <si>
    <t>DHW, Instant, Gas-Fired, &lt; 200,000 Btuh,
&gt; 90% TE  (Should be TE Thermal Efficiency)</t>
  </si>
  <si>
    <t>DHW, Instant, Gas-Fired, &gt; 200,000 Btuh,
&gt; 90% TE  (Should be TE Thermal Efficiency)</t>
  </si>
  <si>
    <t>SBDI - Instantaneous Water Heaters</t>
  </si>
  <si>
    <t>Proposed IMC is the sum of the retail and installation costs of the measure.</t>
  </si>
  <si>
    <t>Solar water heater</t>
  </si>
  <si>
    <t>SBDI - Solar Domestic Hot Water (augmenting electric resistance DHW)</t>
  </si>
  <si>
    <t>Solar Water Heater</t>
  </si>
  <si>
    <t xml:space="preserve">Proposed IMC is the incremental cost for a water heater measure that includes solar water heater </t>
  </si>
  <si>
    <t>Drain Water Heat Recovery</t>
  </si>
  <si>
    <t>SBDI - Drain Water Heat Recovery (DWHR)</t>
  </si>
  <si>
    <t>No C&amp;I SBDI-Drain Water Heat Recovery (DWHR) found</t>
  </si>
  <si>
    <t>Water source heat pump</t>
  </si>
  <si>
    <t>SBDI - Water Source Heat Pumps</t>
  </si>
  <si>
    <t xml:space="preserve">    &gt;= 5.4 tons (65,000 BTU/hr)        Air Conditioning (AC) only - Split or Packaged </t>
  </si>
  <si>
    <t>0 to 14.9 cuft: $50
15 to 29.9 cuft: $200
30 to 49.9 cuft: $450
50 or cuft: $700</t>
  </si>
  <si>
    <t xml:space="preserve">Ductless Mini-Split Heat Pump
Multi   (SEER &gt;= 18, EER &gt;=12.5 or HSPF &gt;= 10)
</t>
  </si>
  <si>
    <t>MA TRM</t>
  </si>
  <si>
    <t>Per pump</t>
  </si>
  <si>
    <t>Per GSHP</t>
  </si>
  <si>
    <t>Per ventilator</t>
  </si>
  <si>
    <t>Illinois TRM</t>
  </si>
  <si>
    <t xml:space="preserve"> https://downloads.regulations.gov/EERE-2019-BT-STD-0036-0021/content.pdf</t>
  </si>
  <si>
    <t>2020 Cadmus LED Incremental Cost Study</t>
  </si>
  <si>
    <t>https://ma-eeac.org/wp-content/uploads/MA-Task-5b-LED-Incremental-Cost-Study_FINAL_01FEB2016.pdf</t>
  </si>
  <si>
    <t>https://neep.org/sites/default/files/resources/Mid_Atlantic_TRM_V9_Final_clean_wUpdateSummary%20-%20CT%20FORMAT.pdf</t>
  </si>
  <si>
    <t>https://cao-94612.s3.amazonaws.com/documents/Induction-Range-Final-Report-July-2019.pdf</t>
  </si>
  <si>
    <t>Per HP</t>
  </si>
  <si>
    <t>https://s3.us-east-1.amazonaws.com/focusonenergy/staging/inline-files/Focus_on_Energy_2022_TRM.pdf</t>
  </si>
  <si>
    <t>https://www.cmua.org/files/CMUA-POU-TRM_2017_FINAL_12-5-2017%20-%20Copy.pdf</t>
  </si>
  <si>
    <t>https://www.michigan.gov/mpsc/regulatory/ewr/michigan-energy-measures-database</t>
  </si>
  <si>
    <t>Wisconsin TRM</t>
  </si>
  <si>
    <t>Ex Ante Database Archive (deeresources.net)</t>
  </si>
  <si>
    <t>https://www.energystar.gov/sites/default/files/asset/document/CFS_calculator_07-15-2021.xlsx</t>
  </si>
  <si>
    <t>https://www.nrel.gov/docs/fy17osti/66980.pdf</t>
  </si>
  <si>
    <t>https://puc.vermont.gov/sites/psbnew/files/doc_library/Vermont%20TRM%20Savings%20Verification%202018%20Version_FINAL.pdf</t>
  </si>
  <si>
    <t>Minnesota TRM</t>
  </si>
  <si>
    <t>RES19_Assembled_Report_2018-09-27.pdf (ma-eeac.org)</t>
  </si>
  <si>
    <t>NEEP Incremental Cost Study Report - September 23, 2011</t>
  </si>
  <si>
    <t>https://neep.org/sites/default/files/resources/Incremental%20Cost_study_FINAL_REPORT_2011Sep23.pdf</t>
  </si>
  <si>
    <t>TRM V20 (s3.us-east-1.amazonaws.com)</t>
  </si>
  <si>
    <t>https://www.eia.gov/analysis/studies/buildings/equipcosts/pdf/appendix-a.pdf</t>
  </si>
  <si>
    <t>https://nwcouncil.app.box.com/v/Lvl2EVChrgrsv3-0</t>
  </si>
  <si>
    <t>CONTENTS:</t>
  </si>
  <si>
    <t>"Summary"</t>
  </si>
  <si>
    <t>"ReadMe"</t>
  </si>
  <si>
    <t>Instructions for how to use this workbook</t>
  </si>
  <si>
    <t>"Data Glossary"</t>
  </si>
  <si>
    <t>SUMMARY TAB:</t>
  </si>
  <si>
    <t>Variable:</t>
  </si>
  <si>
    <t>Description</t>
  </si>
  <si>
    <t>Name</t>
  </si>
  <si>
    <t>Organization</t>
  </si>
  <si>
    <t>Link</t>
  </si>
  <si>
    <t>Further Documentation</t>
  </si>
  <si>
    <t>Year</t>
  </si>
  <si>
    <t>PA PUC</t>
  </si>
  <si>
    <t>https://www.puc.pa.gov/media/1316/act129_incremental_cost_database_v4-0.xlsx</t>
  </si>
  <si>
    <t>PA TRM: https://www.puc.pa.gov/filing-resources/issues-laws-regulations/act-129/technical-reference-manual/</t>
  </si>
  <si>
    <t>Michigan PSC</t>
  </si>
  <si>
    <t>NJ JCPL - Jersey Central Power &amp; Light</t>
  </si>
  <si>
    <t>JCPL</t>
  </si>
  <si>
    <t>Utility data</t>
  </si>
  <si>
    <t>Wisconsin Focus on Energy TRM</t>
  </si>
  <si>
    <t>PSC of Wisconsin</t>
  </si>
  <si>
    <t>PG&amp;E</t>
  </si>
  <si>
    <t>Illinois Statewide TRM Version 11</t>
  </si>
  <si>
    <t>IL TRM Technical Advisory Committee</t>
  </si>
  <si>
    <t>IL Statewide Technical Reference Manual Version 11.0 - Illinois Energy Efficiency Stakeholder Advisory GroupIllinois Energy Efficiency Stakeholder Advisory Group (ilsag.info)</t>
  </si>
  <si>
    <t>• Compiled measures https://www.ilsag.info/wp-content/uploads/IL-TRM-Version-11.0-Volumes-1-4-Compiled-Final.pdf</t>
  </si>
  <si>
    <t>Rutgers IMC assumptions</t>
  </si>
  <si>
    <t>Maryland PSC</t>
  </si>
  <si>
    <t>https://webpsc.psc.state.md.us/DMS/case/9648</t>
  </si>
  <si>
    <t>Massachusetts TRM</t>
  </si>
  <si>
    <t>MA Electric and Gas Program Administrators</t>
  </si>
  <si>
    <t>https://fileservice.eea.comacloud.net/FileService.Api/file/FileRoom/14154670</t>
  </si>
  <si>
    <t>Technology Forecast Updates – Residential and Commercial Building Technologies – Reference Case</t>
  </si>
  <si>
    <t>US EIA</t>
  </si>
  <si>
    <t>California eTRM - DEER</t>
  </si>
  <si>
    <t>California Technical Forum</t>
  </si>
  <si>
    <t>http://www.caltf.org/etrm-overview</t>
  </si>
  <si>
    <t>RTF UES Workbook</t>
  </si>
  <si>
    <t>Northwest Power and Conservation Council</t>
  </si>
  <si>
    <t>SMUD</t>
  </si>
  <si>
    <t>State of Minnesota Minnesota TRM 3.3</t>
  </si>
  <si>
    <t>State of Minnesota</t>
  </si>
  <si>
    <t>https://mn.gov/commerce-stat/pdfs/mn-trm-3-3.pdf</t>
  </si>
  <si>
    <t>Ex Ante Measure Cost Study
Final Report</t>
  </si>
  <si>
    <t>CPUC</t>
  </si>
  <si>
    <t xml:space="preserve">https://www.calmac.org/publications/2010-2012_WO017_Ex_Ante_Measure_Cost_Study_-_Final_Report.pdf </t>
  </si>
  <si>
    <t>ENERGY STAR CFS_Calculator_07-15-2021</t>
  </si>
  <si>
    <t>DOE ENERGY STAR</t>
  </si>
  <si>
    <t>CMUA Third edition TRM</t>
  </si>
  <si>
    <t>CMUA</t>
  </si>
  <si>
    <t>NEEP</t>
  </si>
  <si>
    <t>California Municipal Utilities Association</t>
  </si>
  <si>
    <t>National Renewable Energy Laboratory</t>
  </si>
  <si>
    <t>Efficiency Vermont TRM</t>
  </si>
  <si>
    <t>Efficiency Vermont</t>
  </si>
  <si>
    <t>PSE&amp;G</t>
  </si>
  <si>
    <t>DOE</t>
  </si>
  <si>
    <t>MA EEAC</t>
  </si>
  <si>
    <t>SJI - South Jersey Industries</t>
  </si>
  <si>
    <t>Utility Data</t>
  </si>
  <si>
    <t>CPI for All Urban Consumers (CPI-U)</t>
  </si>
  <si>
    <t>Original Data Value</t>
  </si>
  <si>
    <t>Series Id:</t>
  </si>
  <si>
    <t>CUUR0000SA0</t>
  </si>
  <si>
    <t>Not Seasonally Adjusted</t>
  </si>
  <si>
    <t>Series Title:</t>
  </si>
  <si>
    <t>All items in U.S. city average, all urban consumers, not seasonally adjusted</t>
  </si>
  <si>
    <t>Area:</t>
  </si>
  <si>
    <t>U.S. city average</t>
  </si>
  <si>
    <t>Item:</t>
  </si>
  <si>
    <t>All items</t>
  </si>
  <si>
    <t>Base Period:</t>
  </si>
  <si>
    <t>1982-84=100</t>
  </si>
  <si>
    <t>Years:</t>
  </si>
  <si>
    <t>2000 to 2023</t>
  </si>
  <si>
    <t>Jan</t>
  </si>
  <si>
    <t>Feb</t>
  </si>
  <si>
    <t>Mar</t>
  </si>
  <si>
    <t>Apr</t>
  </si>
  <si>
    <t>May</t>
  </si>
  <si>
    <t>Jun</t>
  </si>
  <si>
    <t>Jul</t>
  </si>
  <si>
    <t>Aug</t>
  </si>
  <si>
    <t>Sep</t>
  </si>
  <si>
    <t>Oct</t>
  </si>
  <si>
    <t>Nov</t>
  </si>
  <si>
    <t>Dec</t>
  </si>
  <si>
    <t>HALF1</t>
  </si>
  <si>
    <t>HALF2</t>
  </si>
  <si>
    <t>Determination Notes</t>
  </si>
  <si>
    <t>Per square foot of home</t>
  </si>
  <si>
    <t>Per ton heating</t>
  </si>
  <si>
    <t>No current applicable value found for this measure. TRM denotes indoor ag being New construction or fixture additions. Assume retrofit integrated LED fixture value without better source. Baseline is considered code/ISP/existing</t>
  </si>
  <si>
    <t>The cost of a quality install of HVAC equipment depends on local labor rates and the type of equipment being installed. The ILTRM v10 cites 1-2 additional hours @ $40/hr for a Gas Furnace QI and a flat $150 per system for an ASHP and Central AC QI. We propose using the flat $150 adder to the HVAC system cost, but recommend further research to develop a QI cost based on NJ labor rates.</t>
  </si>
  <si>
    <t>Propose using value Mid Atlantic TRM for a standard A-line LED Bulb. Baseline for time of sale is incandescent or EISA compliant for screw based socket. ER baseline is existing condition. These are found on the JCPL marketplace as a time of sale product.</t>
  </si>
  <si>
    <t>Data source for this IMC is recent and most geographically relevant.</t>
  </si>
  <si>
    <t>Propose value from Mid Atlantic TRM. Further research could help understand this difference. Assume incremental cost for this as nothing denotes a direct install program. Time of sale baseline established as incandescent of EISA compliant screw-based bulb. ER baseline would be existing condition. NJ TRM denotes ER baseline to also be existing condition. Found Globe lamps (often used as desk) on marketplace so we are comparing similar baseline treatements.</t>
  </si>
  <si>
    <t>Propose using Mid atlantic TRM. Baseline for time of sale is incandescent or EISA compliant for screw based socket. ER baseline is existing condition. These are found on the JCPL marketplace as a time of sale product.</t>
  </si>
  <si>
    <t>Assuming the measure has the same costs as the Hotel Room HVAC/Receptable Control measure.</t>
  </si>
  <si>
    <t>The proposed measure cost represents the cost of a small C&amp;I HVAC system refrigerant charge correction. The cost does not specify what type of system, but it scales with system size.</t>
  </si>
  <si>
    <t>Lack of studies to populate value for this. Until further research conducted, recommend using the IMC for LED - Specialty and then follow up with research to better understand difference in IMC with QHEC v regular. Would assume this measure is a full cost measure, but because of lack of sources for these, using closest proxy available. It is also worth noting these would most likely be billed through QHEC contractor anyway, making value of IMC less necessary.</t>
  </si>
  <si>
    <t>Lack of studies to populate value for this. Until further research conducted, recommend using the IMC for LED - Standard and then follow up with research to better understand difference in IMC with QHEC v regular.. Assuming full cost because program is direct install.Would assume this measure is a full cost measure, but because of lack of sources for these, using closest proxy available. It is also worth noting these would most likely be billed through QHEC contractor anyway, making value of IMC less necessary.</t>
  </si>
  <si>
    <t>There are no units for the measure costs in the database, cannot determine costs without that data. Recommend for potential primary research</t>
  </si>
  <si>
    <t>The IMC for this measure represents the cost difference between a non-programmable thermostat and a guest room energy management system (EMS).</t>
  </si>
  <si>
    <t>The only data found was from the IL TRM, so proposed IMC pulled form IL TRM.</t>
  </si>
  <si>
    <t xml:space="preserve"> ILTRM and CA eTRM both had costs for the measure. Ultimately recommend the eTRM as the costs were more concise and cited from 2021 research.</t>
  </si>
  <si>
    <t>Single Package Vertical HVAC</t>
  </si>
  <si>
    <t>No data, recommend for potential future primary research. We are proposing to use the IMC for SBDI - Air-Air Cooled Heat Pump Systems, Split System and Single Package as proxy for now.</t>
  </si>
  <si>
    <t>No data, recommend for potential future primary research. We are proposing to use the IMC for SBDI - Unitary HVAC/Split Systems and Single Package, Air Cooled as proxy for now.</t>
  </si>
  <si>
    <t>Regional source used for proposed IMC, we compared the measure costs to other well-vetted sources such as the IL TRM and found it to be comparable.</t>
  </si>
  <si>
    <t>Cost represents an average of system sizes. Installed cost per ton decreases with increasing system size. CA eTRM costs cite that multi-zone systems are typically offered at higher prices per unit ton cooling than single-zone systems, but that the data is not consistent enough to warrunt deeming separate measure costs for single and multi-zone units. We therefore propose using the multi-head measure cost from the Pen TRM for this measure.</t>
  </si>
  <si>
    <t xml:space="preserve">Cost represents an average of system sizes for a SEER 21 multi-head ductless mini split heat pump system. We are using single-head DHP costs as a proxy for the measure while conducting futher research to find costs for ductless mini split A/C only units. Installed cost per ton decreases with increasing system size. </t>
  </si>
  <si>
    <t xml:space="preserve">Cost represents an average of system sizes for a SEER 20 multi-head ductless mini split heat pump system. We are using single-head DHP costs as a proxy for the measure while conducting futher research to find costs for ductless mini split A/C only units. Installed cost per ton decreases with increasing system size. </t>
  </si>
  <si>
    <t>CA eTRM (Southern California Edison (SCE). 2019. “SWHC008-01 MeasureCost.xlsx” )</t>
  </si>
  <si>
    <t>We propose adding the cost of a VSD to the chiller IMC for the measure cost. The proposed cost represents the labor and material cost of installing a VSD on an existing chiller. We recommend further research into the additional costs of installing VSDs on central plant systems.</t>
  </si>
  <si>
    <t>IL TRM, PA, JCPL</t>
  </si>
  <si>
    <t>PA IMC Database</t>
  </si>
  <si>
    <t>Multiple</t>
  </si>
  <si>
    <t>NYSERda Air-to-Water Heat Pump Project</t>
  </si>
  <si>
    <t>DOE Technical Support Document</t>
  </si>
  <si>
    <t>Specific Study</t>
  </si>
  <si>
    <t>PG&amp;E Workpaper</t>
  </si>
  <si>
    <t>Energy Star</t>
  </si>
  <si>
    <t>CPUC Study</t>
  </si>
  <si>
    <t>Michigan TRM</t>
  </si>
  <si>
    <t>Other</t>
  </si>
  <si>
    <t>Proposed Total IMC</t>
  </si>
  <si>
    <t>Proposed Capital IMC</t>
  </si>
  <si>
    <t>Proposed Labor IMC</t>
  </si>
  <si>
    <t>Not specified</t>
  </si>
  <si>
    <t>Printer: $1.03
Multifunction: $62.89</t>
  </si>
  <si>
    <t>Not specified (PA DB says "Use incentive as proxy for IMC")</t>
  </si>
  <si>
    <t xml:space="preserve">ROB: $196.54 / ton
Early: $978.86 / ton
</t>
  </si>
  <si>
    <t>ROB: $0
Early: $1,220 / ASHP</t>
  </si>
  <si>
    <t>ROB: Incremental
Early: Full</t>
  </si>
  <si>
    <t xml:space="preserve">ROB: $527.77 / ton
Early: $1,295.09 / ton
</t>
  </si>
  <si>
    <t>Cost represents an average of 2-5 ton systems. Installed cost per ton decreases with increasing system size. Capital costs are per ton and labor costs are per unit. Labor costs only apply to early replacement.</t>
  </si>
  <si>
    <t>Newer and defensible data source used for proposed IMC, however it was the only source with data. Cost is only based on labor because there is no capital cost</t>
  </si>
  <si>
    <t>ROB: $339.42 / ton
Early: $724.01 / ton</t>
  </si>
  <si>
    <t>ROB: $354.69 / ton
Early: $ 996.03 / ton</t>
  </si>
  <si>
    <t>ROB: $0
Early: $700.76 / CAC</t>
  </si>
  <si>
    <t>ROB: $354.69 / ton
Early: $ 996.03 / ton + $700.76/ CAC</t>
  </si>
  <si>
    <t>ROB: $339.42 / ton
Early: $724.01 / ton + $700.76 / CAC</t>
  </si>
  <si>
    <t>ROB: $196.54
Early: $978.86 / ton + $1,220 / ASHP</t>
  </si>
  <si>
    <t>ROB: $512.77
Early: $1,295.09 + $1,220 /ASHP</t>
  </si>
  <si>
    <t>The Pen TRM has the same costs for Central AC, Heat Pump, and Furnace maintenance. Costs for this measure are entirely dependent on labor costs, so we prioritized using a source that is geographically closest to NJ. Cost is based only on labor as there are no capital costs.</t>
  </si>
  <si>
    <t>ROB: $0
Early: $25.24</t>
  </si>
  <si>
    <t>ROB: $138.62
Early: $268.28</t>
  </si>
  <si>
    <t>ROB: $138.62
Early: $243.04</t>
  </si>
  <si>
    <t>Newer data source from NJ region. IMC value based on the average cost of R-0 to R-13 and R-0 to R-19 floor insulation. Labor costs is average of labor costs from Floor insulation in PA Database</t>
  </si>
  <si>
    <t>Newer data source from NJ region. IMC value based on the average cost of R-0 to R-13 and R-0 to R-19 wall insulation. Labor costs is average of labor costs from Wall insulation in PA Database</t>
  </si>
  <si>
    <t>Newer data source from NJ region. IMC value based on the average cost of R-0 to R-19, R-0 to R-38, R-0 to R-60, and R-19 to R-60 insulation. Labor costs is average of labor costs from Attic insulation in PA Database</t>
  </si>
  <si>
    <t>Propose taking average value for number of technologies listed in PA incremental database. These techs correspond with those within this broad measure category and are also recent. Labor cost is from PA Database.</t>
  </si>
  <si>
    <t>Lack of additional sources. Suggest using value in JCPL. Labor cost is from PA Database.</t>
  </si>
  <si>
    <t>Value from PA incremental database. Geographically close and recent value. Also this is full cost due to retrofit product. Labor cost is from PA Database.</t>
  </si>
  <si>
    <t>JCPL provides truly incremental cost but for retrofit program, full cost may be more applicable. For that reason, number is full cost provided by PA and is the average of two lumen output measure options. This option is also recent and applicable. Labor cost is from PA Database.</t>
  </si>
  <si>
    <t>ROB: $18.00
Early: $55.25</t>
  </si>
  <si>
    <t>ROB: $18.00
Early: $39.00</t>
  </si>
  <si>
    <t>ROB: $0
Early: $16.25</t>
  </si>
  <si>
    <t>ROB: Incremental
Early: Full Cost</t>
  </si>
  <si>
    <t>PA is the only source of IMC. There is no baseline cost in the PA database, the ROB value in PA Database is just the full efficient costs. Both ROB and Early costs are full, just Early includes labor costs</t>
  </si>
  <si>
    <t>Variable Speed Refrigeration Compressor. PA Database has labor costs for air compressor, not refrigeration compressor. Those are assumed to be the labor costs</t>
  </si>
  <si>
    <t>Proposed IMC is the PA IMC</t>
  </si>
  <si>
    <t>PA and Rutgers provided relatively similar IMC values. Proposed IMC is the Rutgers IMC. Labor cost from PA</t>
  </si>
  <si>
    <t>Value is from PA Database</t>
  </si>
  <si>
    <t xml:space="preserve">Using IMCs for capital and labor from Pennsylvania databased based on primary research in 2020 and RSMeans. </t>
  </si>
  <si>
    <t>ROB: $27.56
Early: $275.87</t>
  </si>
  <si>
    <t>ROB: $27.56
Early: $110.43</t>
  </si>
  <si>
    <t>ROB: $0
Early: $165.44</t>
  </si>
  <si>
    <t>Using IMCs for capital and labor from Pennsylvania databased based on primary research in 2020 and RSMeans. The proposed IMCs average values for all HP ranges in the PA database greater than 10 HP.</t>
  </si>
  <si>
    <t>ROB: $7.33
Early: $80.32</t>
  </si>
  <si>
    <t>ROB: $0
Early: $503.65</t>
  </si>
  <si>
    <t>ROB: $7.33
Early: $583.97</t>
  </si>
  <si>
    <t>6 data points found, but they are unreasonably high and not applicable geographies. The proposed value is instead the value used for Motors between 1 and 10 HP and this is a candidate for primary research</t>
  </si>
  <si>
    <t>See the higher granularity costs that vary by HP in "EC Motors"</t>
  </si>
  <si>
    <t>IMCs are the average of all HP bins from the PA Database.</t>
  </si>
  <si>
    <t>Pennsylvania Database</t>
  </si>
  <si>
    <t>Stakeholder Feedback Response</t>
  </si>
  <si>
    <t>Unit of measurement may change with primary research cost data</t>
  </si>
  <si>
    <t>Pennsylvania Incremental Cost Database and IL TRM 2023</t>
  </si>
  <si>
    <t>Proposed IMC is the incremental and full costs from the IL 2023 TRM based on NEEP Phase 4 study. Labor cost is from PA database</t>
  </si>
  <si>
    <t>IL TRM 2023</t>
  </si>
  <si>
    <t>Not from the region, but the source year is recent. Other sources like MN TRM have the same value. It cites Amerin TRM but was not able to find the value in the Amerin TRM</t>
  </si>
  <si>
    <t>Updated cost type to full instead of incremental</t>
  </si>
  <si>
    <t>Phase 2 primary research will shed more light on actual costs</t>
  </si>
  <si>
    <t>More appropriate cost values for this measure are recommended for phase 2 primary research, including webscraping</t>
  </si>
  <si>
    <t>IMCs include capital and labor in full cost</t>
  </si>
  <si>
    <t>Updated cost to reflect IL TRM v11, not v10</t>
  </si>
  <si>
    <t>Updated source to match determination notes and cost source</t>
  </si>
  <si>
    <t>See same measure in 'Air conditioner and air source heat pump' Measure Section</t>
  </si>
  <si>
    <t>See same measure in 'Central AC and Air Source Heat Pump' Measure Section</t>
  </si>
  <si>
    <t>Values were adjusted to 2022 to create an average, and then inflated to 2023</t>
  </si>
  <si>
    <t xml:space="preserve">Rutgers and SJI used values based on old Mid-Atlantic TRM. Additional sources are the PA Database   ($102). The WI TRM used data from Rsmeans and applied values to C&amp;I applications but was very close to the Mid-Atlantic TRM ($108). Therefore the proposed value is the 5 ton system per/ton value from the Mid-Atlantic TRM because it is the most recent and the most applicable geographically. </t>
  </si>
  <si>
    <t>The notes have been updated to reflect the accurate determination. The IMC was derived on a per ton basis.</t>
  </si>
  <si>
    <t>Updated internal flag for primary research based on feedback</t>
  </si>
  <si>
    <t>Measure has been flagged for potential primary research</t>
  </si>
  <si>
    <t>Propose taking an average ICM value due to this measure including various lumen output levels. Potential for these measures to be broken out in the future. Using the PA value as it is most recently updated and also has the most measure granularity to draw average from.  New Construction scenario baseline is IECC 2021 LPD code.  Because New Construction baseline is LPD based, it is not possible to quantify that currently due to variance in facility types and lighting design. Therefore assuming full cost and ER event types.</t>
  </si>
  <si>
    <t>Updated primary research recommendation based on stakeholder feedback</t>
  </si>
  <si>
    <t>Adjusted cost to incremental, not full</t>
  </si>
  <si>
    <t>Updated the links for relevant WI and PSEG sources. The UoM found was per fan - further research may equate savings and IMC units</t>
  </si>
  <si>
    <t xml:space="preserve">Adjusted IMC to $0 to avoid double counting </t>
  </si>
  <si>
    <t>UoM found was per ton, further research may equate savings to costs</t>
  </si>
  <si>
    <t>Changed to full cost (without changing costs) broke out labor and material costs</t>
  </si>
  <si>
    <t>Flagging to not provide value since cost will be for program in aggregate</t>
  </si>
  <si>
    <t>Broke out labor and material costs</t>
  </si>
  <si>
    <t>Broke out labor and material costs. Using PA database because it is more relevant region than the WI TRM</t>
  </si>
  <si>
    <t>Adjusted to Incremental, not Full cost</t>
  </si>
  <si>
    <t>Adjusted to average cost of IMC from PA database</t>
  </si>
  <si>
    <t>Adjusted to Incremental Cost, not Full, and updated source year</t>
  </si>
  <si>
    <t>Updated cost year to reflect whitepaper year. IL TRM references this SCE workpaper from DEER resrouces  (ID: SCE13WP007)</t>
  </si>
  <si>
    <t>Door Closer</t>
  </si>
  <si>
    <t>PA is the only source of IMC. Two IMCs available. Proposed IMC assumes a 42" wide door. PA Database cites CA eTRM which has been updated so the proposed value is the most recent value from the CA eTRM which inlcudes labor costs. Note the labor market is different in CA than NJ</t>
  </si>
  <si>
    <t>Updated value to reflect average of IMCs</t>
  </si>
  <si>
    <t>Updated cost year and updated to incremental, not full</t>
  </si>
  <si>
    <t>Added labor cost from white paper cited in source</t>
  </si>
  <si>
    <t>Rutgers sources old value based on Michigan TRM (2020). The Michigan TRM source however is unclear. Instead we adopt the average IMC per HP from a NEEP 2015 study because it is a more relevant geography and better documented</t>
  </si>
  <si>
    <t>NEEP 2015 Incremental Cost study</t>
  </si>
  <si>
    <t>Adjusted cost to incremental, not full. Revised to NEEP values.</t>
  </si>
  <si>
    <t>https://neep.org/sites/default/files/resources/ICS4%20project%20report%20FINAL%202015%20June%2015.pdf</t>
  </si>
  <si>
    <t>Clothes Dryer Gas</t>
  </si>
  <si>
    <t>Pennsylvania Incremental Cost Database and MidAtlantic TRM</t>
  </si>
  <si>
    <t>Source erroneously only listed PA Database, added Mid Atlantic TRM. IMC not changed</t>
  </si>
  <si>
    <t>Standard: $500
Large vat: $1500</t>
  </si>
  <si>
    <t>Per kW of IT load</t>
  </si>
  <si>
    <t>Wrong units were listed. Corrected units to Per kW from per "kVA". No change to numeric value of IMC</t>
  </si>
  <si>
    <t>0 to 14.9 cuft: $184.80
15 to 29.9 cuft: $246.39
30 to 49.9 cuft: $307.99
50 or cuft: $431.19</t>
  </si>
  <si>
    <t>0 to 14.9 cuft: $123.20
15 to 29.9 cuft: $431.19
30 to 49.9 cuft: $615.98
50 cuft or greater: $739.18</t>
  </si>
  <si>
    <t>Half-size: $488
Full-size: $1,037.94</t>
  </si>
  <si>
    <t>Printer: $1.19
Multifunction: $72.93</t>
  </si>
  <si>
    <t>0 to 14.9 cuft: $62
15 to 29.9 cuft: $246.39
30 to 49.9 cuft: $554.39
50 or cuft: $862.38</t>
  </si>
  <si>
    <t>Standard: $579.85
Large Vat: $1,739.56</t>
  </si>
  <si>
    <t>ROB: $20.87
Early: $64.07</t>
  </si>
  <si>
    <t>Early replacement: $514.66
ROB: $343.11</t>
  </si>
  <si>
    <t>Electric: $989.37
Gas: $836.66</t>
  </si>
  <si>
    <t>Standard: $1,159.70
Large vat: $2,319.41</t>
  </si>
  <si>
    <t>Electric: 2,719.36
Gas: $5,051.18</t>
  </si>
  <si>
    <t>ROB: $594.66
Early: $1,501.92 + $1,414.84 /ASHP</t>
  </si>
  <si>
    <t>ROB: $227.93
Early: $1,135.19 / ton + $1,414.84 / ASHP</t>
  </si>
  <si>
    <t>ROB: $411.34 / ton
Early: $ 1,155.10 / ton + $812.67/ CAC</t>
  </si>
  <si>
    <t>ROB: $393.63 / ton
Early: $839.64 / ton + $812.67 / CAC</t>
  </si>
  <si>
    <t>Batch: $354.89
Continuous: $447.53</t>
  </si>
  <si>
    <t>There is only one source, NJ JCPL, which gives an IMC of $0 and provides no citation. Flagging to potentially consider for primary research.</t>
  </si>
  <si>
    <t>Based on little or insufficient data, no value assigned - prioritizing for primary research</t>
  </si>
  <si>
    <t>This workbook contains the recommended IMC values for the NJ Incremental Measure Cost Study conducted by DNV in 2023.</t>
  </si>
  <si>
    <t>Last Updated: 3/31/2023</t>
  </si>
  <si>
    <t>This tab shows DNV final recommendation relating to the IMC for that measure. It also summarizes the found sources for each measure in the NJ Coordinated Measure List.</t>
  </si>
  <si>
    <t>DNV methodology and decision making associated with proposed IMC</t>
  </si>
  <si>
    <t>Recommended incremental measure cost value. When costs are split out into capital and labor, the proposed total IMC equates to the sum.</t>
  </si>
  <si>
    <t>Where applicable, the material or equipment cost associated with the IMC</t>
  </si>
  <si>
    <t>Where applicable, the labor cost associated with the IMC</t>
  </si>
  <si>
    <r>
      <t>Indicates whether the proposed cost is associated with an incremental or full cost</t>
    </r>
    <r>
      <rPr>
        <sz val="8"/>
        <color rgb="FF000000"/>
        <rFont val="Arial"/>
        <family val="2"/>
      </rPr>
      <t>  </t>
    </r>
  </si>
  <si>
    <t>Unit of Measurement</t>
  </si>
  <si>
    <t>The year associated with the IMC value’s original research</t>
  </si>
  <si>
    <t>Inflation Adjusted (2023)</t>
  </si>
  <si>
    <t>Recommended total IMC value inflated to 2023 US dollars</t>
  </si>
  <si>
    <t>Original source associated with IMC value</t>
  </si>
  <si>
    <t>DNV response to stakeholder feedback received in March 2023</t>
  </si>
  <si>
    <t>Data glossary for the Summary tab</t>
  </si>
  <si>
    <t>"Sources"</t>
  </si>
  <si>
    <t>List of sources used to derive IMC values. Sources in column O on the Summary tab link here</t>
  </si>
  <si>
    <t>"BLS Data Series - Inflation"</t>
  </si>
  <si>
    <t xml:space="preserve">NYSERDA Air-to-Water Heat Pump Demonstration Project </t>
  </si>
  <si>
    <t>https://www.solartompkins.org/uploads/2/5/9/0/25909382/available_atw_hp_products_list.pdf</t>
  </si>
  <si>
    <t>NYSERDA</t>
  </si>
  <si>
    <t>Per CHWP/CWP motor HP</t>
  </si>
  <si>
    <t>Per kBtu/hr input capacity</t>
  </si>
  <si>
    <t>Per system installed</t>
  </si>
  <si>
    <t>Per ton cooling</t>
  </si>
  <si>
    <t>Per 100w connected load</t>
  </si>
  <si>
    <t>Per fan</t>
  </si>
  <si>
    <t>Per unit with light fixture</t>
  </si>
  <si>
    <t>Per ton for capital costs (per CAC for labor costs)</t>
  </si>
  <si>
    <t>Costs are inflated in the Summary tab to 2023 dollars using CPI Inflation values</t>
  </si>
  <si>
    <t xml:space="preserve">We agree this source is unverifiable and will actually propose no value for this measure. </t>
  </si>
  <si>
    <t>Thanks for the note. This portion of the task required documentation. We used the most recent DOE analysis which earlier TRM cited earlier versions of. It lists 95 AFUE systems as having an IMC of only $932 and so $692 for 90 AFUE system does not seem low. No changes made, but we will consider your note when selecting measures for primary research</t>
  </si>
  <si>
    <t>Split out labor cost but not updating capital cost as requested because we have not conducted primary research at this time.</t>
  </si>
  <si>
    <t>Changed name to match latest TRM draft. The PA database does not specify that this is reach in so the cost is applicable and recent and geographically relevant</t>
  </si>
  <si>
    <t xml:space="preserve">The SBDI measure only had one cost data point in secondary research. Recommending for priority consideration for primary research </t>
  </si>
  <si>
    <t>Thanks for identifying the IL 2023 TRM. However, instead of using the IL TRM, we have identified costs from the PA Database that are geographically relevant and based on actual costs from primary research in 2020. The IL TRM is based on data from 2015. The new proposed cost, from the PA database includes labor and is $124.23</t>
  </si>
  <si>
    <t>No data</t>
  </si>
  <si>
    <t>Agreed to both comments provided by ACE to use labor costs and change year from 2012 to 2014 since the range of sources is data from 2012-2018.</t>
  </si>
  <si>
    <t>Adopted IL TRM 2023 capital costs</t>
  </si>
  <si>
    <t xml:space="preserve">Updated source link. </t>
  </si>
  <si>
    <t>Additional primary research would shed more light on actual costs if they need to be adjusted for region</t>
  </si>
  <si>
    <t xml:space="preserve">Additional primary research would shed more light on labor costs </t>
  </si>
  <si>
    <t>Removed early replacement cost since the TRM measure is only incremental</t>
  </si>
  <si>
    <t>Additional primary research would shed more light on actual costs</t>
  </si>
  <si>
    <t>Additional primary research such as webscraping would shed more light on actual costs</t>
  </si>
  <si>
    <t>There are multiple sources that all lead back to an ENERGY STAR calculator through citations. The Pennsylvania database sites the VT TRM from 2018, but that also cites an earlier version of the ENERGY STAR calculator. Therefore the team looked up the most recent version of the ENERGY STAR calculator (dated July 2021) and is proposing the values in that calculator which themselves rely on a PG&amp;E analysis conducted in 2017.</t>
  </si>
  <si>
    <t>Multiple TRMs, (Mid-atlantic, WI, IL, and PA) set the IMC at the labor costs associated with removing the old refrigerator. Mid-atlantic and PA direct the IMC to be the actual removal cost from an invoice while WI and IL provide default removal costs using information from implementors of their own or similar programs. The assumed values are recent (2021 and 2022) but not as relevant because they are for labor markets in WI and IL. A look at invoices in NJ could set a more accurate value. Still, the assumed values for IL and WI were very close to each other ($110 and $120) and thus the proposed value is the average of the two. IL also includes an additional $50 "bounty" of lost value to the customer, but that is not included in our proposed value because it is not included in any of the other TRMs. *After draft submittal, this cost was edited to $0 based on feedback about double counting</t>
  </si>
  <si>
    <t>There are multiple sources but by following citation chains, they all lead back eventually to an ENERGY STAR calculator version relevant at the time of each sources publication. Therefore, the proposed values are from the most recent ENERGY STAR calculator, published in 2021, which for fryers sites Autoquotes accessed in 2016.</t>
  </si>
  <si>
    <t>Multiple TRMs, (Mid-atlantic, WI, IL, and PA) set the IMC at the labor costs associated with removing the old freezer. Mid-atlantic and PA direct the IMC to be the actual removal cost from an invoice while WI and IL provide default removal costs using information from implementors of their own or similar programs. The assumed values are recent (2021 and 2022) but not as relevant because they are for labor markets in WI and IL. A look at invoices in NJ could set a more accurate value. Still, the assumed values for IL and WI were very close to each other ($110 and $120) and thus the proposed value is the average of the two. IL also includes an additional $50 "bounty" of lost value to the customer, but that is not included in our proposed value because it is not included in any of the other TRMs. *After draft submittal, this cost was edited to $0 based on feedback about double counting</t>
  </si>
  <si>
    <t>Only one source with costs available. Unclear if primary source is from the NJ region and no cost citation year was available. Based on little or insufficient data, no value assigned</t>
  </si>
  <si>
    <t>Sources are limited, of low rigor, and old. Primary research is warranted if the measure has activity. Based on little or insufficient data, no value assigned</t>
  </si>
  <si>
    <t>Based on little or insufficient data, no value assigned</t>
  </si>
  <si>
    <t>NJ JCPL sole source of IMC for this measure citing EE Consultant. No date for costs provided.  Based on little or insufficient data, no value assigned</t>
  </si>
  <si>
    <t>Only one source available. This source doesn't provide units, the citation year isn't provided, and the original source is unclear. Based on little or insufficient data, no value assigned</t>
  </si>
  <si>
    <t>Lack of additional sources. Based on little or insufficient data, no value assigned</t>
  </si>
  <si>
    <t>JCPL only current source. JCPL missing source info - Based on little or insufficient data, no value assigned</t>
  </si>
  <si>
    <t>As currently written, prescriptive compressed air measures can span from simple nozzles to VSDs with incremental costs from $5 to $5,000. At current, we do not feel it appropriate to assign a single encompassing value to this measure. Numerous values are available in the PA IMC study and those would be well applicable to the specific measures when it is decided on the appropraite aggregation.</t>
  </si>
  <si>
    <t xml:space="preserve">Defensible data source, however not from NJ region. </t>
  </si>
  <si>
    <t>Defensible data source, from NJ region.  Can apply to entire dryer TRM measure since the new measure does not differentiate between Tiers for dryers.</t>
  </si>
  <si>
    <t>Three TRMs had IMCs. The citations had decent rigor and two of the three sources were relatively recent. The transferability is questionable because the relevant markets of the three sources were MN, WI, and IL. The proposed cost is the average of the three sources. A 2020 MA study with unclear full or incremental costs, had an IMC of $700 which is in line with our average but not included due to the uncertainty of its scope.</t>
  </si>
  <si>
    <t>There are multiple sources but by following citations chains, they all lead back eventually to an ENERGY STAR calculator version relevant at the time of each source's publication. Therefore, the proposed values are from the most recent ENERGY STAR calculator, published in 2021, which for fryers sites Autoquotes accessed in 2016.</t>
  </si>
  <si>
    <t>There are only two sources. The Mid-Atlantic TRM cites a PG&amp;E workpaper from 2016, the IL TRM cites the Arkansas v3.0 TRM which is unavailable but quite old. The proposed value is the PG&amp;E workpaper value, but this for a west coast region and is still relatively old and thus this measure could be a candidate for primary research.</t>
  </si>
  <si>
    <t>Two sources have IMC for induction stove/oven compared to electric resistance. A 2019 SMUD evaluation and a 2014 DOE evaluation. The SMUD IMC based on review of appliances from retailers is $1,280 while the DOE $255.19. Given the disparity between these two estimates, the recommended IMC is the more recent SMUD value, while also suggesting webscraping of online retailers to update value.</t>
  </si>
  <si>
    <t>As currently written, Custom measures including compress air, refrigeration, data center equipment, etc encompasses more products than a single IMC can reflect. At current, we do not feel it appropriate to assign a single encompassing value to this measure. Further exploration into potential alternative valuations, such as normalizing by savings could be considered.</t>
  </si>
  <si>
    <t>Updated to PA database value that is primary research in 2020 since MA ($89) based value has no year or documentation. Can apply to entire dryer TRM measure since the new measure does not differentiate between Tiers for dryers.</t>
  </si>
  <si>
    <t>IMCs include capital and labor in full cost. Primary research would shed light on actual costs</t>
  </si>
  <si>
    <t>Updated to IL TRM 2023 values ($669) to have a verifiable source year.</t>
  </si>
  <si>
    <t xml:space="preserve">This measure only had one cost data point in secondary research. Recommending for potential priority consideration for primary research </t>
  </si>
  <si>
    <t>Future primary research would shed more light on actual costs if they need to be adjusted for region</t>
  </si>
  <si>
    <t>Adjusted to ncremental cost, not full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</si>
</sst>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 numFmtId="167" formatCode="&quot;$&quot;#,##0.0"/>
    <numFmt numFmtId="168" formatCode="0.0000"/>
  </numFmts>
  <fonts count="21" x14ac:knownFonts="1">
    <font>
      <sz val="11"/>
      <color theme="1"/>
      <name val="Calibri"/>
      <family val="2"/>
      <scheme val="minor"/>
    </font>
    <font>
      <sz val="11"/>
      <color theme="1"/>
      <name val="Calibri"/>
      <family val="2"/>
      <scheme val="minor"/>
    </font>
    <font>
      <u/>
      <sz val="11"/>
      <color theme="10"/>
      <name val="Calibri"/>
      <family val="2"/>
      <scheme val="minor"/>
    </font>
    <font>
      <b/>
      <sz val="11"/>
      <color theme="0"/>
      <name val="Arial"/>
      <family val="2"/>
    </font>
    <font>
      <sz val="11"/>
      <color theme="1"/>
      <name val="Arial"/>
      <family val="2"/>
    </font>
    <font>
      <sz val="11"/>
      <name val="Arial"/>
      <family val="2"/>
    </font>
    <font>
      <u/>
      <sz val="11"/>
      <color theme="10"/>
      <name val="Arial"/>
      <family val="2"/>
    </font>
    <font>
      <sz val="8"/>
      <name val="Calibri"/>
      <family val="2"/>
      <scheme val="minor"/>
    </font>
    <font>
      <sz val="11"/>
      <color indexed="8"/>
      <name val="Calibri"/>
      <family val="2"/>
      <scheme val="minor"/>
    </font>
    <font>
      <b/>
      <sz val="12"/>
      <color indexed="8"/>
      <name val="Arial"/>
      <family val="2"/>
    </font>
    <font>
      <b/>
      <sz val="10"/>
      <color indexed="8"/>
      <name val="Arial"/>
      <family val="2"/>
    </font>
    <font>
      <sz val="10"/>
      <color indexed="8"/>
      <name val="Arial"/>
      <family val="2"/>
    </font>
    <font>
      <sz val="11"/>
      <color theme="1"/>
      <name val="Arial"/>
      <family val="2"/>
    </font>
    <font>
      <u/>
      <sz val="11"/>
      <color theme="10"/>
      <name val="Arial"/>
      <family val="2"/>
    </font>
    <font>
      <b/>
      <sz val="11"/>
      <color theme="0"/>
      <name val="Calibri"/>
      <family val="2"/>
      <scheme val="minor"/>
    </font>
    <font>
      <b/>
      <sz val="11"/>
      <color theme="1"/>
      <name val="Arial"/>
      <family val="2"/>
    </font>
    <font>
      <sz val="9"/>
      <color rgb="FF000000"/>
      <name val="Arial"/>
      <family val="2"/>
    </font>
    <font>
      <b/>
      <sz val="9"/>
      <color rgb="FF000000"/>
      <name val="Arial"/>
      <family val="2"/>
    </font>
    <font>
      <sz val="8"/>
      <color rgb="FF000000"/>
      <name val="Arial"/>
      <family val="2"/>
    </font>
    <font>
      <sz val="8"/>
      <color theme="1"/>
      <name val="Arial"/>
      <family val="2"/>
    </font>
    <font>
      <sz val="11"/>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4"/>
        <bgColor indexed="64"/>
      </patternFill>
    </fill>
    <fill>
      <patternFill patternType="solid">
        <fgColor theme="3"/>
        <bgColor indexed="64"/>
      </patternFill>
    </fill>
    <fill>
      <patternFill patternType="solid">
        <fgColor rgb="FFCCCCCC"/>
        <bgColor indexed="64"/>
      </patternFill>
    </fill>
    <fill>
      <patternFill patternType="solid">
        <fgColor theme="9" tint="0.79998168889431442"/>
        <bgColor indexed="64"/>
      </patternFill>
    </fill>
  </fills>
  <borders count="7">
    <border>
      <left/>
      <right/>
      <top/>
      <bottom/>
      <diagonal/>
    </border>
    <border>
      <left/>
      <right/>
      <top/>
      <bottom style="thick">
        <color auto="1"/>
      </bottom>
      <diagonal/>
    </border>
    <border>
      <left style="thin">
        <color theme="0"/>
      </left>
      <right style="thin">
        <color theme="0"/>
      </right>
      <top style="thin">
        <color theme="0"/>
      </top>
      <bottom/>
      <diagonal/>
    </border>
    <border>
      <left style="medium">
        <color rgb="FF666666"/>
      </left>
      <right style="medium">
        <color rgb="FF666666"/>
      </right>
      <top style="medium">
        <color rgb="FF666666"/>
      </top>
      <bottom style="thick">
        <color rgb="FF666666"/>
      </bottom>
      <diagonal/>
    </border>
    <border>
      <left/>
      <right style="medium">
        <color rgb="FF666666"/>
      </right>
      <top style="medium">
        <color rgb="FF666666"/>
      </top>
      <bottom style="thick">
        <color rgb="FF666666"/>
      </bottom>
      <diagonal/>
    </border>
    <border>
      <left style="medium">
        <color rgb="FF666666"/>
      </left>
      <right style="medium">
        <color rgb="FF666666"/>
      </right>
      <top/>
      <bottom style="medium">
        <color rgb="FF666666"/>
      </bottom>
      <diagonal/>
    </border>
    <border>
      <left/>
      <right style="medium">
        <color rgb="FF666666"/>
      </right>
      <top/>
      <bottom style="medium">
        <color rgb="FF666666"/>
      </bottom>
      <diagonal/>
    </border>
  </borders>
  <cellStyleXfs count="7">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1" fillId="0" borderId="0"/>
    <xf numFmtId="44" fontId="1" fillId="0" borderId="0" applyFont="0" applyFill="0" applyBorder="0" applyAlignment="0" applyProtection="0"/>
    <xf numFmtId="0" fontId="8" fillId="0" borderId="0"/>
    <xf numFmtId="9" fontId="1" fillId="0" borderId="0" applyFont="0" applyFill="0" applyBorder="0" applyAlignment="0" applyProtection="0"/>
  </cellStyleXfs>
  <cellXfs count="84">
    <xf numFmtId="0" fontId="0" fillId="0" borderId="0" xfId="0"/>
    <xf numFmtId="0" fontId="2" fillId="0" borderId="0" xfId="2"/>
    <xf numFmtId="0" fontId="3" fillId="4" borderId="0" xfId="0" applyFont="1" applyFill="1" applyAlignment="1">
      <alignment wrapText="1"/>
    </xf>
    <xf numFmtId="0" fontId="3" fillId="4" borderId="0" xfId="0" applyFont="1" applyFill="1" applyAlignment="1">
      <alignment horizontal="center" wrapText="1"/>
    </xf>
    <xf numFmtId="0" fontId="4" fillId="0" borderId="0" xfId="0" applyFont="1"/>
    <xf numFmtId="0" fontId="4" fillId="0" borderId="0" xfId="0" applyFont="1" applyAlignment="1">
      <alignment vertical="center" wrapText="1"/>
    </xf>
    <xf numFmtId="0" fontId="6" fillId="0" borderId="0" xfId="2" applyFont="1" applyBorder="1" applyAlignment="1"/>
    <xf numFmtId="0" fontId="5" fillId="0" borderId="0" xfId="2" applyFont="1" applyBorder="1" applyAlignment="1">
      <alignment vertical="center" wrapText="1"/>
    </xf>
    <xf numFmtId="0" fontId="4" fillId="2" borderId="0" xfId="0" applyFont="1" applyFill="1" applyAlignment="1">
      <alignment vertical="center" wrapText="1"/>
    </xf>
    <xf numFmtId="0" fontId="6" fillId="2" borderId="0" xfId="2" applyFont="1" applyFill="1" applyBorder="1" applyAlignment="1">
      <alignment vertical="center" wrapText="1"/>
    </xf>
    <xf numFmtId="0" fontId="5" fillId="2" borderId="0" xfId="2" applyFont="1" applyFill="1" applyBorder="1" applyAlignment="1">
      <alignment vertical="center" wrapText="1"/>
    </xf>
    <xf numFmtId="0" fontId="4" fillId="2" borderId="0" xfId="0" applyFont="1" applyFill="1"/>
    <xf numFmtId="0" fontId="4" fillId="2" borderId="0" xfId="0" applyFont="1" applyFill="1" applyAlignment="1">
      <alignment wrapText="1"/>
    </xf>
    <xf numFmtId="0" fontId="6" fillId="2" borderId="0" xfId="2" applyFont="1" applyFill="1" applyBorder="1" applyAlignment="1"/>
    <xf numFmtId="0" fontId="5" fillId="2" borderId="0" xfId="0" applyFont="1" applyFill="1" applyAlignment="1">
      <alignment vertical="center" wrapText="1"/>
    </xf>
    <xf numFmtId="0" fontId="4" fillId="2" borderId="0" xfId="0" applyFont="1" applyFill="1" applyAlignment="1">
      <alignment vertical="center"/>
    </xf>
    <xf numFmtId="0" fontId="6" fillId="0" borderId="0" xfId="2" applyFont="1"/>
    <xf numFmtId="0" fontId="6" fillId="2" borderId="0" xfId="2" applyFont="1" applyFill="1"/>
    <xf numFmtId="0" fontId="8" fillId="0" borderId="0" xfId="5"/>
    <xf numFmtId="0" fontId="10" fillId="0" borderId="0" xfId="5" applyFont="1" applyAlignment="1">
      <alignment horizontal="left" vertical="top" wrapText="1"/>
    </xf>
    <xf numFmtId="0" fontId="10" fillId="0" borderId="1" xfId="5" applyFont="1" applyBorder="1" applyAlignment="1">
      <alignment horizontal="center" wrapText="1"/>
    </xf>
    <xf numFmtId="0" fontId="10" fillId="0" borderId="0" xfId="5" applyFont="1" applyAlignment="1">
      <alignment horizontal="left"/>
    </xf>
    <xf numFmtId="165" fontId="11" fillId="0" borderId="0" xfId="5" applyNumberFormat="1" applyFont="1" applyAlignment="1">
      <alignment horizontal="right"/>
    </xf>
    <xf numFmtId="166" fontId="11" fillId="0" borderId="0" xfId="5" applyNumberFormat="1" applyFont="1" applyAlignment="1">
      <alignment horizontal="right"/>
    </xf>
    <xf numFmtId="0" fontId="12" fillId="2" borderId="0" xfId="0" applyFont="1" applyFill="1"/>
    <xf numFmtId="0" fontId="12" fillId="0" borderId="0" xfId="0" applyFont="1"/>
    <xf numFmtId="0" fontId="13" fillId="2" borderId="0" xfId="2" applyFont="1" applyFill="1"/>
    <xf numFmtId="0" fontId="13" fillId="0" borderId="0" xfId="2" applyFont="1"/>
    <xf numFmtId="0" fontId="0" fillId="0" borderId="0" xfId="0" applyFill="1"/>
    <xf numFmtId="9" fontId="0" fillId="0" borderId="0" xfId="6" applyFont="1"/>
    <xf numFmtId="0" fontId="0" fillId="3" borderId="0" xfId="0" applyFill="1"/>
    <xf numFmtId="9" fontId="0" fillId="0" borderId="0" xfId="6" applyNumberFormat="1" applyFont="1"/>
    <xf numFmtId="0" fontId="2" fillId="0" borderId="0" xfId="2" applyFill="1" applyBorder="1"/>
    <xf numFmtId="0" fontId="3" fillId="5" borderId="0" xfId="0" applyFont="1" applyFill="1" applyAlignment="1">
      <alignment vertical="center" wrapText="1"/>
    </xf>
    <xf numFmtId="0" fontId="3" fillId="5" borderId="2" xfId="0" applyFont="1" applyFill="1" applyBorder="1" applyAlignment="1">
      <alignment horizontal="center" vertical="center" wrapText="1"/>
    </xf>
    <xf numFmtId="0" fontId="6" fillId="0" borderId="0" xfId="2" applyFont="1" applyFill="1" applyBorder="1"/>
    <xf numFmtId="0" fontId="4" fillId="0" borderId="0" xfId="0" applyFont="1" applyFill="1" applyBorder="1"/>
    <xf numFmtId="0" fontId="17" fillId="0" borderId="3" xfId="0" applyFont="1" applyBorder="1" applyAlignment="1">
      <alignment vertical="center" wrapText="1"/>
    </xf>
    <xf numFmtId="0" fontId="17" fillId="0" borderId="4" xfId="0" applyFont="1" applyBorder="1" applyAlignment="1">
      <alignment vertical="center" wrapText="1"/>
    </xf>
    <xf numFmtId="0" fontId="17" fillId="6" borderId="5" xfId="0" applyFont="1" applyFill="1" applyBorder="1" applyAlignment="1">
      <alignment vertical="center" wrapText="1"/>
    </xf>
    <xf numFmtId="0" fontId="16" fillId="6" borderId="6" xfId="0" applyFont="1" applyFill="1" applyBorder="1" applyAlignment="1">
      <alignment vertical="center" wrapText="1"/>
    </xf>
    <xf numFmtId="0" fontId="17" fillId="0" borderId="5" xfId="0" applyFont="1" applyBorder="1" applyAlignment="1">
      <alignment vertical="center" wrapText="1"/>
    </xf>
    <xf numFmtId="0" fontId="16" fillId="0" borderId="6" xfId="0" applyFont="1" applyBorder="1" applyAlignment="1">
      <alignment vertical="center" wrapText="1"/>
    </xf>
    <xf numFmtId="0" fontId="19" fillId="0" borderId="0" xfId="0" applyFont="1" applyAlignment="1">
      <alignment vertical="center"/>
    </xf>
    <xf numFmtId="0" fontId="15" fillId="0" borderId="0" xfId="0" applyFont="1"/>
    <xf numFmtId="0" fontId="3" fillId="5" borderId="0" xfId="0" applyFont="1" applyFill="1"/>
    <xf numFmtId="164" fontId="4" fillId="0" borderId="0" xfId="0" applyNumberFormat="1" applyFont="1" applyFill="1" applyBorder="1"/>
    <xf numFmtId="0" fontId="4" fillId="0" borderId="0" xfId="0" quotePrefix="1" applyFont="1" applyFill="1" applyBorder="1"/>
    <xf numFmtId="6" fontId="4" fillId="0" borderId="0" xfId="0" applyNumberFormat="1" applyFont="1" applyFill="1" applyBorder="1"/>
    <xf numFmtId="44" fontId="4" fillId="0" borderId="0" xfId="4" applyFont="1" applyFill="1" applyBorder="1"/>
    <xf numFmtId="6" fontId="4" fillId="0" borderId="0" xfId="4" applyNumberFormat="1" applyFont="1" applyFill="1" applyBorder="1"/>
    <xf numFmtId="8" fontId="4" fillId="0" borderId="0" xfId="4" applyNumberFormat="1" applyFont="1" applyFill="1" applyBorder="1"/>
    <xf numFmtId="8" fontId="4" fillId="0" borderId="0" xfId="0" applyNumberFormat="1" applyFont="1" applyFill="1" applyBorder="1"/>
    <xf numFmtId="164" fontId="4" fillId="0" borderId="0" xfId="0" applyNumberFormat="1" applyFont="1" applyFill="1" applyBorder="1" applyAlignment="1">
      <alignment wrapText="1"/>
    </xf>
    <xf numFmtId="8" fontId="4" fillId="0" borderId="0" xfId="0" applyNumberFormat="1" applyFont="1" applyFill="1" applyBorder="1" applyAlignment="1">
      <alignment wrapText="1"/>
    </xf>
    <xf numFmtId="0" fontId="4" fillId="0" borderId="0" xfId="0" applyFont="1" applyFill="1" applyBorder="1" applyAlignment="1">
      <alignment wrapText="1"/>
    </xf>
    <xf numFmtId="6" fontId="4" fillId="0" borderId="0" xfId="0" applyNumberFormat="1" applyFont="1" applyFill="1" applyBorder="1" applyAlignment="1">
      <alignment wrapText="1"/>
    </xf>
    <xf numFmtId="167" fontId="4" fillId="0" borderId="0" xfId="1" applyNumberFormat="1" applyFont="1" applyFill="1" applyBorder="1"/>
    <xf numFmtId="168" fontId="4" fillId="0" borderId="0" xfId="0" applyNumberFormat="1" applyFont="1" applyFill="1" applyBorder="1"/>
    <xf numFmtId="2" fontId="4" fillId="0" borderId="0" xfId="0" applyNumberFormat="1" applyFont="1" applyFill="1" applyBorder="1" applyAlignment="1">
      <alignment wrapText="1"/>
    </xf>
    <xf numFmtId="167" fontId="4" fillId="0" borderId="0" xfId="0" applyNumberFormat="1" applyFont="1" applyFill="1" applyBorder="1"/>
    <xf numFmtId="168" fontId="4" fillId="0" borderId="0" xfId="0" applyNumberFormat="1" applyFont="1" applyFill="1" applyBorder="1" applyAlignment="1">
      <alignment wrapText="1"/>
    </xf>
    <xf numFmtId="4" fontId="4" fillId="0" borderId="0" xfId="0" applyNumberFormat="1" applyFont="1" applyFill="1" applyBorder="1" applyAlignment="1">
      <alignment wrapText="1"/>
    </xf>
    <xf numFmtId="44" fontId="4" fillId="0" borderId="0" xfId="4" applyFont="1" applyFill="1" applyBorder="1" applyAlignment="1">
      <alignment wrapText="1"/>
    </xf>
    <xf numFmtId="6" fontId="4" fillId="0" borderId="0" xfId="4" applyNumberFormat="1" applyFont="1" applyFill="1" applyBorder="1" applyAlignment="1">
      <alignment wrapText="1"/>
    </xf>
    <xf numFmtId="0" fontId="3" fillId="5" borderId="2" xfId="0" applyFont="1" applyFill="1" applyBorder="1" applyAlignment="1">
      <alignment horizontal="center" vertical="center"/>
    </xf>
    <xf numFmtId="0" fontId="4" fillId="0" borderId="0" xfId="0" applyFont="1" applyFill="1" applyBorder="1" applyAlignment="1"/>
    <xf numFmtId="0" fontId="4" fillId="0" borderId="0" xfId="0" applyFont="1" applyAlignment="1"/>
    <xf numFmtId="0" fontId="20" fillId="0" borderId="0" xfId="0" applyFont="1" applyFill="1" applyBorder="1"/>
    <xf numFmtId="0" fontId="4" fillId="7" borderId="0" xfId="0" applyFont="1" applyFill="1" applyBorder="1"/>
    <xf numFmtId="0" fontId="4" fillId="7" borderId="0" xfId="0" applyFont="1" applyFill="1" applyBorder="1" applyAlignment="1"/>
    <xf numFmtId="44" fontId="4" fillId="7" borderId="0" xfId="4" applyFont="1" applyFill="1" applyBorder="1"/>
    <xf numFmtId="164" fontId="4" fillId="7" borderId="0" xfId="0" applyNumberFormat="1" applyFont="1" applyFill="1" applyBorder="1"/>
    <xf numFmtId="0" fontId="4" fillId="7" borderId="0" xfId="0" quotePrefix="1" applyFont="1" applyFill="1" applyBorder="1"/>
    <xf numFmtId="8" fontId="4" fillId="7" borderId="0" xfId="0" applyNumberFormat="1" applyFont="1" applyFill="1" applyBorder="1"/>
    <xf numFmtId="6" fontId="4" fillId="7" borderId="0" xfId="0" applyNumberFormat="1" applyFont="1" applyFill="1" applyBorder="1"/>
    <xf numFmtId="0" fontId="5" fillId="0" borderId="0" xfId="0" applyFont="1" applyFill="1" applyBorder="1"/>
    <xf numFmtId="0" fontId="5" fillId="7" borderId="0" xfId="0" applyFont="1" applyFill="1" applyBorder="1"/>
    <xf numFmtId="0" fontId="14" fillId="5" borderId="0" xfId="0" applyFont="1" applyFill="1" applyAlignment="1">
      <alignment horizontal="center"/>
    </xf>
    <xf numFmtId="0" fontId="11" fillId="0" borderId="0" xfId="5" applyFont="1" applyAlignment="1">
      <alignment horizontal="left" vertical="top" wrapText="1"/>
    </xf>
    <xf numFmtId="0" fontId="8" fillId="0" borderId="0" xfId="5" applyAlignment="1"/>
    <xf numFmtId="0" fontId="11" fillId="0" borderId="0" xfId="5" applyFont="1" applyAlignment="1">
      <alignment horizontal="left"/>
    </xf>
    <xf numFmtId="0" fontId="9" fillId="0" borderId="0" xfId="5" applyFont="1" applyAlignment="1">
      <alignment horizontal="left"/>
    </xf>
    <xf numFmtId="0" fontId="10" fillId="0" borderId="0" xfId="5" applyFont="1" applyAlignment="1">
      <alignment horizontal="left" vertical="top" wrapText="1"/>
    </xf>
  </cellXfs>
  <cellStyles count="7">
    <cellStyle name="Comma" xfId="1" builtinId="3"/>
    <cellStyle name="Currency" xfId="4" builtinId="4"/>
    <cellStyle name="Hyperlink" xfId="2" builtinId="8"/>
    <cellStyle name="Normal" xfId="0" builtinId="0"/>
    <cellStyle name="Normal 2" xfId="5"/>
    <cellStyle name="Normal 22" xfId="3"/>
    <cellStyle name="Percent" xfId="6" builtinId="5"/>
  </cellStyles>
  <dxfs count="18">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textRotation="0" wrapText="0" indent="0" justifyLastLine="0" shrinkToFit="0" readingOrder="0"/>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s>
  <tableStyles count="0" defaultTableStyle="TableStyleMedium2" defaultPivotStyle="PivotStyleLight16"/>
  <colors>
    <mruColors>
      <color rgb="FFC4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mus.sharepoint.com/sites/CP3656/Shared%20Documents/1%20-%20Update%202019%20Study/Useful%20Data/Old%201-11-2023/NJ%20Potential%20Study%20Files/NJ%20Potential%20Study%20-%20Technical%20Appendices%20-%205.24.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Tables"/>
    </sheetNames>
    <sheetDataSet>
      <sheetData sheetId="0" refreshError="1"/>
    </sheetDataSet>
  </externalBook>
</externalLink>
</file>

<file path=xl/tables/table1.xml><?xml version="1.0" encoding="utf-8"?>
<table xmlns="http://schemas.openxmlformats.org/spreadsheetml/2006/main" id="1" name="Table1" displayName="Table1" ref="A1:P1048576" totalsRowShown="0" headerRowDxfId="17" dataDxfId="16">
  <autoFilter ref="A1:P1048576"/>
  <sortState ref="A2:P378">
    <sortCondition ref="B1:B1048576"/>
  </sortState>
  <tableColumns count="16">
    <tableColumn id="1" name="Sector" dataDxfId="15"/>
    <tableColumn id="2" name="End Use" dataDxfId="14"/>
    <tableColumn id="3" name="Measure Section" dataDxfId="13"/>
    <tableColumn id="4" name="Measure - from NJ Coordinated Measure List" dataDxfId="12"/>
    <tableColumn id="5" name="Technology, Measure or Practice (for matching)" dataDxfId="11"/>
    <tableColumn id="6" name="Fuel" dataDxfId="10"/>
    <tableColumn id="7" name="Determination Notes" dataDxfId="9"/>
    <tableColumn id="8" name="Proposed Total IMC" dataDxfId="8"/>
    <tableColumn id="9" name="Proposed Capital IMC" dataDxfId="7"/>
    <tableColumn id="10" name="Proposed Labor IMC" dataDxfId="6"/>
    <tableColumn id="11" name="Incremental or Full Cost" dataDxfId="5"/>
    <tableColumn id="12" name="IMC UOM" dataDxfId="4"/>
    <tableColumn id="13" name="Cost Year" dataDxfId="3"/>
    <tableColumn id="14" name="Inflation adjusted (2023)" dataDxfId="2"/>
    <tableColumn id="15" name="Proposed IMC Source" dataDxfId="1"/>
    <tableColumn id="16" name="Stakeholder Feedback Respons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DNV PP">
      <a:dk1>
        <a:srgbClr val="000000"/>
      </a:dk1>
      <a:lt1>
        <a:srgbClr val="FFFFFF"/>
      </a:lt1>
      <a:dk2>
        <a:srgbClr val="0F204B"/>
      </a:dk2>
      <a:lt2>
        <a:srgbClr val="F4F3EF"/>
      </a:lt2>
      <a:accent1>
        <a:srgbClr val="0F204B"/>
      </a:accent1>
      <a:accent2>
        <a:srgbClr val="99D9F0"/>
      </a:accent2>
      <a:accent3>
        <a:srgbClr val="003591"/>
      </a:accent3>
      <a:accent4>
        <a:srgbClr val="009FDA"/>
      </a:accent4>
      <a:accent5>
        <a:srgbClr val="91FFB4"/>
      </a:accent5>
      <a:accent6>
        <a:srgbClr val="3F9C35"/>
      </a:accent6>
      <a:hlink>
        <a:srgbClr val="009FDA"/>
      </a:hlink>
      <a:folHlink>
        <a:srgbClr val="3F9C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lsag.info/wp-content/uploads/IL-TRM_Effective_010122_v10.0_Vol_2_C_and_I_09242021.pdf" TargetMode="External"/><Relationship Id="rId2" Type="http://schemas.openxmlformats.org/officeDocument/2006/relationships/hyperlink" Target="https://view.officeapps.live.com/op/view.aspx?src=https%3A%2F%2Fwww.puc.pa.gov%2Fmedia%2F1316%2Fact129_incremental_cost_database_v4-0.xlsx&amp;wdOrigin=BROWSELINK" TargetMode="External"/><Relationship Id="rId1" Type="http://schemas.openxmlformats.org/officeDocument/2006/relationships/hyperlink" Target="https://mn.gov/commerce-stat/pdfs/mn-trm-3-3.pdf"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webpsc.psc.state.md.us/DMS/case/96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eia.gov/analysis/studies/buildings/equipcosts/pdf/appendix-a.pdf" TargetMode="External"/><Relationship Id="rId13" Type="http://schemas.openxmlformats.org/officeDocument/2006/relationships/hyperlink" Target="https://www.calmac.org/publications/2010-2012_WO017_Ex_Ante_Measure_Cost_Study_-_Final_Report.pdf" TargetMode="External"/><Relationship Id="rId18" Type="http://schemas.openxmlformats.org/officeDocument/2006/relationships/hyperlink" Target="https://neep.org/sites/default/files/resources/Incremental%20Cost_study_FINAL_REPORT_2011Sep23.pdf" TargetMode="External"/><Relationship Id="rId3" Type="http://schemas.openxmlformats.org/officeDocument/2006/relationships/hyperlink" Target="https://s3.us-east-1.amazonaws.com/focusonenergy/staging/inline-files/Focus_on_Energy_2022_TRM.pdf" TargetMode="External"/><Relationship Id="rId21" Type="http://schemas.openxmlformats.org/officeDocument/2006/relationships/hyperlink" Target="https://ma-eeac.org/wp-content/uploads/MA-Task-5b-LED-Incremental-Cost-Study_FINAL_01FEB2016.pdf" TargetMode="External"/><Relationship Id="rId7" Type="http://schemas.openxmlformats.org/officeDocument/2006/relationships/hyperlink" Target="https://webpsc.psc.state.md.us/DMS/case/9648" TargetMode="External"/><Relationship Id="rId12" Type="http://schemas.openxmlformats.org/officeDocument/2006/relationships/hyperlink" Target="https://mn.gov/commerce-stat/pdfs/mn-trm-3-3.pdf" TargetMode="External"/><Relationship Id="rId17" Type="http://schemas.openxmlformats.org/officeDocument/2006/relationships/hyperlink" Target="https://puc.vermont.gov/sites/psbnew/files/doc_library/Vermont%20TRM%20Savings%20Verification%202018%20Version_FINAL.pdf" TargetMode="External"/><Relationship Id="rId2" Type="http://schemas.openxmlformats.org/officeDocument/2006/relationships/hyperlink" Target="https://www.michigan.gov/mpsc/regulatory/ewr/michigan-energy-measures-database" TargetMode="External"/><Relationship Id="rId16" Type="http://schemas.openxmlformats.org/officeDocument/2006/relationships/hyperlink" Target="https://neep.org/sites/default/files/resources/Mid_Atlantic_TRM_V9_Final_clean_wUpdateSummary%20-%20CT%20FORMAT.pdf" TargetMode="External"/><Relationship Id="rId20" Type="http://schemas.openxmlformats.org/officeDocument/2006/relationships/hyperlink" Target="https://ma-eeac.org/wp-content/uploads/RES19_Assembled_Report_2018-09-27.pdf" TargetMode="External"/><Relationship Id="rId1" Type="http://schemas.openxmlformats.org/officeDocument/2006/relationships/hyperlink" Target="https://www.puc.pa.gov/media/1316/act129_incremental_cost_database_v4-0.xlsx" TargetMode="External"/><Relationship Id="rId6" Type="http://schemas.openxmlformats.org/officeDocument/2006/relationships/hyperlink" Target="https://fileservice.eea.comacloud.net/FileService.Api/file/FileRoom/14154670" TargetMode="External"/><Relationship Id="rId11" Type="http://schemas.openxmlformats.org/officeDocument/2006/relationships/hyperlink" Target="https://cao-94612.s3.amazonaws.com/documents/Induction-Range-Final-Report-July-2019.pdf" TargetMode="External"/><Relationship Id="rId5" Type="http://schemas.openxmlformats.org/officeDocument/2006/relationships/hyperlink" Target="https://www.ilsag.info/technical-reference-manual/il-statewide-technical-reference-manual-version-11-0/" TargetMode="External"/><Relationship Id="rId15" Type="http://schemas.openxmlformats.org/officeDocument/2006/relationships/hyperlink" Target="https://www.nrel.gov/docs/fy17osti/66980.pdf" TargetMode="External"/><Relationship Id="rId10" Type="http://schemas.openxmlformats.org/officeDocument/2006/relationships/hyperlink" Target="https://nwcouncil.app.box.com/v/Lvl2EVChrgrsv3-0" TargetMode="External"/><Relationship Id="rId19" Type="http://schemas.openxmlformats.org/officeDocument/2006/relationships/hyperlink" Target="https://s3.us-east-1.amazonaws.com/focusonenergy/staging/Focus%20on%20Energy_TRM_January2015_0.pdf" TargetMode="External"/><Relationship Id="rId4" Type="http://schemas.openxmlformats.org/officeDocument/2006/relationships/hyperlink" Target="http://deeresources.net/workpapers" TargetMode="External"/><Relationship Id="rId9" Type="http://schemas.openxmlformats.org/officeDocument/2006/relationships/hyperlink" Target="http://www.caltf.org/etrm-overview" TargetMode="External"/><Relationship Id="rId14" Type="http://schemas.openxmlformats.org/officeDocument/2006/relationships/hyperlink" Target="https://www.cmua.org/files/CMUA-POU-TRM_2017_FINAL_12-5-2017%20-%20Copy.pdf"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8"/>
  <sheetViews>
    <sheetView tabSelected="1" topLeftCell="A316" zoomScale="80" zoomScaleNormal="80" workbookViewId="0">
      <selection activeCell="D211" sqref="D211"/>
    </sheetView>
  </sheetViews>
  <sheetFormatPr defaultRowHeight="14" x14ac:dyDescent="0.3"/>
  <cols>
    <col min="1" max="1" width="15.1796875" style="4" customWidth="1"/>
    <col min="2" max="2" width="16.1796875" style="4" customWidth="1"/>
    <col min="3" max="3" width="22" style="4" customWidth="1"/>
    <col min="4" max="4" width="60.1796875" style="4" customWidth="1"/>
    <col min="5" max="5" width="39.81640625" style="4" customWidth="1"/>
    <col min="6" max="6" width="19.81640625" style="4" customWidth="1"/>
    <col min="7" max="7" width="62" style="67" customWidth="1"/>
    <col min="8" max="8" width="22.81640625" style="4" customWidth="1"/>
    <col min="9" max="9" width="24.81640625" style="4" customWidth="1"/>
    <col min="10" max="10" width="23.7265625" style="4" customWidth="1"/>
    <col min="11" max="11" width="27.26953125" style="4" customWidth="1"/>
    <col min="12" max="13" width="18" style="4" customWidth="1"/>
    <col min="14" max="14" width="27" style="4" customWidth="1"/>
    <col min="15" max="15" width="49.54296875" style="4" customWidth="1"/>
    <col min="16" max="16" width="190.54296875" style="4" customWidth="1"/>
    <col min="17" max="102" width="12.453125" style="4" customWidth="1"/>
    <col min="103" max="1002" width="13.453125" style="4" customWidth="1"/>
    <col min="1003" max="10002" width="14.54296875" style="4" customWidth="1"/>
    <col min="10003" max="16384" width="15.7265625" style="4" customWidth="1"/>
  </cols>
  <sheetData>
    <row r="1" spans="1:16" ht="36.75" customHeight="1" x14ac:dyDescent="0.3">
      <c r="A1" s="33" t="s">
        <v>0</v>
      </c>
      <c r="B1" s="34" t="s">
        <v>1</v>
      </c>
      <c r="C1" s="34" t="s">
        <v>2</v>
      </c>
      <c r="D1" s="34" t="s">
        <v>3</v>
      </c>
      <c r="E1" s="34" t="s">
        <v>4</v>
      </c>
      <c r="F1" s="34" t="s">
        <v>5</v>
      </c>
      <c r="G1" s="65" t="s">
        <v>1117</v>
      </c>
      <c r="H1" s="34" t="s">
        <v>1154</v>
      </c>
      <c r="I1" s="34" t="s">
        <v>1155</v>
      </c>
      <c r="J1" s="34" t="s">
        <v>1156</v>
      </c>
      <c r="K1" s="34" t="s">
        <v>6</v>
      </c>
      <c r="L1" s="34" t="s">
        <v>7</v>
      </c>
      <c r="M1" s="34" t="s">
        <v>8</v>
      </c>
      <c r="N1" s="34" t="s">
        <v>9</v>
      </c>
      <c r="O1" s="34" t="s">
        <v>10</v>
      </c>
      <c r="P1" s="34" t="s">
        <v>1205</v>
      </c>
    </row>
    <row r="2" spans="1:16" s="36" customFormat="1" x14ac:dyDescent="0.3">
      <c r="A2" s="36" t="s">
        <v>255</v>
      </c>
      <c r="B2" s="36" t="s">
        <v>372</v>
      </c>
      <c r="C2" s="36" t="s">
        <v>390</v>
      </c>
      <c r="D2" s="36" t="s">
        <v>391</v>
      </c>
      <c r="E2" s="36" t="s">
        <v>391</v>
      </c>
      <c r="F2" s="36" t="s">
        <v>16</v>
      </c>
      <c r="G2" s="66" t="s">
        <v>392</v>
      </c>
      <c r="H2" s="46">
        <v>1.74</v>
      </c>
      <c r="I2" s="46"/>
      <c r="J2" s="46"/>
      <c r="K2" s="36" t="s">
        <v>18</v>
      </c>
      <c r="L2" s="36" t="s">
        <v>393</v>
      </c>
      <c r="M2" s="36">
        <v>2013</v>
      </c>
      <c r="N2" s="52">
        <v>2.2605341323606045</v>
      </c>
      <c r="O2" s="35" t="s">
        <v>35</v>
      </c>
      <c r="P2" s="36" t="s">
        <v>1237</v>
      </c>
    </row>
    <row r="3" spans="1:16" s="36" customFormat="1" x14ac:dyDescent="0.3">
      <c r="A3" s="36" t="s">
        <v>255</v>
      </c>
      <c r="B3" s="36" t="s">
        <v>372</v>
      </c>
      <c r="C3" s="36" t="s">
        <v>386</v>
      </c>
      <c r="D3" s="36" t="s">
        <v>387</v>
      </c>
      <c r="E3" s="36" t="s">
        <v>387</v>
      </c>
      <c r="F3" s="36" t="s">
        <v>16</v>
      </c>
      <c r="G3" s="66" t="s">
        <v>388</v>
      </c>
      <c r="H3" s="46">
        <v>568.32000000000005</v>
      </c>
      <c r="I3" s="46"/>
      <c r="J3" s="46"/>
      <c r="K3" s="36" t="s">
        <v>18</v>
      </c>
      <c r="L3" s="36" t="s">
        <v>19</v>
      </c>
      <c r="M3" s="36">
        <v>2019</v>
      </c>
      <c r="N3" s="52">
        <v>675.47154843630835</v>
      </c>
      <c r="O3" s="35" t="s">
        <v>389</v>
      </c>
    </row>
    <row r="4" spans="1:16" s="36" customFormat="1" x14ac:dyDescent="0.3">
      <c r="A4" s="36" t="s">
        <v>255</v>
      </c>
      <c r="B4" s="36" t="s">
        <v>372</v>
      </c>
      <c r="C4" s="36" t="s">
        <v>394</v>
      </c>
      <c r="D4" s="36" t="s">
        <v>398</v>
      </c>
      <c r="E4" s="36" t="s">
        <v>399</v>
      </c>
      <c r="F4" s="36" t="s">
        <v>16</v>
      </c>
      <c r="G4" s="66" t="s">
        <v>320</v>
      </c>
      <c r="H4" s="46">
        <v>51.48</v>
      </c>
      <c r="I4" s="46"/>
      <c r="J4" s="46"/>
      <c r="K4" s="36" t="s">
        <v>18</v>
      </c>
      <c r="L4" s="36" t="s">
        <v>400</v>
      </c>
      <c r="M4" s="36">
        <v>2018</v>
      </c>
      <c r="N4" s="52">
        <v>62.135224132296756</v>
      </c>
      <c r="O4" s="35" t="s">
        <v>389</v>
      </c>
    </row>
    <row r="5" spans="1:16" s="36" customFormat="1" x14ac:dyDescent="0.3">
      <c r="A5" s="36" t="s">
        <v>255</v>
      </c>
      <c r="B5" s="36" t="s">
        <v>372</v>
      </c>
      <c r="C5" s="36" t="s">
        <v>384</v>
      </c>
      <c r="D5" s="36" t="s">
        <v>384</v>
      </c>
      <c r="E5" s="36" t="s">
        <v>384</v>
      </c>
      <c r="F5" s="36" t="s">
        <v>16</v>
      </c>
      <c r="G5" s="66" t="s">
        <v>320</v>
      </c>
      <c r="H5" s="46">
        <v>4353</v>
      </c>
      <c r="I5" s="46"/>
      <c r="J5" s="46"/>
      <c r="K5" s="36" t="s">
        <v>142</v>
      </c>
      <c r="L5" s="36" t="s">
        <v>19</v>
      </c>
      <c r="M5" s="36">
        <v>2017</v>
      </c>
      <c r="N5" s="52">
        <v>5362.7589061065155</v>
      </c>
      <c r="O5" s="35" t="s">
        <v>385</v>
      </c>
    </row>
    <row r="6" spans="1:16" s="36" customFormat="1" x14ac:dyDescent="0.3">
      <c r="A6" s="36" t="s">
        <v>255</v>
      </c>
      <c r="B6" s="36" t="s">
        <v>372</v>
      </c>
      <c r="C6" s="36" t="s">
        <v>394</v>
      </c>
      <c r="D6" s="36" t="s">
        <v>395</v>
      </c>
      <c r="E6" s="36" t="s">
        <v>396</v>
      </c>
      <c r="F6" s="36" t="s">
        <v>16</v>
      </c>
      <c r="G6" s="66" t="s">
        <v>320</v>
      </c>
      <c r="H6" s="46">
        <v>150</v>
      </c>
      <c r="I6" s="46"/>
      <c r="J6" s="46"/>
      <c r="K6" s="36" t="s">
        <v>18</v>
      </c>
      <c r="L6" s="36" t="s">
        <v>19</v>
      </c>
      <c r="M6" s="36">
        <v>2018</v>
      </c>
      <c r="N6" s="52">
        <v>181.04669036217004</v>
      </c>
      <c r="O6" s="35" t="s">
        <v>397</v>
      </c>
    </row>
    <row r="7" spans="1:16" s="36" customFormat="1" x14ac:dyDescent="0.3">
      <c r="A7" s="36" t="s">
        <v>255</v>
      </c>
      <c r="B7" s="36" t="s">
        <v>372</v>
      </c>
      <c r="C7" s="36" t="s">
        <v>383</v>
      </c>
      <c r="D7" s="36" t="s">
        <v>383</v>
      </c>
      <c r="E7" s="36" t="s">
        <v>383</v>
      </c>
      <c r="F7" s="36" t="s">
        <v>16</v>
      </c>
      <c r="G7" s="66" t="s">
        <v>320</v>
      </c>
      <c r="H7" s="46">
        <v>25</v>
      </c>
      <c r="I7" s="46"/>
      <c r="J7" s="46"/>
      <c r="K7" s="36" t="s">
        <v>142</v>
      </c>
      <c r="L7" s="36" t="s">
        <v>19</v>
      </c>
      <c r="M7" s="36">
        <v>2022</v>
      </c>
      <c r="N7" s="48">
        <v>26.602536742214067</v>
      </c>
      <c r="O7" s="35" t="s">
        <v>316</v>
      </c>
    </row>
    <row r="8" spans="1:16" s="36" customFormat="1" x14ac:dyDescent="0.3">
      <c r="A8" s="36" t="s">
        <v>255</v>
      </c>
      <c r="B8" s="36" t="s">
        <v>372</v>
      </c>
      <c r="C8" s="36" t="s">
        <v>374</v>
      </c>
      <c r="D8" s="36" t="s">
        <v>375</v>
      </c>
      <c r="E8" s="36" t="s">
        <v>376</v>
      </c>
      <c r="F8" s="36" t="s">
        <v>16</v>
      </c>
      <c r="G8" s="66" t="s">
        <v>1192</v>
      </c>
      <c r="H8" s="46">
        <f>SUM(I8:J8)</f>
        <v>5119.5</v>
      </c>
      <c r="I8" s="46">
        <v>3942.5</v>
      </c>
      <c r="J8" s="46">
        <v>1177</v>
      </c>
      <c r="K8" s="36" t="s">
        <v>142</v>
      </c>
      <c r="L8" s="36" t="s">
        <v>19</v>
      </c>
      <c r="M8" s="36">
        <v>2018</v>
      </c>
      <c r="N8" s="48">
        <v>6179.1235420608637</v>
      </c>
      <c r="O8" s="35" t="s">
        <v>377</v>
      </c>
      <c r="P8" s="36" t="s">
        <v>1233</v>
      </c>
    </row>
    <row r="9" spans="1:16" s="36" customFormat="1" x14ac:dyDescent="0.3">
      <c r="A9" s="36" t="s">
        <v>255</v>
      </c>
      <c r="B9" s="36" t="s">
        <v>372</v>
      </c>
      <c r="C9" s="36" t="s">
        <v>380</v>
      </c>
      <c r="D9" s="36" t="s">
        <v>380</v>
      </c>
      <c r="E9" s="36" t="s">
        <v>380</v>
      </c>
      <c r="F9" s="36" t="s">
        <v>16</v>
      </c>
      <c r="G9" s="66" t="s">
        <v>381</v>
      </c>
      <c r="H9" s="46">
        <v>447</v>
      </c>
      <c r="I9" s="46"/>
      <c r="J9" s="46"/>
      <c r="K9" s="36" t="s">
        <v>18</v>
      </c>
      <c r="L9" s="36" t="s">
        <v>19</v>
      </c>
      <c r="M9" s="36">
        <v>2013</v>
      </c>
      <c r="N9" s="48">
        <v>580.7234236581553</v>
      </c>
      <c r="O9" s="35" t="s">
        <v>382</v>
      </c>
    </row>
    <row r="10" spans="1:16" s="36" customFormat="1" x14ac:dyDescent="0.3">
      <c r="A10" s="36" t="s">
        <v>255</v>
      </c>
      <c r="B10" s="36" t="s">
        <v>372</v>
      </c>
      <c r="C10" s="36" t="s">
        <v>378</v>
      </c>
      <c r="D10" s="36" t="s">
        <v>378</v>
      </c>
      <c r="E10" s="36" t="s">
        <v>378</v>
      </c>
      <c r="F10" s="36" t="s">
        <v>16</v>
      </c>
      <c r="G10" s="66" t="s">
        <v>320</v>
      </c>
      <c r="H10" s="46">
        <v>194.05</v>
      </c>
      <c r="I10" s="46"/>
      <c r="J10" s="46"/>
      <c r="K10" s="36" t="s">
        <v>142</v>
      </c>
      <c r="L10" s="36" t="s">
        <v>379</v>
      </c>
      <c r="M10" s="36">
        <v>2018</v>
      </c>
      <c r="N10" s="48">
        <v>234.21406843186065</v>
      </c>
      <c r="O10" s="35" t="s">
        <v>316</v>
      </c>
    </row>
    <row r="11" spans="1:16" s="36" customFormat="1" x14ac:dyDescent="0.3">
      <c r="A11" s="69" t="s">
        <v>255</v>
      </c>
      <c r="B11" s="69" t="s">
        <v>372</v>
      </c>
      <c r="C11" s="69" t="s">
        <v>373</v>
      </c>
      <c r="D11" s="69" t="s">
        <v>373</v>
      </c>
      <c r="E11" s="69" t="s">
        <v>373</v>
      </c>
      <c r="F11" s="69" t="s">
        <v>16</v>
      </c>
      <c r="G11" s="70" t="s">
        <v>1320</v>
      </c>
      <c r="H11" s="71" t="s">
        <v>1307</v>
      </c>
      <c r="I11" s="72"/>
      <c r="J11" s="72"/>
      <c r="K11" s="69" t="s">
        <v>411</v>
      </c>
      <c r="L11" s="69" t="s">
        <v>411</v>
      </c>
      <c r="M11" s="73" t="s">
        <v>23</v>
      </c>
      <c r="N11" s="74" t="s">
        <v>411</v>
      </c>
      <c r="O11" s="69" t="s">
        <v>411</v>
      </c>
      <c r="P11" s="69"/>
    </row>
    <row r="12" spans="1:16" s="36" customFormat="1" x14ac:dyDescent="0.3">
      <c r="A12" s="36" t="s">
        <v>255</v>
      </c>
      <c r="B12" s="36" t="s">
        <v>12</v>
      </c>
      <c r="C12" s="36" t="s">
        <v>102</v>
      </c>
      <c r="D12" s="36" t="s">
        <v>102</v>
      </c>
      <c r="E12" s="36" t="s">
        <v>102</v>
      </c>
      <c r="F12" s="36" t="s">
        <v>16</v>
      </c>
      <c r="G12" s="66" t="s">
        <v>546</v>
      </c>
      <c r="H12" s="48">
        <v>17</v>
      </c>
      <c r="I12" s="48"/>
      <c r="J12" s="48"/>
      <c r="K12" s="36" t="s">
        <v>18</v>
      </c>
      <c r="L12" s="36" t="s">
        <v>547</v>
      </c>
      <c r="M12" s="36">
        <v>2009</v>
      </c>
      <c r="N12" s="48">
        <v>24.087419426644502</v>
      </c>
      <c r="O12" s="35" t="s">
        <v>105</v>
      </c>
    </row>
    <row r="13" spans="1:16" s="36" customFormat="1" ht="56" x14ac:dyDescent="0.3">
      <c r="A13" s="36" t="s">
        <v>255</v>
      </c>
      <c r="B13" s="36" t="s">
        <v>12</v>
      </c>
      <c r="C13" s="36" t="s">
        <v>518</v>
      </c>
      <c r="D13" s="36" t="s">
        <v>519</v>
      </c>
      <c r="E13" s="36" t="s">
        <v>466</v>
      </c>
      <c r="F13" s="36" t="s">
        <v>16</v>
      </c>
      <c r="G13" s="66" t="s">
        <v>1316</v>
      </c>
      <c r="H13" s="53" t="s">
        <v>521</v>
      </c>
      <c r="I13" s="53"/>
      <c r="J13" s="53"/>
      <c r="K13" s="36" t="s">
        <v>18</v>
      </c>
      <c r="L13" s="36" t="s">
        <v>522</v>
      </c>
      <c r="M13" s="36">
        <v>2017</v>
      </c>
      <c r="N13" s="54" t="s">
        <v>1253</v>
      </c>
      <c r="O13" s="35" t="s">
        <v>462</v>
      </c>
    </row>
    <row r="14" spans="1:16" s="36" customFormat="1" ht="56" x14ac:dyDescent="0.3">
      <c r="A14" s="36" t="s">
        <v>255</v>
      </c>
      <c r="B14" s="36" t="s">
        <v>12</v>
      </c>
      <c r="C14" s="36" t="s">
        <v>48</v>
      </c>
      <c r="D14" s="36" t="s">
        <v>457</v>
      </c>
      <c r="E14" s="36" t="s">
        <v>47</v>
      </c>
      <c r="F14" s="36" t="s">
        <v>16</v>
      </c>
      <c r="G14" s="66" t="s">
        <v>459</v>
      </c>
      <c r="H14" s="55" t="s">
        <v>460</v>
      </c>
      <c r="I14" s="55"/>
      <c r="J14" s="55"/>
      <c r="K14" s="36" t="s">
        <v>18</v>
      </c>
      <c r="L14" s="36" t="s">
        <v>461</v>
      </c>
      <c r="M14" s="36">
        <v>2017</v>
      </c>
      <c r="N14" s="54" t="s">
        <v>1254</v>
      </c>
      <c r="O14" s="35" t="s">
        <v>462</v>
      </c>
    </row>
    <row r="15" spans="1:16" s="36" customFormat="1" x14ac:dyDescent="0.3">
      <c r="A15" s="36" t="s">
        <v>255</v>
      </c>
      <c r="B15" s="36" t="s">
        <v>12</v>
      </c>
      <c r="C15" s="36" t="s">
        <v>543</v>
      </c>
      <c r="D15" s="36" t="s">
        <v>544</v>
      </c>
      <c r="E15" s="36" t="s">
        <v>541</v>
      </c>
      <c r="F15" s="36" t="s">
        <v>16</v>
      </c>
      <c r="G15" s="66" t="s">
        <v>545</v>
      </c>
      <c r="H15" s="52">
        <v>233.25</v>
      </c>
      <c r="I15" s="52"/>
      <c r="J15" s="52"/>
      <c r="K15" s="36" t="s">
        <v>18</v>
      </c>
      <c r="L15" s="36" t="s">
        <v>538</v>
      </c>
      <c r="M15" s="36">
        <v>2020</v>
      </c>
      <c r="N15" s="48">
        <v>270.50095747196389</v>
      </c>
      <c r="O15" s="35" t="s">
        <v>464</v>
      </c>
      <c r="P15" s="36" t="s">
        <v>1340</v>
      </c>
    </row>
    <row r="16" spans="1:16" s="36" customFormat="1" x14ac:dyDescent="0.3">
      <c r="A16" s="36" t="s">
        <v>255</v>
      </c>
      <c r="B16" s="36" t="s">
        <v>12</v>
      </c>
      <c r="C16" s="36" t="s">
        <v>535</v>
      </c>
      <c r="D16" s="36" t="s">
        <v>540</v>
      </c>
      <c r="E16" s="36" t="s">
        <v>541</v>
      </c>
      <c r="F16" s="36" t="s">
        <v>16</v>
      </c>
      <c r="G16" s="66" t="s">
        <v>542</v>
      </c>
      <c r="H16" s="52">
        <v>256.5</v>
      </c>
      <c r="I16" s="52"/>
      <c r="J16" s="52"/>
      <c r="K16" s="36" t="s">
        <v>142</v>
      </c>
      <c r="L16" s="36" t="s">
        <v>538</v>
      </c>
      <c r="M16" s="36">
        <v>2020</v>
      </c>
      <c r="N16" s="52">
        <v>297.46407541933007</v>
      </c>
      <c r="O16" s="35" t="s">
        <v>464</v>
      </c>
    </row>
    <row r="17" spans="1:16" s="36" customFormat="1" x14ac:dyDescent="0.3">
      <c r="A17" s="69" t="s">
        <v>255</v>
      </c>
      <c r="B17" s="69" t="s">
        <v>12</v>
      </c>
      <c r="C17" s="69" t="s">
        <v>405</v>
      </c>
      <c r="D17" s="69" t="s">
        <v>409</v>
      </c>
      <c r="E17" s="69" t="s">
        <v>405</v>
      </c>
      <c r="F17" s="69" t="s">
        <v>28</v>
      </c>
      <c r="G17" s="70" t="s">
        <v>410</v>
      </c>
      <c r="H17" s="71" t="s">
        <v>1307</v>
      </c>
      <c r="I17" s="69"/>
      <c r="J17" s="69"/>
      <c r="K17" s="69" t="s">
        <v>411</v>
      </c>
      <c r="L17" s="69" t="s">
        <v>411</v>
      </c>
      <c r="M17" s="73" t="s">
        <v>23</v>
      </c>
      <c r="N17" s="74" t="s">
        <v>411</v>
      </c>
      <c r="O17" s="69" t="s">
        <v>411</v>
      </c>
      <c r="P17" s="69"/>
    </row>
    <row r="18" spans="1:16" s="36" customFormat="1" x14ac:dyDescent="0.3">
      <c r="A18" s="36" t="s">
        <v>255</v>
      </c>
      <c r="B18" s="36" t="s">
        <v>12</v>
      </c>
      <c r="C18" s="36" t="s">
        <v>74</v>
      </c>
      <c r="D18" s="36" t="s">
        <v>530</v>
      </c>
      <c r="E18" s="36" t="s">
        <v>531</v>
      </c>
      <c r="F18" s="36" t="s">
        <v>16</v>
      </c>
      <c r="G18" s="66" t="s">
        <v>532</v>
      </c>
      <c r="H18" s="52">
        <v>26.46</v>
      </c>
      <c r="I18" s="52"/>
      <c r="J18" s="52"/>
      <c r="K18" s="36" t="s">
        <v>18</v>
      </c>
      <c r="L18" s="36" t="s">
        <v>19</v>
      </c>
      <c r="M18" s="36" t="s">
        <v>77</v>
      </c>
      <c r="N18" s="52" t="s">
        <v>411</v>
      </c>
      <c r="O18" s="35" t="s">
        <v>78</v>
      </c>
    </row>
    <row r="19" spans="1:16" s="36" customFormat="1" x14ac:dyDescent="0.3">
      <c r="A19" s="36" t="s">
        <v>255</v>
      </c>
      <c r="B19" s="36" t="s">
        <v>12</v>
      </c>
      <c r="C19" s="36" t="s">
        <v>79</v>
      </c>
      <c r="D19" s="36" t="s">
        <v>80</v>
      </c>
      <c r="E19" s="36" t="s">
        <v>528</v>
      </c>
      <c r="F19" s="36" t="s">
        <v>16</v>
      </c>
      <c r="G19" s="66" t="s">
        <v>529</v>
      </c>
      <c r="H19" s="48">
        <v>0</v>
      </c>
      <c r="I19" s="48"/>
      <c r="J19" s="48"/>
      <c r="K19" s="36" t="s">
        <v>18</v>
      </c>
      <c r="L19" s="36" t="s">
        <v>19</v>
      </c>
      <c r="M19" s="36">
        <v>2020</v>
      </c>
      <c r="N19" s="52">
        <v>0</v>
      </c>
      <c r="O19" s="35" t="s">
        <v>27</v>
      </c>
    </row>
    <row r="20" spans="1:16" s="36" customFormat="1" x14ac:dyDescent="0.3">
      <c r="A20" s="36" t="s">
        <v>255</v>
      </c>
      <c r="B20" s="36" t="s">
        <v>12</v>
      </c>
      <c r="C20" s="36" t="s">
        <v>518</v>
      </c>
      <c r="D20" s="36" t="s">
        <v>526</v>
      </c>
      <c r="E20" s="36" t="s">
        <v>63</v>
      </c>
      <c r="F20" s="36" t="s">
        <v>16</v>
      </c>
      <c r="G20" s="66" t="s">
        <v>527</v>
      </c>
      <c r="H20" s="46">
        <v>112</v>
      </c>
      <c r="I20" s="46"/>
      <c r="J20" s="46"/>
      <c r="K20" s="36" t="s">
        <v>18</v>
      </c>
      <c r="L20" s="36" t="s">
        <v>522</v>
      </c>
      <c r="M20" s="36">
        <v>2022</v>
      </c>
      <c r="N20" s="52">
        <v>119.17936460511902</v>
      </c>
      <c r="O20" s="35" t="s">
        <v>105</v>
      </c>
      <c r="P20" s="36" t="s">
        <v>1215</v>
      </c>
    </row>
    <row r="21" spans="1:16" s="36" customFormat="1" x14ac:dyDescent="0.3">
      <c r="A21" s="36" t="s">
        <v>255</v>
      </c>
      <c r="B21" s="36" t="s">
        <v>12</v>
      </c>
      <c r="C21" s="36" t="s">
        <v>518</v>
      </c>
      <c r="D21" s="36" t="s">
        <v>524</v>
      </c>
      <c r="E21" s="36" t="s">
        <v>63</v>
      </c>
      <c r="F21" s="36" t="s">
        <v>16</v>
      </c>
      <c r="G21" s="66" t="s">
        <v>525</v>
      </c>
      <c r="H21" s="46">
        <v>67.89</v>
      </c>
      <c r="I21" s="46"/>
      <c r="J21" s="46"/>
      <c r="K21" s="36" t="s">
        <v>18</v>
      </c>
      <c r="L21" s="36" t="s">
        <v>522</v>
      </c>
      <c r="M21" s="36">
        <v>2020</v>
      </c>
      <c r="N21" s="52">
        <v>78.73230440630924</v>
      </c>
      <c r="O21" s="35" t="s">
        <v>27</v>
      </c>
    </row>
    <row r="22" spans="1:16" s="36" customFormat="1" x14ac:dyDescent="0.3">
      <c r="A22" s="36" t="s">
        <v>255</v>
      </c>
      <c r="B22" s="36" t="s">
        <v>12</v>
      </c>
      <c r="C22" s="36" t="s">
        <v>517</v>
      </c>
      <c r="D22" s="36" t="s">
        <v>517</v>
      </c>
      <c r="E22" s="36" t="s">
        <v>73</v>
      </c>
      <c r="F22" s="36" t="s">
        <v>16</v>
      </c>
      <c r="G22" s="66" t="s">
        <v>1317</v>
      </c>
      <c r="H22" s="48">
        <v>0</v>
      </c>
      <c r="I22" s="48"/>
      <c r="J22" s="48"/>
      <c r="K22" s="36" t="s">
        <v>285</v>
      </c>
      <c r="L22" s="36" t="s">
        <v>461</v>
      </c>
      <c r="M22" s="36">
        <v>2022</v>
      </c>
      <c r="N22" s="52">
        <v>0</v>
      </c>
      <c r="O22" s="35" t="s">
        <v>464</v>
      </c>
      <c r="P22" s="36" t="s">
        <v>1228</v>
      </c>
    </row>
    <row r="23" spans="1:16" s="36" customFormat="1" ht="28" x14ac:dyDescent="0.3">
      <c r="A23" s="36" t="s">
        <v>255</v>
      </c>
      <c r="B23" s="36" t="s">
        <v>12</v>
      </c>
      <c r="C23" s="36" t="s">
        <v>482</v>
      </c>
      <c r="D23" s="36" t="s">
        <v>483</v>
      </c>
      <c r="E23" s="36" t="s">
        <v>484</v>
      </c>
      <c r="F23" s="36" t="s">
        <v>16</v>
      </c>
      <c r="G23" s="66" t="s">
        <v>485</v>
      </c>
      <c r="H23" s="55" t="s">
        <v>486</v>
      </c>
      <c r="I23" s="55"/>
      <c r="J23" s="55"/>
      <c r="K23" s="36" t="s">
        <v>18</v>
      </c>
      <c r="L23" s="36" t="s">
        <v>487</v>
      </c>
      <c r="M23" s="36">
        <v>2020</v>
      </c>
      <c r="N23" s="54" t="s">
        <v>1255</v>
      </c>
      <c r="O23" s="35" t="s">
        <v>488</v>
      </c>
    </row>
    <row r="24" spans="1:16" s="36" customFormat="1" x14ac:dyDescent="0.3">
      <c r="A24" s="36" t="s">
        <v>255</v>
      </c>
      <c r="B24" s="36" t="s">
        <v>12</v>
      </c>
      <c r="C24" s="36" t="s">
        <v>477</v>
      </c>
      <c r="D24" s="36" t="s">
        <v>478</v>
      </c>
      <c r="E24" s="36" t="s">
        <v>479</v>
      </c>
      <c r="F24" s="36" t="s">
        <v>16</v>
      </c>
      <c r="G24" s="66" t="s">
        <v>1318</v>
      </c>
      <c r="H24" s="48">
        <v>850</v>
      </c>
      <c r="I24" s="48"/>
      <c r="J24" s="48"/>
      <c r="K24" s="36" t="s">
        <v>18</v>
      </c>
      <c r="L24" s="36" t="s">
        <v>480</v>
      </c>
      <c r="M24" s="36">
        <v>2016</v>
      </c>
      <c r="N24" s="52">
        <v>1073.3530027520303</v>
      </c>
      <c r="O24" s="35" t="s">
        <v>442</v>
      </c>
    </row>
    <row r="25" spans="1:16" s="36" customFormat="1" ht="56" x14ac:dyDescent="0.3">
      <c r="A25" s="36" t="s">
        <v>255</v>
      </c>
      <c r="B25" s="36" t="s">
        <v>12</v>
      </c>
      <c r="C25" s="36" t="s">
        <v>518</v>
      </c>
      <c r="D25" s="36" t="s">
        <v>523</v>
      </c>
      <c r="E25" s="36" t="s">
        <v>63</v>
      </c>
      <c r="F25" s="36" t="s">
        <v>16</v>
      </c>
      <c r="G25" s="66" t="s">
        <v>520</v>
      </c>
      <c r="H25" s="53" t="s">
        <v>999</v>
      </c>
      <c r="I25" s="53"/>
      <c r="J25" s="53"/>
      <c r="K25" s="36" t="s">
        <v>18</v>
      </c>
      <c r="L25" s="36" t="s">
        <v>522</v>
      </c>
      <c r="M25" s="36">
        <v>2017</v>
      </c>
      <c r="N25" s="54" t="s">
        <v>1257</v>
      </c>
      <c r="O25" s="35" t="s">
        <v>462</v>
      </c>
    </row>
    <row r="26" spans="1:16" s="36" customFormat="1" ht="56" x14ac:dyDescent="0.3">
      <c r="A26" s="36" t="s">
        <v>255</v>
      </c>
      <c r="B26" s="36" t="s">
        <v>12</v>
      </c>
      <c r="C26" s="36" t="s">
        <v>48</v>
      </c>
      <c r="D26" s="36" t="s">
        <v>465</v>
      </c>
      <c r="E26" s="36" t="s">
        <v>466</v>
      </c>
      <c r="F26" s="36" t="s">
        <v>16</v>
      </c>
      <c r="G26" s="66" t="s">
        <v>458</v>
      </c>
      <c r="H26" s="55" t="s">
        <v>460</v>
      </c>
      <c r="I26" s="55"/>
      <c r="J26" s="55"/>
      <c r="K26" s="36" t="s">
        <v>18</v>
      </c>
      <c r="L26" s="36" t="s">
        <v>461</v>
      </c>
      <c r="M26" s="36">
        <v>2017</v>
      </c>
      <c r="N26" s="54" t="s">
        <v>1254</v>
      </c>
      <c r="O26" s="35" t="s">
        <v>462</v>
      </c>
    </row>
    <row r="27" spans="1:16" s="36" customFormat="1" x14ac:dyDescent="0.3">
      <c r="A27" s="36" t="s">
        <v>255</v>
      </c>
      <c r="B27" s="36" t="s">
        <v>12</v>
      </c>
      <c r="C27" s="36" t="s">
        <v>463</v>
      </c>
      <c r="D27" s="36" t="s">
        <v>463</v>
      </c>
      <c r="E27" s="36" t="s">
        <v>51</v>
      </c>
      <c r="F27" s="36" t="s">
        <v>16</v>
      </c>
      <c r="G27" s="66" t="s">
        <v>1319</v>
      </c>
      <c r="H27" s="48">
        <v>0</v>
      </c>
      <c r="I27" s="48"/>
      <c r="J27" s="48"/>
      <c r="K27" s="36" t="s">
        <v>285</v>
      </c>
      <c r="L27" s="36" t="s">
        <v>461</v>
      </c>
      <c r="M27" s="36">
        <v>2022</v>
      </c>
      <c r="N27" s="48">
        <v>0</v>
      </c>
      <c r="O27" s="35" t="s">
        <v>464</v>
      </c>
      <c r="P27" s="36" t="s">
        <v>1228</v>
      </c>
    </row>
    <row r="28" spans="1:16" s="36" customFormat="1" x14ac:dyDescent="0.3">
      <c r="A28" s="69" t="s">
        <v>255</v>
      </c>
      <c r="B28" s="69" t="s">
        <v>12</v>
      </c>
      <c r="C28" s="69" t="s">
        <v>48</v>
      </c>
      <c r="D28" s="69" t="s">
        <v>467</v>
      </c>
      <c r="E28" s="69" t="s">
        <v>47</v>
      </c>
      <c r="F28" s="69" t="s">
        <v>16</v>
      </c>
      <c r="G28" s="70" t="s">
        <v>468</v>
      </c>
      <c r="H28" s="71" t="s">
        <v>1307</v>
      </c>
      <c r="I28" s="69"/>
      <c r="J28" s="69"/>
      <c r="K28" s="69" t="s">
        <v>411</v>
      </c>
      <c r="L28" s="69" t="s">
        <v>411</v>
      </c>
      <c r="M28" s="73" t="s">
        <v>23</v>
      </c>
      <c r="N28" s="75" t="s">
        <v>411</v>
      </c>
      <c r="O28" s="69" t="s">
        <v>411</v>
      </c>
      <c r="P28" s="69"/>
    </row>
    <row r="29" spans="1:16" s="36" customFormat="1" x14ac:dyDescent="0.3">
      <c r="A29" s="69" t="s">
        <v>255</v>
      </c>
      <c r="B29" s="69" t="s">
        <v>12</v>
      </c>
      <c r="C29" s="69" t="s">
        <v>450</v>
      </c>
      <c r="D29" s="69" t="s">
        <v>451</v>
      </c>
      <c r="E29" s="69" t="s">
        <v>450</v>
      </c>
      <c r="F29" s="69" t="s">
        <v>16</v>
      </c>
      <c r="G29" s="70" t="s">
        <v>452</v>
      </c>
      <c r="H29" s="71" t="s">
        <v>1307</v>
      </c>
      <c r="I29" s="69"/>
      <c r="J29" s="69"/>
      <c r="K29" s="69" t="s">
        <v>411</v>
      </c>
      <c r="L29" s="69" t="s">
        <v>411</v>
      </c>
      <c r="M29" s="73" t="s">
        <v>23</v>
      </c>
      <c r="N29" s="75" t="s">
        <v>411</v>
      </c>
      <c r="O29" s="69" t="s">
        <v>411</v>
      </c>
      <c r="P29" s="69"/>
    </row>
    <row r="30" spans="1:16" s="36" customFormat="1" ht="28" x14ac:dyDescent="0.3">
      <c r="A30" s="36" t="s">
        <v>255</v>
      </c>
      <c r="B30" s="36" t="s">
        <v>12</v>
      </c>
      <c r="C30" s="36" t="s">
        <v>469</v>
      </c>
      <c r="D30" s="36" t="s">
        <v>470</v>
      </c>
      <c r="E30" s="36" t="s">
        <v>471</v>
      </c>
      <c r="F30" s="36" t="s">
        <v>16</v>
      </c>
      <c r="G30" s="66" t="s">
        <v>472</v>
      </c>
      <c r="H30" s="55" t="s">
        <v>1250</v>
      </c>
      <c r="I30" s="55"/>
      <c r="J30" s="55"/>
      <c r="K30" s="36" t="s">
        <v>18</v>
      </c>
      <c r="L30" s="36" t="s">
        <v>473</v>
      </c>
      <c r="M30" s="36">
        <v>2020</v>
      </c>
      <c r="N30" s="54" t="s">
        <v>1258</v>
      </c>
      <c r="O30" s="35" t="s">
        <v>474</v>
      </c>
    </row>
    <row r="31" spans="1:16" s="36" customFormat="1" x14ac:dyDescent="0.3">
      <c r="A31" s="36" t="s">
        <v>255</v>
      </c>
      <c r="B31" s="36" t="s">
        <v>12</v>
      </c>
      <c r="C31" s="36" t="s">
        <v>535</v>
      </c>
      <c r="D31" s="36" t="s">
        <v>536</v>
      </c>
      <c r="E31" s="36" t="s">
        <v>535</v>
      </c>
      <c r="F31" s="36" t="s">
        <v>16</v>
      </c>
      <c r="G31" s="66" t="s">
        <v>537</v>
      </c>
      <c r="H31" s="52">
        <v>257.08</v>
      </c>
      <c r="I31" s="52"/>
      <c r="J31" s="52"/>
      <c r="K31" s="36" t="s">
        <v>18</v>
      </c>
      <c r="L31" s="36" t="s">
        <v>538</v>
      </c>
      <c r="M31" s="36">
        <v>2020</v>
      </c>
      <c r="N31" s="48">
        <v>298.13670373801705</v>
      </c>
      <c r="O31" s="35" t="s">
        <v>539</v>
      </c>
    </row>
    <row r="32" spans="1:16" s="36" customFormat="1" ht="28" x14ac:dyDescent="0.3">
      <c r="A32" s="36" t="s">
        <v>255</v>
      </c>
      <c r="B32" s="36" t="s">
        <v>12</v>
      </c>
      <c r="C32" s="36" t="s">
        <v>450</v>
      </c>
      <c r="D32" s="36" t="s">
        <v>450</v>
      </c>
      <c r="E32" s="36" t="s">
        <v>450</v>
      </c>
      <c r="F32" s="36" t="s">
        <v>16</v>
      </c>
      <c r="G32" s="66" t="s">
        <v>453</v>
      </c>
      <c r="H32" s="55" t="s">
        <v>454</v>
      </c>
      <c r="I32" s="55"/>
      <c r="J32" s="55"/>
      <c r="K32" s="36" t="s">
        <v>285</v>
      </c>
      <c r="L32" s="36" t="s">
        <v>455</v>
      </c>
      <c r="M32" s="36">
        <v>2021</v>
      </c>
      <c r="N32" s="54" t="s">
        <v>1260</v>
      </c>
      <c r="O32" s="35" t="s">
        <v>456</v>
      </c>
    </row>
    <row r="33" spans="1:16" s="36" customFormat="1" x14ac:dyDescent="0.3">
      <c r="A33" s="36" t="s">
        <v>255</v>
      </c>
      <c r="B33" s="36" t="s">
        <v>12</v>
      </c>
      <c r="C33" s="36" t="s">
        <v>424</v>
      </c>
      <c r="D33" s="36" t="s">
        <v>425</v>
      </c>
      <c r="E33" s="36" t="s">
        <v>426</v>
      </c>
      <c r="F33" s="36" t="s">
        <v>109</v>
      </c>
      <c r="G33" s="66" t="s">
        <v>427</v>
      </c>
      <c r="H33" s="52">
        <v>2357.54</v>
      </c>
      <c r="I33" s="52"/>
      <c r="J33" s="52"/>
      <c r="K33" s="36" t="s">
        <v>285</v>
      </c>
      <c r="L33" s="36" t="s">
        <v>428</v>
      </c>
      <c r="M33" s="36">
        <v>2021</v>
      </c>
      <c r="N33" s="48">
        <v>2696.3064805682347</v>
      </c>
      <c r="O33" s="35" t="s">
        <v>429</v>
      </c>
      <c r="P33" s="36" t="s">
        <v>1227</v>
      </c>
    </row>
    <row r="34" spans="1:16" s="36" customFormat="1" x14ac:dyDescent="0.3">
      <c r="A34" s="36" t="s">
        <v>255</v>
      </c>
      <c r="B34" s="36" t="s">
        <v>12</v>
      </c>
      <c r="C34" s="36" t="s">
        <v>38</v>
      </c>
      <c r="D34" s="36" t="s">
        <v>39</v>
      </c>
      <c r="E34" s="36" t="s">
        <v>423</v>
      </c>
      <c r="F34" s="36" t="s">
        <v>16</v>
      </c>
      <c r="G34" s="66" t="s">
        <v>40</v>
      </c>
      <c r="H34" s="46">
        <v>0</v>
      </c>
      <c r="I34" s="46"/>
      <c r="J34" s="46"/>
      <c r="K34" s="36" t="s">
        <v>18</v>
      </c>
      <c r="L34" s="36" t="s">
        <v>422</v>
      </c>
      <c r="M34" s="36">
        <v>2020</v>
      </c>
      <c r="N34" s="48">
        <v>0</v>
      </c>
      <c r="O34" s="35" t="s">
        <v>24</v>
      </c>
    </row>
    <row r="35" spans="1:16" s="36" customFormat="1" x14ac:dyDescent="0.3">
      <c r="A35" s="36" t="s">
        <v>255</v>
      </c>
      <c r="B35" s="36" t="s">
        <v>12</v>
      </c>
      <c r="C35" s="36" t="s">
        <v>36</v>
      </c>
      <c r="D35" s="36" t="s">
        <v>37</v>
      </c>
      <c r="E35" s="36" t="s">
        <v>37</v>
      </c>
      <c r="F35" s="36" t="s">
        <v>16</v>
      </c>
      <c r="G35" s="66" t="s">
        <v>421</v>
      </c>
      <c r="H35" s="46">
        <v>10.701700000000001</v>
      </c>
      <c r="I35" s="46"/>
      <c r="J35" s="46"/>
      <c r="K35" s="36" t="s">
        <v>18</v>
      </c>
      <c r="L35" s="36" t="s">
        <v>422</v>
      </c>
      <c r="M35" s="36">
        <v>2020</v>
      </c>
      <c r="N35" s="48">
        <v>12.410804272573275</v>
      </c>
      <c r="O35" s="35" t="s">
        <v>27</v>
      </c>
    </row>
    <row r="36" spans="1:16" s="36" customFormat="1" ht="28" x14ac:dyDescent="0.3">
      <c r="A36" s="36" t="s">
        <v>255</v>
      </c>
      <c r="B36" s="36" t="s">
        <v>12</v>
      </c>
      <c r="C36" s="36" t="s">
        <v>496</v>
      </c>
      <c r="D36" s="36" t="s">
        <v>502</v>
      </c>
      <c r="E36" s="36" t="s">
        <v>503</v>
      </c>
      <c r="F36" s="36" t="s">
        <v>16</v>
      </c>
      <c r="G36" s="66" t="s">
        <v>504</v>
      </c>
      <c r="H36" s="55" t="s">
        <v>505</v>
      </c>
      <c r="I36" s="55"/>
      <c r="J36" s="55"/>
      <c r="K36" s="36" t="s">
        <v>18</v>
      </c>
      <c r="L36" s="36" t="s">
        <v>500</v>
      </c>
      <c r="M36" s="36">
        <v>2020</v>
      </c>
      <c r="N36" s="54" t="s">
        <v>1261</v>
      </c>
      <c r="O36" s="35" t="s">
        <v>506</v>
      </c>
    </row>
    <row r="37" spans="1:16" s="36" customFormat="1" x14ac:dyDescent="0.3">
      <c r="A37" s="36" t="s">
        <v>255</v>
      </c>
      <c r="B37" s="36" t="s">
        <v>12</v>
      </c>
      <c r="C37" s="36" t="s">
        <v>533</v>
      </c>
      <c r="D37" s="36" t="s">
        <v>534</v>
      </c>
      <c r="E37" s="36" t="s">
        <v>533</v>
      </c>
      <c r="F37" s="36" t="s">
        <v>16</v>
      </c>
      <c r="G37" s="66" t="s">
        <v>513</v>
      </c>
      <c r="H37" s="36" t="s">
        <v>513</v>
      </c>
      <c r="K37" s="36" t="s">
        <v>411</v>
      </c>
      <c r="L37" s="36" t="s">
        <v>411</v>
      </c>
      <c r="M37" s="47" t="s">
        <v>23</v>
      </c>
      <c r="N37" s="52" t="s">
        <v>411</v>
      </c>
      <c r="O37" s="36" t="s">
        <v>411</v>
      </c>
    </row>
    <row r="38" spans="1:16" s="36" customFormat="1" x14ac:dyDescent="0.3">
      <c r="A38" s="36" t="s">
        <v>255</v>
      </c>
      <c r="B38" s="36" t="s">
        <v>12</v>
      </c>
      <c r="C38" s="36" t="s">
        <v>496</v>
      </c>
      <c r="D38" s="36" t="s">
        <v>497</v>
      </c>
      <c r="E38" s="36" t="s">
        <v>498</v>
      </c>
      <c r="F38" s="36" t="s">
        <v>28</v>
      </c>
      <c r="G38" s="66" t="s">
        <v>499</v>
      </c>
      <c r="H38" s="48">
        <v>4064</v>
      </c>
      <c r="I38" s="48"/>
      <c r="J38" s="48"/>
      <c r="K38" s="36" t="s">
        <v>18</v>
      </c>
      <c r="L38" s="36" t="s">
        <v>500</v>
      </c>
      <c r="M38" s="36">
        <v>2016</v>
      </c>
      <c r="N38" s="52">
        <v>5131.8901213932368</v>
      </c>
      <c r="O38" s="35" t="s">
        <v>501</v>
      </c>
    </row>
    <row r="39" spans="1:16" s="36" customFormat="1" x14ac:dyDescent="0.3">
      <c r="A39" s="36" t="s">
        <v>255</v>
      </c>
      <c r="B39" s="36" t="s">
        <v>12</v>
      </c>
      <c r="C39" s="36" t="s">
        <v>405</v>
      </c>
      <c r="D39" s="36" t="s">
        <v>406</v>
      </c>
      <c r="E39" s="36" t="s">
        <v>405</v>
      </c>
      <c r="F39" s="36" t="s">
        <v>28</v>
      </c>
      <c r="G39" s="66" t="s">
        <v>1330</v>
      </c>
      <c r="H39" s="52">
        <v>708.3</v>
      </c>
      <c r="I39" s="52"/>
      <c r="J39" s="52"/>
      <c r="K39" s="36" t="s">
        <v>285</v>
      </c>
      <c r="L39" s="36" t="s">
        <v>407</v>
      </c>
      <c r="M39" s="36">
        <v>2019</v>
      </c>
      <c r="N39" s="52">
        <v>841.84349971395886</v>
      </c>
      <c r="O39" s="35" t="s">
        <v>408</v>
      </c>
      <c r="P39" s="68"/>
    </row>
    <row r="40" spans="1:16" s="36" customFormat="1" x14ac:dyDescent="0.3">
      <c r="A40" s="36" t="s">
        <v>255</v>
      </c>
      <c r="B40" s="36" t="s">
        <v>12</v>
      </c>
      <c r="C40" s="36" t="s">
        <v>477</v>
      </c>
      <c r="D40" s="36" t="s">
        <v>481</v>
      </c>
      <c r="E40" s="36" t="s">
        <v>479</v>
      </c>
      <c r="F40" s="36" t="s">
        <v>28</v>
      </c>
      <c r="G40" s="66" t="s">
        <v>1331</v>
      </c>
      <c r="H40" s="48">
        <v>1250</v>
      </c>
      <c r="I40" s="48"/>
      <c r="J40" s="48"/>
      <c r="K40" s="36" t="s">
        <v>18</v>
      </c>
      <c r="L40" s="36" t="s">
        <v>480</v>
      </c>
      <c r="M40" s="36">
        <v>2016</v>
      </c>
      <c r="N40" s="52">
        <v>1578.4602981647506</v>
      </c>
      <c r="O40" s="35" t="s">
        <v>442</v>
      </c>
    </row>
    <row r="41" spans="1:16" s="36" customFormat="1" ht="28" x14ac:dyDescent="0.3">
      <c r="A41" s="36" t="s">
        <v>255</v>
      </c>
      <c r="B41" s="36" t="s">
        <v>12</v>
      </c>
      <c r="C41" s="36" t="s">
        <v>469</v>
      </c>
      <c r="D41" s="36" t="s">
        <v>475</v>
      </c>
      <c r="E41" s="36" t="s">
        <v>471</v>
      </c>
      <c r="F41" s="36" t="s">
        <v>28</v>
      </c>
      <c r="G41" s="66" t="s">
        <v>472</v>
      </c>
      <c r="H41" s="55" t="s">
        <v>476</v>
      </c>
      <c r="I41" s="55"/>
      <c r="J41" s="55"/>
      <c r="K41" s="36" t="s">
        <v>18</v>
      </c>
      <c r="L41" s="36" t="s">
        <v>473</v>
      </c>
      <c r="M41" s="36">
        <v>2020</v>
      </c>
      <c r="N41" s="54" t="s">
        <v>1262</v>
      </c>
      <c r="O41" s="35" t="s">
        <v>474</v>
      </c>
    </row>
    <row r="42" spans="1:16" s="36" customFormat="1" x14ac:dyDescent="0.3">
      <c r="A42" s="36" t="s">
        <v>255</v>
      </c>
      <c r="B42" s="36" t="s">
        <v>12</v>
      </c>
      <c r="C42" s="36" t="s">
        <v>430</v>
      </c>
      <c r="D42" s="36" t="s">
        <v>449</v>
      </c>
      <c r="E42" s="36" t="s">
        <v>41</v>
      </c>
      <c r="F42" s="36" t="s">
        <v>28</v>
      </c>
      <c r="G42" s="66" t="s">
        <v>440</v>
      </c>
      <c r="H42" s="48">
        <v>234</v>
      </c>
      <c r="I42" s="48"/>
      <c r="J42" s="48"/>
      <c r="K42" s="36" t="s">
        <v>18</v>
      </c>
      <c r="L42" s="36" t="s">
        <v>441</v>
      </c>
      <c r="M42" s="36">
        <v>2016</v>
      </c>
      <c r="N42" s="52">
        <v>295.48776781644131</v>
      </c>
      <c r="O42" s="35" t="s">
        <v>442</v>
      </c>
    </row>
    <row r="43" spans="1:16" s="36" customFormat="1" x14ac:dyDescent="0.3">
      <c r="A43" s="36" t="s">
        <v>255</v>
      </c>
      <c r="B43" s="36" t="s">
        <v>12</v>
      </c>
      <c r="C43" s="36" t="s">
        <v>430</v>
      </c>
      <c r="D43" s="36" t="s">
        <v>448</v>
      </c>
      <c r="E43" s="36" t="s">
        <v>41</v>
      </c>
      <c r="F43" s="36" t="s">
        <v>28</v>
      </c>
      <c r="G43" s="66" t="s">
        <v>440</v>
      </c>
      <c r="H43" s="48">
        <v>2025</v>
      </c>
      <c r="I43" s="48"/>
      <c r="J43" s="48"/>
      <c r="K43" s="36" t="s">
        <v>18</v>
      </c>
      <c r="L43" s="36" t="s">
        <v>441</v>
      </c>
      <c r="M43" s="36">
        <v>2016</v>
      </c>
      <c r="N43" s="52">
        <v>2557.1056830268958</v>
      </c>
      <c r="O43" s="35" t="s">
        <v>442</v>
      </c>
    </row>
    <row r="44" spans="1:16" s="36" customFormat="1" x14ac:dyDescent="0.3">
      <c r="A44" s="36" t="s">
        <v>255</v>
      </c>
      <c r="B44" s="36" t="s">
        <v>12</v>
      </c>
      <c r="C44" s="36" t="s">
        <v>430</v>
      </c>
      <c r="D44" s="36" t="s">
        <v>447</v>
      </c>
      <c r="E44" s="36" t="s">
        <v>41</v>
      </c>
      <c r="F44" s="36" t="s">
        <v>28</v>
      </c>
      <c r="G44" s="66" t="s">
        <v>440</v>
      </c>
      <c r="H44" s="48">
        <v>0</v>
      </c>
      <c r="I44" s="48"/>
      <c r="J44" s="48"/>
      <c r="K44" s="36" t="s">
        <v>18</v>
      </c>
      <c r="L44" s="36" t="s">
        <v>441</v>
      </c>
      <c r="M44" s="36">
        <v>2016</v>
      </c>
      <c r="N44" s="52">
        <v>0</v>
      </c>
      <c r="O44" s="35" t="s">
        <v>442</v>
      </c>
    </row>
    <row r="45" spans="1:16" s="36" customFormat="1" x14ac:dyDescent="0.3">
      <c r="A45" s="36" t="s">
        <v>255</v>
      </c>
      <c r="B45" s="36" t="s">
        <v>12</v>
      </c>
      <c r="C45" s="36" t="s">
        <v>430</v>
      </c>
      <c r="D45" s="36" t="s">
        <v>446</v>
      </c>
      <c r="E45" s="36" t="s">
        <v>41</v>
      </c>
      <c r="F45" s="36" t="s">
        <v>28</v>
      </c>
      <c r="G45" s="66" t="s">
        <v>440</v>
      </c>
      <c r="H45" s="48">
        <v>2050</v>
      </c>
      <c r="I45" s="48"/>
      <c r="J45" s="48"/>
      <c r="K45" s="36" t="s">
        <v>18</v>
      </c>
      <c r="L45" s="36" t="s">
        <v>441</v>
      </c>
      <c r="M45" s="36">
        <v>2016</v>
      </c>
      <c r="N45" s="52">
        <v>2588.674888990191</v>
      </c>
      <c r="O45" s="35" t="s">
        <v>442</v>
      </c>
    </row>
    <row r="46" spans="1:16" s="36" customFormat="1" x14ac:dyDescent="0.3">
      <c r="A46" s="36" t="s">
        <v>255</v>
      </c>
      <c r="B46" s="36" t="s">
        <v>12</v>
      </c>
      <c r="C46" s="36" t="s">
        <v>430</v>
      </c>
      <c r="D46" s="36" t="s">
        <v>445</v>
      </c>
      <c r="E46" s="36" t="s">
        <v>41</v>
      </c>
      <c r="F46" s="36" t="s">
        <v>28</v>
      </c>
      <c r="G46" s="66" t="s">
        <v>440</v>
      </c>
      <c r="H46" s="48">
        <v>970</v>
      </c>
      <c r="I46" s="48"/>
      <c r="J46" s="48"/>
      <c r="K46" s="36" t="s">
        <v>18</v>
      </c>
      <c r="L46" s="36" t="s">
        <v>441</v>
      </c>
      <c r="M46" s="36">
        <v>2016</v>
      </c>
      <c r="N46" s="52">
        <v>1224.8851913758465</v>
      </c>
      <c r="O46" s="35" t="s">
        <v>442</v>
      </c>
    </row>
    <row r="47" spans="1:16" s="36" customFormat="1" x14ac:dyDescent="0.3">
      <c r="A47" s="36" t="s">
        <v>255</v>
      </c>
      <c r="B47" s="36" t="s">
        <v>12</v>
      </c>
      <c r="C47" s="36" t="s">
        <v>430</v>
      </c>
      <c r="D47" s="36" t="s">
        <v>444</v>
      </c>
      <c r="E47" s="36" t="s">
        <v>41</v>
      </c>
      <c r="F47" s="36" t="s">
        <v>28</v>
      </c>
      <c r="G47" s="66" t="s">
        <v>440</v>
      </c>
      <c r="H47" s="48">
        <v>970</v>
      </c>
      <c r="I47" s="48"/>
      <c r="J47" s="48"/>
      <c r="K47" s="36" t="s">
        <v>18</v>
      </c>
      <c r="L47" s="36" t="s">
        <v>441</v>
      </c>
      <c r="M47" s="36">
        <v>2016</v>
      </c>
      <c r="N47" s="52">
        <v>1224.8851913758465</v>
      </c>
      <c r="O47" s="35" t="s">
        <v>442</v>
      </c>
    </row>
    <row r="48" spans="1:16" s="36" customFormat="1" x14ac:dyDescent="0.3">
      <c r="A48" s="36" t="s">
        <v>255</v>
      </c>
      <c r="B48" s="36" t="s">
        <v>12</v>
      </c>
      <c r="C48" s="36" t="s">
        <v>430</v>
      </c>
      <c r="D48" s="36" t="s">
        <v>443</v>
      </c>
      <c r="E48" s="36" t="s">
        <v>41</v>
      </c>
      <c r="F48" s="36" t="s">
        <v>28</v>
      </c>
      <c r="G48" s="66" t="s">
        <v>440</v>
      </c>
      <c r="H48" s="48">
        <v>662</v>
      </c>
      <c r="I48" s="48"/>
      <c r="J48" s="48"/>
      <c r="K48" s="36" t="s">
        <v>18</v>
      </c>
      <c r="L48" s="36" t="s">
        <v>441</v>
      </c>
      <c r="M48" s="36">
        <v>2016</v>
      </c>
      <c r="N48" s="52">
        <v>835.95257390805193</v>
      </c>
      <c r="O48" s="35" t="s">
        <v>442</v>
      </c>
    </row>
    <row r="49" spans="1:16" s="36" customFormat="1" x14ac:dyDescent="0.3">
      <c r="A49" s="36" t="s">
        <v>255</v>
      </c>
      <c r="B49" s="36" t="s">
        <v>12</v>
      </c>
      <c r="C49" s="36" t="s">
        <v>430</v>
      </c>
      <c r="D49" s="36" t="s">
        <v>439</v>
      </c>
      <c r="E49" s="36" t="s">
        <v>41</v>
      </c>
      <c r="F49" s="36" t="s">
        <v>28</v>
      </c>
      <c r="G49" s="66" t="s">
        <v>440</v>
      </c>
      <c r="H49" s="48">
        <v>995</v>
      </c>
      <c r="I49" s="48"/>
      <c r="J49" s="48"/>
      <c r="K49" s="36" t="s">
        <v>18</v>
      </c>
      <c r="L49" s="36" t="s">
        <v>441</v>
      </c>
      <c r="M49" s="36">
        <v>2016</v>
      </c>
      <c r="N49" s="52">
        <v>1256.4543973391415</v>
      </c>
      <c r="O49" s="35" t="s">
        <v>442</v>
      </c>
    </row>
    <row r="50" spans="1:16" s="36" customFormat="1" x14ac:dyDescent="0.3">
      <c r="A50" s="36" t="s">
        <v>255</v>
      </c>
      <c r="B50" s="36" t="s">
        <v>12</v>
      </c>
      <c r="C50" s="36" t="s">
        <v>496</v>
      </c>
      <c r="D50" s="36" t="s">
        <v>514</v>
      </c>
      <c r="E50" s="36" t="s">
        <v>515</v>
      </c>
      <c r="F50" s="36" t="s">
        <v>16</v>
      </c>
      <c r="G50" s="66" t="s">
        <v>1332</v>
      </c>
      <c r="H50" s="48">
        <v>2230</v>
      </c>
      <c r="I50" s="48"/>
      <c r="J50" s="48"/>
      <c r="K50" s="36" t="s">
        <v>18</v>
      </c>
      <c r="L50" s="36" t="s">
        <v>500</v>
      </c>
      <c r="M50" s="36">
        <v>2016</v>
      </c>
      <c r="N50" s="52">
        <v>2815.9731719259148</v>
      </c>
      <c r="O50" s="35" t="s">
        <v>516</v>
      </c>
    </row>
    <row r="51" spans="1:16" s="36" customFormat="1" x14ac:dyDescent="0.3">
      <c r="A51" s="36" t="s">
        <v>255</v>
      </c>
      <c r="B51" s="36" t="s">
        <v>12</v>
      </c>
      <c r="C51" s="36" t="s">
        <v>496</v>
      </c>
      <c r="D51" s="36" t="s">
        <v>512</v>
      </c>
      <c r="E51" s="36" t="s">
        <v>508</v>
      </c>
      <c r="F51" s="36" t="s">
        <v>16</v>
      </c>
      <c r="G51" s="66" t="s">
        <v>513</v>
      </c>
      <c r="H51" s="36" t="s">
        <v>513</v>
      </c>
      <c r="K51" s="36" t="s">
        <v>411</v>
      </c>
      <c r="L51" s="36" t="s">
        <v>411</v>
      </c>
      <c r="M51" s="47" t="s">
        <v>23</v>
      </c>
      <c r="N51" s="52" t="s">
        <v>411</v>
      </c>
      <c r="O51" s="36" t="s">
        <v>411</v>
      </c>
    </row>
    <row r="52" spans="1:16" s="36" customFormat="1" ht="28" x14ac:dyDescent="0.3">
      <c r="A52" s="36" t="s">
        <v>255</v>
      </c>
      <c r="B52" s="36" t="s">
        <v>12</v>
      </c>
      <c r="C52" s="36" t="s">
        <v>496</v>
      </c>
      <c r="D52" s="36" t="s">
        <v>507</v>
      </c>
      <c r="E52" s="36" t="s">
        <v>508</v>
      </c>
      <c r="F52" s="36" t="s">
        <v>16</v>
      </c>
      <c r="G52" s="66" t="s">
        <v>509</v>
      </c>
      <c r="H52" s="54" t="s">
        <v>510</v>
      </c>
      <c r="I52" s="54"/>
      <c r="J52" s="54"/>
      <c r="K52" s="36" t="s">
        <v>18</v>
      </c>
      <c r="L52" s="36" t="s">
        <v>500</v>
      </c>
      <c r="M52" s="36">
        <v>2020</v>
      </c>
      <c r="N52" s="54" t="s">
        <v>1263</v>
      </c>
      <c r="O52" s="35" t="s">
        <v>511</v>
      </c>
    </row>
    <row r="53" spans="1:16" s="36" customFormat="1" x14ac:dyDescent="0.3">
      <c r="A53" s="36" t="s">
        <v>255</v>
      </c>
      <c r="B53" s="36" t="s">
        <v>12</v>
      </c>
      <c r="C53" s="36" t="s">
        <v>30</v>
      </c>
      <c r="D53" s="36" t="s">
        <v>34</v>
      </c>
      <c r="E53" s="36" t="s">
        <v>32</v>
      </c>
      <c r="F53" s="36" t="s">
        <v>16</v>
      </c>
      <c r="G53" s="66" t="s">
        <v>420</v>
      </c>
      <c r="H53" s="46">
        <v>280.71149653709028</v>
      </c>
      <c r="I53" s="46"/>
      <c r="J53" s="46"/>
      <c r="K53" s="36" t="s">
        <v>18</v>
      </c>
      <c r="L53" s="36" t="s">
        <v>414</v>
      </c>
      <c r="M53" s="36">
        <v>2012</v>
      </c>
      <c r="N53" s="48">
        <v>370.50474673637888</v>
      </c>
      <c r="O53" s="35" t="s">
        <v>35</v>
      </c>
    </row>
    <row r="54" spans="1:16" s="36" customFormat="1" x14ac:dyDescent="0.3">
      <c r="A54" s="36" t="s">
        <v>255</v>
      </c>
      <c r="B54" s="36" t="s">
        <v>12</v>
      </c>
      <c r="C54" s="36" t="s">
        <v>30</v>
      </c>
      <c r="D54" s="36" t="s">
        <v>31</v>
      </c>
      <c r="E54" s="36" t="s">
        <v>32</v>
      </c>
      <c r="F54" s="36" t="s">
        <v>16</v>
      </c>
      <c r="G54" s="66" t="s">
        <v>419</v>
      </c>
      <c r="H54" s="46">
        <v>186.52270000000001</v>
      </c>
      <c r="I54" s="46"/>
      <c r="J54" s="46"/>
      <c r="K54" s="36" t="s">
        <v>18</v>
      </c>
      <c r="L54" s="36" t="s">
        <v>414</v>
      </c>
      <c r="M54" s="36">
        <v>2020</v>
      </c>
      <c r="N54" s="48">
        <v>216.31112085854613</v>
      </c>
      <c r="O54" s="35" t="s">
        <v>27</v>
      </c>
    </row>
    <row r="55" spans="1:16" s="36" customFormat="1" x14ac:dyDescent="0.3">
      <c r="A55" s="36" t="s">
        <v>255</v>
      </c>
      <c r="B55" s="36" t="s">
        <v>12</v>
      </c>
      <c r="C55" s="36" t="s">
        <v>21</v>
      </c>
      <c r="D55" s="36" t="s">
        <v>404</v>
      </c>
      <c r="E55" s="36" t="s">
        <v>22</v>
      </c>
      <c r="F55" s="36" t="s">
        <v>16</v>
      </c>
      <c r="G55" s="66" t="s">
        <v>401</v>
      </c>
      <c r="H55" s="46">
        <v>562.02980000000002</v>
      </c>
      <c r="I55" s="46"/>
      <c r="J55" s="46"/>
      <c r="K55" s="36" t="s">
        <v>18</v>
      </c>
      <c r="L55" s="36" t="s">
        <v>402</v>
      </c>
      <c r="M55" s="36">
        <v>2014</v>
      </c>
      <c r="N55" s="48">
        <v>718.81553748354122</v>
      </c>
      <c r="O55" s="35" t="s">
        <v>27</v>
      </c>
    </row>
    <row r="56" spans="1:16" s="36" customFormat="1" x14ac:dyDescent="0.3">
      <c r="A56" s="69" t="s">
        <v>255</v>
      </c>
      <c r="B56" s="69" t="s">
        <v>12</v>
      </c>
      <c r="C56" s="69" t="s">
        <v>21</v>
      </c>
      <c r="D56" s="69" t="s">
        <v>22</v>
      </c>
      <c r="E56" s="69" t="s">
        <v>22</v>
      </c>
      <c r="F56" s="69" t="s">
        <v>16</v>
      </c>
      <c r="G56" s="70" t="s">
        <v>1321</v>
      </c>
      <c r="H56" s="71" t="s">
        <v>1307</v>
      </c>
      <c r="I56" s="75"/>
      <c r="J56" s="75"/>
      <c r="K56" s="69" t="s">
        <v>411</v>
      </c>
      <c r="L56" s="69" t="s">
        <v>411</v>
      </c>
      <c r="M56" s="69" t="s">
        <v>23</v>
      </c>
      <c r="N56" s="75" t="s">
        <v>411</v>
      </c>
      <c r="O56" s="69" t="s">
        <v>411</v>
      </c>
      <c r="P56" s="69" t="s">
        <v>1270</v>
      </c>
    </row>
    <row r="57" spans="1:16" s="36" customFormat="1" x14ac:dyDescent="0.3">
      <c r="A57" s="36" t="s">
        <v>255</v>
      </c>
      <c r="B57" s="36" t="s">
        <v>12</v>
      </c>
      <c r="C57" s="36" t="s">
        <v>30</v>
      </c>
      <c r="D57" s="36" t="s">
        <v>416</v>
      </c>
      <c r="E57" s="36" t="s">
        <v>32</v>
      </c>
      <c r="F57" s="36" t="s">
        <v>16</v>
      </c>
      <c r="G57" s="66" t="s">
        <v>417</v>
      </c>
      <c r="H57" s="52">
        <v>304.7</v>
      </c>
      <c r="I57" s="52"/>
      <c r="J57" s="52"/>
      <c r="K57" s="36" t="s">
        <v>18</v>
      </c>
      <c r="L57" s="36" t="s">
        <v>414</v>
      </c>
      <c r="M57" s="36">
        <v>2012</v>
      </c>
      <c r="N57" s="48">
        <v>402.16662916639098</v>
      </c>
      <c r="O57" s="35" t="s">
        <v>418</v>
      </c>
    </row>
    <row r="58" spans="1:16" s="36" customFormat="1" x14ac:dyDescent="0.3">
      <c r="A58" s="36" t="s">
        <v>255</v>
      </c>
      <c r="B58" s="36" t="s">
        <v>12</v>
      </c>
      <c r="C58" s="36" t="s">
        <v>30</v>
      </c>
      <c r="D58" s="36" t="s">
        <v>412</v>
      </c>
      <c r="E58" s="36" t="s">
        <v>32</v>
      </c>
      <c r="F58" s="36" t="s">
        <v>16</v>
      </c>
      <c r="G58" s="66" t="s">
        <v>413</v>
      </c>
      <c r="H58" s="48">
        <v>197.75</v>
      </c>
      <c r="I58" s="48"/>
      <c r="J58" s="48"/>
      <c r="K58" s="36" t="s">
        <v>18</v>
      </c>
      <c r="L58" s="36" t="s">
        <v>414</v>
      </c>
      <c r="M58" s="36">
        <v>2017</v>
      </c>
      <c r="N58" s="48">
        <v>243.62177203826403</v>
      </c>
      <c r="O58" s="35" t="s">
        <v>415</v>
      </c>
    </row>
    <row r="59" spans="1:16" s="36" customFormat="1" x14ac:dyDescent="0.3">
      <c r="A59" s="69" t="s">
        <v>255</v>
      </c>
      <c r="B59" s="69" t="s">
        <v>12</v>
      </c>
      <c r="C59" s="69" t="s">
        <v>430</v>
      </c>
      <c r="D59" s="69" t="s">
        <v>431</v>
      </c>
      <c r="E59" s="69" t="s">
        <v>41</v>
      </c>
      <c r="F59" s="69" t="s">
        <v>16</v>
      </c>
      <c r="G59" s="70" t="s">
        <v>432</v>
      </c>
      <c r="H59" s="71" t="s">
        <v>1307</v>
      </c>
      <c r="I59" s="69"/>
      <c r="J59" s="69"/>
      <c r="K59" s="69" t="s">
        <v>411</v>
      </c>
      <c r="L59" s="69" t="s">
        <v>411</v>
      </c>
      <c r="M59" s="73" t="s">
        <v>23</v>
      </c>
      <c r="N59" s="74" t="s">
        <v>411</v>
      </c>
      <c r="O59" s="69" t="s">
        <v>411</v>
      </c>
      <c r="P59" s="69"/>
    </row>
    <row r="60" spans="1:16" s="36" customFormat="1" x14ac:dyDescent="0.3">
      <c r="A60" s="69" t="s">
        <v>255</v>
      </c>
      <c r="B60" s="69" t="s">
        <v>12</v>
      </c>
      <c r="C60" s="69" t="s">
        <v>430</v>
      </c>
      <c r="D60" s="69" t="s">
        <v>435</v>
      </c>
      <c r="E60" s="69" t="s">
        <v>41</v>
      </c>
      <c r="F60" s="69" t="s">
        <v>16</v>
      </c>
      <c r="G60" s="70" t="s">
        <v>436</v>
      </c>
      <c r="H60" s="71" t="s">
        <v>1307</v>
      </c>
      <c r="I60" s="69"/>
      <c r="J60" s="69"/>
      <c r="K60" s="69" t="s">
        <v>411</v>
      </c>
      <c r="L60" s="69" t="s">
        <v>411</v>
      </c>
      <c r="M60" s="73" t="s">
        <v>23</v>
      </c>
      <c r="N60" s="74" t="s">
        <v>411</v>
      </c>
      <c r="O60" s="69" t="s">
        <v>411</v>
      </c>
      <c r="P60" s="69"/>
    </row>
    <row r="61" spans="1:16" s="36" customFormat="1" x14ac:dyDescent="0.3">
      <c r="A61" s="69" t="s">
        <v>255</v>
      </c>
      <c r="B61" s="69" t="s">
        <v>12</v>
      </c>
      <c r="C61" s="69" t="s">
        <v>430</v>
      </c>
      <c r="D61" s="69" t="s">
        <v>437</v>
      </c>
      <c r="E61" s="69" t="s">
        <v>41</v>
      </c>
      <c r="F61" s="69" t="s">
        <v>16</v>
      </c>
      <c r="G61" s="70" t="s">
        <v>438</v>
      </c>
      <c r="H61" s="71" t="s">
        <v>1307</v>
      </c>
      <c r="I61" s="69"/>
      <c r="J61" s="69"/>
      <c r="K61" s="69" t="s">
        <v>411</v>
      </c>
      <c r="L61" s="69" t="s">
        <v>411</v>
      </c>
      <c r="M61" s="73" t="s">
        <v>23</v>
      </c>
      <c r="N61" s="74" t="s">
        <v>411</v>
      </c>
      <c r="O61" s="69" t="s">
        <v>411</v>
      </c>
      <c r="P61" s="69"/>
    </row>
    <row r="62" spans="1:16" s="36" customFormat="1" x14ac:dyDescent="0.3">
      <c r="A62" s="69" t="s">
        <v>255</v>
      </c>
      <c r="B62" s="69" t="s">
        <v>12</v>
      </c>
      <c r="C62" s="69" t="s">
        <v>430</v>
      </c>
      <c r="D62" s="69" t="s">
        <v>433</v>
      </c>
      <c r="E62" s="69" t="s">
        <v>41</v>
      </c>
      <c r="F62" s="69" t="s">
        <v>16</v>
      </c>
      <c r="G62" s="70" t="s">
        <v>434</v>
      </c>
      <c r="H62" s="71" t="s">
        <v>1307</v>
      </c>
      <c r="I62" s="69"/>
      <c r="J62" s="69"/>
      <c r="K62" s="69" t="s">
        <v>411</v>
      </c>
      <c r="L62" s="69" t="s">
        <v>411</v>
      </c>
      <c r="M62" s="73" t="s">
        <v>23</v>
      </c>
      <c r="N62" s="74" t="s">
        <v>411</v>
      </c>
      <c r="O62" s="69" t="s">
        <v>411</v>
      </c>
      <c r="P62" s="69"/>
    </row>
    <row r="63" spans="1:16" s="36" customFormat="1" ht="28" x14ac:dyDescent="0.3">
      <c r="A63" s="36" t="s">
        <v>255</v>
      </c>
      <c r="B63" s="36" t="s">
        <v>12</v>
      </c>
      <c r="C63" s="36" t="s">
        <v>489</v>
      </c>
      <c r="D63" s="36" t="s">
        <v>495</v>
      </c>
      <c r="E63" s="36" t="s">
        <v>489</v>
      </c>
      <c r="F63" s="36" t="s">
        <v>16</v>
      </c>
      <c r="G63" s="66" t="s">
        <v>491</v>
      </c>
      <c r="H63" s="55" t="s">
        <v>492</v>
      </c>
      <c r="I63" s="55"/>
      <c r="J63" s="55"/>
      <c r="K63" s="36" t="s">
        <v>18</v>
      </c>
      <c r="L63" s="36" t="s">
        <v>493</v>
      </c>
      <c r="M63" s="36">
        <v>2020</v>
      </c>
      <c r="N63" s="54" t="s">
        <v>1268</v>
      </c>
      <c r="O63" s="35" t="s">
        <v>494</v>
      </c>
    </row>
    <row r="64" spans="1:16" s="36" customFormat="1" ht="28" x14ac:dyDescent="0.3">
      <c r="A64" s="36" t="s">
        <v>255</v>
      </c>
      <c r="B64" s="36" t="s">
        <v>12</v>
      </c>
      <c r="C64" s="36" t="s">
        <v>489</v>
      </c>
      <c r="D64" s="36" t="s">
        <v>490</v>
      </c>
      <c r="E64" s="36" t="s">
        <v>489</v>
      </c>
      <c r="F64" s="36" t="s">
        <v>16</v>
      </c>
      <c r="G64" s="66" t="s">
        <v>491</v>
      </c>
      <c r="H64" s="55" t="s">
        <v>492</v>
      </c>
      <c r="I64" s="55"/>
      <c r="J64" s="55"/>
      <c r="K64" s="36" t="s">
        <v>18</v>
      </c>
      <c r="L64" s="36" t="s">
        <v>493</v>
      </c>
      <c r="M64" s="36">
        <v>2020</v>
      </c>
      <c r="N64" s="54" t="s">
        <v>1268</v>
      </c>
      <c r="O64" s="35" t="s">
        <v>494</v>
      </c>
    </row>
    <row r="65" spans="1:16" s="36" customFormat="1" x14ac:dyDescent="0.3">
      <c r="A65" s="36" t="s">
        <v>11</v>
      </c>
      <c r="B65" s="36" t="s">
        <v>12</v>
      </c>
      <c r="C65" s="36" t="s">
        <v>102</v>
      </c>
      <c r="D65" s="36" t="s">
        <v>103</v>
      </c>
      <c r="E65" s="36" t="s">
        <v>103</v>
      </c>
      <c r="F65" s="36" t="s">
        <v>16</v>
      </c>
      <c r="G65" s="66" t="s">
        <v>104</v>
      </c>
      <c r="H65" s="48">
        <v>17</v>
      </c>
      <c r="I65" s="48"/>
      <c r="J65" s="48"/>
      <c r="K65" s="36" t="s">
        <v>18</v>
      </c>
      <c r="L65" s="36" t="s">
        <v>19</v>
      </c>
      <c r="M65" s="36">
        <v>2009</v>
      </c>
      <c r="N65" s="48">
        <v>24.087419426644502</v>
      </c>
      <c r="O65" s="35" t="s">
        <v>105</v>
      </c>
    </row>
    <row r="66" spans="1:16" s="36" customFormat="1" x14ac:dyDescent="0.3">
      <c r="A66" s="36" t="s">
        <v>11</v>
      </c>
      <c r="B66" s="36" t="s">
        <v>12</v>
      </c>
      <c r="C66" s="36" t="s">
        <v>98</v>
      </c>
      <c r="D66" s="36" t="s">
        <v>99</v>
      </c>
      <c r="E66" s="36" t="s">
        <v>100</v>
      </c>
      <c r="F66" s="36" t="s">
        <v>16</v>
      </c>
      <c r="G66" s="66" t="s">
        <v>101</v>
      </c>
      <c r="H66" s="48">
        <v>10</v>
      </c>
      <c r="I66" s="48"/>
      <c r="J66" s="48"/>
      <c r="K66" s="36" t="s">
        <v>18</v>
      </c>
      <c r="L66" s="36" t="s">
        <v>19</v>
      </c>
      <c r="M66" s="36" t="s">
        <v>23</v>
      </c>
      <c r="N66" s="48" t="s">
        <v>411</v>
      </c>
      <c r="O66" s="35" t="s">
        <v>24</v>
      </c>
    </row>
    <row r="67" spans="1:16" s="36" customFormat="1" x14ac:dyDescent="0.3">
      <c r="A67" s="69" t="s">
        <v>11</v>
      </c>
      <c r="B67" s="69" t="s">
        <v>12</v>
      </c>
      <c r="C67" s="69" t="s">
        <v>95</v>
      </c>
      <c r="D67" s="69" t="s">
        <v>96</v>
      </c>
      <c r="E67" s="69" t="s">
        <v>97</v>
      </c>
      <c r="F67" s="69" t="s">
        <v>16</v>
      </c>
      <c r="G67" s="70" t="s">
        <v>1269</v>
      </c>
      <c r="H67" s="71" t="s">
        <v>1307</v>
      </c>
      <c r="I67" s="74"/>
      <c r="J67" s="74"/>
      <c r="K67" s="69" t="s">
        <v>411</v>
      </c>
      <c r="L67" s="69" t="s">
        <v>411</v>
      </c>
      <c r="M67" s="69" t="s">
        <v>23</v>
      </c>
      <c r="N67" s="75" t="s">
        <v>411</v>
      </c>
      <c r="O67" s="69" t="s">
        <v>411</v>
      </c>
      <c r="P67" s="69"/>
    </row>
    <row r="68" spans="1:16" s="36" customFormat="1" x14ac:dyDescent="0.3">
      <c r="A68" s="36" t="s">
        <v>11</v>
      </c>
      <c r="B68" s="36" t="s">
        <v>12</v>
      </c>
      <c r="C68" s="36" t="s">
        <v>85</v>
      </c>
      <c r="D68" s="36" t="s">
        <v>89</v>
      </c>
      <c r="E68" s="36" t="s">
        <v>87</v>
      </c>
      <c r="F68" s="36" t="s">
        <v>16</v>
      </c>
      <c r="G68" s="66" t="s">
        <v>90</v>
      </c>
      <c r="H68" s="52">
        <v>48.24</v>
      </c>
      <c r="I68" s="52">
        <v>48.24</v>
      </c>
      <c r="J68" s="46" t="s">
        <v>1157</v>
      </c>
      <c r="K68" s="36" t="s">
        <v>142</v>
      </c>
      <c r="L68" s="36" t="s">
        <v>19</v>
      </c>
      <c r="M68" s="36">
        <v>2020</v>
      </c>
      <c r="N68" s="48">
        <v>55.944120850793304</v>
      </c>
      <c r="O68" s="35" t="s">
        <v>27</v>
      </c>
    </row>
    <row r="69" spans="1:16" s="36" customFormat="1" x14ac:dyDescent="0.3">
      <c r="A69" s="36" t="s">
        <v>11</v>
      </c>
      <c r="B69" s="36" t="s">
        <v>12</v>
      </c>
      <c r="C69" s="36" t="s">
        <v>85</v>
      </c>
      <c r="D69" s="36" t="s">
        <v>86</v>
      </c>
      <c r="E69" s="36" t="s">
        <v>87</v>
      </c>
      <c r="F69" s="36" t="s">
        <v>16</v>
      </c>
      <c r="G69" s="66" t="s">
        <v>88</v>
      </c>
      <c r="H69" s="52">
        <v>22.08</v>
      </c>
      <c r="I69" s="52">
        <v>22.08</v>
      </c>
      <c r="J69" s="46" t="s">
        <v>1157</v>
      </c>
      <c r="K69" s="36" t="s">
        <v>142</v>
      </c>
      <c r="L69" s="36" t="s">
        <v>19</v>
      </c>
      <c r="M69" s="36">
        <v>2020</v>
      </c>
      <c r="N69" s="48">
        <v>25.606264270014844</v>
      </c>
      <c r="O69" s="35" t="s">
        <v>27</v>
      </c>
    </row>
    <row r="70" spans="1:16" s="36" customFormat="1" x14ac:dyDescent="0.3">
      <c r="A70" s="36" t="s">
        <v>11</v>
      </c>
      <c r="B70" s="36" t="s">
        <v>12</v>
      </c>
      <c r="C70" s="36" t="s">
        <v>85</v>
      </c>
      <c r="D70" s="36" t="s">
        <v>94</v>
      </c>
      <c r="E70" s="36" t="s">
        <v>87</v>
      </c>
      <c r="F70" s="36" t="s">
        <v>16</v>
      </c>
      <c r="G70" s="66" t="s">
        <v>92</v>
      </c>
      <c r="H70" s="36" t="s">
        <v>93</v>
      </c>
      <c r="I70" s="36" t="s">
        <v>93</v>
      </c>
      <c r="J70" s="36" t="s">
        <v>93</v>
      </c>
      <c r="K70" s="36" t="s">
        <v>142</v>
      </c>
      <c r="L70" s="36" t="s">
        <v>19</v>
      </c>
      <c r="M70" s="36">
        <v>2020</v>
      </c>
      <c r="N70" s="48" t="s">
        <v>411</v>
      </c>
      <c r="O70" s="35" t="s">
        <v>27</v>
      </c>
    </row>
    <row r="71" spans="1:16" s="36" customFormat="1" x14ac:dyDescent="0.3">
      <c r="A71" s="36" t="s">
        <v>11</v>
      </c>
      <c r="B71" s="36" t="s">
        <v>12</v>
      </c>
      <c r="C71" s="36" t="s">
        <v>82</v>
      </c>
      <c r="D71" s="36" t="s">
        <v>83</v>
      </c>
      <c r="E71" s="36" t="s">
        <v>83</v>
      </c>
      <c r="F71" s="36" t="s">
        <v>16</v>
      </c>
      <c r="G71" s="66" t="s">
        <v>84</v>
      </c>
      <c r="H71" s="48">
        <v>11</v>
      </c>
      <c r="I71" s="48"/>
      <c r="J71" s="48"/>
      <c r="K71" s="36" t="s">
        <v>142</v>
      </c>
      <c r="L71" s="36" t="s">
        <v>19</v>
      </c>
      <c r="M71" s="36" t="s">
        <v>23</v>
      </c>
      <c r="N71" s="48" t="s">
        <v>411</v>
      </c>
      <c r="O71" s="35" t="s">
        <v>24</v>
      </c>
    </row>
    <row r="72" spans="1:16" s="36" customFormat="1" x14ac:dyDescent="0.3">
      <c r="A72" s="36" t="s">
        <v>11</v>
      </c>
      <c r="B72" s="36" t="s">
        <v>12</v>
      </c>
      <c r="C72" s="36" t="s">
        <v>79</v>
      </c>
      <c r="D72" s="36" t="s">
        <v>80</v>
      </c>
      <c r="E72" s="36" t="s">
        <v>81</v>
      </c>
      <c r="F72" s="36" t="s">
        <v>16</v>
      </c>
      <c r="G72" s="66" t="s">
        <v>33</v>
      </c>
      <c r="H72" s="48">
        <v>0</v>
      </c>
      <c r="I72" s="48">
        <v>0</v>
      </c>
      <c r="J72" s="46" t="s">
        <v>1159</v>
      </c>
      <c r="K72" s="36" t="s">
        <v>18</v>
      </c>
      <c r="L72" s="36" t="s">
        <v>19</v>
      </c>
      <c r="M72" s="36">
        <v>2020</v>
      </c>
      <c r="N72" s="52">
        <v>0</v>
      </c>
      <c r="O72" s="35" t="s">
        <v>27</v>
      </c>
    </row>
    <row r="73" spans="1:16" s="36" customFormat="1" x14ac:dyDescent="0.3">
      <c r="A73" s="36" t="s">
        <v>11</v>
      </c>
      <c r="B73" s="36" t="s">
        <v>12</v>
      </c>
      <c r="C73" s="36" t="s">
        <v>74</v>
      </c>
      <c r="D73" s="36" t="s">
        <v>75</v>
      </c>
      <c r="E73" s="36" t="s">
        <v>74</v>
      </c>
      <c r="F73" s="36" t="s">
        <v>16</v>
      </c>
      <c r="G73" s="66" t="s">
        <v>76</v>
      </c>
      <c r="H73" s="52">
        <v>26.46</v>
      </c>
      <c r="I73" s="52"/>
      <c r="J73" s="52"/>
      <c r="K73" s="36" t="s">
        <v>18</v>
      </c>
      <c r="L73" s="36" t="s">
        <v>19</v>
      </c>
      <c r="M73" s="36" t="s">
        <v>77</v>
      </c>
      <c r="N73" s="52" t="s">
        <v>411</v>
      </c>
      <c r="O73" s="35" t="s">
        <v>78</v>
      </c>
    </row>
    <row r="74" spans="1:16" s="36" customFormat="1" x14ac:dyDescent="0.3">
      <c r="A74" s="36" t="s">
        <v>11</v>
      </c>
      <c r="B74" s="36" t="s">
        <v>12</v>
      </c>
      <c r="C74" s="36" t="s">
        <v>63</v>
      </c>
      <c r="D74" s="36" t="s">
        <v>66</v>
      </c>
      <c r="E74" s="36" t="s">
        <v>63</v>
      </c>
      <c r="F74" s="36" t="s">
        <v>16</v>
      </c>
      <c r="G74" s="66" t="s">
        <v>67</v>
      </c>
      <c r="H74" s="46">
        <v>140</v>
      </c>
      <c r="I74" s="46"/>
      <c r="J74" s="46"/>
      <c r="K74" s="36" t="s">
        <v>18</v>
      </c>
      <c r="L74" s="36" t="s">
        <v>19</v>
      </c>
      <c r="M74" s="36">
        <v>2008</v>
      </c>
      <c r="N74" s="52">
        <v>198.42618912260755</v>
      </c>
      <c r="O74" s="35" t="s">
        <v>20</v>
      </c>
    </row>
    <row r="75" spans="1:16" s="36" customFormat="1" x14ac:dyDescent="0.3">
      <c r="A75" s="36" t="s">
        <v>11</v>
      </c>
      <c r="B75" s="36" t="s">
        <v>12</v>
      </c>
      <c r="C75" s="36" t="s">
        <v>63</v>
      </c>
      <c r="D75" s="36" t="s">
        <v>64</v>
      </c>
      <c r="E75" s="36" t="s">
        <v>63</v>
      </c>
      <c r="F75" s="36" t="s">
        <v>16</v>
      </c>
      <c r="G75" s="66" t="s">
        <v>65</v>
      </c>
      <c r="H75" s="46">
        <v>67.691600000000008</v>
      </c>
      <c r="I75" s="46">
        <v>67.691600000000008</v>
      </c>
      <c r="J75" s="46" t="s">
        <v>1157</v>
      </c>
      <c r="K75" s="36" t="s">
        <v>18</v>
      </c>
      <c r="L75" s="36" t="s">
        <v>19</v>
      </c>
      <c r="M75" s="36">
        <v>2020</v>
      </c>
      <c r="N75" s="52">
        <v>78.502219133158391</v>
      </c>
      <c r="O75" s="35" t="s">
        <v>27</v>
      </c>
    </row>
    <row r="76" spans="1:16" s="36" customFormat="1" x14ac:dyDescent="0.3">
      <c r="A76" s="36" t="s">
        <v>11</v>
      </c>
      <c r="B76" s="36" t="s">
        <v>12</v>
      </c>
      <c r="C76" s="36" t="s">
        <v>63</v>
      </c>
      <c r="D76" s="36" t="s">
        <v>69</v>
      </c>
      <c r="E76" s="36" t="s">
        <v>63</v>
      </c>
      <c r="F76" s="36" t="s">
        <v>16</v>
      </c>
      <c r="G76" s="66" t="s">
        <v>70</v>
      </c>
      <c r="H76" s="46">
        <v>796.77710000000002</v>
      </c>
      <c r="I76" s="46">
        <v>796.77710000000002</v>
      </c>
      <c r="J76" s="46" t="s">
        <v>1159</v>
      </c>
      <c r="K76" s="36" t="s">
        <v>142</v>
      </c>
      <c r="L76" s="36" t="s">
        <v>19</v>
      </c>
      <c r="M76" s="36">
        <v>2020</v>
      </c>
      <c r="N76" s="52">
        <v>924.02558817463978</v>
      </c>
      <c r="O76" s="35" t="s">
        <v>27</v>
      </c>
    </row>
    <row r="77" spans="1:16" s="36" customFormat="1" x14ac:dyDescent="0.3">
      <c r="A77" s="69" t="s">
        <v>11</v>
      </c>
      <c r="B77" s="69" t="s">
        <v>12</v>
      </c>
      <c r="C77" s="69" t="s">
        <v>71</v>
      </c>
      <c r="D77" s="69" t="s">
        <v>72</v>
      </c>
      <c r="E77" s="69" t="s">
        <v>73</v>
      </c>
      <c r="F77" s="69" t="s">
        <v>16</v>
      </c>
      <c r="G77" s="70" t="s">
        <v>1322</v>
      </c>
      <c r="H77" s="71" t="s">
        <v>1307</v>
      </c>
      <c r="I77" s="72"/>
      <c r="J77" s="72"/>
      <c r="K77" s="69" t="s">
        <v>411</v>
      </c>
      <c r="L77" s="69" t="s">
        <v>411</v>
      </c>
      <c r="M77" s="69" t="s">
        <v>23</v>
      </c>
      <c r="N77" s="74" t="s">
        <v>411</v>
      </c>
      <c r="O77" s="69" t="s">
        <v>411</v>
      </c>
      <c r="P77" s="69"/>
    </row>
    <row r="78" spans="1:16" s="36" customFormat="1" x14ac:dyDescent="0.3">
      <c r="A78" s="36" t="s">
        <v>11</v>
      </c>
      <c r="B78" s="36" t="s">
        <v>12</v>
      </c>
      <c r="C78" s="36" t="s">
        <v>63</v>
      </c>
      <c r="D78" s="36" t="s">
        <v>68</v>
      </c>
      <c r="E78" s="36" t="s">
        <v>63</v>
      </c>
      <c r="F78" s="36" t="s">
        <v>16</v>
      </c>
      <c r="G78" s="66" t="s">
        <v>33</v>
      </c>
      <c r="H78" s="46">
        <v>35.885200000000005</v>
      </c>
      <c r="I78" s="46">
        <v>35.885200000000005</v>
      </c>
      <c r="J78" s="46" t="s">
        <v>1157</v>
      </c>
      <c r="K78" s="36" t="s">
        <v>18</v>
      </c>
      <c r="L78" s="36" t="s">
        <v>19</v>
      </c>
      <c r="M78" s="36">
        <v>2020</v>
      </c>
      <c r="N78" s="52">
        <v>41.616209899562357</v>
      </c>
      <c r="O78" s="35" t="s">
        <v>27</v>
      </c>
    </row>
    <row r="79" spans="1:16" s="36" customFormat="1" x14ac:dyDescent="0.3">
      <c r="A79" s="36" t="s">
        <v>11</v>
      </c>
      <c r="B79" s="36" t="s">
        <v>12</v>
      </c>
      <c r="C79" s="36" t="s">
        <v>85</v>
      </c>
      <c r="D79" s="36" t="s">
        <v>91</v>
      </c>
      <c r="E79" s="36" t="s">
        <v>87</v>
      </c>
      <c r="F79" s="36" t="s">
        <v>16</v>
      </c>
      <c r="G79" s="66" t="s">
        <v>92</v>
      </c>
      <c r="H79" s="36" t="s">
        <v>93</v>
      </c>
      <c r="I79" s="36" t="s">
        <v>93</v>
      </c>
      <c r="J79" s="36" t="s">
        <v>93</v>
      </c>
      <c r="K79" s="36" t="s">
        <v>142</v>
      </c>
      <c r="L79" s="36" t="s">
        <v>19</v>
      </c>
      <c r="M79" s="36">
        <v>2020</v>
      </c>
      <c r="N79" s="52" t="s">
        <v>411</v>
      </c>
      <c r="O79" s="35" t="s">
        <v>27</v>
      </c>
    </row>
    <row r="80" spans="1:16" s="36" customFormat="1" x14ac:dyDescent="0.3">
      <c r="A80" s="36" t="s">
        <v>11</v>
      </c>
      <c r="B80" s="36" t="s">
        <v>12</v>
      </c>
      <c r="C80" s="36" t="s">
        <v>52</v>
      </c>
      <c r="D80" s="36" t="s">
        <v>53</v>
      </c>
      <c r="E80" s="36" t="s">
        <v>54</v>
      </c>
      <c r="F80" s="36" t="s">
        <v>16</v>
      </c>
      <c r="G80" s="66" t="s">
        <v>55</v>
      </c>
      <c r="H80" s="36">
        <v>3.81</v>
      </c>
      <c r="I80" s="36">
        <v>3.81</v>
      </c>
      <c r="J80" s="46" t="s">
        <v>1157</v>
      </c>
      <c r="K80" s="36" t="s">
        <v>18</v>
      </c>
      <c r="L80" s="36" t="s">
        <v>19</v>
      </c>
      <c r="M80" s="36">
        <v>2020</v>
      </c>
      <c r="N80" s="52">
        <v>4.4184722313748441</v>
      </c>
      <c r="O80" s="35" t="s">
        <v>27</v>
      </c>
    </row>
    <row r="81" spans="1:16" s="36" customFormat="1" x14ac:dyDescent="0.3">
      <c r="A81" s="36" t="s">
        <v>11</v>
      </c>
      <c r="B81" s="36" t="s">
        <v>12</v>
      </c>
      <c r="C81" s="36" t="s">
        <v>60</v>
      </c>
      <c r="D81" s="36" t="s">
        <v>61</v>
      </c>
      <c r="E81" s="36" t="s">
        <v>60</v>
      </c>
      <c r="F81" s="36" t="s">
        <v>16</v>
      </c>
      <c r="G81" s="66" t="s">
        <v>1333</v>
      </c>
      <c r="H81" s="48">
        <v>1280</v>
      </c>
      <c r="I81" s="48"/>
      <c r="J81" s="48"/>
      <c r="K81" s="36" t="s">
        <v>18</v>
      </c>
      <c r="L81" s="36" t="s">
        <v>19</v>
      </c>
      <c r="M81" s="36">
        <v>2019</v>
      </c>
      <c r="N81" s="52">
        <v>1521.3323162979916</v>
      </c>
      <c r="O81" s="35" t="s">
        <v>62</v>
      </c>
    </row>
    <row r="82" spans="1:16" s="36" customFormat="1" ht="28" x14ac:dyDescent="0.3">
      <c r="A82" s="36" t="s">
        <v>11</v>
      </c>
      <c r="B82" s="36" t="s">
        <v>12</v>
      </c>
      <c r="C82" s="36" t="s">
        <v>52</v>
      </c>
      <c r="D82" s="36" t="s">
        <v>58</v>
      </c>
      <c r="E82" s="36" t="s">
        <v>58</v>
      </c>
      <c r="F82" s="36" t="s">
        <v>16</v>
      </c>
      <c r="G82" s="66" t="s">
        <v>59</v>
      </c>
      <c r="H82" s="55" t="s">
        <v>1158</v>
      </c>
      <c r="I82" s="55" t="s">
        <v>1158</v>
      </c>
      <c r="J82" s="46" t="s">
        <v>1157</v>
      </c>
      <c r="K82" s="36" t="s">
        <v>18</v>
      </c>
      <c r="L82" s="36" t="s">
        <v>19</v>
      </c>
      <c r="M82" s="36">
        <v>2020</v>
      </c>
      <c r="N82" s="56" t="s">
        <v>1256</v>
      </c>
      <c r="O82" s="35" t="s">
        <v>27</v>
      </c>
    </row>
    <row r="83" spans="1:16" s="36" customFormat="1" x14ac:dyDescent="0.3">
      <c r="A83" s="36" t="s">
        <v>11</v>
      </c>
      <c r="B83" s="36" t="s">
        <v>12</v>
      </c>
      <c r="C83" s="36" t="s">
        <v>47</v>
      </c>
      <c r="D83" s="36" t="s">
        <v>48</v>
      </c>
      <c r="E83" s="36" t="s">
        <v>47</v>
      </c>
      <c r="F83" s="36" t="s">
        <v>16</v>
      </c>
      <c r="G83" s="66" t="s">
        <v>33</v>
      </c>
      <c r="H83" s="46">
        <v>43.187899999999999</v>
      </c>
      <c r="I83" s="46">
        <v>43.187899999999999</v>
      </c>
      <c r="J83" s="46" t="s">
        <v>1157</v>
      </c>
      <c r="K83" s="36" t="s">
        <v>18</v>
      </c>
      <c r="L83" s="36" t="s">
        <v>19</v>
      </c>
      <c r="M83" s="36">
        <v>2020</v>
      </c>
      <c r="N83" s="48">
        <v>50.085180283830347</v>
      </c>
      <c r="O83" s="35" t="s">
        <v>27</v>
      </c>
    </row>
    <row r="84" spans="1:16" s="36" customFormat="1" x14ac:dyDescent="0.3">
      <c r="A84" s="69" t="s">
        <v>11</v>
      </c>
      <c r="B84" s="69" t="s">
        <v>12</v>
      </c>
      <c r="C84" s="69" t="s">
        <v>49</v>
      </c>
      <c r="D84" s="69" t="s">
        <v>50</v>
      </c>
      <c r="E84" s="69" t="s">
        <v>51</v>
      </c>
      <c r="F84" s="69" t="s">
        <v>16</v>
      </c>
      <c r="G84" s="70" t="s">
        <v>1322</v>
      </c>
      <c r="H84" s="71" t="s">
        <v>1307</v>
      </c>
      <c r="I84" s="72"/>
      <c r="J84" s="72"/>
      <c r="K84" s="69" t="s">
        <v>411</v>
      </c>
      <c r="L84" s="69" t="s">
        <v>411</v>
      </c>
      <c r="M84" s="69" t="s">
        <v>23</v>
      </c>
      <c r="N84" s="75" t="s">
        <v>411</v>
      </c>
      <c r="O84" s="69" t="s">
        <v>411</v>
      </c>
      <c r="P84" s="69"/>
    </row>
    <row r="85" spans="1:16" s="36" customFormat="1" x14ac:dyDescent="0.3">
      <c r="A85" s="36" t="s">
        <v>11</v>
      </c>
      <c r="B85" s="36" t="s">
        <v>12</v>
      </c>
      <c r="C85" s="36" t="s">
        <v>42</v>
      </c>
      <c r="D85" s="36" t="s">
        <v>43</v>
      </c>
      <c r="E85" s="36" t="s">
        <v>44</v>
      </c>
      <c r="F85" s="36" t="s">
        <v>16</v>
      </c>
      <c r="G85" s="66" t="s">
        <v>45</v>
      </c>
      <c r="H85" s="46">
        <v>63.248455844465752</v>
      </c>
      <c r="I85" s="46"/>
      <c r="J85" s="46"/>
      <c r="K85" s="36" t="s">
        <v>18</v>
      </c>
      <c r="L85" s="36" t="s">
        <v>19</v>
      </c>
      <c r="M85" s="36">
        <v>2016</v>
      </c>
      <c r="N85" s="48">
        <v>79.868141176572379</v>
      </c>
      <c r="O85" s="35" t="s">
        <v>46</v>
      </c>
    </row>
    <row r="86" spans="1:16" s="36" customFormat="1" x14ac:dyDescent="0.3">
      <c r="A86" s="36" t="s">
        <v>11</v>
      </c>
      <c r="B86" s="36" t="s">
        <v>12</v>
      </c>
      <c r="C86" s="36" t="s">
        <v>41</v>
      </c>
      <c r="D86" s="36" t="s">
        <v>41</v>
      </c>
      <c r="E86" s="36" t="s">
        <v>41</v>
      </c>
      <c r="F86" s="36" t="s">
        <v>16</v>
      </c>
      <c r="G86" s="66" t="s">
        <v>33</v>
      </c>
      <c r="H86" s="46">
        <v>142.13488766259366</v>
      </c>
      <c r="I86" s="46"/>
      <c r="J86" s="46"/>
      <c r="K86" s="36" t="s">
        <v>18</v>
      </c>
      <c r="L86" s="36" t="s">
        <v>19</v>
      </c>
      <c r="M86" s="36">
        <v>2022</v>
      </c>
      <c r="N86" s="48">
        <v>151.24594285578468</v>
      </c>
      <c r="O86" s="35" t="s">
        <v>35</v>
      </c>
    </row>
    <row r="87" spans="1:16" s="36" customFormat="1" x14ac:dyDescent="0.3">
      <c r="A87" s="36" t="s">
        <v>11</v>
      </c>
      <c r="B87" s="36" t="s">
        <v>12</v>
      </c>
      <c r="C87" s="36" t="s">
        <v>38</v>
      </c>
      <c r="D87" s="36" t="s">
        <v>39</v>
      </c>
      <c r="E87" s="36" t="s">
        <v>39</v>
      </c>
      <c r="F87" s="36" t="s">
        <v>16</v>
      </c>
      <c r="G87" s="66" t="s">
        <v>40</v>
      </c>
      <c r="H87" s="46">
        <v>0</v>
      </c>
      <c r="I87" s="46"/>
      <c r="J87" s="46"/>
      <c r="K87" s="36" t="s">
        <v>18</v>
      </c>
      <c r="L87" s="36" t="s">
        <v>19</v>
      </c>
      <c r="M87" s="36">
        <v>2020</v>
      </c>
      <c r="N87" s="48">
        <v>0</v>
      </c>
      <c r="O87" s="35" t="s">
        <v>24</v>
      </c>
    </row>
    <row r="88" spans="1:16" s="36" customFormat="1" x14ac:dyDescent="0.3">
      <c r="A88" s="36" t="s">
        <v>11</v>
      </c>
      <c r="B88" s="36" t="s">
        <v>12</v>
      </c>
      <c r="C88" s="36" t="s">
        <v>36</v>
      </c>
      <c r="D88" s="36" t="s">
        <v>37</v>
      </c>
      <c r="E88" s="36" t="s">
        <v>36</v>
      </c>
      <c r="F88" s="36" t="s">
        <v>16</v>
      </c>
      <c r="G88" s="66" t="s">
        <v>33</v>
      </c>
      <c r="H88" s="46">
        <v>10.701700000000001</v>
      </c>
      <c r="I88" s="46">
        <v>10.701700000000001</v>
      </c>
      <c r="J88" s="46" t="s">
        <v>1157</v>
      </c>
      <c r="K88" s="36" t="s">
        <v>18</v>
      </c>
      <c r="L88" s="36" t="s">
        <v>19</v>
      </c>
      <c r="M88" s="36">
        <v>2020</v>
      </c>
      <c r="N88" s="48">
        <v>12.410804272573275</v>
      </c>
      <c r="O88" s="35" t="s">
        <v>27</v>
      </c>
    </row>
    <row r="89" spans="1:16" s="36" customFormat="1" x14ac:dyDescent="0.3">
      <c r="A89" s="36" t="s">
        <v>11</v>
      </c>
      <c r="B89" s="36" t="s">
        <v>12</v>
      </c>
      <c r="C89" s="36" t="s">
        <v>52</v>
      </c>
      <c r="D89" s="36" t="s">
        <v>56</v>
      </c>
      <c r="E89" s="36" t="s">
        <v>56</v>
      </c>
      <c r="F89" s="36" t="s">
        <v>16</v>
      </c>
      <c r="G89" s="66" t="s">
        <v>57</v>
      </c>
      <c r="H89" s="36">
        <v>140.435</v>
      </c>
      <c r="I89" s="36">
        <v>140.435</v>
      </c>
      <c r="J89" s="46" t="s">
        <v>1157</v>
      </c>
      <c r="K89" s="36" t="s">
        <v>18</v>
      </c>
      <c r="L89" s="36" t="s">
        <v>19</v>
      </c>
      <c r="M89" s="36">
        <v>2020</v>
      </c>
      <c r="N89" s="52">
        <v>162.86303092208038</v>
      </c>
      <c r="O89" s="35" t="s">
        <v>1248</v>
      </c>
      <c r="P89" s="36" t="s">
        <v>1249</v>
      </c>
    </row>
    <row r="90" spans="1:16" s="36" customFormat="1" x14ac:dyDescent="0.3">
      <c r="A90" s="36" t="s">
        <v>11</v>
      </c>
      <c r="B90" s="36" t="s">
        <v>12</v>
      </c>
      <c r="C90" s="36" t="s">
        <v>30</v>
      </c>
      <c r="D90" s="36" t="s">
        <v>34</v>
      </c>
      <c r="E90" s="36" t="s">
        <v>32</v>
      </c>
      <c r="F90" s="36" t="s">
        <v>16</v>
      </c>
      <c r="G90" s="66" t="s">
        <v>33</v>
      </c>
      <c r="H90" s="46">
        <v>280.71149653709028</v>
      </c>
      <c r="I90" s="46"/>
      <c r="J90" s="46"/>
      <c r="K90" s="36" t="s">
        <v>18</v>
      </c>
      <c r="L90" s="36" t="s">
        <v>19</v>
      </c>
      <c r="M90" s="36">
        <v>2022</v>
      </c>
      <c r="N90" s="48">
        <v>298.70551602359365</v>
      </c>
      <c r="O90" s="35" t="s">
        <v>35</v>
      </c>
    </row>
    <row r="91" spans="1:16" s="36" customFormat="1" x14ac:dyDescent="0.3">
      <c r="A91" s="36" t="s">
        <v>11</v>
      </c>
      <c r="B91" s="36" t="s">
        <v>12</v>
      </c>
      <c r="C91" s="36" t="s">
        <v>30</v>
      </c>
      <c r="D91" s="36" t="s">
        <v>31</v>
      </c>
      <c r="E91" s="36" t="s">
        <v>32</v>
      </c>
      <c r="F91" s="36" t="s">
        <v>16</v>
      </c>
      <c r="G91" s="66" t="s">
        <v>33</v>
      </c>
      <c r="H91" s="46">
        <v>186.52270000000001</v>
      </c>
      <c r="I91" s="46">
        <v>186.52270000000001</v>
      </c>
      <c r="J91" s="46" t="s">
        <v>1157</v>
      </c>
      <c r="K91" s="36" t="s">
        <v>18</v>
      </c>
      <c r="L91" s="36" t="s">
        <v>19</v>
      </c>
      <c r="M91" s="36">
        <v>2020</v>
      </c>
      <c r="N91" s="48">
        <v>216.31112085854613</v>
      </c>
      <c r="O91" s="35" t="s">
        <v>27</v>
      </c>
    </row>
    <row r="92" spans="1:16" s="36" customFormat="1" x14ac:dyDescent="0.3">
      <c r="A92" s="36" t="s">
        <v>11</v>
      </c>
      <c r="B92" s="36" t="s">
        <v>12</v>
      </c>
      <c r="C92" s="36" t="s">
        <v>21</v>
      </c>
      <c r="D92" s="36" t="s">
        <v>25</v>
      </c>
      <c r="E92" s="36" t="s">
        <v>22</v>
      </c>
      <c r="F92" s="36" t="s">
        <v>16</v>
      </c>
      <c r="G92" s="66" t="s">
        <v>26</v>
      </c>
      <c r="H92" s="46">
        <v>562.02980000000002</v>
      </c>
      <c r="I92" s="46">
        <v>562.02980000000002</v>
      </c>
      <c r="J92" s="46" t="s">
        <v>1157</v>
      </c>
      <c r="K92" s="36" t="s">
        <v>18</v>
      </c>
      <c r="L92" s="36" t="s">
        <v>19</v>
      </c>
      <c r="M92" s="36">
        <v>2020</v>
      </c>
      <c r="N92" s="48">
        <v>651.78820590686553</v>
      </c>
      <c r="O92" s="35" t="s">
        <v>27</v>
      </c>
    </row>
    <row r="93" spans="1:16" s="36" customFormat="1" x14ac:dyDescent="0.3">
      <c r="A93" s="36" t="s">
        <v>11</v>
      </c>
      <c r="B93" s="36" t="s">
        <v>12</v>
      </c>
      <c r="C93" s="36" t="s">
        <v>21</v>
      </c>
      <c r="D93" s="36" t="s">
        <v>22</v>
      </c>
      <c r="E93" s="36" t="s">
        <v>22</v>
      </c>
      <c r="F93" s="36" t="s">
        <v>16</v>
      </c>
      <c r="G93" s="66" t="s">
        <v>1329</v>
      </c>
      <c r="H93" s="46">
        <v>358.45</v>
      </c>
      <c r="I93" s="46"/>
      <c r="J93" s="46"/>
      <c r="K93" s="36" t="s">
        <v>18</v>
      </c>
      <c r="L93" s="36" t="s">
        <v>19</v>
      </c>
      <c r="M93" s="36" t="s">
        <v>23</v>
      </c>
      <c r="N93" s="48">
        <v>416</v>
      </c>
      <c r="O93" s="35" t="s">
        <v>27</v>
      </c>
      <c r="P93" s="76" t="s">
        <v>1335</v>
      </c>
    </row>
    <row r="94" spans="1:16" s="36" customFormat="1" x14ac:dyDescent="0.3">
      <c r="A94" s="36" t="s">
        <v>11</v>
      </c>
      <c r="B94" s="36" t="s">
        <v>12</v>
      </c>
      <c r="C94" s="36" t="s">
        <v>21</v>
      </c>
      <c r="D94" s="36" t="s">
        <v>1247</v>
      </c>
      <c r="E94" s="36" t="s">
        <v>22</v>
      </c>
      <c r="F94" s="36" t="s">
        <v>28</v>
      </c>
      <c r="G94" s="66" t="s">
        <v>1328</v>
      </c>
      <c r="H94" s="46">
        <v>110</v>
      </c>
      <c r="I94" s="46"/>
      <c r="J94" s="46"/>
      <c r="K94" s="36" t="s">
        <v>18</v>
      </c>
      <c r="L94" s="36" t="s">
        <v>19</v>
      </c>
      <c r="M94" s="36">
        <v>2017</v>
      </c>
      <c r="N94" s="48">
        <v>135.51653564707482</v>
      </c>
      <c r="O94" s="35" t="s">
        <v>29</v>
      </c>
    </row>
    <row r="95" spans="1:16" s="36" customFormat="1" x14ac:dyDescent="0.3">
      <c r="A95" s="36" t="s">
        <v>11</v>
      </c>
      <c r="B95" s="36" t="s">
        <v>12</v>
      </c>
      <c r="C95" s="36" t="s">
        <v>13</v>
      </c>
      <c r="D95" s="36" t="s">
        <v>14</v>
      </c>
      <c r="E95" s="36" t="s">
        <v>15</v>
      </c>
      <c r="F95" s="36" t="s">
        <v>16</v>
      </c>
      <c r="G95" s="66" t="s">
        <v>17</v>
      </c>
      <c r="H95" s="46">
        <v>72</v>
      </c>
      <c r="I95" s="46"/>
      <c r="J95" s="46"/>
      <c r="K95" s="46" t="s">
        <v>18</v>
      </c>
      <c r="L95" s="36" t="s">
        <v>19</v>
      </c>
      <c r="M95" s="36">
        <v>2018</v>
      </c>
      <c r="N95" s="48">
        <v>86.90241137384163</v>
      </c>
      <c r="O95" s="35" t="s">
        <v>20</v>
      </c>
    </row>
    <row r="96" spans="1:16" s="36" customFormat="1" x14ac:dyDescent="0.3">
      <c r="A96" s="69" t="s">
        <v>255</v>
      </c>
      <c r="B96" s="69" t="s">
        <v>548</v>
      </c>
      <c r="C96" s="69" t="s">
        <v>549</v>
      </c>
      <c r="D96" s="69" t="s">
        <v>550</v>
      </c>
      <c r="E96" s="69" t="s">
        <v>549</v>
      </c>
      <c r="F96" s="69" t="s">
        <v>16</v>
      </c>
      <c r="G96" s="70" t="s">
        <v>551</v>
      </c>
      <c r="H96" s="71" t="s">
        <v>1307</v>
      </c>
      <c r="I96" s="69"/>
      <c r="J96" s="69"/>
      <c r="K96" s="69" t="s">
        <v>411</v>
      </c>
      <c r="L96" s="69" t="s">
        <v>411</v>
      </c>
      <c r="M96" s="73" t="s">
        <v>23</v>
      </c>
      <c r="N96" s="74" t="s">
        <v>411</v>
      </c>
      <c r="O96" s="69" t="s">
        <v>411</v>
      </c>
      <c r="P96" s="69"/>
    </row>
    <row r="97" spans="1:16" s="36" customFormat="1" x14ac:dyDescent="0.3">
      <c r="A97" s="69" t="s">
        <v>255</v>
      </c>
      <c r="B97" s="69" t="s">
        <v>552</v>
      </c>
      <c r="C97" s="69" t="s">
        <v>552</v>
      </c>
      <c r="D97" s="69" t="s">
        <v>554</v>
      </c>
      <c r="E97" s="69" t="s">
        <v>552</v>
      </c>
      <c r="F97" s="69" t="s">
        <v>109</v>
      </c>
      <c r="G97" s="70" t="s">
        <v>1323</v>
      </c>
      <c r="H97" s="71" t="s">
        <v>1307</v>
      </c>
      <c r="I97" s="69"/>
      <c r="J97" s="69"/>
      <c r="K97" s="69" t="s">
        <v>411</v>
      </c>
      <c r="L97" s="69" t="s">
        <v>411</v>
      </c>
      <c r="M97" s="73" t="s">
        <v>23</v>
      </c>
      <c r="N97" s="75" t="s">
        <v>411</v>
      </c>
      <c r="O97" s="69" t="s">
        <v>411</v>
      </c>
      <c r="P97" s="69"/>
    </row>
    <row r="98" spans="1:16" s="36" customFormat="1" x14ac:dyDescent="0.3">
      <c r="A98" s="69" t="s">
        <v>255</v>
      </c>
      <c r="B98" s="69" t="s">
        <v>552</v>
      </c>
      <c r="C98" s="69" t="s">
        <v>552</v>
      </c>
      <c r="D98" s="69" t="s">
        <v>553</v>
      </c>
      <c r="E98" s="69" t="s">
        <v>552</v>
      </c>
      <c r="F98" s="69" t="s">
        <v>109</v>
      </c>
      <c r="G98" s="70" t="s">
        <v>1334</v>
      </c>
      <c r="H98" s="71" t="s">
        <v>1307</v>
      </c>
      <c r="I98" s="69"/>
      <c r="J98" s="69"/>
      <c r="K98" s="69" t="s">
        <v>411</v>
      </c>
      <c r="L98" s="69" t="s">
        <v>411</v>
      </c>
      <c r="M98" s="73" t="s">
        <v>23</v>
      </c>
      <c r="N98" s="74" t="s">
        <v>411</v>
      </c>
      <c r="O98" s="69" t="s">
        <v>411</v>
      </c>
      <c r="P98" s="69"/>
    </row>
    <row r="99" spans="1:16" s="36" customFormat="1" x14ac:dyDescent="0.3">
      <c r="A99" s="36" t="s">
        <v>11</v>
      </c>
      <c r="B99" s="36" t="s">
        <v>106</v>
      </c>
      <c r="C99" s="36" t="s">
        <v>107</v>
      </c>
      <c r="D99" s="36" t="s">
        <v>113</v>
      </c>
      <c r="E99" s="36" t="s">
        <v>108</v>
      </c>
      <c r="F99" s="36" t="s">
        <v>16</v>
      </c>
      <c r="G99" s="66" t="s">
        <v>114</v>
      </c>
      <c r="H99" s="46">
        <v>13</v>
      </c>
      <c r="I99" s="46"/>
      <c r="J99" s="46"/>
      <c r="K99" s="36" t="s">
        <v>18</v>
      </c>
      <c r="L99" s="36" t="s">
        <v>115</v>
      </c>
      <c r="M99" s="47" t="s">
        <v>23</v>
      </c>
      <c r="N99" s="48" t="s">
        <v>411</v>
      </c>
      <c r="O99" s="35" t="s">
        <v>116</v>
      </c>
      <c r="P99" s="77" t="s">
        <v>1315</v>
      </c>
    </row>
    <row r="100" spans="1:16" s="36" customFormat="1" x14ac:dyDescent="0.3">
      <c r="A100" s="36" t="s">
        <v>11</v>
      </c>
      <c r="B100" s="36" t="s">
        <v>106</v>
      </c>
      <c r="C100" s="36" t="s">
        <v>119</v>
      </c>
      <c r="D100" s="36" t="s">
        <v>121</v>
      </c>
      <c r="E100" s="36" t="s">
        <v>121</v>
      </c>
      <c r="F100" s="36" t="s">
        <v>109</v>
      </c>
      <c r="G100" s="66" t="s">
        <v>1178</v>
      </c>
      <c r="H100" s="46">
        <v>3.19</v>
      </c>
      <c r="I100" s="46">
        <v>0.69</v>
      </c>
      <c r="J100" s="46">
        <v>2.5</v>
      </c>
      <c r="K100" s="36" t="s">
        <v>142</v>
      </c>
      <c r="L100" s="36" t="s">
        <v>122</v>
      </c>
      <c r="M100" s="36">
        <v>2020</v>
      </c>
      <c r="N100" s="48">
        <v>3.6994557527784129</v>
      </c>
      <c r="O100" s="35" t="s">
        <v>27</v>
      </c>
      <c r="P100" s="36" t="s">
        <v>1230</v>
      </c>
    </row>
    <row r="101" spans="1:16" s="36" customFormat="1" x14ac:dyDescent="0.3">
      <c r="A101" s="69" t="s">
        <v>11</v>
      </c>
      <c r="B101" s="69" t="s">
        <v>106</v>
      </c>
      <c r="C101" s="69" t="s">
        <v>107</v>
      </c>
      <c r="D101" s="69" t="s">
        <v>126</v>
      </c>
      <c r="E101" s="69" t="s">
        <v>127</v>
      </c>
      <c r="F101" s="69" t="s">
        <v>109</v>
      </c>
      <c r="G101" s="70" t="s">
        <v>1324</v>
      </c>
      <c r="H101" s="71" t="s">
        <v>1307</v>
      </c>
      <c r="I101" s="72"/>
      <c r="J101" s="72"/>
      <c r="K101" s="69" t="s">
        <v>411</v>
      </c>
      <c r="L101" s="69" t="s">
        <v>411</v>
      </c>
      <c r="M101" s="73" t="s">
        <v>23</v>
      </c>
      <c r="N101" s="74" t="s">
        <v>411</v>
      </c>
      <c r="O101" s="69" t="s">
        <v>411</v>
      </c>
      <c r="P101" s="77" t="s">
        <v>1314</v>
      </c>
    </row>
    <row r="102" spans="1:16" s="36" customFormat="1" x14ac:dyDescent="0.3">
      <c r="A102" s="36" t="s">
        <v>11</v>
      </c>
      <c r="B102" s="36" t="s">
        <v>106</v>
      </c>
      <c r="C102" s="36" t="s">
        <v>107</v>
      </c>
      <c r="D102" s="36" t="s">
        <v>117</v>
      </c>
      <c r="E102" s="36" t="s">
        <v>108</v>
      </c>
      <c r="F102" s="36" t="s">
        <v>16</v>
      </c>
      <c r="G102" s="66" t="s">
        <v>118</v>
      </c>
      <c r="H102" s="46">
        <v>13</v>
      </c>
      <c r="I102" s="46"/>
      <c r="J102" s="46"/>
      <c r="K102" s="36" t="s">
        <v>18</v>
      </c>
      <c r="L102" s="36" t="s">
        <v>115</v>
      </c>
      <c r="M102" s="47" t="s">
        <v>23</v>
      </c>
      <c r="N102" s="48" t="s">
        <v>411</v>
      </c>
      <c r="O102" s="35" t="s">
        <v>116</v>
      </c>
      <c r="P102" s="36" t="s">
        <v>1206</v>
      </c>
    </row>
    <row r="103" spans="1:16" s="36" customFormat="1" x14ac:dyDescent="0.3">
      <c r="A103" s="36" t="s">
        <v>11</v>
      </c>
      <c r="B103" s="36" t="s">
        <v>106</v>
      </c>
      <c r="C103" s="36" t="s">
        <v>119</v>
      </c>
      <c r="D103" s="36" t="s">
        <v>123</v>
      </c>
      <c r="E103" s="36" t="s">
        <v>123</v>
      </c>
      <c r="F103" s="36" t="s">
        <v>109</v>
      </c>
      <c r="G103" s="66" t="s">
        <v>1177</v>
      </c>
      <c r="H103" s="46">
        <v>1.26</v>
      </c>
      <c r="I103" s="46">
        <v>0.59</v>
      </c>
      <c r="J103" s="46">
        <v>0.67</v>
      </c>
      <c r="K103" s="36" t="s">
        <v>142</v>
      </c>
      <c r="L103" s="36" t="s">
        <v>122</v>
      </c>
      <c r="M103" s="36">
        <v>2020</v>
      </c>
      <c r="N103" s="48">
        <v>1.4612270371475864</v>
      </c>
      <c r="O103" s="35" t="s">
        <v>27</v>
      </c>
      <c r="P103" s="36" t="s">
        <v>1230</v>
      </c>
    </row>
    <row r="104" spans="1:16" s="36" customFormat="1" x14ac:dyDescent="0.3">
      <c r="A104" s="36" t="s">
        <v>11</v>
      </c>
      <c r="B104" s="36" t="s">
        <v>106</v>
      </c>
      <c r="C104" s="36" t="s">
        <v>119</v>
      </c>
      <c r="D104" s="36" t="s">
        <v>120</v>
      </c>
      <c r="E104" s="36" t="s">
        <v>120</v>
      </c>
      <c r="F104" s="36" t="s">
        <v>109</v>
      </c>
      <c r="G104" s="66" t="s">
        <v>1179</v>
      </c>
      <c r="H104" s="46">
        <v>2.46</v>
      </c>
      <c r="I104" s="46">
        <v>1.21</v>
      </c>
      <c r="J104" s="46">
        <v>1.25</v>
      </c>
      <c r="K104" s="36" t="s">
        <v>142</v>
      </c>
      <c r="L104" s="36" t="s">
        <v>111</v>
      </c>
      <c r="M104" s="36">
        <v>2020</v>
      </c>
      <c r="N104" s="52">
        <v>2.8528718344310016</v>
      </c>
      <c r="O104" s="35" t="s">
        <v>27</v>
      </c>
      <c r="P104" s="36" t="s">
        <v>1230</v>
      </c>
    </row>
    <row r="105" spans="1:16" s="36" customFormat="1" x14ac:dyDescent="0.3">
      <c r="A105" s="36" t="s">
        <v>11</v>
      </c>
      <c r="B105" s="36" t="s">
        <v>106</v>
      </c>
      <c r="C105" s="36" t="s">
        <v>119</v>
      </c>
      <c r="D105" s="36" t="s">
        <v>124</v>
      </c>
      <c r="E105" s="36" t="s">
        <v>120</v>
      </c>
      <c r="F105" s="36" t="s">
        <v>109</v>
      </c>
      <c r="G105" s="66" t="s">
        <v>125</v>
      </c>
      <c r="H105" s="46">
        <v>0.56000000000000005</v>
      </c>
      <c r="I105" s="46"/>
      <c r="J105" s="46"/>
      <c r="K105" s="36" t="s">
        <v>18</v>
      </c>
      <c r="L105" s="36" t="s">
        <v>122</v>
      </c>
      <c r="M105" s="47" t="s">
        <v>23</v>
      </c>
      <c r="N105" s="52" t="s">
        <v>411</v>
      </c>
      <c r="O105" s="35" t="s">
        <v>116</v>
      </c>
    </row>
    <row r="106" spans="1:16" s="36" customFormat="1" x14ac:dyDescent="0.3">
      <c r="A106" s="36" t="s">
        <v>11</v>
      </c>
      <c r="B106" s="36" t="s">
        <v>106</v>
      </c>
      <c r="C106" s="36" t="s">
        <v>107</v>
      </c>
      <c r="D106" s="36" t="s">
        <v>108</v>
      </c>
      <c r="E106" s="36" t="s">
        <v>108</v>
      </c>
      <c r="F106" s="36" t="s">
        <v>109</v>
      </c>
      <c r="G106" s="66" t="s">
        <v>110</v>
      </c>
      <c r="H106" s="46">
        <v>0.74</v>
      </c>
      <c r="I106" s="46">
        <v>0.74</v>
      </c>
      <c r="J106" s="46" t="s">
        <v>1157</v>
      </c>
      <c r="K106" s="36" t="s">
        <v>142</v>
      </c>
      <c r="L106" s="36" t="s">
        <v>111</v>
      </c>
      <c r="M106" s="36">
        <v>2020</v>
      </c>
      <c r="N106" s="48">
        <v>0.85818095832477292</v>
      </c>
      <c r="O106" s="35" t="s">
        <v>112</v>
      </c>
      <c r="P106" s="36" t="s">
        <v>1211</v>
      </c>
    </row>
    <row r="107" spans="1:16" s="36" customFormat="1" x14ac:dyDescent="0.3">
      <c r="A107" s="36" t="s">
        <v>255</v>
      </c>
      <c r="B107" s="36" t="s">
        <v>128</v>
      </c>
      <c r="C107" s="36" t="s">
        <v>593</v>
      </c>
      <c r="D107" s="36" t="s">
        <v>597</v>
      </c>
      <c r="E107" s="36" t="s">
        <v>598</v>
      </c>
      <c r="F107" s="36" t="s">
        <v>16</v>
      </c>
      <c r="G107" s="66" t="s">
        <v>599</v>
      </c>
      <c r="H107" s="49">
        <v>157.57</v>
      </c>
      <c r="I107" s="49"/>
      <c r="J107" s="50">
        <v>0</v>
      </c>
      <c r="K107" s="36" t="s">
        <v>18</v>
      </c>
      <c r="L107" s="36" t="s">
        <v>623</v>
      </c>
      <c r="M107" s="36">
        <v>2020</v>
      </c>
      <c r="N107" s="48">
        <v>182.73455892328982</v>
      </c>
      <c r="O107" s="35" t="s">
        <v>27</v>
      </c>
    </row>
    <row r="108" spans="1:16" s="36" customFormat="1" x14ac:dyDescent="0.3">
      <c r="A108" s="36" t="s">
        <v>255</v>
      </c>
      <c r="B108" s="36" t="s">
        <v>128</v>
      </c>
      <c r="C108" s="36" t="s">
        <v>593</v>
      </c>
      <c r="D108" s="36" t="s">
        <v>602</v>
      </c>
      <c r="E108" s="36" t="s">
        <v>598</v>
      </c>
      <c r="F108" s="36" t="s">
        <v>16</v>
      </c>
      <c r="G108" s="66" t="s">
        <v>1142</v>
      </c>
      <c r="H108" s="36">
        <v>453.95</v>
      </c>
      <c r="J108" s="50">
        <v>0</v>
      </c>
      <c r="K108" s="36" t="s">
        <v>18</v>
      </c>
      <c r="L108" s="36" t="s">
        <v>1292</v>
      </c>
      <c r="M108" s="36">
        <v>2019</v>
      </c>
      <c r="N108" s="48">
        <v>539.53812889333847</v>
      </c>
      <c r="O108" s="35" t="s">
        <v>1141</v>
      </c>
    </row>
    <row r="109" spans="1:16" s="36" customFormat="1" x14ac:dyDescent="0.3">
      <c r="A109" s="36" t="s">
        <v>255</v>
      </c>
      <c r="B109" s="36" t="s">
        <v>128</v>
      </c>
      <c r="C109" s="36" t="s">
        <v>593</v>
      </c>
      <c r="D109" s="36" t="s">
        <v>600</v>
      </c>
      <c r="E109" s="36" t="s">
        <v>598</v>
      </c>
      <c r="F109" s="36" t="s">
        <v>16</v>
      </c>
      <c r="G109" s="66" t="s">
        <v>601</v>
      </c>
      <c r="H109" s="49">
        <v>73.599999999999994</v>
      </c>
      <c r="I109" s="49"/>
      <c r="J109" s="50">
        <v>0</v>
      </c>
      <c r="K109" s="36" t="s">
        <v>18</v>
      </c>
      <c r="L109" s="36" t="s">
        <v>623</v>
      </c>
      <c r="M109" s="36">
        <v>2020</v>
      </c>
      <c r="N109" s="48">
        <v>85.354214233382805</v>
      </c>
      <c r="O109" s="35" t="s">
        <v>27</v>
      </c>
    </row>
    <row r="110" spans="1:16" s="36" customFormat="1" x14ac:dyDescent="0.3">
      <c r="A110" s="36" t="s">
        <v>255</v>
      </c>
      <c r="B110" s="36" t="s">
        <v>128</v>
      </c>
      <c r="C110" s="36" t="s">
        <v>593</v>
      </c>
      <c r="D110" s="36" t="s">
        <v>600</v>
      </c>
      <c r="E110" s="36" t="s">
        <v>598</v>
      </c>
      <c r="F110" s="36" t="s">
        <v>16</v>
      </c>
      <c r="G110" s="66" t="s">
        <v>1142</v>
      </c>
      <c r="H110" s="36">
        <v>453.95</v>
      </c>
      <c r="J110" s="50">
        <v>0</v>
      </c>
      <c r="K110" s="36" t="s">
        <v>18</v>
      </c>
      <c r="L110" s="36" t="s">
        <v>1292</v>
      </c>
      <c r="M110" s="36">
        <v>2019</v>
      </c>
      <c r="N110" s="48">
        <v>539.53812889333847</v>
      </c>
      <c r="O110" s="35" t="s">
        <v>1141</v>
      </c>
    </row>
    <row r="111" spans="1:16" s="36" customFormat="1" x14ac:dyDescent="0.3">
      <c r="A111" s="36" t="s">
        <v>255</v>
      </c>
      <c r="B111" s="36" t="s">
        <v>128</v>
      </c>
      <c r="C111" s="36" t="s">
        <v>200</v>
      </c>
      <c r="D111" s="36" t="s">
        <v>650</v>
      </c>
      <c r="E111" s="36" t="s">
        <v>651</v>
      </c>
      <c r="F111" s="36" t="s">
        <v>28</v>
      </c>
      <c r="G111" s="66" t="s">
        <v>652</v>
      </c>
      <c r="H111" s="49">
        <v>6.85</v>
      </c>
      <c r="I111" s="49"/>
      <c r="J111" s="49"/>
      <c r="K111" s="36" t="s">
        <v>18</v>
      </c>
      <c r="L111" s="36" t="s">
        <v>653</v>
      </c>
      <c r="M111" s="36">
        <v>2020</v>
      </c>
      <c r="N111" s="48">
        <v>7.9439723844928301</v>
      </c>
      <c r="O111" s="35" t="s">
        <v>654</v>
      </c>
    </row>
    <row r="112" spans="1:16" s="36" customFormat="1" x14ac:dyDescent="0.3">
      <c r="A112" s="36" t="s">
        <v>255</v>
      </c>
      <c r="B112" s="36" t="s">
        <v>128</v>
      </c>
      <c r="C112" s="36" t="s">
        <v>200</v>
      </c>
      <c r="D112" s="36" t="s">
        <v>655</v>
      </c>
      <c r="E112" s="36" t="s">
        <v>651</v>
      </c>
      <c r="F112" s="36" t="s">
        <v>28</v>
      </c>
      <c r="G112" s="66" t="s">
        <v>656</v>
      </c>
      <c r="H112" s="49">
        <v>6.85</v>
      </c>
      <c r="I112" s="49"/>
      <c r="J112" s="49"/>
      <c r="K112" s="36" t="s">
        <v>18</v>
      </c>
      <c r="L112" s="36" t="s">
        <v>653</v>
      </c>
      <c r="M112" s="36">
        <v>2020</v>
      </c>
      <c r="N112" s="48">
        <v>7.9439723844928301</v>
      </c>
      <c r="O112" s="35" t="s">
        <v>654</v>
      </c>
    </row>
    <row r="113" spans="1:16" s="36" customFormat="1" x14ac:dyDescent="0.3">
      <c r="A113" s="36" t="s">
        <v>255</v>
      </c>
      <c r="B113" s="36" t="s">
        <v>128</v>
      </c>
      <c r="C113" s="36" t="s">
        <v>136</v>
      </c>
      <c r="D113" s="36" t="s">
        <v>589</v>
      </c>
      <c r="E113" s="36" t="s">
        <v>146</v>
      </c>
      <c r="F113" s="36" t="s">
        <v>16</v>
      </c>
      <c r="G113" s="66" t="s">
        <v>590</v>
      </c>
      <c r="H113" s="49">
        <f>H112*1.045</f>
        <v>7.1582499999999989</v>
      </c>
      <c r="I113" s="49"/>
      <c r="J113" s="49"/>
      <c r="K113" s="36" t="s">
        <v>18</v>
      </c>
      <c r="L113" s="36" t="s">
        <v>623</v>
      </c>
      <c r="M113" s="36">
        <v>2020</v>
      </c>
      <c r="N113" s="48">
        <v>12.118906776343076</v>
      </c>
      <c r="O113" s="35" t="s">
        <v>27</v>
      </c>
      <c r="P113" s="36" t="s">
        <v>1229</v>
      </c>
    </row>
    <row r="114" spans="1:16" s="36" customFormat="1" x14ac:dyDescent="0.3">
      <c r="A114" s="36" t="s">
        <v>255</v>
      </c>
      <c r="B114" s="36" t="s">
        <v>128</v>
      </c>
      <c r="C114" s="36" t="s">
        <v>561</v>
      </c>
      <c r="D114" s="36" t="s">
        <v>562</v>
      </c>
      <c r="E114" s="36" t="s">
        <v>131</v>
      </c>
      <c r="F114" s="36" t="s">
        <v>16</v>
      </c>
      <c r="G114" s="66" t="s">
        <v>563</v>
      </c>
      <c r="H114" s="49">
        <v>292.05427299396649</v>
      </c>
      <c r="I114" s="49"/>
      <c r="J114" s="49"/>
      <c r="K114" s="36" t="s">
        <v>18</v>
      </c>
      <c r="L114" s="36" t="s">
        <v>623</v>
      </c>
      <c r="M114" s="36">
        <v>2020</v>
      </c>
      <c r="N114" s="48">
        <v>338.69650794703648</v>
      </c>
      <c r="O114" s="35" t="s">
        <v>27</v>
      </c>
    </row>
    <row r="115" spans="1:16" s="36" customFormat="1" x14ac:dyDescent="0.3">
      <c r="A115" s="36" t="s">
        <v>255</v>
      </c>
      <c r="B115" s="36" t="s">
        <v>128</v>
      </c>
      <c r="C115" s="36" t="s">
        <v>136</v>
      </c>
      <c r="D115" s="36" t="s">
        <v>559</v>
      </c>
      <c r="E115" s="36" t="s">
        <v>131</v>
      </c>
      <c r="F115" s="36" t="s">
        <v>16</v>
      </c>
      <c r="G115" s="66" t="s">
        <v>560</v>
      </c>
      <c r="H115" s="49">
        <v>160.46709117578493</v>
      </c>
      <c r="I115" s="49"/>
      <c r="J115" s="49"/>
      <c r="K115" s="36" t="s">
        <v>18</v>
      </c>
      <c r="L115" s="36" t="s">
        <v>623</v>
      </c>
      <c r="M115" s="36">
        <v>2020</v>
      </c>
      <c r="N115" s="48">
        <v>186.09432714165382</v>
      </c>
      <c r="O115" s="35" t="s">
        <v>27</v>
      </c>
    </row>
    <row r="116" spans="1:16" s="36" customFormat="1" x14ac:dyDescent="0.3">
      <c r="A116" s="36" t="s">
        <v>255</v>
      </c>
      <c r="B116" s="36" t="s">
        <v>128</v>
      </c>
      <c r="C116" s="36" t="s">
        <v>573</v>
      </c>
      <c r="D116" s="36" t="s">
        <v>584</v>
      </c>
      <c r="E116" s="36" t="s">
        <v>585</v>
      </c>
      <c r="F116" s="36" t="s">
        <v>28</v>
      </c>
      <c r="G116" s="66" t="s">
        <v>576</v>
      </c>
      <c r="H116" s="49">
        <v>8.5358333333333345</v>
      </c>
      <c r="I116" s="49"/>
      <c r="J116" s="49"/>
      <c r="K116" s="36" t="s">
        <v>142</v>
      </c>
      <c r="L116" s="36" t="s">
        <v>568</v>
      </c>
      <c r="M116" s="36">
        <v>2013</v>
      </c>
      <c r="N116" s="48">
        <v>11.08939229778241</v>
      </c>
      <c r="O116" s="35" t="s">
        <v>577</v>
      </c>
    </row>
    <row r="117" spans="1:16" s="36" customFormat="1" x14ac:dyDescent="0.3">
      <c r="A117" s="69" t="s">
        <v>255</v>
      </c>
      <c r="B117" s="69" t="s">
        <v>128</v>
      </c>
      <c r="C117" s="69" t="s">
        <v>996</v>
      </c>
      <c r="D117" s="69" t="s">
        <v>997</v>
      </c>
      <c r="E117" s="69" t="s">
        <v>996</v>
      </c>
      <c r="F117" s="69" t="s">
        <v>16</v>
      </c>
      <c r="G117" s="70" t="s">
        <v>1322</v>
      </c>
      <c r="H117" s="71" t="s">
        <v>1307</v>
      </c>
      <c r="I117" s="71"/>
      <c r="J117" s="71"/>
      <c r="K117" s="69" t="s">
        <v>411</v>
      </c>
      <c r="L117" s="69" t="s">
        <v>411</v>
      </c>
      <c r="M117" s="73" t="s">
        <v>23</v>
      </c>
      <c r="N117" s="75" t="s">
        <v>411</v>
      </c>
      <c r="O117" s="69" t="s">
        <v>411</v>
      </c>
      <c r="P117" s="69" t="s">
        <v>1301</v>
      </c>
    </row>
    <row r="118" spans="1:16" s="36" customFormat="1" x14ac:dyDescent="0.3">
      <c r="A118" s="36" t="s">
        <v>255</v>
      </c>
      <c r="B118" s="36" t="s">
        <v>128</v>
      </c>
      <c r="C118" s="36" t="s">
        <v>136</v>
      </c>
      <c r="D118" s="36" t="s">
        <v>729</v>
      </c>
      <c r="E118" s="36" t="s">
        <v>146</v>
      </c>
      <c r="F118" s="36" t="s">
        <v>16</v>
      </c>
      <c r="G118" s="66" t="s">
        <v>730</v>
      </c>
      <c r="H118" s="57">
        <v>180</v>
      </c>
      <c r="I118" s="57"/>
      <c r="J118" s="57"/>
      <c r="K118" s="36" t="s">
        <v>18</v>
      </c>
      <c r="L118" s="36" t="s">
        <v>623</v>
      </c>
      <c r="M118" s="36">
        <v>2020</v>
      </c>
      <c r="N118" s="48">
        <v>208.74671959251233</v>
      </c>
      <c r="O118" s="35" t="s">
        <v>330</v>
      </c>
    </row>
    <row r="119" spans="1:16" s="36" customFormat="1" x14ac:dyDescent="0.3">
      <c r="A119" s="36" t="s">
        <v>255</v>
      </c>
      <c r="B119" s="36" t="s">
        <v>128</v>
      </c>
      <c r="C119" s="36" t="s">
        <v>573</v>
      </c>
      <c r="D119" s="36" t="s">
        <v>586</v>
      </c>
      <c r="E119" s="36" t="s">
        <v>585</v>
      </c>
      <c r="F119" s="36" t="s">
        <v>28</v>
      </c>
      <c r="G119" s="66" t="s">
        <v>576</v>
      </c>
      <c r="H119" s="49">
        <v>8.5358333333333345</v>
      </c>
      <c r="I119" s="49"/>
      <c r="J119" s="49"/>
      <c r="K119" s="36" t="s">
        <v>142</v>
      </c>
      <c r="L119" s="36" t="s">
        <v>568</v>
      </c>
      <c r="M119" s="36">
        <v>2013</v>
      </c>
      <c r="N119" s="48">
        <v>11.08939229778241</v>
      </c>
      <c r="O119" s="35" t="s">
        <v>577</v>
      </c>
    </row>
    <row r="120" spans="1:16" s="36" customFormat="1" ht="28" x14ac:dyDescent="0.3">
      <c r="A120" s="36" t="s">
        <v>255</v>
      </c>
      <c r="B120" s="36" t="s">
        <v>128</v>
      </c>
      <c r="C120" s="36" t="s">
        <v>220</v>
      </c>
      <c r="D120" s="36" t="s">
        <v>704</v>
      </c>
      <c r="E120" s="36" t="s">
        <v>220</v>
      </c>
      <c r="F120" s="36" t="s">
        <v>109</v>
      </c>
      <c r="G120" s="66" t="s">
        <v>703</v>
      </c>
      <c r="H120" s="55" t="s">
        <v>1175</v>
      </c>
      <c r="I120" s="55" t="s">
        <v>1176</v>
      </c>
      <c r="J120" s="55" t="s">
        <v>1174</v>
      </c>
      <c r="K120" s="36" t="s">
        <v>223</v>
      </c>
      <c r="L120" s="36" t="s">
        <v>224</v>
      </c>
      <c r="M120" s="36">
        <v>2022</v>
      </c>
      <c r="N120" s="56" t="s">
        <v>225</v>
      </c>
      <c r="O120" s="35" t="s">
        <v>226</v>
      </c>
      <c r="P120" s="36" t="s">
        <v>1223</v>
      </c>
    </row>
    <row r="121" spans="1:16" s="36" customFormat="1" x14ac:dyDescent="0.3">
      <c r="A121" s="36" t="s">
        <v>255</v>
      </c>
      <c r="B121" s="36" t="s">
        <v>128</v>
      </c>
      <c r="C121" s="36" t="s">
        <v>204</v>
      </c>
      <c r="D121" s="36" t="s">
        <v>569</v>
      </c>
      <c r="E121" s="36" t="s">
        <v>206</v>
      </c>
      <c r="F121" s="36" t="s">
        <v>28</v>
      </c>
      <c r="G121" s="66" t="s">
        <v>566</v>
      </c>
      <c r="H121" s="49" t="s">
        <v>567</v>
      </c>
      <c r="I121" s="49"/>
      <c r="J121" s="49"/>
      <c r="K121" s="36" t="s">
        <v>18</v>
      </c>
      <c r="L121" s="36" t="s">
        <v>568</v>
      </c>
      <c r="M121" s="47" t="s">
        <v>23</v>
      </c>
      <c r="N121" s="52" t="s">
        <v>411</v>
      </c>
      <c r="O121" s="36" t="s">
        <v>411</v>
      </c>
    </row>
    <row r="122" spans="1:16" s="36" customFormat="1" x14ac:dyDescent="0.3">
      <c r="A122" s="36" t="s">
        <v>255</v>
      </c>
      <c r="B122" s="36" t="s">
        <v>128</v>
      </c>
      <c r="C122" s="36" t="s">
        <v>682</v>
      </c>
      <c r="D122" s="36" t="s">
        <v>733</v>
      </c>
      <c r="E122" s="36" t="s">
        <v>684</v>
      </c>
      <c r="F122" s="36" t="s">
        <v>16</v>
      </c>
      <c r="G122" s="66" t="s">
        <v>1132</v>
      </c>
      <c r="H122" s="36">
        <v>2.7</v>
      </c>
      <c r="K122" s="36" t="s">
        <v>18</v>
      </c>
      <c r="L122" s="36" t="s">
        <v>1293</v>
      </c>
      <c r="M122" s="36">
        <v>2021</v>
      </c>
      <c r="N122" s="52">
        <v>3.0879762368970347</v>
      </c>
      <c r="O122" s="35" t="s">
        <v>105</v>
      </c>
    </row>
    <row r="123" spans="1:16" s="36" customFormat="1" x14ac:dyDescent="0.3">
      <c r="A123" s="36" t="s">
        <v>255</v>
      </c>
      <c r="B123" s="36" t="s">
        <v>128</v>
      </c>
      <c r="C123" s="36" t="s">
        <v>184</v>
      </c>
      <c r="D123" s="36" t="s">
        <v>633</v>
      </c>
      <c r="E123" s="36" t="s">
        <v>186</v>
      </c>
      <c r="F123" s="36" t="s">
        <v>28</v>
      </c>
      <c r="G123" s="66" t="s">
        <v>634</v>
      </c>
      <c r="H123" s="49">
        <v>3661</v>
      </c>
      <c r="I123" s="49"/>
      <c r="J123" s="49"/>
      <c r="K123" s="36" t="s">
        <v>142</v>
      </c>
      <c r="L123" s="36" t="s">
        <v>188</v>
      </c>
      <c r="M123" s="36">
        <v>2021</v>
      </c>
      <c r="N123" s="52">
        <v>4187.0670382518674</v>
      </c>
      <c r="O123" s="35" t="s">
        <v>105</v>
      </c>
    </row>
    <row r="124" spans="1:16" s="36" customFormat="1" x14ac:dyDescent="0.3">
      <c r="A124" s="36" t="s">
        <v>255</v>
      </c>
      <c r="B124" s="36" t="s">
        <v>128</v>
      </c>
      <c r="C124" s="36" t="s">
        <v>603</v>
      </c>
      <c r="D124" s="36" t="s">
        <v>618</v>
      </c>
      <c r="E124" s="36" t="s">
        <v>176</v>
      </c>
      <c r="F124" s="36" t="s">
        <v>28</v>
      </c>
      <c r="G124" s="66" t="s">
        <v>615</v>
      </c>
      <c r="H124" s="49">
        <v>241</v>
      </c>
      <c r="I124" s="49"/>
      <c r="J124" s="49"/>
      <c r="K124" s="36" t="s">
        <v>142</v>
      </c>
      <c r="L124" s="36" t="s">
        <v>616</v>
      </c>
      <c r="M124" s="36">
        <v>2011</v>
      </c>
      <c r="N124" s="52">
        <v>327.39527660598577</v>
      </c>
      <c r="O124" s="35" t="s">
        <v>617</v>
      </c>
    </row>
    <row r="125" spans="1:16" s="36" customFormat="1" x14ac:dyDescent="0.3">
      <c r="A125" s="36" t="s">
        <v>255</v>
      </c>
      <c r="B125" s="36" t="s">
        <v>128</v>
      </c>
      <c r="C125" s="36" t="s">
        <v>603</v>
      </c>
      <c r="D125" s="36" t="s">
        <v>604</v>
      </c>
      <c r="E125" s="36" t="s">
        <v>605</v>
      </c>
      <c r="F125" s="36" t="s">
        <v>16</v>
      </c>
      <c r="G125" s="66" t="s">
        <v>606</v>
      </c>
      <c r="H125" s="36">
        <v>370.56083002457399</v>
      </c>
      <c r="K125" s="36" t="s">
        <v>142</v>
      </c>
      <c r="L125" s="36" t="s">
        <v>1002</v>
      </c>
      <c r="M125" s="36">
        <v>2016</v>
      </c>
      <c r="N125" s="52">
        <v>467.93244659901319</v>
      </c>
      <c r="O125" s="35" t="s">
        <v>135</v>
      </c>
    </row>
    <row r="126" spans="1:16" s="36" customFormat="1" x14ac:dyDescent="0.3">
      <c r="A126" s="36" t="s">
        <v>255</v>
      </c>
      <c r="B126" s="36" t="s">
        <v>128</v>
      </c>
      <c r="C126" s="36" t="s">
        <v>573</v>
      </c>
      <c r="D126" s="36" t="s">
        <v>583</v>
      </c>
      <c r="E126" s="36" t="s">
        <v>575</v>
      </c>
      <c r="F126" s="36" t="s">
        <v>28</v>
      </c>
      <c r="G126" s="66" t="s">
        <v>576</v>
      </c>
      <c r="H126" s="49">
        <v>8.5358333333333345</v>
      </c>
      <c r="I126" s="49"/>
      <c r="J126" s="49"/>
      <c r="K126" s="36" t="s">
        <v>142</v>
      </c>
      <c r="L126" s="36" t="s">
        <v>568</v>
      </c>
      <c r="M126" s="36">
        <v>2013</v>
      </c>
      <c r="N126" s="52">
        <v>11.08939229778241</v>
      </c>
      <c r="O126" s="35" t="s">
        <v>577</v>
      </c>
    </row>
    <row r="127" spans="1:16" s="36" customFormat="1" x14ac:dyDescent="0.3">
      <c r="A127" s="36" t="s">
        <v>255</v>
      </c>
      <c r="B127" s="36" t="s">
        <v>128</v>
      </c>
      <c r="C127" s="36" t="s">
        <v>621</v>
      </c>
      <c r="D127" s="36" t="s">
        <v>626</v>
      </c>
      <c r="E127" s="36" t="s">
        <v>621</v>
      </c>
      <c r="F127" s="36" t="s">
        <v>16</v>
      </c>
      <c r="G127" s="66" t="s">
        <v>622</v>
      </c>
      <c r="H127" s="49">
        <v>102.3</v>
      </c>
      <c r="I127" s="49"/>
      <c r="J127" s="49"/>
      <c r="K127" s="36" t="s">
        <v>142</v>
      </c>
      <c r="L127" s="36" t="s">
        <v>623</v>
      </c>
      <c r="M127" s="36">
        <v>2013</v>
      </c>
      <c r="N127" s="52">
        <v>132.90381709223553</v>
      </c>
      <c r="O127" s="35" t="s">
        <v>577</v>
      </c>
    </row>
    <row r="128" spans="1:16" s="36" customFormat="1" x14ac:dyDescent="0.3">
      <c r="A128" s="36" t="s">
        <v>255</v>
      </c>
      <c r="B128" s="36" t="s">
        <v>128</v>
      </c>
      <c r="C128" s="36" t="s">
        <v>607</v>
      </c>
      <c r="D128" s="36" t="s">
        <v>610</v>
      </c>
      <c r="E128" s="36" t="s">
        <v>609</v>
      </c>
      <c r="F128" s="36" t="s">
        <v>16</v>
      </c>
      <c r="G128" s="66" t="s">
        <v>1123</v>
      </c>
      <c r="H128" s="36">
        <v>1988</v>
      </c>
      <c r="K128" s="36" t="s">
        <v>142</v>
      </c>
      <c r="L128" s="36" t="s">
        <v>1294</v>
      </c>
      <c r="M128" s="36">
        <v>2019</v>
      </c>
      <c r="N128" s="52">
        <v>2362.8192537503182</v>
      </c>
      <c r="O128" s="35" t="s">
        <v>20</v>
      </c>
    </row>
    <row r="129" spans="1:16" s="36" customFormat="1" x14ac:dyDescent="0.3">
      <c r="A129" s="36" t="s">
        <v>255</v>
      </c>
      <c r="B129" s="36" t="s">
        <v>128</v>
      </c>
      <c r="C129" s="36" t="s">
        <v>204</v>
      </c>
      <c r="D129" s="36" t="s">
        <v>565</v>
      </c>
      <c r="E129" s="36" t="s">
        <v>206</v>
      </c>
      <c r="F129" s="36" t="s">
        <v>28</v>
      </c>
      <c r="G129" s="66" t="s">
        <v>566</v>
      </c>
      <c r="H129" s="49" t="s">
        <v>567</v>
      </c>
      <c r="I129" s="49"/>
      <c r="J129" s="49"/>
      <c r="K129" s="36" t="s">
        <v>18</v>
      </c>
      <c r="L129" s="36" t="s">
        <v>568</v>
      </c>
      <c r="M129" s="47" t="s">
        <v>23</v>
      </c>
      <c r="N129" s="52" t="s">
        <v>411</v>
      </c>
      <c r="O129" s="36" t="s">
        <v>411</v>
      </c>
    </row>
    <row r="130" spans="1:16" s="36" customFormat="1" x14ac:dyDescent="0.3">
      <c r="A130" s="36" t="s">
        <v>255</v>
      </c>
      <c r="B130" s="36" t="s">
        <v>128</v>
      </c>
      <c r="C130" s="36" t="s">
        <v>138</v>
      </c>
      <c r="D130" s="36" t="s">
        <v>572</v>
      </c>
      <c r="E130" s="36" t="s">
        <v>140</v>
      </c>
      <c r="F130" s="36" t="s">
        <v>28</v>
      </c>
      <c r="G130" s="66" t="s">
        <v>571</v>
      </c>
      <c r="H130" s="49">
        <v>212</v>
      </c>
      <c r="I130" s="49"/>
      <c r="J130" s="49"/>
      <c r="K130" s="36" t="s">
        <v>142</v>
      </c>
      <c r="L130" s="36" t="s">
        <v>143</v>
      </c>
      <c r="M130" s="36">
        <v>2018</v>
      </c>
      <c r="N130" s="52">
        <v>255.87932237853366</v>
      </c>
      <c r="O130" s="35" t="s">
        <v>144</v>
      </c>
    </row>
    <row r="131" spans="1:16" s="36" customFormat="1" x14ac:dyDescent="0.3">
      <c r="A131" s="36" t="s">
        <v>255</v>
      </c>
      <c r="B131" s="36" t="s">
        <v>128</v>
      </c>
      <c r="C131" s="36" t="s">
        <v>136</v>
      </c>
      <c r="D131" s="36" t="s">
        <v>731</v>
      </c>
      <c r="E131" s="36" t="s">
        <v>131</v>
      </c>
      <c r="F131" s="36" t="s">
        <v>16</v>
      </c>
      <c r="G131" s="66" t="s">
        <v>732</v>
      </c>
      <c r="H131" s="60">
        <v>226.26068208487573</v>
      </c>
      <c r="I131" s="60"/>
      <c r="J131" s="60"/>
      <c r="K131" s="36" t="s">
        <v>18</v>
      </c>
      <c r="L131" s="36" t="s">
        <v>623</v>
      </c>
      <c r="M131" s="36">
        <v>2020</v>
      </c>
      <c r="N131" s="52">
        <v>262.39541754434515</v>
      </c>
      <c r="O131" s="35" t="s">
        <v>27</v>
      </c>
    </row>
    <row r="132" spans="1:16" s="36" customFormat="1" x14ac:dyDescent="0.3">
      <c r="A132" s="36" t="s">
        <v>255</v>
      </c>
      <c r="B132" s="36" t="s">
        <v>128</v>
      </c>
      <c r="C132" s="36" t="s">
        <v>556</v>
      </c>
      <c r="D132" s="36" t="s">
        <v>557</v>
      </c>
      <c r="E132" s="36" t="s">
        <v>556</v>
      </c>
      <c r="F132" s="36" t="s">
        <v>16</v>
      </c>
      <c r="G132" s="66" t="s">
        <v>558</v>
      </c>
      <c r="H132" s="49">
        <v>3412.06</v>
      </c>
      <c r="I132" s="49"/>
      <c r="J132" s="49"/>
      <c r="K132" s="36" t="s">
        <v>142</v>
      </c>
      <c r="L132" s="36" t="s">
        <v>1294</v>
      </c>
      <c r="M132" s="36">
        <v>2021</v>
      </c>
      <c r="N132" s="52">
        <v>3902.3556292099611</v>
      </c>
      <c r="O132" s="35" t="s">
        <v>242</v>
      </c>
    </row>
    <row r="133" spans="1:16" s="36" customFormat="1" x14ac:dyDescent="0.3">
      <c r="A133" s="69" t="s">
        <v>255</v>
      </c>
      <c r="B133" s="69" t="s">
        <v>128</v>
      </c>
      <c r="C133" s="69" t="s">
        <v>726</v>
      </c>
      <c r="D133" s="69" t="s">
        <v>727</v>
      </c>
      <c r="E133" s="69" t="s">
        <v>728</v>
      </c>
      <c r="F133" s="69" t="s">
        <v>109</v>
      </c>
      <c r="G133" s="70" t="s">
        <v>1130</v>
      </c>
      <c r="H133" s="71" t="s">
        <v>1307</v>
      </c>
      <c r="I133" s="69"/>
      <c r="J133" s="69"/>
      <c r="K133" s="69" t="s">
        <v>411</v>
      </c>
      <c r="L133" s="69" t="s">
        <v>411</v>
      </c>
      <c r="M133" s="73" t="s">
        <v>23</v>
      </c>
      <c r="N133" s="74" t="s">
        <v>411</v>
      </c>
      <c r="O133" s="69" t="s">
        <v>411</v>
      </c>
      <c r="P133" s="69"/>
    </row>
    <row r="134" spans="1:16" s="36" customFormat="1" x14ac:dyDescent="0.3">
      <c r="A134" s="36" t="s">
        <v>255</v>
      </c>
      <c r="B134" s="36" t="s">
        <v>128</v>
      </c>
      <c r="C134" s="36" t="s">
        <v>233</v>
      </c>
      <c r="D134" s="36" t="s">
        <v>705</v>
      </c>
      <c r="E134" s="36" t="s">
        <v>235</v>
      </c>
      <c r="F134" s="36" t="s">
        <v>16</v>
      </c>
      <c r="G134" s="66" t="s">
        <v>236</v>
      </c>
      <c r="H134" s="49">
        <v>153.13166666666666</v>
      </c>
      <c r="I134" s="49"/>
      <c r="J134" s="49"/>
      <c r="K134" s="36" t="s">
        <v>18</v>
      </c>
      <c r="L134" s="36" t="s">
        <v>1295</v>
      </c>
      <c r="M134" s="36">
        <v>2022</v>
      </c>
      <c r="N134" s="52">
        <v>162.94763155585909</v>
      </c>
      <c r="O134" s="35" t="s">
        <v>237</v>
      </c>
    </row>
    <row r="135" spans="1:16" s="36" customFormat="1" x14ac:dyDescent="0.3">
      <c r="A135" s="36" t="s">
        <v>255</v>
      </c>
      <c r="B135" s="36" t="s">
        <v>128</v>
      </c>
      <c r="C135" s="36" t="s">
        <v>739</v>
      </c>
      <c r="D135" s="36" t="s">
        <v>739</v>
      </c>
      <c r="E135" s="36" t="s">
        <v>740</v>
      </c>
      <c r="F135" s="36" t="s">
        <v>16</v>
      </c>
      <c r="G135" s="66" t="s">
        <v>1133</v>
      </c>
      <c r="H135" s="49">
        <v>0.49999999999999978</v>
      </c>
      <c r="I135" s="49"/>
      <c r="J135" s="49"/>
      <c r="K135" s="36" t="s">
        <v>18</v>
      </c>
      <c r="L135" s="36" t="s">
        <v>623</v>
      </c>
      <c r="M135" s="36">
        <v>2021</v>
      </c>
      <c r="N135" s="52">
        <v>0.57184745127722836</v>
      </c>
      <c r="O135" s="35" t="s">
        <v>171</v>
      </c>
    </row>
    <row r="136" spans="1:16" s="36" customFormat="1" x14ac:dyDescent="0.3">
      <c r="A136" s="36" t="s">
        <v>255</v>
      </c>
      <c r="B136" s="36" t="s">
        <v>128</v>
      </c>
      <c r="C136" s="36" t="s">
        <v>209</v>
      </c>
      <c r="D136" s="36" t="s">
        <v>694</v>
      </c>
      <c r="E136" s="36" t="s">
        <v>211</v>
      </c>
      <c r="F136" s="36" t="s">
        <v>16</v>
      </c>
      <c r="G136" s="66" t="s">
        <v>1127</v>
      </c>
      <c r="H136" s="36">
        <v>35</v>
      </c>
      <c r="K136" s="36" t="s">
        <v>142</v>
      </c>
      <c r="L136" s="36" t="s">
        <v>623</v>
      </c>
      <c r="M136" s="36">
        <v>2020</v>
      </c>
      <c r="N136" s="52">
        <v>40.589639920766288</v>
      </c>
      <c r="O136" s="35" t="s">
        <v>27</v>
      </c>
    </row>
    <row r="137" spans="1:16" s="36" customFormat="1" x14ac:dyDescent="0.3">
      <c r="A137" s="36" t="s">
        <v>255</v>
      </c>
      <c r="B137" s="36" t="s">
        <v>128</v>
      </c>
      <c r="C137" s="36" t="s">
        <v>646</v>
      </c>
      <c r="D137" s="36" t="s">
        <v>649</v>
      </c>
      <c r="E137" s="36" t="s">
        <v>648</v>
      </c>
      <c r="F137" s="36" t="s">
        <v>16</v>
      </c>
      <c r="G137" s="66" t="s">
        <v>1131</v>
      </c>
      <c r="H137" s="49">
        <v>260</v>
      </c>
      <c r="I137" s="49"/>
      <c r="J137" s="49"/>
      <c r="K137" s="36" t="s">
        <v>18</v>
      </c>
      <c r="L137" s="36" t="s">
        <v>1296</v>
      </c>
      <c r="M137" s="36">
        <v>2020</v>
      </c>
      <c r="N137" s="52">
        <v>301.52303941140667</v>
      </c>
      <c r="O137" s="35" t="s">
        <v>330</v>
      </c>
    </row>
    <row r="138" spans="1:16" s="36" customFormat="1" x14ac:dyDescent="0.3">
      <c r="A138" s="36" t="s">
        <v>255</v>
      </c>
      <c r="B138" s="36" t="s">
        <v>128</v>
      </c>
      <c r="C138" s="36" t="s">
        <v>646</v>
      </c>
      <c r="D138" s="36" t="s">
        <v>647</v>
      </c>
      <c r="E138" s="36" t="s">
        <v>648</v>
      </c>
      <c r="F138" s="36" t="s">
        <v>16</v>
      </c>
      <c r="G138" s="66" t="s">
        <v>1126</v>
      </c>
      <c r="H138" s="49">
        <v>260</v>
      </c>
      <c r="I138" s="49"/>
      <c r="J138" s="49"/>
      <c r="K138" s="36" t="s">
        <v>18</v>
      </c>
      <c r="L138" s="36" t="s">
        <v>1296</v>
      </c>
      <c r="M138" s="36">
        <v>2020</v>
      </c>
      <c r="N138" s="52">
        <v>301.52303941140667</v>
      </c>
      <c r="O138" s="35" t="s">
        <v>330</v>
      </c>
    </row>
    <row r="139" spans="1:16" s="36" customFormat="1" x14ac:dyDescent="0.3">
      <c r="A139" s="36" t="s">
        <v>255</v>
      </c>
      <c r="B139" s="36" t="s">
        <v>128</v>
      </c>
      <c r="C139" s="36" t="s">
        <v>561</v>
      </c>
      <c r="D139" s="36" t="s">
        <v>561</v>
      </c>
      <c r="E139" s="36" t="s">
        <v>131</v>
      </c>
      <c r="F139" s="36" t="s">
        <v>16</v>
      </c>
      <c r="G139" s="66" t="s">
        <v>564</v>
      </c>
      <c r="H139" s="49">
        <v>100</v>
      </c>
      <c r="I139" s="49"/>
      <c r="J139" s="49"/>
      <c r="K139" s="36" t="s">
        <v>18</v>
      </c>
      <c r="L139" s="36" t="s">
        <v>623</v>
      </c>
      <c r="M139" s="36">
        <v>2021</v>
      </c>
      <c r="N139" s="52">
        <v>114.36949025544571</v>
      </c>
      <c r="O139" s="35" t="s">
        <v>242</v>
      </c>
    </row>
    <row r="140" spans="1:16" s="36" customFormat="1" x14ac:dyDescent="0.3">
      <c r="A140" s="36" t="s">
        <v>255</v>
      </c>
      <c r="B140" s="36" t="s">
        <v>128</v>
      </c>
      <c r="C140" s="36" t="s">
        <v>643</v>
      </c>
      <c r="D140" s="36" t="s">
        <v>644</v>
      </c>
      <c r="E140" s="36" t="s">
        <v>199</v>
      </c>
      <c r="F140" s="36" t="s">
        <v>16</v>
      </c>
      <c r="G140" s="66" t="s">
        <v>645</v>
      </c>
      <c r="H140" s="49">
        <v>1414.2624999999998</v>
      </c>
      <c r="I140" s="49"/>
      <c r="J140" s="49"/>
      <c r="K140" s="36" t="s">
        <v>18</v>
      </c>
      <c r="L140" s="36" t="s">
        <v>1003</v>
      </c>
      <c r="M140" s="47" t="s">
        <v>23</v>
      </c>
      <c r="N140" s="48" t="s">
        <v>411</v>
      </c>
      <c r="O140" s="35" t="s">
        <v>24</v>
      </c>
      <c r="P140" s="36" t="s">
        <v>1222</v>
      </c>
    </row>
    <row r="141" spans="1:16" s="36" customFormat="1" x14ac:dyDescent="0.3">
      <c r="A141" s="36" t="s">
        <v>255</v>
      </c>
      <c r="B141" s="36" t="s">
        <v>128</v>
      </c>
      <c r="C141" s="36" t="s">
        <v>184</v>
      </c>
      <c r="D141" s="36" t="s">
        <v>630</v>
      </c>
      <c r="E141" s="36" t="s">
        <v>184</v>
      </c>
      <c r="F141" s="36" t="s">
        <v>28</v>
      </c>
      <c r="G141" s="66" t="s">
        <v>631</v>
      </c>
      <c r="H141" s="49">
        <v>1056</v>
      </c>
      <c r="I141" s="49"/>
      <c r="J141" s="49"/>
      <c r="K141" s="36" t="s">
        <v>18</v>
      </c>
      <c r="L141" s="36" t="s">
        <v>188</v>
      </c>
      <c r="M141" s="36">
        <v>2021</v>
      </c>
      <c r="N141" s="48">
        <v>1207.7418170975068</v>
      </c>
      <c r="O141" s="35" t="s">
        <v>632</v>
      </c>
    </row>
    <row r="142" spans="1:16" s="36" customFormat="1" x14ac:dyDescent="0.3">
      <c r="A142" s="36" t="s">
        <v>255</v>
      </c>
      <c r="B142" s="36" t="s">
        <v>128</v>
      </c>
      <c r="C142" s="36" t="s">
        <v>184</v>
      </c>
      <c r="D142" s="36" t="s">
        <v>627</v>
      </c>
      <c r="E142" s="36" t="s">
        <v>184</v>
      </c>
      <c r="F142" s="36" t="s">
        <v>28</v>
      </c>
      <c r="G142" s="66" t="s">
        <v>628</v>
      </c>
      <c r="H142" s="49">
        <v>1006</v>
      </c>
      <c r="I142" s="49"/>
      <c r="J142" s="49"/>
      <c r="K142" s="36" t="s">
        <v>18</v>
      </c>
      <c r="L142" s="36" t="s">
        <v>188</v>
      </c>
      <c r="M142" s="36">
        <v>2021</v>
      </c>
      <c r="N142" s="48">
        <v>1150.5570719697839</v>
      </c>
      <c r="O142" s="35" t="s">
        <v>629</v>
      </c>
    </row>
    <row r="143" spans="1:16" s="36" customFormat="1" x14ac:dyDescent="0.3">
      <c r="A143" s="36" t="s">
        <v>255</v>
      </c>
      <c r="B143" s="36" t="s">
        <v>128</v>
      </c>
      <c r="C143" s="36" t="s">
        <v>682</v>
      </c>
      <c r="D143" s="36" t="s">
        <v>687</v>
      </c>
      <c r="E143" s="36" t="s">
        <v>684</v>
      </c>
      <c r="F143" s="36" t="s">
        <v>28</v>
      </c>
      <c r="G143" s="66" t="s">
        <v>685</v>
      </c>
      <c r="H143" s="49">
        <v>2042</v>
      </c>
      <c r="I143" s="49"/>
      <c r="J143" s="49"/>
      <c r="K143" s="36" t="s">
        <v>18</v>
      </c>
      <c r="L143" s="36" t="s">
        <v>686</v>
      </c>
      <c r="M143" s="36">
        <v>2014</v>
      </c>
      <c r="N143" s="48">
        <v>2611.6432394534795</v>
      </c>
      <c r="O143" s="35" t="s">
        <v>577</v>
      </c>
    </row>
    <row r="144" spans="1:16" s="36" customFormat="1" x14ac:dyDescent="0.3">
      <c r="A144" s="36" t="s">
        <v>255</v>
      </c>
      <c r="B144" s="36" t="s">
        <v>128</v>
      </c>
      <c r="C144" s="36" t="s">
        <v>682</v>
      </c>
      <c r="D144" s="36" t="s">
        <v>683</v>
      </c>
      <c r="E144" s="36" t="s">
        <v>684</v>
      </c>
      <c r="F144" s="36" t="s">
        <v>28</v>
      </c>
      <c r="G144" s="66" t="s">
        <v>685</v>
      </c>
      <c r="H144" s="49">
        <v>2042</v>
      </c>
      <c r="I144" s="49"/>
      <c r="J144" s="49"/>
      <c r="K144" s="36" t="s">
        <v>18</v>
      </c>
      <c r="L144" s="36" t="s">
        <v>686</v>
      </c>
      <c r="M144" s="36">
        <v>2014</v>
      </c>
      <c r="N144" s="48">
        <v>2611.6432394534795</v>
      </c>
      <c r="O144" s="35" t="s">
        <v>577</v>
      </c>
    </row>
    <row r="145" spans="1:16" s="36" customFormat="1" x14ac:dyDescent="0.3">
      <c r="A145" s="36" t="s">
        <v>255</v>
      </c>
      <c r="B145" s="36" t="s">
        <v>128</v>
      </c>
      <c r="C145" s="36" t="s">
        <v>593</v>
      </c>
      <c r="D145" s="36" t="s">
        <v>640</v>
      </c>
      <c r="E145" s="36" t="s">
        <v>641</v>
      </c>
      <c r="F145" s="36" t="s">
        <v>28</v>
      </c>
      <c r="G145" s="66" t="s">
        <v>642</v>
      </c>
      <c r="H145" s="49">
        <v>344</v>
      </c>
      <c r="I145" s="49"/>
      <c r="J145" s="50">
        <v>0</v>
      </c>
      <c r="K145" s="36" t="s">
        <v>18</v>
      </c>
      <c r="L145" s="36" t="s">
        <v>623</v>
      </c>
      <c r="M145" s="36">
        <v>2020</v>
      </c>
      <c r="N145" s="48">
        <v>398.93817522124579</v>
      </c>
      <c r="O145" s="35" t="s">
        <v>330</v>
      </c>
    </row>
    <row r="146" spans="1:16" s="36" customFormat="1" x14ac:dyDescent="0.3">
      <c r="A146" s="36" t="s">
        <v>255</v>
      </c>
      <c r="B146" s="36" t="s">
        <v>128</v>
      </c>
      <c r="C146" s="36" t="s">
        <v>593</v>
      </c>
      <c r="D146" s="36" t="s">
        <v>639</v>
      </c>
      <c r="E146" s="36" t="s">
        <v>636</v>
      </c>
      <c r="F146" s="36" t="s">
        <v>28</v>
      </c>
      <c r="G146" s="66" t="s">
        <v>637</v>
      </c>
      <c r="H146" s="49">
        <v>344</v>
      </c>
      <c r="I146" s="49"/>
      <c r="J146" s="50">
        <v>0</v>
      </c>
      <c r="K146" s="36" t="s">
        <v>18</v>
      </c>
      <c r="L146" s="36" t="s">
        <v>623</v>
      </c>
      <c r="M146" s="36">
        <v>2020</v>
      </c>
      <c r="N146" s="48">
        <v>398.93817522124579</v>
      </c>
      <c r="O146" s="35" t="s">
        <v>330</v>
      </c>
    </row>
    <row r="147" spans="1:16" s="36" customFormat="1" x14ac:dyDescent="0.3">
      <c r="A147" s="36" t="s">
        <v>255</v>
      </c>
      <c r="B147" s="36" t="s">
        <v>128</v>
      </c>
      <c r="C147" s="36" t="s">
        <v>593</v>
      </c>
      <c r="D147" s="36" t="s">
        <v>638</v>
      </c>
      <c r="E147" s="36" t="s">
        <v>636</v>
      </c>
      <c r="F147" s="36" t="s">
        <v>28</v>
      </c>
      <c r="G147" s="66" t="s">
        <v>637</v>
      </c>
      <c r="H147" s="49">
        <v>344</v>
      </c>
      <c r="I147" s="49"/>
      <c r="J147" s="50">
        <v>0</v>
      </c>
      <c r="K147" s="36" t="s">
        <v>18</v>
      </c>
      <c r="L147" s="36" t="s">
        <v>623</v>
      </c>
      <c r="M147" s="36">
        <v>2020</v>
      </c>
      <c r="N147" s="48">
        <v>398.93817522124579</v>
      </c>
      <c r="O147" s="35" t="s">
        <v>330</v>
      </c>
    </row>
    <row r="148" spans="1:16" s="36" customFormat="1" x14ac:dyDescent="0.3">
      <c r="A148" s="36" t="s">
        <v>255</v>
      </c>
      <c r="B148" s="36" t="s">
        <v>128</v>
      </c>
      <c r="C148" s="36" t="s">
        <v>593</v>
      </c>
      <c r="D148" s="36" t="s">
        <v>635</v>
      </c>
      <c r="E148" s="36" t="s">
        <v>636</v>
      </c>
      <c r="F148" s="36" t="s">
        <v>28</v>
      </c>
      <c r="G148" s="66" t="s">
        <v>637</v>
      </c>
      <c r="H148" s="49">
        <v>344</v>
      </c>
      <c r="I148" s="49"/>
      <c r="J148" s="50">
        <v>0</v>
      </c>
      <c r="K148" s="36" t="s">
        <v>18</v>
      </c>
      <c r="L148" s="36" t="s">
        <v>623</v>
      </c>
      <c r="M148" s="36">
        <v>2020</v>
      </c>
      <c r="N148" s="48">
        <v>398.93817522124579</v>
      </c>
      <c r="O148" s="35" t="s">
        <v>330</v>
      </c>
    </row>
    <row r="149" spans="1:16" s="36" customFormat="1" x14ac:dyDescent="0.3">
      <c r="A149" s="36" t="s">
        <v>255</v>
      </c>
      <c r="B149" s="36" t="s">
        <v>128</v>
      </c>
      <c r="C149" s="36" t="s">
        <v>209</v>
      </c>
      <c r="D149" s="36" t="s">
        <v>692</v>
      </c>
      <c r="E149" s="36" t="s">
        <v>211</v>
      </c>
      <c r="F149" s="36" t="s">
        <v>28</v>
      </c>
      <c r="G149" s="66" t="s">
        <v>693</v>
      </c>
      <c r="H149" s="49">
        <v>0.83</v>
      </c>
      <c r="I149" s="49"/>
      <c r="J149" s="49"/>
      <c r="K149" s="36" t="s">
        <v>142</v>
      </c>
      <c r="L149" s="36" t="s">
        <v>690</v>
      </c>
      <c r="M149" s="36">
        <v>2012</v>
      </c>
      <c r="N149" s="48">
        <v>1.0954982021926634</v>
      </c>
      <c r="O149" s="35" t="s">
        <v>691</v>
      </c>
    </row>
    <row r="150" spans="1:16" s="36" customFormat="1" x14ac:dyDescent="0.3">
      <c r="A150" s="36" t="s">
        <v>255</v>
      </c>
      <c r="B150" s="36" t="s">
        <v>128</v>
      </c>
      <c r="C150" s="36" t="s">
        <v>603</v>
      </c>
      <c r="D150" s="36" t="s">
        <v>614</v>
      </c>
      <c r="E150" s="36" t="s">
        <v>176</v>
      </c>
      <c r="F150" s="36" t="s">
        <v>16</v>
      </c>
      <c r="G150" s="66" t="s">
        <v>615</v>
      </c>
      <c r="H150" s="49">
        <v>241</v>
      </c>
      <c r="I150" s="49"/>
      <c r="J150" s="49"/>
      <c r="K150" s="36" t="s">
        <v>142</v>
      </c>
      <c r="L150" s="36" t="s">
        <v>616</v>
      </c>
      <c r="M150" s="36">
        <v>2011</v>
      </c>
      <c r="N150" s="48">
        <v>327.39527660598577</v>
      </c>
      <c r="O150" s="35" t="s">
        <v>617</v>
      </c>
    </row>
    <row r="151" spans="1:16" s="36" customFormat="1" x14ac:dyDescent="0.3">
      <c r="A151" s="36" t="s">
        <v>255</v>
      </c>
      <c r="B151" s="36" t="s">
        <v>128</v>
      </c>
      <c r="C151" s="36" t="s">
        <v>611</v>
      </c>
      <c r="D151" s="36" t="s">
        <v>612</v>
      </c>
      <c r="E151" s="36" t="s">
        <v>170</v>
      </c>
      <c r="F151" s="36" t="s">
        <v>16</v>
      </c>
      <c r="G151" s="66" t="s">
        <v>613</v>
      </c>
      <c r="H151" s="63">
        <v>184.39265986394557</v>
      </c>
      <c r="I151" s="63"/>
      <c r="J151" s="63"/>
      <c r="K151" s="36" t="s">
        <v>18</v>
      </c>
      <c r="L151" s="36" t="s">
        <v>1295</v>
      </c>
      <c r="M151" s="36">
        <v>2020</v>
      </c>
      <c r="N151" s="48">
        <v>213.84090479742525</v>
      </c>
      <c r="O151" s="35" t="s">
        <v>27</v>
      </c>
    </row>
    <row r="152" spans="1:16" s="36" customFormat="1" x14ac:dyDescent="0.3">
      <c r="A152" s="36" t="s">
        <v>255</v>
      </c>
      <c r="B152" s="36" t="s">
        <v>128</v>
      </c>
      <c r="C152" s="36" t="s">
        <v>619</v>
      </c>
      <c r="D152" s="36" t="s">
        <v>620</v>
      </c>
      <c r="E152" s="36" t="s">
        <v>621</v>
      </c>
      <c r="F152" s="36" t="s">
        <v>16</v>
      </c>
      <c r="G152" s="66" t="s">
        <v>622</v>
      </c>
      <c r="H152" s="49">
        <v>102.3</v>
      </c>
      <c r="I152" s="49"/>
      <c r="J152" s="49"/>
      <c r="K152" s="36" t="s">
        <v>142</v>
      </c>
      <c r="L152" s="36" t="s">
        <v>623</v>
      </c>
      <c r="M152" s="36">
        <v>2013</v>
      </c>
      <c r="N152" s="48">
        <v>132.90381709223553</v>
      </c>
      <c r="O152" s="35" t="s">
        <v>577</v>
      </c>
    </row>
    <row r="153" spans="1:16" s="36" customFormat="1" x14ac:dyDescent="0.3">
      <c r="A153" s="36" t="s">
        <v>255</v>
      </c>
      <c r="B153" s="36" t="s">
        <v>128</v>
      </c>
      <c r="C153" s="36" t="s">
        <v>607</v>
      </c>
      <c r="D153" s="36" t="s">
        <v>608</v>
      </c>
      <c r="E153" s="36" t="s">
        <v>609</v>
      </c>
      <c r="F153" s="36" t="s">
        <v>109</v>
      </c>
      <c r="G153" s="66" t="s">
        <v>1123</v>
      </c>
      <c r="H153" s="36">
        <v>1988</v>
      </c>
      <c r="K153" s="36" t="s">
        <v>142</v>
      </c>
      <c r="L153" s="36" t="s">
        <v>1294</v>
      </c>
      <c r="M153" s="36">
        <v>2019</v>
      </c>
      <c r="N153" s="48">
        <v>2362.8192537503182</v>
      </c>
      <c r="O153" s="35" t="s">
        <v>20</v>
      </c>
    </row>
    <row r="154" spans="1:16" s="36" customFormat="1" x14ac:dyDescent="0.3">
      <c r="A154" s="36" t="s">
        <v>255</v>
      </c>
      <c r="B154" s="36" t="s">
        <v>128</v>
      </c>
      <c r="C154" s="36" t="s">
        <v>717</v>
      </c>
      <c r="D154" s="36" t="s">
        <v>718</v>
      </c>
      <c r="E154" s="36" t="s">
        <v>719</v>
      </c>
      <c r="F154" s="36" t="s">
        <v>28</v>
      </c>
      <c r="G154" s="66" t="s">
        <v>720</v>
      </c>
      <c r="H154" s="49">
        <v>15.56</v>
      </c>
      <c r="I154" s="49"/>
      <c r="J154" s="49"/>
      <c r="K154" s="36" t="s">
        <v>18</v>
      </c>
      <c r="L154" s="36" t="s">
        <v>568</v>
      </c>
      <c r="M154" s="36">
        <v>2018</v>
      </c>
      <c r="N154" s="52">
        <v>18.780576680235775</v>
      </c>
      <c r="O154" s="35" t="s">
        <v>654</v>
      </c>
    </row>
    <row r="155" spans="1:16" s="36" customFormat="1" x14ac:dyDescent="0.3">
      <c r="A155" s="36" t="s">
        <v>255</v>
      </c>
      <c r="B155" s="36" t="s">
        <v>128</v>
      </c>
      <c r="C155" s="36" t="s">
        <v>734</v>
      </c>
      <c r="D155" s="36" t="s">
        <v>735</v>
      </c>
      <c r="E155" s="36" t="s">
        <v>736</v>
      </c>
      <c r="F155" s="36" t="s">
        <v>28</v>
      </c>
      <c r="G155" s="66" t="s">
        <v>737</v>
      </c>
      <c r="H155" s="49">
        <v>3800</v>
      </c>
      <c r="I155" s="49"/>
      <c r="J155" s="49"/>
      <c r="K155" s="36" t="s">
        <v>142</v>
      </c>
      <c r="L155" s="36" t="s">
        <v>738</v>
      </c>
      <c r="M155" s="36">
        <v>2022</v>
      </c>
      <c r="N155" s="52">
        <v>4043.5855848165384</v>
      </c>
      <c r="O155" s="35" t="s">
        <v>105</v>
      </c>
    </row>
    <row r="156" spans="1:16" s="36" customFormat="1" x14ac:dyDescent="0.3">
      <c r="A156" s="36" t="s">
        <v>255</v>
      </c>
      <c r="B156" s="36" t="s">
        <v>128</v>
      </c>
      <c r="C156" s="36" t="s">
        <v>136</v>
      </c>
      <c r="D156" s="36" t="s">
        <v>724</v>
      </c>
      <c r="E156" s="36" t="s">
        <v>725</v>
      </c>
      <c r="F156" s="36" t="s">
        <v>16</v>
      </c>
      <c r="G156" s="66" t="s">
        <v>730</v>
      </c>
      <c r="H156" s="57">
        <v>180</v>
      </c>
      <c r="I156" s="57"/>
      <c r="J156" s="57"/>
      <c r="K156" s="36" t="s">
        <v>18</v>
      </c>
      <c r="L156" s="36" t="s">
        <v>623</v>
      </c>
      <c r="M156" s="36">
        <v>2020</v>
      </c>
      <c r="N156" s="48">
        <v>208.74671959251233</v>
      </c>
      <c r="O156" s="35" t="s">
        <v>330</v>
      </c>
    </row>
    <row r="157" spans="1:16" s="36" customFormat="1" x14ac:dyDescent="0.3">
      <c r="A157" s="36" t="s">
        <v>255</v>
      </c>
      <c r="B157" s="36" t="s">
        <v>128</v>
      </c>
      <c r="C157" s="36" t="s">
        <v>706</v>
      </c>
      <c r="D157" s="36" t="s">
        <v>716</v>
      </c>
      <c r="E157" s="36" t="s">
        <v>708</v>
      </c>
      <c r="F157" s="36" t="s">
        <v>28</v>
      </c>
      <c r="G157" s="66" t="s">
        <v>711</v>
      </c>
      <c r="H157" s="49">
        <v>2.73</v>
      </c>
      <c r="I157" s="49"/>
      <c r="J157" s="49"/>
      <c r="K157" s="36" t="s">
        <v>18</v>
      </c>
      <c r="L157" s="36" t="s">
        <v>568</v>
      </c>
      <c r="M157" s="36">
        <v>2022</v>
      </c>
      <c r="N157" s="48">
        <v>2.9049970122497761</v>
      </c>
      <c r="O157" s="35" t="s">
        <v>712</v>
      </c>
      <c r="P157" s="36" t="s">
        <v>1339</v>
      </c>
    </row>
    <row r="158" spans="1:16" s="36" customFormat="1" x14ac:dyDescent="0.3">
      <c r="A158" s="36" t="s">
        <v>255</v>
      </c>
      <c r="B158" s="36" t="s">
        <v>128</v>
      </c>
      <c r="C158" s="36" t="s">
        <v>706</v>
      </c>
      <c r="D158" s="36" t="s">
        <v>715</v>
      </c>
      <c r="E158" s="36" t="s">
        <v>708</v>
      </c>
      <c r="F158" s="36" t="s">
        <v>28</v>
      </c>
      <c r="G158" s="66" t="s">
        <v>714</v>
      </c>
      <c r="H158" s="49">
        <v>1.44</v>
      </c>
      <c r="I158" s="49"/>
      <c r="J158" s="49"/>
      <c r="K158" s="36" t="s">
        <v>18</v>
      </c>
      <c r="L158" s="36" t="s">
        <v>568</v>
      </c>
      <c r="M158" s="36">
        <v>2022</v>
      </c>
      <c r="N158" s="48">
        <v>1.5323061163515301</v>
      </c>
      <c r="O158" s="35" t="s">
        <v>362</v>
      </c>
    </row>
    <row r="159" spans="1:16" s="36" customFormat="1" x14ac:dyDescent="0.3">
      <c r="A159" s="36" t="s">
        <v>255</v>
      </c>
      <c r="B159" s="36" t="s">
        <v>128</v>
      </c>
      <c r="C159" s="36" t="s">
        <v>706</v>
      </c>
      <c r="D159" s="36" t="s">
        <v>713</v>
      </c>
      <c r="E159" s="36" t="s">
        <v>708</v>
      </c>
      <c r="F159" s="36" t="s">
        <v>28</v>
      </c>
      <c r="G159" s="66" t="s">
        <v>714</v>
      </c>
      <c r="H159" s="49">
        <v>1.44</v>
      </c>
      <c r="I159" s="49"/>
      <c r="J159" s="49"/>
      <c r="K159" s="36" t="s">
        <v>18</v>
      </c>
      <c r="L159" s="36" t="s">
        <v>568</v>
      </c>
      <c r="M159" s="36">
        <v>2022</v>
      </c>
      <c r="N159" s="48">
        <v>1.5323061163515301</v>
      </c>
      <c r="O159" s="35" t="s">
        <v>362</v>
      </c>
      <c r="P159" s="36" t="s">
        <v>1339</v>
      </c>
    </row>
    <row r="160" spans="1:16" s="36" customFormat="1" x14ac:dyDescent="0.3">
      <c r="A160" s="36" t="s">
        <v>255</v>
      </c>
      <c r="B160" s="36" t="s">
        <v>128</v>
      </c>
      <c r="C160" s="36" t="s">
        <v>706</v>
      </c>
      <c r="D160" s="36" t="s">
        <v>710</v>
      </c>
      <c r="E160" s="36" t="s">
        <v>708</v>
      </c>
      <c r="F160" s="36" t="s">
        <v>28</v>
      </c>
      <c r="G160" s="66" t="s">
        <v>711</v>
      </c>
      <c r="H160" s="49">
        <v>2.73</v>
      </c>
      <c r="I160" s="49"/>
      <c r="J160" s="49"/>
      <c r="K160" s="36" t="s">
        <v>18</v>
      </c>
      <c r="L160" s="36" t="s">
        <v>568</v>
      </c>
      <c r="M160" s="36">
        <v>2022</v>
      </c>
      <c r="N160" s="48">
        <v>2.9049970122497761</v>
      </c>
      <c r="O160" s="35" t="s">
        <v>712</v>
      </c>
    </row>
    <row r="161" spans="1:16" s="36" customFormat="1" x14ac:dyDescent="0.3">
      <c r="A161" s="36" t="s">
        <v>255</v>
      </c>
      <c r="B161" s="36" t="s">
        <v>128</v>
      </c>
      <c r="C161" s="36" t="s">
        <v>706</v>
      </c>
      <c r="D161" s="36" t="s">
        <v>707</v>
      </c>
      <c r="E161" s="36" t="s">
        <v>708</v>
      </c>
      <c r="F161" s="36" t="s">
        <v>28</v>
      </c>
      <c r="G161" s="66" t="s">
        <v>709</v>
      </c>
      <c r="H161" s="49">
        <v>4.3499999999999996</v>
      </c>
      <c r="I161" s="49"/>
      <c r="J161" s="49"/>
      <c r="K161" s="36" t="s">
        <v>18</v>
      </c>
      <c r="L161" s="36" t="s">
        <v>568</v>
      </c>
      <c r="M161" s="36">
        <v>2022</v>
      </c>
      <c r="N161" s="48">
        <v>4.6288413931452475</v>
      </c>
      <c r="O161" s="35" t="s">
        <v>105</v>
      </c>
    </row>
    <row r="162" spans="1:16" s="36" customFormat="1" ht="28" x14ac:dyDescent="0.3">
      <c r="A162" s="36" t="s">
        <v>255</v>
      </c>
      <c r="B162" s="36" t="s">
        <v>128</v>
      </c>
      <c r="C162" s="36" t="s">
        <v>204</v>
      </c>
      <c r="D162" s="36" t="s">
        <v>676</v>
      </c>
      <c r="E162" s="36" t="s">
        <v>662</v>
      </c>
      <c r="F162" s="36" t="s">
        <v>28</v>
      </c>
      <c r="G162" s="66" t="s">
        <v>677</v>
      </c>
      <c r="H162" s="55" t="s">
        <v>678</v>
      </c>
      <c r="I162" s="55"/>
      <c r="J162" s="55"/>
      <c r="K162" s="36" t="s">
        <v>18</v>
      </c>
      <c r="L162" s="36" t="s">
        <v>157</v>
      </c>
      <c r="M162" s="36">
        <v>2019</v>
      </c>
      <c r="N162" s="54" t="s">
        <v>679</v>
      </c>
      <c r="O162" s="35" t="s">
        <v>577</v>
      </c>
    </row>
    <row r="163" spans="1:16" s="36" customFormat="1" x14ac:dyDescent="0.3">
      <c r="A163" s="36" t="s">
        <v>255</v>
      </c>
      <c r="B163" s="36" t="s">
        <v>128</v>
      </c>
      <c r="C163" s="36" t="s">
        <v>204</v>
      </c>
      <c r="D163" s="36" t="s">
        <v>680</v>
      </c>
      <c r="E163" s="36" t="s">
        <v>662</v>
      </c>
      <c r="F163" s="36" t="s">
        <v>28</v>
      </c>
      <c r="G163" s="66" t="s">
        <v>681</v>
      </c>
      <c r="H163" s="49">
        <v>9.98</v>
      </c>
      <c r="I163" s="49"/>
      <c r="J163" s="49"/>
      <c r="K163" s="36" t="s">
        <v>18</v>
      </c>
      <c r="L163" s="36" t="s">
        <v>568</v>
      </c>
      <c r="M163" s="36">
        <v>2022</v>
      </c>
      <c r="N163" s="52">
        <v>10.619732667491856</v>
      </c>
      <c r="O163" s="35" t="s">
        <v>671</v>
      </c>
      <c r="P163" s="36" t="s">
        <v>1339</v>
      </c>
    </row>
    <row r="164" spans="1:16" s="36" customFormat="1" ht="28" x14ac:dyDescent="0.3">
      <c r="A164" s="36" t="s">
        <v>255</v>
      </c>
      <c r="B164" s="36" t="s">
        <v>128</v>
      </c>
      <c r="C164" s="36" t="s">
        <v>204</v>
      </c>
      <c r="D164" s="36" t="s">
        <v>672</v>
      </c>
      <c r="E164" s="36" t="s">
        <v>662</v>
      </c>
      <c r="F164" s="36" t="s">
        <v>28</v>
      </c>
      <c r="G164" s="66" t="s">
        <v>673</v>
      </c>
      <c r="H164" s="55" t="s">
        <v>674</v>
      </c>
      <c r="I164" s="55"/>
      <c r="J164" s="55"/>
      <c r="K164" s="36" t="s">
        <v>18</v>
      </c>
      <c r="L164" s="36" t="s">
        <v>157</v>
      </c>
      <c r="M164" s="36">
        <v>2016</v>
      </c>
      <c r="N164" s="54" t="s">
        <v>675</v>
      </c>
      <c r="O164" s="35" t="s">
        <v>577</v>
      </c>
    </row>
    <row r="165" spans="1:16" s="36" customFormat="1" x14ac:dyDescent="0.3">
      <c r="A165" s="36" t="s">
        <v>255</v>
      </c>
      <c r="B165" s="36" t="s">
        <v>128</v>
      </c>
      <c r="C165" s="36" t="s">
        <v>204</v>
      </c>
      <c r="D165" s="36" t="s">
        <v>666</v>
      </c>
      <c r="E165" s="36" t="s">
        <v>662</v>
      </c>
      <c r="F165" s="36" t="s">
        <v>28</v>
      </c>
      <c r="G165" s="66" t="s">
        <v>667</v>
      </c>
      <c r="H165" s="49">
        <v>7.7649999999999997</v>
      </c>
      <c r="I165" s="49"/>
      <c r="J165" s="49"/>
      <c r="K165" s="36" t="s">
        <v>18</v>
      </c>
      <c r="L165" s="36" t="s">
        <v>568</v>
      </c>
      <c r="M165" s="36">
        <v>2021</v>
      </c>
      <c r="N165" s="52">
        <v>8.8807909183353591</v>
      </c>
      <c r="O165" s="35" t="s">
        <v>668</v>
      </c>
      <c r="P165" s="36" t="s">
        <v>1339</v>
      </c>
    </row>
    <row r="166" spans="1:16" s="36" customFormat="1" x14ac:dyDescent="0.3">
      <c r="A166" s="36" t="s">
        <v>255</v>
      </c>
      <c r="B166" s="36" t="s">
        <v>128</v>
      </c>
      <c r="C166" s="36" t="s">
        <v>204</v>
      </c>
      <c r="D166" s="36" t="s">
        <v>669</v>
      </c>
      <c r="E166" s="36" t="s">
        <v>662</v>
      </c>
      <c r="F166" s="36" t="s">
        <v>28</v>
      </c>
      <c r="G166" s="66" t="s">
        <v>670</v>
      </c>
      <c r="H166" s="49">
        <v>2.21</v>
      </c>
      <c r="I166" s="49"/>
      <c r="J166" s="49"/>
      <c r="K166" s="36" t="s">
        <v>18</v>
      </c>
      <c r="L166" s="36" t="s">
        <v>568</v>
      </c>
      <c r="M166" s="36">
        <v>2022</v>
      </c>
      <c r="N166" s="52">
        <v>2.3516642480117236</v>
      </c>
      <c r="O166" s="35" t="s">
        <v>671</v>
      </c>
    </row>
    <row r="167" spans="1:16" s="36" customFormat="1" ht="42" x14ac:dyDescent="0.3">
      <c r="A167" s="36" t="s">
        <v>255</v>
      </c>
      <c r="B167" s="36" t="s">
        <v>128</v>
      </c>
      <c r="C167" s="36" t="s">
        <v>204</v>
      </c>
      <c r="D167" s="36" t="s">
        <v>661</v>
      </c>
      <c r="E167" s="36" t="s">
        <v>662</v>
      </c>
      <c r="F167" s="36" t="s">
        <v>28</v>
      </c>
      <c r="G167" s="66" t="s">
        <v>663</v>
      </c>
      <c r="H167" s="55" t="s">
        <v>664</v>
      </c>
      <c r="I167" s="55"/>
      <c r="J167" s="55"/>
      <c r="K167" s="36" t="s">
        <v>18</v>
      </c>
      <c r="L167" s="36" t="s">
        <v>157</v>
      </c>
      <c r="M167" s="36">
        <v>2016</v>
      </c>
      <c r="N167" s="54" t="s">
        <v>665</v>
      </c>
      <c r="O167" s="35" t="s">
        <v>577</v>
      </c>
    </row>
    <row r="168" spans="1:16" s="36" customFormat="1" x14ac:dyDescent="0.3">
      <c r="A168" s="36" t="s">
        <v>255</v>
      </c>
      <c r="B168" s="36" t="s">
        <v>128</v>
      </c>
      <c r="C168" s="36" t="s">
        <v>138</v>
      </c>
      <c r="D168" s="36" t="s">
        <v>570</v>
      </c>
      <c r="E168" s="36" t="s">
        <v>140</v>
      </c>
      <c r="F168" s="36" t="s">
        <v>28</v>
      </c>
      <c r="G168" s="66" t="s">
        <v>571</v>
      </c>
      <c r="H168" s="49">
        <v>212</v>
      </c>
      <c r="I168" s="49"/>
      <c r="J168" s="49"/>
      <c r="K168" s="36" t="s">
        <v>142</v>
      </c>
      <c r="L168" s="36" t="s">
        <v>143</v>
      </c>
      <c r="M168" s="36">
        <v>2018</v>
      </c>
      <c r="N168" s="52">
        <v>255.87932237853366</v>
      </c>
      <c r="O168" s="35" t="s">
        <v>144</v>
      </c>
    </row>
    <row r="169" spans="1:16" s="36" customFormat="1" x14ac:dyDescent="0.3">
      <c r="A169" s="36" t="s">
        <v>255</v>
      </c>
      <c r="B169" s="36" t="s">
        <v>128</v>
      </c>
      <c r="C169" s="36" t="s">
        <v>209</v>
      </c>
      <c r="D169" s="36" t="s">
        <v>688</v>
      </c>
      <c r="E169" s="36" t="s">
        <v>211</v>
      </c>
      <c r="F169" s="36" t="s">
        <v>28</v>
      </c>
      <c r="G169" s="66" t="s">
        <v>689</v>
      </c>
      <c r="H169" s="49">
        <v>0.83</v>
      </c>
      <c r="I169" s="49"/>
      <c r="J169" s="49"/>
      <c r="K169" s="36" t="s">
        <v>142</v>
      </c>
      <c r="L169" s="36" t="s">
        <v>690</v>
      </c>
      <c r="M169" s="36">
        <v>2012</v>
      </c>
      <c r="N169" s="52">
        <v>1.0954982021926634</v>
      </c>
      <c r="O169" s="35" t="s">
        <v>691</v>
      </c>
    </row>
    <row r="170" spans="1:16" s="36" customFormat="1" x14ac:dyDescent="0.3">
      <c r="A170" s="36" t="s">
        <v>255</v>
      </c>
      <c r="B170" s="36" t="s">
        <v>128</v>
      </c>
      <c r="C170" s="36" t="s">
        <v>209</v>
      </c>
      <c r="D170" s="36" t="s">
        <v>688</v>
      </c>
      <c r="E170" s="36" t="s">
        <v>211</v>
      </c>
      <c r="F170" s="36" t="s">
        <v>28</v>
      </c>
      <c r="G170" s="66" t="s">
        <v>689</v>
      </c>
      <c r="H170" s="49">
        <v>0.83</v>
      </c>
      <c r="I170" s="49"/>
      <c r="J170" s="49"/>
      <c r="K170" s="36" t="s">
        <v>142</v>
      </c>
      <c r="L170" s="36" t="s">
        <v>690</v>
      </c>
      <c r="M170" s="36">
        <v>2012</v>
      </c>
      <c r="N170" s="52">
        <v>1.0954982021926634</v>
      </c>
      <c r="O170" s="35" t="s">
        <v>691</v>
      </c>
    </row>
    <row r="171" spans="1:16" s="36" customFormat="1" x14ac:dyDescent="0.3">
      <c r="A171" s="36" t="s">
        <v>255</v>
      </c>
      <c r="B171" s="36" t="s">
        <v>128</v>
      </c>
      <c r="C171" s="36" t="s">
        <v>204</v>
      </c>
      <c r="D171" s="36" t="s">
        <v>659</v>
      </c>
      <c r="E171" s="36" t="s">
        <v>204</v>
      </c>
      <c r="F171" s="36" t="s">
        <v>28</v>
      </c>
      <c r="G171" s="66" t="s">
        <v>658</v>
      </c>
      <c r="H171" s="49">
        <v>4.97</v>
      </c>
      <c r="I171" s="49"/>
      <c r="J171" s="49"/>
      <c r="K171" s="36" t="s">
        <v>18</v>
      </c>
      <c r="L171" s="36" t="s">
        <v>568</v>
      </c>
      <c r="M171" s="36">
        <v>2022</v>
      </c>
      <c r="N171" s="52">
        <v>5.2885843043521561</v>
      </c>
      <c r="O171" s="35" t="s">
        <v>362</v>
      </c>
    </row>
    <row r="172" spans="1:16" s="36" customFormat="1" x14ac:dyDescent="0.3">
      <c r="A172" s="36" t="s">
        <v>255</v>
      </c>
      <c r="B172" s="36" t="s">
        <v>128</v>
      </c>
      <c r="C172" s="36" t="s">
        <v>204</v>
      </c>
      <c r="D172" s="36" t="s">
        <v>660</v>
      </c>
      <c r="E172" s="36" t="s">
        <v>204</v>
      </c>
      <c r="F172" s="36" t="s">
        <v>28</v>
      </c>
      <c r="G172" s="66" t="s">
        <v>658</v>
      </c>
      <c r="H172" s="49">
        <v>2.5</v>
      </c>
      <c r="I172" s="49"/>
      <c r="J172" s="49"/>
      <c r="K172" s="36" t="s">
        <v>18</v>
      </c>
      <c r="L172" s="36" t="s">
        <v>568</v>
      </c>
      <c r="M172" s="36">
        <v>2022</v>
      </c>
      <c r="N172" s="52">
        <v>2.6602536742214067</v>
      </c>
      <c r="O172" s="35" t="s">
        <v>362</v>
      </c>
    </row>
    <row r="173" spans="1:16" s="36" customFormat="1" x14ac:dyDescent="0.3">
      <c r="A173" s="36" t="s">
        <v>255</v>
      </c>
      <c r="B173" s="36" t="s">
        <v>128</v>
      </c>
      <c r="C173" s="36" t="s">
        <v>204</v>
      </c>
      <c r="D173" s="36" t="s">
        <v>657</v>
      </c>
      <c r="E173" s="36" t="s">
        <v>204</v>
      </c>
      <c r="F173" s="36" t="s">
        <v>28</v>
      </c>
      <c r="G173" s="66" t="s">
        <v>658</v>
      </c>
      <c r="H173" s="49">
        <v>5.88</v>
      </c>
      <c r="I173" s="49"/>
      <c r="J173" s="49"/>
      <c r="K173" s="36" t="s">
        <v>18</v>
      </c>
      <c r="L173" s="36" t="s">
        <v>568</v>
      </c>
      <c r="M173" s="36">
        <v>2022</v>
      </c>
      <c r="N173" s="52">
        <v>6.2569166417687487</v>
      </c>
      <c r="O173" s="35" t="s">
        <v>362</v>
      </c>
    </row>
    <row r="174" spans="1:16" s="36" customFormat="1" x14ac:dyDescent="0.3">
      <c r="A174" s="36" t="s">
        <v>255</v>
      </c>
      <c r="B174" s="36" t="s">
        <v>128</v>
      </c>
      <c r="C174" s="36" t="s">
        <v>573</v>
      </c>
      <c r="D174" s="36" t="s">
        <v>582</v>
      </c>
      <c r="E174" s="36" t="s">
        <v>575</v>
      </c>
      <c r="F174" s="36" t="s">
        <v>28</v>
      </c>
      <c r="G174" s="66" t="s">
        <v>576</v>
      </c>
      <c r="H174" s="49">
        <v>8.5358333333333345</v>
      </c>
      <c r="I174" s="49"/>
      <c r="J174" s="49"/>
      <c r="K174" s="36" t="s">
        <v>142</v>
      </c>
      <c r="L174" s="36" t="s">
        <v>568</v>
      </c>
      <c r="M174" s="36">
        <v>2013</v>
      </c>
      <c r="N174" s="52">
        <v>11.08939229778241</v>
      </c>
      <c r="O174" s="35" t="s">
        <v>577</v>
      </c>
    </row>
    <row r="175" spans="1:16" s="36" customFormat="1" x14ac:dyDescent="0.3">
      <c r="A175" s="36" t="s">
        <v>255</v>
      </c>
      <c r="B175" s="36" t="s">
        <v>128</v>
      </c>
      <c r="C175" s="36" t="s">
        <v>573</v>
      </c>
      <c r="D175" s="36" t="s">
        <v>581</v>
      </c>
      <c r="E175" s="36" t="s">
        <v>575</v>
      </c>
      <c r="F175" s="36" t="s">
        <v>28</v>
      </c>
      <c r="G175" s="66" t="s">
        <v>576</v>
      </c>
      <c r="H175" s="49">
        <v>8.5358333333333345</v>
      </c>
      <c r="I175" s="49"/>
      <c r="J175" s="49"/>
      <c r="K175" s="36" t="s">
        <v>142</v>
      </c>
      <c r="L175" s="36" t="s">
        <v>568</v>
      </c>
      <c r="M175" s="36">
        <v>2013</v>
      </c>
      <c r="N175" s="52">
        <v>11.08939229778241</v>
      </c>
      <c r="O175" s="35" t="s">
        <v>577</v>
      </c>
    </row>
    <row r="176" spans="1:16" s="36" customFormat="1" x14ac:dyDescent="0.3">
      <c r="A176" s="36" t="s">
        <v>255</v>
      </c>
      <c r="B176" s="36" t="s">
        <v>128</v>
      </c>
      <c r="C176" s="36" t="s">
        <v>573</v>
      </c>
      <c r="D176" s="36" t="s">
        <v>580</v>
      </c>
      <c r="E176" s="36" t="s">
        <v>575</v>
      </c>
      <c r="F176" s="36" t="s">
        <v>28</v>
      </c>
      <c r="G176" s="66" t="s">
        <v>576</v>
      </c>
      <c r="H176" s="49">
        <v>8.5358333333333345</v>
      </c>
      <c r="I176" s="49"/>
      <c r="J176" s="49"/>
      <c r="K176" s="36" t="s">
        <v>142</v>
      </c>
      <c r="L176" s="36" t="s">
        <v>568</v>
      </c>
      <c r="M176" s="36">
        <v>2013</v>
      </c>
      <c r="N176" s="52">
        <v>11.08939229778241</v>
      </c>
      <c r="O176" s="35" t="s">
        <v>577</v>
      </c>
    </row>
    <row r="177" spans="1:16" s="36" customFormat="1" x14ac:dyDescent="0.3">
      <c r="A177" s="36" t="s">
        <v>255</v>
      </c>
      <c r="B177" s="36" t="s">
        <v>128</v>
      </c>
      <c r="C177" s="36" t="s">
        <v>573</v>
      </c>
      <c r="D177" s="36" t="s">
        <v>579</v>
      </c>
      <c r="E177" s="36" t="s">
        <v>575</v>
      </c>
      <c r="F177" s="36" t="s">
        <v>28</v>
      </c>
      <c r="G177" s="66" t="s">
        <v>576</v>
      </c>
      <c r="H177" s="49">
        <v>8.5358333333333345</v>
      </c>
      <c r="I177" s="49"/>
      <c r="J177" s="49"/>
      <c r="K177" s="36" t="s">
        <v>142</v>
      </c>
      <c r="L177" s="36" t="s">
        <v>568</v>
      </c>
      <c r="M177" s="36">
        <v>2013</v>
      </c>
      <c r="N177" s="52">
        <v>11.08939229778241</v>
      </c>
      <c r="O177" s="35" t="s">
        <v>577</v>
      </c>
    </row>
    <row r="178" spans="1:16" s="36" customFormat="1" x14ac:dyDescent="0.3">
      <c r="A178" s="36" t="s">
        <v>255</v>
      </c>
      <c r="B178" s="36" t="s">
        <v>128</v>
      </c>
      <c r="C178" s="36" t="s">
        <v>573</v>
      </c>
      <c r="D178" s="36" t="s">
        <v>578</v>
      </c>
      <c r="E178" s="36" t="s">
        <v>575</v>
      </c>
      <c r="F178" s="36" t="s">
        <v>28</v>
      </c>
      <c r="G178" s="66" t="s">
        <v>576</v>
      </c>
      <c r="H178" s="49">
        <v>8.5358333333333345</v>
      </c>
      <c r="I178" s="49"/>
      <c r="J178" s="49"/>
      <c r="K178" s="36" t="s">
        <v>142</v>
      </c>
      <c r="L178" s="36" t="s">
        <v>568</v>
      </c>
      <c r="M178" s="36">
        <v>2013</v>
      </c>
      <c r="N178" s="52">
        <v>11.08939229778241</v>
      </c>
      <c r="O178" s="35" t="s">
        <v>577</v>
      </c>
    </row>
    <row r="179" spans="1:16" s="36" customFormat="1" x14ac:dyDescent="0.3">
      <c r="A179" s="36" t="s">
        <v>255</v>
      </c>
      <c r="B179" s="36" t="s">
        <v>128</v>
      </c>
      <c r="C179" s="36" t="s">
        <v>573</v>
      </c>
      <c r="D179" s="36" t="s">
        <v>574</v>
      </c>
      <c r="E179" s="36" t="s">
        <v>575</v>
      </c>
      <c r="F179" s="36" t="s">
        <v>28</v>
      </c>
      <c r="G179" s="66" t="s">
        <v>576</v>
      </c>
      <c r="H179" s="49">
        <v>8.5358333333333345</v>
      </c>
      <c r="I179" s="49"/>
      <c r="J179" s="49"/>
      <c r="K179" s="36" t="s">
        <v>142</v>
      </c>
      <c r="L179" s="36" t="s">
        <v>568</v>
      </c>
      <c r="M179" s="36">
        <v>2013</v>
      </c>
      <c r="N179" s="52">
        <v>11.08939229778241</v>
      </c>
      <c r="O179" s="35" t="s">
        <v>577</v>
      </c>
    </row>
    <row r="180" spans="1:16" s="36" customFormat="1" x14ac:dyDescent="0.3">
      <c r="A180" s="36" t="s">
        <v>255</v>
      </c>
      <c r="B180" s="36" t="s">
        <v>128</v>
      </c>
      <c r="C180" s="36" t="s">
        <v>593</v>
      </c>
      <c r="D180" s="36" t="s">
        <v>594</v>
      </c>
      <c r="E180" s="36" t="s">
        <v>595</v>
      </c>
      <c r="F180" s="36" t="s">
        <v>16</v>
      </c>
      <c r="G180" s="66" t="s">
        <v>596</v>
      </c>
      <c r="H180" s="49">
        <v>72.92</v>
      </c>
      <c r="I180" s="49"/>
      <c r="J180" s="50">
        <v>0</v>
      </c>
      <c r="K180" s="36" t="s">
        <v>18</v>
      </c>
      <c r="L180" s="36" t="s">
        <v>623</v>
      </c>
      <c r="M180" s="36">
        <v>2020</v>
      </c>
      <c r="N180" s="52">
        <v>84.565615514922214</v>
      </c>
      <c r="O180" s="35" t="s">
        <v>27</v>
      </c>
    </row>
    <row r="181" spans="1:16" s="36" customFormat="1" x14ac:dyDescent="0.3">
      <c r="A181" s="36" t="s">
        <v>255</v>
      </c>
      <c r="B181" s="36" t="s">
        <v>128</v>
      </c>
      <c r="C181" s="36" t="s">
        <v>593</v>
      </c>
      <c r="D181" s="36" t="s">
        <v>594</v>
      </c>
      <c r="E181" s="36" t="s">
        <v>595</v>
      </c>
      <c r="F181" s="36" t="s">
        <v>16</v>
      </c>
      <c r="G181" s="66" t="s">
        <v>1142</v>
      </c>
      <c r="H181" s="36">
        <v>453.95</v>
      </c>
      <c r="J181" s="50">
        <v>0</v>
      </c>
      <c r="K181" s="36" t="s">
        <v>18</v>
      </c>
      <c r="L181" s="36" t="s">
        <v>1292</v>
      </c>
      <c r="M181" s="36">
        <v>2019</v>
      </c>
      <c r="N181" s="52">
        <v>539.53812889333847</v>
      </c>
      <c r="O181" s="36" t="s">
        <v>1141</v>
      </c>
    </row>
    <row r="182" spans="1:16" s="36" customFormat="1" x14ac:dyDescent="0.3">
      <c r="A182" s="36" t="s">
        <v>255</v>
      </c>
      <c r="B182" s="36" t="s">
        <v>128</v>
      </c>
      <c r="C182" s="36" t="s">
        <v>136</v>
      </c>
      <c r="D182" s="36" t="s">
        <v>587</v>
      </c>
      <c r="E182" s="36" t="s">
        <v>146</v>
      </c>
      <c r="F182" s="36" t="s">
        <v>16</v>
      </c>
      <c r="G182" s="66" t="s">
        <v>588</v>
      </c>
      <c r="H182" s="49">
        <v>271.58</v>
      </c>
      <c r="I182" s="49"/>
      <c r="J182" s="49"/>
      <c r="K182" s="36" t="s">
        <v>18</v>
      </c>
      <c r="L182" s="36" t="s">
        <v>623</v>
      </c>
      <c r="M182" s="36">
        <v>2020</v>
      </c>
      <c r="N182" s="48">
        <v>314.95241170519165</v>
      </c>
      <c r="O182" s="35" t="s">
        <v>27</v>
      </c>
    </row>
    <row r="183" spans="1:16" s="36" customFormat="1" x14ac:dyDescent="0.3">
      <c r="A183" s="36" t="s">
        <v>255</v>
      </c>
      <c r="B183" s="36" t="s">
        <v>128</v>
      </c>
      <c r="C183" s="36" t="s">
        <v>136</v>
      </c>
      <c r="D183" s="36" t="s">
        <v>591</v>
      </c>
      <c r="E183" s="36" t="s">
        <v>146</v>
      </c>
      <c r="F183" s="36" t="s">
        <v>16</v>
      </c>
      <c r="G183" s="66" t="s">
        <v>592</v>
      </c>
      <c r="H183" s="49">
        <v>44.17</v>
      </c>
      <c r="I183" s="49"/>
      <c r="J183" s="49"/>
      <c r="K183" s="36" t="s">
        <v>18</v>
      </c>
      <c r="L183" s="36" t="s">
        <v>623</v>
      </c>
      <c r="M183" s="36">
        <v>2020</v>
      </c>
      <c r="N183" s="48">
        <v>51.224125580007055</v>
      </c>
      <c r="O183" s="35" t="s">
        <v>27</v>
      </c>
    </row>
    <row r="184" spans="1:16" s="36" customFormat="1" x14ac:dyDescent="0.3">
      <c r="A184" s="36" t="s">
        <v>255</v>
      </c>
      <c r="B184" s="36" t="s">
        <v>128</v>
      </c>
      <c r="C184" s="36" t="s">
        <v>556</v>
      </c>
      <c r="D184" s="36" t="s">
        <v>556</v>
      </c>
      <c r="E184" s="36" t="s">
        <v>556</v>
      </c>
      <c r="F184" s="36" t="s">
        <v>16</v>
      </c>
      <c r="G184" s="66" t="s">
        <v>558</v>
      </c>
      <c r="H184" s="49">
        <v>3412.06</v>
      </c>
      <c r="I184" s="49"/>
      <c r="J184" s="49"/>
      <c r="K184" s="36" t="s">
        <v>142</v>
      </c>
      <c r="L184" s="36" t="s">
        <v>1294</v>
      </c>
      <c r="M184" s="36">
        <v>2021</v>
      </c>
      <c r="N184" s="48">
        <v>3902.3556292099611</v>
      </c>
      <c r="O184" s="35" t="s">
        <v>242</v>
      </c>
    </row>
    <row r="185" spans="1:16" s="36" customFormat="1" x14ac:dyDescent="0.3">
      <c r="A185" s="36" t="s">
        <v>255</v>
      </c>
      <c r="B185" s="36" t="s">
        <v>128</v>
      </c>
      <c r="C185" s="36" t="s">
        <v>698</v>
      </c>
      <c r="D185" s="36" t="s">
        <v>699</v>
      </c>
      <c r="E185" s="36" t="s">
        <v>700</v>
      </c>
      <c r="F185" s="36" t="s">
        <v>16</v>
      </c>
      <c r="G185" s="66" t="s">
        <v>1137</v>
      </c>
      <c r="H185" s="36">
        <v>5.2198782997413815</v>
      </c>
      <c r="K185" s="36" t="s">
        <v>18</v>
      </c>
      <c r="L185" s="36" t="s">
        <v>701</v>
      </c>
      <c r="M185" s="47" t="s">
        <v>23</v>
      </c>
      <c r="N185" s="48" t="s">
        <v>411</v>
      </c>
      <c r="O185" s="35" t="s">
        <v>144</v>
      </c>
    </row>
    <row r="186" spans="1:16" s="36" customFormat="1" ht="28" x14ac:dyDescent="0.3">
      <c r="A186" s="36" t="s">
        <v>255</v>
      </c>
      <c r="B186" s="36" t="s">
        <v>128</v>
      </c>
      <c r="C186" s="36" t="s">
        <v>220</v>
      </c>
      <c r="D186" s="36" t="s">
        <v>702</v>
      </c>
      <c r="E186" s="36" t="s">
        <v>220</v>
      </c>
      <c r="F186" s="36" t="s">
        <v>109</v>
      </c>
      <c r="G186" s="66" t="s">
        <v>703</v>
      </c>
      <c r="H186" s="55" t="s">
        <v>1175</v>
      </c>
      <c r="I186" s="55" t="s">
        <v>1176</v>
      </c>
      <c r="J186" s="55" t="s">
        <v>1174</v>
      </c>
      <c r="K186" s="36" t="s">
        <v>223</v>
      </c>
      <c r="L186" s="36" t="s">
        <v>224</v>
      </c>
      <c r="M186" s="36">
        <v>2022</v>
      </c>
      <c r="N186" s="56" t="s">
        <v>225</v>
      </c>
      <c r="O186" s="35" t="s">
        <v>226</v>
      </c>
      <c r="P186" s="36" t="s">
        <v>1223</v>
      </c>
    </row>
    <row r="187" spans="1:16" s="36" customFormat="1" x14ac:dyDescent="0.3">
      <c r="A187" s="36" t="s">
        <v>255</v>
      </c>
      <c r="B187" s="36" t="s">
        <v>128</v>
      </c>
      <c r="C187" s="36" t="s">
        <v>136</v>
      </c>
      <c r="D187" s="36" t="s">
        <v>998</v>
      </c>
      <c r="E187" s="36" t="s">
        <v>146</v>
      </c>
      <c r="F187" s="36" t="s">
        <v>16</v>
      </c>
      <c r="G187" s="66" t="s">
        <v>592</v>
      </c>
      <c r="H187" s="57">
        <v>44.17</v>
      </c>
      <c r="I187" s="57"/>
      <c r="J187" s="57"/>
      <c r="K187" s="36" t="s">
        <v>18</v>
      </c>
      <c r="L187" s="36" t="s">
        <v>623</v>
      </c>
      <c r="M187" s="36">
        <v>2020</v>
      </c>
      <c r="N187" s="52">
        <v>51.224125580007055</v>
      </c>
      <c r="O187" s="35" t="s">
        <v>27</v>
      </c>
    </row>
    <row r="188" spans="1:16" s="36" customFormat="1" x14ac:dyDescent="0.3">
      <c r="A188" s="36" t="s">
        <v>255</v>
      </c>
      <c r="B188" s="36" t="s">
        <v>128</v>
      </c>
      <c r="C188" s="36" t="s">
        <v>136</v>
      </c>
      <c r="D188" s="36" t="s">
        <v>723</v>
      </c>
      <c r="E188" s="36" t="s">
        <v>131</v>
      </c>
      <c r="F188" s="36" t="s">
        <v>16</v>
      </c>
      <c r="G188" s="66" t="s">
        <v>563</v>
      </c>
      <c r="H188" s="57">
        <v>292.05427299396649</v>
      </c>
      <c r="I188" s="57"/>
      <c r="J188" s="57"/>
      <c r="K188" s="36" t="s">
        <v>18</v>
      </c>
      <c r="L188" s="36" t="s">
        <v>623</v>
      </c>
      <c r="M188" s="36">
        <v>2020</v>
      </c>
      <c r="N188" s="52">
        <v>338.69650794703648</v>
      </c>
      <c r="O188" s="35" t="s">
        <v>27</v>
      </c>
    </row>
    <row r="189" spans="1:16" s="36" customFormat="1" x14ac:dyDescent="0.3">
      <c r="A189" s="36" t="s">
        <v>255</v>
      </c>
      <c r="B189" s="36" t="s">
        <v>128</v>
      </c>
      <c r="C189" s="36" t="s">
        <v>136</v>
      </c>
      <c r="D189" s="36" t="s">
        <v>721</v>
      </c>
      <c r="E189" s="36" t="s">
        <v>1134</v>
      </c>
      <c r="F189" s="36" t="s">
        <v>16</v>
      </c>
      <c r="G189" s="66" t="s">
        <v>1135</v>
      </c>
      <c r="H189" s="60">
        <v>226.26068208487573</v>
      </c>
      <c r="I189" s="60"/>
      <c r="J189" s="60"/>
      <c r="K189" s="36" t="s">
        <v>18</v>
      </c>
      <c r="L189" s="36" t="s">
        <v>623</v>
      </c>
      <c r="M189" s="36">
        <v>2020</v>
      </c>
      <c r="N189" s="52">
        <v>262.39541754434515</v>
      </c>
      <c r="O189" s="35" t="s">
        <v>27</v>
      </c>
    </row>
    <row r="190" spans="1:16" s="36" customFormat="1" x14ac:dyDescent="0.3">
      <c r="A190" s="36" t="s">
        <v>255</v>
      </c>
      <c r="B190" s="36" t="s">
        <v>128</v>
      </c>
      <c r="C190" s="36" t="s">
        <v>621</v>
      </c>
      <c r="D190" s="36" t="s">
        <v>625</v>
      </c>
      <c r="E190" s="36" t="s">
        <v>621</v>
      </c>
      <c r="F190" s="36" t="s">
        <v>16</v>
      </c>
      <c r="G190" s="66" t="s">
        <v>622</v>
      </c>
      <c r="H190" s="49">
        <v>102.3</v>
      </c>
      <c r="I190" s="49"/>
      <c r="J190" s="49"/>
      <c r="K190" s="36" t="s">
        <v>142</v>
      </c>
      <c r="M190" s="36" t="s">
        <v>23</v>
      </c>
      <c r="N190" s="52" t="s">
        <v>411</v>
      </c>
    </row>
    <row r="191" spans="1:16" s="36" customFormat="1" x14ac:dyDescent="0.3">
      <c r="A191" s="36" t="s">
        <v>255</v>
      </c>
      <c r="B191" s="36" t="s">
        <v>128</v>
      </c>
      <c r="C191" s="36" t="s">
        <v>621</v>
      </c>
      <c r="D191" s="36" t="s">
        <v>624</v>
      </c>
      <c r="E191" s="36" t="s">
        <v>621</v>
      </c>
      <c r="F191" s="36" t="s">
        <v>16</v>
      </c>
      <c r="G191" s="66" t="s">
        <v>1220</v>
      </c>
      <c r="H191" s="49">
        <f>943/5</f>
        <v>188.6</v>
      </c>
      <c r="I191" s="49"/>
      <c r="J191" s="49"/>
      <c r="K191" s="36" t="s">
        <v>142</v>
      </c>
      <c r="M191" s="36" t="s">
        <v>23</v>
      </c>
      <c r="N191" s="52" t="s">
        <v>411</v>
      </c>
      <c r="P191" s="36" t="s">
        <v>1221</v>
      </c>
    </row>
    <row r="192" spans="1:16" s="36" customFormat="1" x14ac:dyDescent="0.3">
      <c r="A192" s="36" t="s">
        <v>255</v>
      </c>
      <c r="B192" s="36" t="s">
        <v>128</v>
      </c>
      <c r="C192" s="36" t="s">
        <v>136</v>
      </c>
      <c r="D192" s="36" t="s">
        <v>722</v>
      </c>
      <c r="E192" s="36" t="s">
        <v>1134</v>
      </c>
      <c r="F192" s="36" t="s">
        <v>16</v>
      </c>
      <c r="G192" s="66" t="s">
        <v>1136</v>
      </c>
      <c r="H192" s="57">
        <v>180</v>
      </c>
      <c r="I192" s="57"/>
      <c r="J192" s="57"/>
      <c r="K192" s="36" t="s">
        <v>18</v>
      </c>
      <c r="L192" s="36" t="s">
        <v>623</v>
      </c>
      <c r="M192" s="36">
        <v>2020</v>
      </c>
      <c r="N192" s="52">
        <v>208.74671959251233</v>
      </c>
      <c r="O192" s="35" t="s">
        <v>330</v>
      </c>
    </row>
    <row r="193" spans="1:15" s="36" customFormat="1" x14ac:dyDescent="0.3">
      <c r="A193" s="36" t="s">
        <v>255</v>
      </c>
      <c r="B193" s="36" t="s">
        <v>128</v>
      </c>
      <c r="C193" s="36" t="s">
        <v>209</v>
      </c>
      <c r="D193" s="36" t="s">
        <v>695</v>
      </c>
      <c r="E193" s="36" t="s">
        <v>211</v>
      </c>
      <c r="F193" s="36" t="s">
        <v>16</v>
      </c>
      <c r="G193" s="66" t="s">
        <v>1127</v>
      </c>
      <c r="H193" s="36">
        <v>35</v>
      </c>
      <c r="K193" s="36" t="s">
        <v>142</v>
      </c>
      <c r="L193" s="36" t="s">
        <v>623</v>
      </c>
      <c r="M193" s="36">
        <v>2020</v>
      </c>
      <c r="N193" s="52">
        <v>40.589639920766288</v>
      </c>
      <c r="O193" s="35" t="s">
        <v>27</v>
      </c>
    </row>
    <row r="194" spans="1:15" s="36" customFormat="1" x14ac:dyDescent="0.3">
      <c r="A194" s="36" t="s">
        <v>255</v>
      </c>
      <c r="B194" s="36" t="s">
        <v>128</v>
      </c>
      <c r="C194" s="36" t="s">
        <v>209</v>
      </c>
      <c r="D194" s="36" t="s">
        <v>696</v>
      </c>
      <c r="E194" s="36" t="s">
        <v>211</v>
      </c>
      <c r="F194" s="36" t="s">
        <v>16</v>
      </c>
      <c r="G194" s="66" t="s">
        <v>1127</v>
      </c>
      <c r="H194" s="36">
        <v>35</v>
      </c>
      <c r="K194" s="36" t="s">
        <v>142</v>
      </c>
      <c r="L194" s="36" t="s">
        <v>623</v>
      </c>
      <c r="M194" s="36">
        <v>2020</v>
      </c>
      <c r="N194" s="52">
        <v>40.589639920766288</v>
      </c>
      <c r="O194" s="35" t="s">
        <v>27</v>
      </c>
    </row>
    <row r="195" spans="1:15" s="36" customFormat="1" x14ac:dyDescent="0.3">
      <c r="A195" s="36" t="s">
        <v>255</v>
      </c>
      <c r="B195" s="36" t="s">
        <v>128</v>
      </c>
      <c r="C195" s="36" t="s">
        <v>209</v>
      </c>
      <c r="D195" s="36" t="s">
        <v>697</v>
      </c>
      <c r="E195" s="36" t="s">
        <v>211</v>
      </c>
      <c r="F195" s="36" t="s">
        <v>16</v>
      </c>
      <c r="G195" s="66" t="s">
        <v>1127</v>
      </c>
      <c r="H195" s="36">
        <v>35</v>
      </c>
      <c r="K195" s="36" t="s">
        <v>142</v>
      </c>
      <c r="L195" s="36" t="s">
        <v>623</v>
      </c>
      <c r="M195" s="36">
        <v>2020</v>
      </c>
      <c r="N195" s="52">
        <v>40.589639920766288</v>
      </c>
      <c r="O195" s="35" t="s">
        <v>27</v>
      </c>
    </row>
    <row r="196" spans="1:15" s="36" customFormat="1" ht="28" x14ac:dyDescent="0.3">
      <c r="A196" s="36" t="s">
        <v>11</v>
      </c>
      <c r="B196" s="36" t="s">
        <v>128</v>
      </c>
      <c r="C196" s="36" t="s">
        <v>220</v>
      </c>
      <c r="D196" s="36" t="s">
        <v>230</v>
      </c>
      <c r="E196" s="36" t="s">
        <v>220</v>
      </c>
      <c r="F196" s="36" t="s">
        <v>16</v>
      </c>
      <c r="G196" s="66" t="s">
        <v>222</v>
      </c>
      <c r="H196" s="55" t="s">
        <v>1175</v>
      </c>
      <c r="I196" s="55" t="s">
        <v>1176</v>
      </c>
      <c r="J196" s="55" t="s">
        <v>1174</v>
      </c>
      <c r="K196" s="36" t="s">
        <v>223</v>
      </c>
      <c r="L196" s="36" t="s">
        <v>224</v>
      </c>
      <c r="M196" s="36">
        <v>2022</v>
      </c>
      <c r="N196" s="56" t="s">
        <v>225</v>
      </c>
      <c r="O196" s="35" t="s">
        <v>226</v>
      </c>
    </row>
    <row r="197" spans="1:15" s="36" customFormat="1" ht="28" x14ac:dyDescent="0.3">
      <c r="A197" s="36" t="s">
        <v>11</v>
      </c>
      <c r="B197" s="36" t="s">
        <v>128</v>
      </c>
      <c r="C197" s="36" t="s">
        <v>220</v>
      </c>
      <c r="D197" s="36" t="s">
        <v>227</v>
      </c>
      <c r="E197" s="36" t="s">
        <v>220</v>
      </c>
      <c r="F197" s="36" t="s">
        <v>109</v>
      </c>
      <c r="G197" s="66" t="s">
        <v>222</v>
      </c>
      <c r="H197" s="55" t="s">
        <v>1175</v>
      </c>
      <c r="I197" s="55" t="s">
        <v>1176</v>
      </c>
      <c r="J197" s="55" t="s">
        <v>1174</v>
      </c>
      <c r="K197" s="36" t="s">
        <v>223</v>
      </c>
      <c r="L197" s="36" t="s">
        <v>224</v>
      </c>
      <c r="M197" s="36">
        <v>2022</v>
      </c>
      <c r="N197" s="56" t="s">
        <v>225</v>
      </c>
      <c r="O197" s="35" t="s">
        <v>226</v>
      </c>
    </row>
    <row r="198" spans="1:15" s="36" customFormat="1" ht="28" x14ac:dyDescent="0.3">
      <c r="A198" s="36" t="s">
        <v>11</v>
      </c>
      <c r="B198" s="36" t="s">
        <v>128</v>
      </c>
      <c r="C198" s="36" t="s">
        <v>220</v>
      </c>
      <c r="D198" s="36" t="s">
        <v>221</v>
      </c>
      <c r="E198" s="36" t="s">
        <v>220</v>
      </c>
      <c r="F198" s="36" t="s">
        <v>28</v>
      </c>
      <c r="G198" s="66" t="s">
        <v>222</v>
      </c>
      <c r="H198" s="55" t="s">
        <v>1175</v>
      </c>
      <c r="I198" s="55" t="s">
        <v>1176</v>
      </c>
      <c r="J198" s="55" t="s">
        <v>1174</v>
      </c>
      <c r="K198" s="36" t="s">
        <v>223</v>
      </c>
      <c r="L198" s="36" t="s">
        <v>224</v>
      </c>
      <c r="M198" s="36">
        <v>2022</v>
      </c>
      <c r="N198" s="56" t="s">
        <v>225</v>
      </c>
      <c r="O198" s="35" t="s">
        <v>226</v>
      </c>
    </row>
    <row r="199" spans="1:15" s="36" customFormat="1" ht="28" x14ac:dyDescent="0.3">
      <c r="A199" s="36" t="s">
        <v>11</v>
      </c>
      <c r="B199" s="36" t="s">
        <v>128</v>
      </c>
      <c r="C199" s="36" t="s">
        <v>220</v>
      </c>
      <c r="D199" s="36" t="s">
        <v>228</v>
      </c>
      <c r="E199" s="36" t="s">
        <v>220</v>
      </c>
      <c r="F199" s="36" t="s">
        <v>16</v>
      </c>
      <c r="G199" s="66" t="s">
        <v>222</v>
      </c>
      <c r="H199" s="55" t="s">
        <v>1175</v>
      </c>
      <c r="I199" s="55" t="s">
        <v>1176</v>
      </c>
      <c r="J199" s="55" t="s">
        <v>1174</v>
      </c>
      <c r="K199" s="36" t="s">
        <v>223</v>
      </c>
      <c r="L199" s="36" t="s">
        <v>224</v>
      </c>
      <c r="M199" s="36">
        <v>2022</v>
      </c>
      <c r="N199" s="56" t="s">
        <v>225</v>
      </c>
      <c r="O199" s="35" t="s">
        <v>226</v>
      </c>
    </row>
    <row r="200" spans="1:15" s="36" customFormat="1" ht="28" x14ac:dyDescent="0.3">
      <c r="A200" s="36" t="s">
        <v>11</v>
      </c>
      <c r="B200" s="36" t="s">
        <v>128</v>
      </c>
      <c r="C200" s="36" t="s">
        <v>220</v>
      </c>
      <c r="D200" s="36" t="s">
        <v>231</v>
      </c>
      <c r="E200" s="36" t="s">
        <v>220</v>
      </c>
      <c r="F200" s="36" t="s">
        <v>109</v>
      </c>
      <c r="G200" s="66" t="s">
        <v>232</v>
      </c>
      <c r="H200" s="55" t="s">
        <v>1175</v>
      </c>
      <c r="I200" s="55" t="s">
        <v>1176</v>
      </c>
      <c r="J200" s="55" t="s">
        <v>1174</v>
      </c>
      <c r="K200" s="36" t="s">
        <v>223</v>
      </c>
      <c r="L200" s="36" t="s">
        <v>224</v>
      </c>
      <c r="M200" s="36">
        <v>2022</v>
      </c>
      <c r="N200" s="56" t="s">
        <v>225</v>
      </c>
      <c r="O200" s="35" t="s">
        <v>226</v>
      </c>
    </row>
    <row r="201" spans="1:15" s="36" customFormat="1" ht="28" x14ac:dyDescent="0.3">
      <c r="A201" s="36" t="s">
        <v>11</v>
      </c>
      <c r="B201" s="36" t="s">
        <v>128</v>
      </c>
      <c r="C201" s="36" t="s">
        <v>220</v>
      </c>
      <c r="D201" s="36" t="s">
        <v>229</v>
      </c>
      <c r="E201" s="36" t="s">
        <v>220</v>
      </c>
      <c r="F201" s="36" t="s">
        <v>16</v>
      </c>
      <c r="G201" s="66" t="s">
        <v>222</v>
      </c>
      <c r="H201" s="55" t="s">
        <v>1175</v>
      </c>
      <c r="I201" s="55" t="s">
        <v>1176</v>
      </c>
      <c r="J201" s="55" t="s">
        <v>1174</v>
      </c>
      <c r="K201" s="36" t="s">
        <v>223</v>
      </c>
      <c r="L201" s="36" t="s">
        <v>224</v>
      </c>
      <c r="M201" s="36">
        <v>2022</v>
      </c>
      <c r="N201" s="56" t="s">
        <v>225</v>
      </c>
      <c r="O201" s="35" t="s">
        <v>226</v>
      </c>
    </row>
    <row r="202" spans="1:15" s="36" customFormat="1" x14ac:dyDescent="0.3">
      <c r="A202" s="36" t="s">
        <v>11</v>
      </c>
      <c r="B202" s="36" t="s">
        <v>128</v>
      </c>
      <c r="C202" s="36" t="s">
        <v>138</v>
      </c>
      <c r="D202" s="36" t="s">
        <v>139</v>
      </c>
      <c r="E202" s="36" t="s">
        <v>140</v>
      </c>
      <c r="F202" s="36" t="s">
        <v>28</v>
      </c>
      <c r="G202" s="66" t="s">
        <v>141</v>
      </c>
      <c r="H202" s="49">
        <v>212</v>
      </c>
      <c r="I202" s="49"/>
      <c r="J202" s="49"/>
      <c r="K202" s="36" t="s">
        <v>142</v>
      </c>
      <c r="L202" s="36" t="s">
        <v>143</v>
      </c>
      <c r="M202" s="36">
        <v>2018</v>
      </c>
      <c r="N202" s="52">
        <v>255.87932237853366</v>
      </c>
      <c r="O202" s="35" t="s">
        <v>144</v>
      </c>
    </row>
    <row r="203" spans="1:15" s="36" customFormat="1" x14ac:dyDescent="0.3">
      <c r="A203" s="36" t="s">
        <v>11</v>
      </c>
      <c r="B203" s="36" t="s">
        <v>128</v>
      </c>
      <c r="C203" s="36" t="s">
        <v>240</v>
      </c>
      <c r="D203" s="36" t="s">
        <v>240</v>
      </c>
      <c r="E203" s="36" t="s">
        <v>241</v>
      </c>
      <c r="F203" s="36" t="s">
        <v>16</v>
      </c>
      <c r="G203" s="66" t="s">
        <v>1121</v>
      </c>
      <c r="H203" s="49">
        <v>150</v>
      </c>
      <c r="I203" s="49"/>
      <c r="J203" s="49"/>
      <c r="K203" s="36" t="s">
        <v>18</v>
      </c>
      <c r="L203" s="36" t="s">
        <v>1294</v>
      </c>
      <c r="M203" s="36">
        <v>2021</v>
      </c>
      <c r="N203" s="52">
        <v>171.55423538316856</v>
      </c>
      <c r="O203" s="35" t="s">
        <v>242</v>
      </c>
    </row>
    <row r="204" spans="1:15" s="36" customFormat="1" x14ac:dyDescent="0.3">
      <c r="A204" s="36" t="s">
        <v>11</v>
      </c>
      <c r="B204" s="36" t="s">
        <v>128</v>
      </c>
      <c r="C204" s="36" t="s">
        <v>233</v>
      </c>
      <c r="D204" s="36" t="s">
        <v>238</v>
      </c>
      <c r="E204" s="36" t="s">
        <v>235</v>
      </c>
      <c r="F204" s="36" t="s">
        <v>16</v>
      </c>
      <c r="G204" s="66" t="s">
        <v>239</v>
      </c>
      <c r="H204" s="49">
        <v>126.94166666666615</v>
      </c>
      <c r="I204" s="49"/>
      <c r="J204" s="49"/>
      <c r="K204" s="36" t="s">
        <v>18</v>
      </c>
      <c r="L204" s="36" t="s">
        <v>1295</v>
      </c>
      <c r="M204" s="36">
        <v>2022</v>
      </c>
      <c r="N204" s="52">
        <v>135.07881406471509</v>
      </c>
      <c r="O204" s="35" t="s">
        <v>237</v>
      </c>
    </row>
    <row r="205" spans="1:15" s="36" customFormat="1" x14ac:dyDescent="0.3">
      <c r="A205" s="36" t="s">
        <v>11</v>
      </c>
      <c r="B205" s="36" t="s">
        <v>128</v>
      </c>
      <c r="C205" s="36" t="s">
        <v>233</v>
      </c>
      <c r="D205" s="36" t="s">
        <v>234</v>
      </c>
      <c r="E205" s="36" t="s">
        <v>235</v>
      </c>
      <c r="F205" s="36" t="s">
        <v>16</v>
      </c>
      <c r="G205" s="66" t="s">
        <v>236</v>
      </c>
      <c r="H205" s="49">
        <v>153.13166666666666</v>
      </c>
      <c r="I205" s="49"/>
      <c r="J205" s="49"/>
      <c r="K205" s="36" t="s">
        <v>18</v>
      </c>
      <c r="L205" s="36" t="s">
        <v>1295</v>
      </c>
      <c r="M205" s="36">
        <v>2022</v>
      </c>
      <c r="N205" s="52">
        <v>162.94763155585909</v>
      </c>
      <c r="O205" s="35" t="s">
        <v>237</v>
      </c>
    </row>
    <row r="206" spans="1:15" s="36" customFormat="1" x14ac:dyDescent="0.3">
      <c r="A206" s="36" t="s">
        <v>11</v>
      </c>
      <c r="B206" s="36" t="s">
        <v>128</v>
      </c>
      <c r="C206" s="36" t="s">
        <v>209</v>
      </c>
      <c r="D206" s="36" t="s">
        <v>217</v>
      </c>
      <c r="E206" s="36" t="s">
        <v>211</v>
      </c>
      <c r="F206" s="36" t="s">
        <v>28</v>
      </c>
      <c r="G206" s="66" t="s">
        <v>218</v>
      </c>
      <c r="H206" s="49">
        <v>113</v>
      </c>
      <c r="I206" s="49"/>
      <c r="J206" s="49"/>
      <c r="K206" s="36" t="s">
        <v>142</v>
      </c>
      <c r="L206" s="36" t="s">
        <v>188</v>
      </c>
      <c r="M206" s="36">
        <v>2020</v>
      </c>
      <c r="N206" s="52">
        <v>131.04655174418829</v>
      </c>
      <c r="O206" s="35" t="s">
        <v>27</v>
      </c>
    </row>
    <row r="207" spans="1:15" s="36" customFormat="1" x14ac:dyDescent="0.3">
      <c r="A207" s="36" t="s">
        <v>11</v>
      </c>
      <c r="B207" s="36" t="s">
        <v>128</v>
      </c>
      <c r="C207" s="36" t="s">
        <v>209</v>
      </c>
      <c r="D207" s="36" t="s">
        <v>214</v>
      </c>
      <c r="E207" s="36" t="s">
        <v>211</v>
      </c>
      <c r="F207" s="36" t="s">
        <v>28</v>
      </c>
      <c r="G207" s="66" t="s">
        <v>215</v>
      </c>
      <c r="H207" s="49">
        <v>142</v>
      </c>
      <c r="I207" s="49"/>
      <c r="J207" s="49"/>
      <c r="K207" s="36" t="s">
        <v>142</v>
      </c>
      <c r="L207" s="36" t="s">
        <v>157</v>
      </c>
      <c r="M207" s="36">
        <v>2020</v>
      </c>
      <c r="N207" s="52">
        <v>164.6779676785375</v>
      </c>
      <c r="O207" s="35" t="s">
        <v>216</v>
      </c>
    </row>
    <row r="208" spans="1:15" s="36" customFormat="1" x14ac:dyDescent="0.3">
      <c r="A208" s="36" t="s">
        <v>11</v>
      </c>
      <c r="B208" s="36" t="s">
        <v>128</v>
      </c>
      <c r="C208" s="36" t="s">
        <v>209</v>
      </c>
      <c r="D208" s="36" t="s">
        <v>219</v>
      </c>
      <c r="E208" s="36" t="s">
        <v>211</v>
      </c>
      <c r="F208" s="36" t="s">
        <v>16</v>
      </c>
      <c r="G208" s="66" t="s">
        <v>212</v>
      </c>
      <c r="H208" s="49">
        <v>113.3</v>
      </c>
      <c r="I208" s="49"/>
      <c r="J208" s="49"/>
      <c r="K208" s="36" t="s">
        <v>142</v>
      </c>
      <c r="L208" s="36" t="s">
        <v>213</v>
      </c>
      <c r="M208" s="36">
        <v>2020</v>
      </c>
      <c r="N208" s="52">
        <v>131.39446294350915</v>
      </c>
      <c r="O208" s="35" t="s">
        <v>27</v>
      </c>
    </row>
    <row r="209" spans="1:16" s="36" customFormat="1" x14ac:dyDescent="0.3">
      <c r="A209" s="36" t="s">
        <v>11</v>
      </c>
      <c r="B209" s="36" t="s">
        <v>128</v>
      </c>
      <c r="C209" s="36" t="s">
        <v>209</v>
      </c>
      <c r="D209" s="36" t="s">
        <v>210</v>
      </c>
      <c r="E209" s="36" t="s">
        <v>211</v>
      </c>
      <c r="F209" s="36" t="s">
        <v>16</v>
      </c>
      <c r="G209" s="66" t="s">
        <v>1173</v>
      </c>
      <c r="H209" s="49">
        <v>113.3</v>
      </c>
      <c r="I209" s="50">
        <v>0</v>
      </c>
      <c r="J209" s="49">
        <v>113.3</v>
      </c>
      <c r="K209" s="36" t="s">
        <v>142</v>
      </c>
      <c r="L209" s="36" t="s">
        <v>213</v>
      </c>
      <c r="M209" s="36">
        <v>2020</v>
      </c>
      <c r="N209" s="52">
        <v>131.39446294350915</v>
      </c>
      <c r="O209" s="35" t="s">
        <v>27</v>
      </c>
    </row>
    <row r="210" spans="1:16" s="36" customFormat="1" x14ac:dyDescent="0.3">
      <c r="A210" s="36" t="s">
        <v>11</v>
      </c>
      <c r="B210" s="36" t="s">
        <v>128</v>
      </c>
      <c r="C210" s="36" t="s">
        <v>200</v>
      </c>
      <c r="D210" s="36" t="s">
        <v>201</v>
      </c>
      <c r="E210" s="36" t="s">
        <v>202</v>
      </c>
      <c r="F210" s="36" t="s">
        <v>16</v>
      </c>
      <c r="G210" s="66" t="s">
        <v>203</v>
      </c>
      <c r="H210" s="49">
        <v>852.29166666666674</v>
      </c>
      <c r="I210" s="49"/>
      <c r="J210" s="49"/>
      <c r="K210" s="36" t="s">
        <v>18</v>
      </c>
      <c r="L210" s="36" t="s">
        <v>1004</v>
      </c>
      <c r="M210" s="47" t="s">
        <v>23</v>
      </c>
      <c r="N210" s="52" t="s">
        <v>411</v>
      </c>
      <c r="O210" s="35" t="s">
        <v>144</v>
      </c>
    </row>
    <row r="211" spans="1:16" s="36" customFormat="1" ht="84" x14ac:dyDescent="0.3">
      <c r="A211" s="36" t="s">
        <v>11</v>
      </c>
      <c r="B211" s="36" t="s">
        <v>128</v>
      </c>
      <c r="C211" s="36" t="s">
        <v>197</v>
      </c>
      <c r="D211" s="55" t="s">
        <v>198</v>
      </c>
      <c r="E211" s="36" t="s">
        <v>199</v>
      </c>
      <c r="F211" s="36" t="s">
        <v>16</v>
      </c>
      <c r="G211" s="66" t="s">
        <v>152</v>
      </c>
      <c r="H211" s="49">
        <v>1414.2624999999998</v>
      </c>
      <c r="I211" s="49"/>
      <c r="J211" s="49"/>
      <c r="K211" s="36" t="s">
        <v>18</v>
      </c>
      <c r="L211" s="36" t="s">
        <v>1003</v>
      </c>
      <c r="M211" s="47" t="s">
        <v>23</v>
      </c>
      <c r="N211" s="48" t="s">
        <v>411</v>
      </c>
      <c r="O211" s="35" t="s">
        <v>24</v>
      </c>
    </row>
    <row r="212" spans="1:16" s="36" customFormat="1" x14ac:dyDescent="0.3">
      <c r="A212" s="36" t="s">
        <v>11</v>
      </c>
      <c r="B212" s="36" t="s">
        <v>128</v>
      </c>
      <c r="C212" s="36" t="s">
        <v>184</v>
      </c>
      <c r="D212" s="36" t="s">
        <v>190</v>
      </c>
      <c r="E212" s="36" t="s">
        <v>186</v>
      </c>
      <c r="F212" s="36" t="s">
        <v>28</v>
      </c>
      <c r="G212" s="66" t="s">
        <v>191</v>
      </c>
      <c r="H212" s="49">
        <v>1658</v>
      </c>
      <c r="I212" s="49"/>
      <c r="J212" s="49"/>
      <c r="K212" s="48" t="s">
        <v>18</v>
      </c>
      <c r="L212" s="36" t="s">
        <v>188</v>
      </c>
      <c r="M212" s="36">
        <v>2022</v>
      </c>
      <c r="N212" s="48">
        <v>1764.2802367436368</v>
      </c>
      <c r="O212" s="35" t="s">
        <v>192</v>
      </c>
      <c r="P212" s="36" t="s">
        <v>1219</v>
      </c>
    </row>
    <row r="213" spans="1:16" s="36" customFormat="1" x14ac:dyDescent="0.3">
      <c r="A213" s="36" t="s">
        <v>11</v>
      </c>
      <c r="B213" s="36" t="s">
        <v>128</v>
      </c>
      <c r="C213" s="36" t="s">
        <v>184</v>
      </c>
      <c r="D213" s="36" t="s">
        <v>185</v>
      </c>
      <c r="E213" s="36" t="s">
        <v>186</v>
      </c>
      <c r="F213" s="36" t="s">
        <v>28</v>
      </c>
      <c r="G213" s="66" t="s">
        <v>187</v>
      </c>
      <c r="H213" s="49">
        <v>1215</v>
      </c>
      <c r="I213" s="49"/>
      <c r="J213" s="49"/>
      <c r="K213" s="52" t="s">
        <v>18</v>
      </c>
      <c r="L213" s="36" t="s">
        <v>188</v>
      </c>
      <c r="M213" s="36">
        <v>2022</v>
      </c>
      <c r="N213" s="48">
        <v>1292.8832856716037</v>
      </c>
      <c r="O213" s="35" t="s">
        <v>189</v>
      </c>
      <c r="P213" s="36" t="s">
        <v>1219</v>
      </c>
    </row>
    <row r="214" spans="1:16" s="36" customFormat="1" x14ac:dyDescent="0.3">
      <c r="A214" s="36" t="s">
        <v>11</v>
      </c>
      <c r="B214" s="36" t="s">
        <v>128</v>
      </c>
      <c r="C214" s="36" t="s">
        <v>153</v>
      </c>
      <c r="D214" s="36" t="s">
        <v>159</v>
      </c>
      <c r="E214" s="36" t="s">
        <v>155</v>
      </c>
      <c r="F214" s="36" t="s">
        <v>28</v>
      </c>
      <c r="G214" s="66" t="s">
        <v>160</v>
      </c>
      <c r="H214" s="49">
        <v>3522</v>
      </c>
      <c r="I214" s="49"/>
      <c r="J214" s="49"/>
      <c r="K214" s="36" t="s">
        <v>18</v>
      </c>
      <c r="L214" s="36" t="s">
        <v>157</v>
      </c>
      <c r="M214" s="47" t="s">
        <v>23</v>
      </c>
      <c r="N214" s="48" t="s">
        <v>411</v>
      </c>
      <c r="O214" s="35" t="s">
        <v>105</v>
      </c>
    </row>
    <row r="215" spans="1:16" s="36" customFormat="1" x14ac:dyDescent="0.3">
      <c r="A215" s="36" t="s">
        <v>11</v>
      </c>
      <c r="B215" s="36" t="s">
        <v>128</v>
      </c>
      <c r="C215" s="36" t="s">
        <v>153</v>
      </c>
      <c r="D215" s="36" t="s">
        <v>154</v>
      </c>
      <c r="E215" s="36" t="s">
        <v>155</v>
      </c>
      <c r="F215" s="36" t="s">
        <v>28</v>
      </c>
      <c r="G215" s="66" t="s">
        <v>156</v>
      </c>
      <c r="H215" s="49">
        <v>2499.4250000000002</v>
      </c>
      <c r="I215" s="49"/>
      <c r="J215" s="49"/>
      <c r="K215" s="36" t="s">
        <v>18</v>
      </c>
      <c r="L215" s="36" t="s">
        <v>157</v>
      </c>
      <c r="M215" s="36">
        <v>2018</v>
      </c>
      <c r="N215" s="48">
        <v>3016.7508270564463</v>
      </c>
      <c r="O215" s="35" t="s">
        <v>158</v>
      </c>
    </row>
    <row r="216" spans="1:16" s="36" customFormat="1" x14ac:dyDescent="0.3">
      <c r="A216" s="36" t="s">
        <v>11</v>
      </c>
      <c r="B216" s="36" t="s">
        <v>128</v>
      </c>
      <c r="C216" s="36" t="s">
        <v>204</v>
      </c>
      <c r="D216" s="36" t="s">
        <v>205</v>
      </c>
      <c r="E216" s="36" t="s">
        <v>206</v>
      </c>
      <c r="F216" s="36" t="s">
        <v>28</v>
      </c>
      <c r="G216" s="66" t="s">
        <v>156</v>
      </c>
      <c r="H216" s="49">
        <v>651</v>
      </c>
      <c r="I216" s="49"/>
      <c r="J216" s="49"/>
      <c r="K216" s="36" t="s">
        <v>18</v>
      </c>
      <c r="L216" s="36" t="s">
        <v>157</v>
      </c>
      <c r="M216" s="36">
        <v>2022</v>
      </c>
      <c r="N216" s="48">
        <v>692.73005676725427</v>
      </c>
      <c r="O216" s="35" t="s">
        <v>207</v>
      </c>
      <c r="P216" s="36" t="s">
        <v>1302</v>
      </c>
    </row>
    <row r="217" spans="1:16" s="36" customFormat="1" x14ac:dyDescent="0.3">
      <c r="A217" s="36" t="s">
        <v>11</v>
      </c>
      <c r="B217" s="36" t="s">
        <v>128</v>
      </c>
      <c r="C217" s="36" t="s">
        <v>204</v>
      </c>
      <c r="D217" s="36" t="s">
        <v>208</v>
      </c>
      <c r="E217" s="36" t="s">
        <v>206</v>
      </c>
      <c r="F217" s="36" t="s">
        <v>28</v>
      </c>
      <c r="G217" s="66" t="s">
        <v>156</v>
      </c>
      <c r="H217" s="49">
        <v>1582</v>
      </c>
      <c r="I217" s="49"/>
      <c r="J217" s="49"/>
      <c r="K217" s="36" t="s">
        <v>18</v>
      </c>
      <c r="L217" s="36" t="s">
        <v>157</v>
      </c>
      <c r="M217" s="36">
        <v>2022</v>
      </c>
      <c r="N217" s="48">
        <v>1683.4085250473061</v>
      </c>
      <c r="O217" s="35" t="s">
        <v>207</v>
      </c>
    </row>
    <row r="218" spans="1:16" s="36" customFormat="1" x14ac:dyDescent="0.3">
      <c r="A218" s="36" t="s">
        <v>11</v>
      </c>
      <c r="B218" s="36" t="s">
        <v>128</v>
      </c>
      <c r="C218" s="36" t="s">
        <v>179</v>
      </c>
      <c r="D218" s="36" t="s">
        <v>180</v>
      </c>
      <c r="E218" s="36" t="s">
        <v>181</v>
      </c>
      <c r="F218" s="36" t="s">
        <v>28</v>
      </c>
      <c r="G218" s="66" t="s">
        <v>182</v>
      </c>
      <c r="H218" s="49">
        <v>1.49</v>
      </c>
      <c r="I218" s="49"/>
      <c r="J218" s="49"/>
      <c r="K218" s="36" t="s">
        <v>142</v>
      </c>
      <c r="L218" s="36" t="s">
        <v>183</v>
      </c>
      <c r="M218" s="36">
        <v>2020</v>
      </c>
      <c r="N218" s="48">
        <v>1.7279589566269076</v>
      </c>
      <c r="O218" s="35" t="s">
        <v>27</v>
      </c>
    </row>
    <row r="219" spans="1:16" s="36" customFormat="1" x14ac:dyDescent="0.3">
      <c r="A219" s="36" t="s">
        <v>11</v>
      </c>
      <c r="B219" s="36" t="s">
        <v>128</v>
      </c>
      <c r="C219" s="36" t="s">
        <v>174</v>
      </c>
      <c r="D219" s="36" t="s">
        <v>175</v>
      </c>
      <c r="E219" s="36" t="s">
        <v>176</v>
      </c>
      <c r="F219" s="36" t="s">
        <v>16</v>
      </c>
      <c r="G219" s="66" t="s">
        <v>177</v>
      </c>
      <c r="H219" s="49">
        <v>379.5</v>
      </c>
      <c r="I219" s="49"/>
      <c r="J219" s="49"/>
      <c r="K219" s="36" t="s">
        <v>142</v>
      </c>
      <c r="L219" s="36" t="s">
        <v>178</v>
      </c>
      <c r="M219" s="36">
        <v>2022</v>
      </c>
      <c r="N219" s="48">
        <v>403.82650774680951</v>
      </c>
      <c r="O219" s="35" t="s">
        <v>1143</v>
      </c>
    </row>
    <row r="220" spans="1:16" s="36" customFormat="1" x14ac:dyDescent="0.3">
      <c r="A220" s="36" t="s">
        <v>11</v>
      </c>
      <c r="B220" s="36" t="s">
        <v>128</v>
      </c>
      <c r="C220" s="36" t="s">
        <v>174</v>
      </c>
      <c r="D220" s="36" t="s">
        <v>175</v>
      </c>
      <c r="E220" s="36" t="s">
        <v>176</v>
      </c>
      <c r="F220" s="36" t="s">
        <v>28</v>
      </c>
      <c r="G220" s="66" t="s">
        <v>177</v>
      </c>
      <c r="H220" s="49">
        <v>379.5</v>
      </c>
      <c r="I220" s="49"/>
      <c r="J220" s="49"/>
      <c r="K220" s="36" t="s">
        <v>142</v>
      </c>
      <c r="L220" s="36" t="s">
        <v>178</v>
      </c>
      <c r="M220" s="36">
        <v>2022</v>
      </c>
      <c r="N220" s="48">
        <v>403.82650774680951</v>
      </c>
      <c r="O220" s="35" t="s">
        <v>1143</v>
      </c>
    </row>
    <row r="221" spans="1:16" s="36" customFormat="1" x14ac:dyDescent="0.3">
      <c r="A221" s="36" t="s">
        <v>11</v>
      </c>
      <c r="B221" s="36" t="s">
        <v>128</v>
      </c>
      <c r="C221" s="36" t="s">
        <v>243</v>
      </c>
      <c r="D221" s="36" t="s">
        <v>248</v>
      </c>
      <c r="E221" s="36" t="s">
        <v>248</v>
      </c>
      <c r="F221" s="36" t="s">
        <v>16</v>
      </c>
      <c r="G221" s="66" t="s">
        <v>249</v>
      </c>
      <c r="H221" s="49">
        <v>43.5</v>
      </c>
      <c r="I221" s="49"/>
      <c r="J221" s="49"/>
      <c r="K221" s="36" t="s">
        <v>18</v>
      </c>
      <c r="L221" s="36" t="s">
        <v>1297</v>
      </c>
      <c r="M221" s="36">
        <v>2021</v>
      </c>
      <c r="N221" s="48">
        <v>49.750728261118887</v>
      </c>
      <c r="O221" s="35" t="s">
        <v>24</v>
      </c>
    </row>
    <row r="222" spans="1:16" s="36" customFormat="1" x14ac:dyDescent="0.3">
      <c r="A222" s="36" t="s">
        <v>11</v>
      </c>
      <c r="B222" s="36" t="s">
        <v>128</v>
      </c>
      <c r="C222" s="36" t="s">
        <v>161</v>
      </c>
      <c r="D222" s="36" t="s">
        <v>162</v>
      </c>
      <c r="E222" s="36" t="s">
        <v>163</v>
      </c>
      <c r="F222" s="36" t="s">
        <v>109</v>
      </c>
      <c r="G222" s="66" t="s">
        <v>152</v>
      </c>
      <c r="H222" s="49">
        <v>17.987233333333332</v>
      </c>
      <c r="I222" s="49"/>
      <c r="J222" s="49"/>
      <c r="K222" s="36" t="s">
        <v>142</v>
      </c>
      <c r="L222" s="36" t="s">
        <v>1118</v>
      </c>
      <c r="M222" s="36">
        <v>2020</v>
      </c>
      <c r="N222" s="48">
        <v>20.859866404880133</v>
      </c>
      <c r="O222" s="35" t="s">
        <v>27</v>
      </c>
    </row>
    <row r="223" spans="1:16" s="36" customFormat="1" ht="28" x14ac:dyDescent="0.3">
      <c r="A223" s="36" t="s">
        <v>11</v>
      </c>
      <c r="B223" s="36" t="s">
        <v>128</v>
      </c>
      <c r="C223" s="36" t="s">
        <v>168</v>
      </c>
      <c r="D223" s="55" t="s">
        <v>169</v>
      </c>
      <c r="E223" s="36" t="s">
        <v>170</v>
      </c>
      <c r="F223" s="36" t="s">
        <v>16</v>
      </c>
      <c r="G223" s="66" t="s">
        <v>1138</v>
      </c>
      <c r="H223" s="63">
        <v>260.54000000000002</v>
      </c>
      <c r="I223" s="63"/>
      <c r="J223" s="63"/>
      <c r="K223" s="36" t="s">
        <v>18</v>
      </c>
      <c r="L223" s="36" t="s">
        <v>1295</v>
      </c>
      <c r="M223" s="36">
        <v>2020</v>
      </c>
      <c r="N223" s="48">
        <v>302.14927957018426</v>
      </c>
      <c r="O223" s="35" t="s">
        <v>27</v>
      </c>
    </row>
    <row r="224" spans="1:16" s="36" customFormat="1" ht="42" x14ac:dyDescent="0.3">
      <c r="A224" s="36" t="s">
        <v>11</v>
      </c>
      <c r="B224" s="36" t="s">
        <v>128</v>
      </c>
      <c r="C224" s="36" t="s">
        <v>168</v>
      </c>
      <c r="D224" s="55" t="s">
        <v>1000</v>
      </c>
      <c r="E224" s="36" t="s">
        <v>170</v>
      </c>
      <c r="F224" s="36" t="s">
        <v>16</v>
      </c>
      <c r="G224" s="66" t="s">
        <v>1138</v>
      </c>
      <c r="H224" s="63">
        <v>184.39265986394557</v>
      </c>
      <c r="I224" s="63"/>
      <c r="J224" s="63"/>
      <c r="K224" s="36" t="s">
        <v>18</v>
      </c>
      <c r="L224" s="36" t="s">
        <v>1295</v>
      </c>
      <c r="M224" s="36">
        <v>2020</v>
      </c>
      <c r="N224" s="48">
        <v>213.84090479742525</v>
      </c>
      <c r="O224" s="35" t="s">
        <v>27</v>
      </c>
    </row>
    <row r="225" spans="1:16" s="36" customFormat="1" x14ac:dyDescent="0.3">
      <c r="A225" s="36" t="s">
        <v>11</v>
      </c>
      <c r="B225" s="36" t="s">
        <v>128</v>
      </c>
      <c r="C225" s="36" t="s">
        <v>168</v>
      </c>
      <c r="D225" s="36" t="s">
        <v>172</v>
      </c>
      <c r="E225" s="36" t="s">
        <v>170</v>
      </c>
      <c r="F225" s="36" t="s">
        <v>16</v>
      </c>
      <c r="G225" s="66" t="s">
        <v>1139</v>
      </c>
      <c r="H225" s="49">
        <v>298.61</v>
      </c>
      <c r="I225" s="49"/>
      <c r="J225" s="49"/>
      <c r="K225" s="36" t="s">
        <v>18</v>
      </c>
      <c r="L225" s="36" t="s">
        <v>1295</v>
      </c>
      <c r="M225" s="36">
        <v>2020</v>
      </c>
      <c r="N225" s="48">
        <v>346.29921076400063</v>
      </c>
      <c r="O225" s="35" t="s">
        <v>27</v>
      </c>
    </row>
    <row r="226" spans="1:16" s="36" customFormat="1" x14ac:dyDescent="0.3">
      <c r="A226" s="36" t="s">
        <v>11</v>
      </c>
      <c r="B226" s="36" t="s">
        <v>128</v>
      </c>
      <c r="C226" s="36" t="s">
        <v>168</v>
      </c>
      <c r="D226" s="36" t="s">
        <v>173</v>
      </c>
      <c r="E226" s="36" t="s">
        <v>170</v>
      </c>
      <c r="F226" s="36" t="s">
        <v>16</v>
      </c>
      <c r="G226" s="66" t="s">
        <v>1140</v>
      </c>
      <c r="H226" s="49">
        <v>260.54000000000002</v>
      </c>
      <c r="I226" s="49"/>
      <c r="J226" s="49"/>
      <c r="K226" s="36" t="s">
        <v>18</v>
      </c>
      <c r="L226" s="36" t="s">
        <v>1295</v>
      </c>
      <c r="M226" s="36">
        <v>2020</v>
      </c>
      <c r="N226" s="48">
        <v>302.14927957018426</v>
      </c>
      <c r="O226" s="35" t="s">
        <v>27</v>
      </c>
    </row>
    <row r="227" spans="1:16" s="36" customFormat="1" x14ac:dyDescent="0.3">
      <c r="A227" s="36" t="s">
        <v>11</v>
      </c>
      <c r="B227" s="36" t="s">
        <v>128</v>
      </c>
      <c r="C227" s="36" t="s">
        <v>164</v>
      </c>
      <c r="D227" s="36" t="s">
        <v>165</v>
      </c>
      <c r="E227" s="36" t="s">
        <v>165</v>
      </c>
      <c r="F227" s="36" t="s">
        <v>109</v>
      </c>
      <c r="G227" s="66" t="s">
        <v>166</v>
      </c>
      <c r="H227" s="49">
        <v>478.69</v>
      </c>
      <c r="I227" s="49"/>
      <c r="J227" s="49"/>
      <c r="K227" s="36" t="s">
        <v>142</v>
      </c>
      <c r="L227" s="36" t="s">
        <v>167</v>
      </c>
      <c r="M227" s="36">
        <v>2020</v>
      </c>
      <c r="N227" s="48">
        <v>555.13870667633182</v>
      </c>
      <c r="O227" s="35" t="s">
        <v>27</v>
      </c>
    </row>
    <row r="228" spans="1:16" s="36" customFormat="1" x14ac:dyDescent="0.3">
      <c r="A228" s="36" t="s">
        <v>11</v>
      </c>
      <c r="B228" s="36" t="s">
        <v>128</v>
      </c>
      <c r="C228" s="36" t="s">
        <v>150</v>
      </c>
      <c r="D228" s="36" t="s">
        <v>151</v>
      </c>
      <c r="E228" s="36" t="s">
        <v>151</v>
      </c>
      <c r="F228" s="36" t="s">
        <v>16</v>
      </c>
      <c r="G228" s="66" t="s">
        <v>152</v>
      </c>
      <c r="H228" s="49">
        <v>190</v>
      </c>
      <c r="I228" s="49"/>
      <c r="J228" s="49"/>
      <c r="K228" s="36" t="s">
        <v>18</v>
      </c>
      <c r="L228" s="36" t="s">
        <v>1002</v>
      </c>
      <c r="M228" s="47" t="s">
        <v>23</v>
      </c>
      <c r="N228" s="48" t="s">
        <v>411</v>
      </c>
      <c r="O228" s="35" t="s">
        <v>144</v>
      </c>
    </row>
    <row r="229" spans="1:16" s="36" customFormat="1" x14ac:dyDescent="0.3">
      <c r="A229" s="36" t="s">
        <v>11</v>
      </c>
      <c r="B229" s="36" t="s">
        <v>128</v>
      </c>
      <c r="C229" s="36" t="s">
        <v>243</v>
      </c>
      <c r="D229" s="36" t="s">
        <v>244</v>
      </c>
      <c r="E229" s="36" t="s">
        <v>245</v>
      </c>
      <c r="F229" s="36" t="s">
        <v>16</v>
      </c>
      <c r="G229" s="66" t="s">
        <v>246</v>
      </c>
      <c r="H229" s="49">
        <v>46</v>
      </c>
      <c r="I229" s="49"/>
      <c r="J229" s="49"/>
      <c r="K229" s="36" t="s">
        <v>18</v>
      </c>
      <c r="L229" s="36" t="s">
        <v>1298</v>
      </c>
      <c r="M229" s="36">
        <v>2016</v>
      </c>
      <c r="N229" s="48">
        <v>58.087338972462817</v>
      </c>
      <c r="O229" s="35" t="s">
        <v>24</v>
      </c>
    </row>
    <row r="230" spans="1:16" s="36" customFormat="1" x14ac:dyDescent="0.3">
      <c r="A230" s="36" t="s">
        <v>11</v>
      </c>
      <c r="B230" s="36" t="s">
        <v>128</v>
      </c>
      <c r="C230" s="36" t="s">
        <v>243</v>
      </c>
      <c r="D230" s="36" t="s">
        <v>247</v>
      </c>
      <c r="E230" s="36" t="s">
        <v>247</v>
      </c>
      <c r="F230" s="36" t="s">
        <v>16</v>
      </c>
      <c r="G230" s="66" t="s">
        <v>1123</v>
      </c>
      <c r="H230" s="49">
        <v>43.5</v>
      </c>
      <c r="I230" s="49"/>
      <c r="J230" s="49"/>
      <c r="K230" s="36" t="s">
        <v>18</v>
      </c>
      <c r="L230" s="36" t="s">
        <v>1297</v>
      </c>
      <c r="M230" s="36">
        <v>2021</v>
      </c>
      <c r="N230" s="52">
        <v>49.750728261118887</v>
      </c>
      <c r="O230" s="35" t="s">
        <v>24</v>
      </c>
    </row>
    <row r="231" spans="1:16" s="36" customFormat="1" ht="14.5" x14ac:dyDescent="0.35">
      <c r="A231" s="36" t="s">
        <v>11</v>
      </c>
      <c r="B231" s="36" t="s">
        <v>128</v>
      </c>
      <c r="C231" s="36" t="s">
        <v>193</v>
      </c>
      <c r="D231" s="36" t="s">
        <v>194</v>
      </c>
      <c r="E231" s="36" t="s">
        <v>193</v>
      </c>
      <c r="F231" s="36" t="s">
        <v>16</v>
      </c>
      <c r="G231" s="66" t="s">
        <v>195</v>
      </c>
      <c r="H231" s="49">
        <f>7100/4</f>
        <v>1775</v>
      </c>
      <c r="I231" s="49"/>
      <c r="J231" s="49"/>
      <c r="K231" s="36" t="s">
        <v>142</v>
      </c>
      <c r="L231" s="36" t="s">
        <v>1119</v>
      </c>
      <c r="M231" s="36">
        <v>2018</v>
      </c>
      <c r="N231" s="52">
        <v>2142.3858359523456</v>
      </c>
      <c r="O231" s="32" t="s">
        <v>1289</v>
      </c>
    </row>
    <row r="232" spans="1:16" s="36" customFormat="1" ht="42" x14ac:dyDescent="0.3">
      <c r="A232" s="36" t="s">
        <v>11</v>
      </c>
      <c r="B232" s="36" t="s">
        <v>128</v>
      </c>
      <c r="C232" s="36" t="s">
        <v>129</v>
      </c>
      <c r="D232" s="36" t="s">
        <v>132</v>
      </c>
      <c r="E232" s="36" t="s">
        <v>131</v>
      </c>
      <c r="F232" s="36" t="s">
        <v>16</v>
      </c>
      <c r="G232" s="66" t="s">
        <v>1164</v>
      </c>
      <c r="H232" s="63" t="s">
        <v>1172</v>
      </c>
      <c r="I232" s="63" t="s">
        <v>1163</v>
      </c>
      <c r="J232" s="63" t="s">
        <v>1161</v>
      </c>
      <c r="K232" s="55" t="s">
        <v>1162</v>
      </c>
      <c r="L232" s="36" t="s">
        <v>623</v>
      </c>
      <c r="M232" s="36">
        <v>2020</v>
      </c>
      <c r="N232" s="56" t="s">
        <v>1264</v>
      </c>
      <c r="O232" s="35" t="s">
        <v>27</v>
      </c>
    </row>
    <row r="233" spans="1:16" s="36" customFormat="1" ht="42" x14ac:dyDescent="0.3">
      <c r="A233" s="36" t="s">
        <v>11</v>
      </c>
      <c r="B233" s="36" t="s">
        <v>128</v>
      </c>
      <c r="C233" s="36" t="s">
        <v>129</v>
      </c>
      <c r="D233" s="36" t="s">
        <v>130</v>
      </c>
      <c r="E233" s="36" t="s">
        <v>131</v>
      </c>
      <c r="F233" s="36" t="s">
        <v>16</v>
      </c>
      <c r="G233" s="66" t="s">
        <v>1164</v>
      </c>
      <c r="H233" s="63" t="s">
        <v>1171</v>
      </c>
      <c r="I233" s="63" t="s">
        <v>1160</v>
      </c>
      <c r="J233" s="63" t="s">
        <v>1161</v>
      </c>
      <c r="K233" s="55" t="s">
        <v>1162</v>
      </c>
      <c r="L233" s="36" t="s">
        <v>623</v>
      </c>
      <c r="M233" s="36">
        <v>2020</v>
      </c>
      <c r="N233" s="56" t="s">
        <v>1265</v>
      </c>
      <c r="O233" s="35" t="s">
        <v>27</v>
      </c>
      <c r="P233" s="36" t="s">
        <v>1217</v>
      </c>
    </row>
    <row r="234" spans="1:16" s="36" customFormat="1" ht="42" x14ac:dyDescent="0.3">
      <c r="A234" s="36" t="s">
        <v>11</v>
      </c>
      <c r="B234" s="36" t="s">
        <v>128</v>
      </c>
      <c r="C234" s="36" t="s">
        <v>136</v>
      </c>
      <c r="D234" s="36" t="s">
        <v>137</v>
      </c>
      <c r="E234" s="36" t="s">
        <v>131</v>
      </c>
      <c r="F234" s="36" t="s">
        <v>16</v>
      </c>
      <c r="G234" s="66" t="s">
        <v>1164</v>
      </c>
      <c r="H234" s="49">
        <f>H231</f>
        <v>1775</v>
      </c>
      <c r="I234" s="63" t="s">
        <v>1160</v>
      </c>
      <c r="J234" s="63" t="s">
        <v>1161</v>
      </c>
      <c r="K234" s="36" t="str">
        <f>K231</f>
        <v>Full Cost</v>
      </c>
      <c r="L234" s="36" t="str">
        <f>L231</f>
        <v>Per ton heating</v>
      </c>
      <c r="M234" s="36">
        <f>M231</f>
        <v>2018</v>
      </c>
      <c r="N234" s="48">
        <v>2142.3858359523456</v>
      </c>
      <c r="O234" s="35" t="s">
        <v>27</v>
      </c>
      <c r="P234" s="36" t="s">
        <v>1218</v>
      </c>
    </row>
    <row r="235" spans="1:16" s="36" customFormat="1" x14ac:dyDescent="0.3">
      <c r="A235" s="36" t="s">
        <v>11</v>
      </c>
      <c r="B235" s="36" t="s">
        <v>128</v>
      </c>
      <c r="C235" s="36" t="s">
        <v>129</v>
      </c>
      <c r="D235" s="36" t="s">
        <v>133</v>
      </c>
      <c r="E235" s="36" t="s">
        <v>131</v>
      </c>
      <c r="F235" s="36" t="s">
        <v>16</v>
      </c>
      <c r="G235" s="66" t="s">
        <v>134</v>
      </c>
      <c r="H235" s="49">
        <v>1692.9512504507468</v>
      </c>
      <c r="I235" s="49"/>
      <c r="J235" s="49"/>
      <c r="K235" s="36" t="s">
        <v>18</v>
      </c>
      <c r="L235" s="36" t="s">
        <v>623</v>
      </c>
      <c r="M235" s="36">
        <v>2016</v>
      </c>
      <c r="N235" s="48">
        <v>2137.8050684518985</v>
      </c>
      <c r="O235" s="35" t="s">
        <v>135</v>
      </c>
    </row>
    <row r="236" spans="1:16" s="36" customFormat="1" ht="42" x14ac:dyDescent="0.3">
      <c r="A236" s="36" t="s">
        <v>11</v>
      </c>
      <c r="B236" s="36" t="s">
        <v>128</v>
      </c>
      <c r="C236" s="36" t="s">
        <v>129</v>
      </c>
      <c r="D236" s="36" t="s">
        <v>148</v>
      </c>
      <c r="E236" s="36" t="s">
        <v>146</v>
      </c>
      <c r="F236" s="36" t="s">
        <v>16</v>
      </c>
      <c r="G236" s="66" t="s">
        <v>149</v>
      </c>
      <c r="H236" s="63" t="s">
        <v>1169</v>
      </c>
      <c r="I236" s="63" t="s">
        <v>1167</v>
      </c>
      <c r="J236" s="63" t="s">
        <v>1168</v>
      </c>
      <c r="K236" s="55" t="s">
        <v>1162</v>
      </c>
      <c r="L236" s="36" t="s">
        <v>1299</v>
      </c>
      <c r="M236" s="36">
        <v>2020</v>
      </c>
      <c r="N236" s="56" t="s">
        <v>1266</v>
      </c>
      <c r="O236" s="35" t="s">
        <v>27</v>
      </c>
    </row>
    <row r="237" spans="1:16" s="36" customFormat="1" ht="42" x14ac:dyDescent="0.3">
      <c r="A237" s="36" t="s">
        <v>11</v>
      </c>
      <c r="B237" s="36" t="s">
        <v>128</v>
      </c>
      <c r="C237" s="36" t="s">
        <v>129</v>
      </c>
      <c r="D237" s="55" t="s">
        <v>145</v>
      </c>
      <c r="E237" s="36" t="s">
        <v>146</v>
      </c>
      <c r="F237" s="36" t="s">
        <v>16</v>
      </c>
      <c r="G237" s="66" t="s">
        <v>147</v>
      </c>
      <c r="H237" s="63" t="s">
        <v>1170</v>
      </c>
      <c r="I237" s="63" t="s">
        <v>1166</v>
      </c>
      <c r="J237" s="63" t="s">
        <v>1168</v>
      </c>
      <c r="K237" s="55" t="s">
        <v>1162</v>
      </c>
      <c r="L237" s="36" t="s">
        <v>1299</v>
      </c>
      <c r="M237" s="36">
        <v>2020</v>
      </c>
      <c r="N237" s="56" t="s">
        <v>1267</v>
      </c>
      <c r="O237" s="35" t="s">
        <v>27</v>
      </c>
    </row>
    <row r="238" spans="1:16" s="36" customFormat="1" x14ac:dyDescent="0.3">
      <c r="A238" s="36" t="s">
        <v>255</v>
      </c>
      <c r="B238" s="36" t="s">
        <v>250</v>
      </c>
      <c r="C238" s="36" t="s">
        <v>256</v>
      </c>
      <c r="D238" s="36" t="s">
        <v>809</v>
      </c>
      <c r="E238" s="36" t="s">
        <v>763</v>
      </c>
      <c r="F238" s="36" t="s">
        <v>16</v>
      </c>
      <c r="G238" s="66" t="s">
        <v>803</v>
      </c>
      <c r="H238" s="49">
        <v>130</v>
      </c>
      <c r="I238" s="49"/>
      <c r="J238" s="49"/>
      <c r="K238" s="36" t="s">
        <v>18</v>
      </c>
      <c r="L238" s="36" t="s">
        <v>765</v>
      </c>
      <c r="M238" s="36">
        <v>2017</v>
      </c>
      <c r="N238" s="48">
        <v>160.15590576472476</v>
      </c>
      <c r="O238" s="35" t="s">
        <v>254</v>
      </c>
      <c r="P238" s="36" t="s">
        <v>1241</v>
      </c>
    </row>
    <row r="239" spans="1:16" s="36" customFormat="1" x14ac:dyDescent="0.3">
      <c r="A239" s="36" t="s">
        <v>255</v>
      </c>
      <c r="B239" s="36" t="s">
        <v>250</v>
      </c>
      <c r="C239" s="36" t="s">
        <v>256</v>
      </c>
      <c r="D239" s="36" t="s">
        <v>808</v>
      </c>
      <c r="E239" s="36" t="s">
        <v>763</v>
      </c>
      <c r="F239" s="36" t="s">
        <v>16</v>
      </c>
      <c r="G239" s="66" t="s">
        <v>803</v>
      </c>
      <c r="H239" s="49">
        <v>130</v>
      </c>
      <c r="I239" s="49"/>
      <c r="J239" s="49"/>
      <c r="K239" s="36" t="s">
        <v>18</v>
      </c>
      <c r="L239" s="36" t="s">
        <v>765</v>
      </c>
      <c r="M239" s="36">
        <v>2017</v>
      </c>
      <c r="N239" s="48">
        <v>160.15590576472476</v>
      </c>
      <c r="O239" s="35" t="s">
        <v>254</v>
      </c>
      <c r="P239" s="36" t="s">
        <v>1241</v>
      </c>
    </row>
    <row r="240" spans="1:16" s="36" customFormat="1" x14ac:dyDescent="0.3">
      <c r="A240" s="36" t="s">
        <v>255</v>
      </c>
      <c r="B240" s="36" t="s">
        <v>250</v>
      </c>
      <c r="C240" s="36" t="s">
        <v>746</v>
      </c>
      <c r="D240" s="36" t="s">
        <v>806</v>
      </c>
      <c r="E240" s="36" t="s">
        <v>807</v>
      </c>
      <c r="F240" s="36" t="s">
        <v>16</v>
      </c>
      <c r="G240" s="66" t="s">
        <v>290</v>
      </c>
      <c r="H240" s="49">
        <v>750</v>
      </c>
      <c r="I240" s="49"/>
      <c r="J240" s="49"/>
      <c r="K240" s="36" t="s">
        <v>142</v>
      </c>
      <c r="L240" s="36" t="s">
        <v>19</v>
      </c>
      <c r="M240" s="36" t="s">
        <v>23</v>
      </c>
      <c r="N240" s="48" t="s">
        <v>411</v>
      </c>
      <c r="O240" s="35" t="s">
        <v>267</v>
      </c>
    </row>
    <row r="241" spans="1:16" s="36" customFormat="1" x14ac:dyDescent="0.3">
      <c r="A241" s="69" t="s">
        <v>255</v>
      </c>
      <c r="B241" s="69" t="s">
        <v>250</v>
      </c>
      <c r="C241" s="69" t="s">
        <v>261</v>
      </c>
      <c r="D241" s="69" t="s">
        <v>804</v>
      </c>
      <c r="E241" s="69" t="s">
        <v>289</v>
      </c>
      <c r="F241" s="69" t="s">
        <v>16</v>
      </c>
      <c r="G241" s="70" t="s">
        <v>805</v>
      </c>
      <c r="H241" s="71" t="s">
        <v>1307</v>
      </c>
      <c r="I241" s="69"/>
      <c r="J241" s="69"/>
      <c r="K241" s="69" t="s">
        <v>411</v>
      </c>
      <c r="L241" s="69" t="s">
        <v>411</v>
      </c>
      <c r="M241" s="73" t="s">
        <v>23</v>
      </c>
      <c r="N241" s="74" t="s">
        <v>411</v>
      </c>
      <c r="O241" s="69" t="s">
        <v>411</v>
      </c>
      <c r="P241" s="69"/>
    </row>
    <row r="242" spans="1:16" s="36" customFormat="1" x14ac:dyDescent="0.3">
      <c r="A242" s="36" t="s">
        <v>255</v>
      </c>
      <c r="B242" s="36" t="s">
        <v>250</v>
      </c>
      <c r="C242" s="36" t="s">
        <v>256</v>
      </c>
      <c r="D242" s="36" t="s">
        <v>801</v>
      </c>
      <c r="E242" s="36" t="s">
        <v>802</v>
      </c>
      <c r="F242" s="36" t="s">
        <v>16</v>
      </c>
      <c r="G242" s="66" t="s">
        <v>803</v>
      </c>
      <c r="H242" s="49">
        <v>130</v>
      </c>
      <c r="I242" s="49"/>
      <c r="J242" s="49"/>
      <c r="K242" s="36" t="s">
        <v>18</v>
      </c>
      <c r="L242" s="36" t="s">
        <v>765</v>
      </c>
      <c r="M242" s="36">
        <v>2019</v>
      </c>
      <c r="N242" s="52">
        <v>154.51031337401477</v>
      </c>
      <c r="O242" s="35" t="s">
        <v>254</v>
      </c>
      <c r="P242" s="36" t="s">
        <v>1236</v>
      </c>
    </row>
    <row r="243" spans="1:16" s="36" customFormat="1" x14ac:dyDescent="0.3">
      <c r="A243" s="36" t="s">
        <v>255</v>
      </c>
      <c r="B243" s="36" t="s">
        <v>250</v>
      </c>
      <c r="C243" s="36" t="s">
        <v>279</v>
      </c>
      <c r="D243" s="36" t="s">
        <v>799</v>
      </c>
      <c r="E243" s="36" t="s">
        <v>281</v>
      </c>
      <c r="F243" s="36" t="s">
        <v>16</v>
      </c>
      <c r="G243" s="66" t="s">
        <v>800</v>
      </c>
      <c r="H243" s="49">
        <v>2.4</v>
      </c>
      <c r="I243" s="49"/>
      <c r="J243" s="49"/>
      <c r="K243" s="36" t="s">
        <v>142</v>
      </c>
      <c r="L243" s="36" t="s">
        <v>787</v>
      </c>
      <c r="M243" s="36" t="s">
        <v>23</v>
      </c>
      <c r="N243" s="52" t="s">
        <v>411</v>
      </c>
      <c r="O243" s="35" t="s">
        <v>267</v>
      </c>
    </row>
    <row r="244" spans="1:16" s="36" customFormat="1" x14ac:dyDescent="0.3">
      <c r="A244" s="36" t="s">
        <v>255</v>
      </c>
      <c r="B244" s="36" t="s">
        <v>250</v>
      </c>
      <c r="C244" s="36" t="s">
        <v>279</v>
      </c>
      <c r="D244" s="36" t="s">
        <v>797</v>
      </c>
      <c r="E244" s="36" t="s">
        <v>281</v>
      </c>
      <c r="F244" s="36" t="s">
        <v>16</v>
      </c>
      <c r="G244" s="66" t="s">
        <v>798</v>
      </c>
      <c r="H244" s="49">
        <v>118</v>
      </c>
      <c r="I244" s="49"/>
      <c r="J244" s="49"/>
      <c r="K244" s="36" t="s">
        <v>142</v>
      </c>
      <c r="L244" s="36" t="s">
        <v>787</v>
      </c>
      <c r="M244" s="36" t="s">
        <v>23</v>
      </c>
      <c r="N244" s="52" t="s">
        <v>411</v>
      </c>
      <c r="O244" s="35" t="s">
        <v>267</v>
      </c>
    </row>
    <row r="245" spans="1:16" s="36" customFormat="1" x14ac:dyDescent="0.3">
      <c r="A245" s="36" t="s">
        <v>255</v>
      </c>
      <c r="B245" s="36" t="s">
        <v>250</v>
      </c>
      <c r="C245" s="36" t="s">
        <v>279</v>
      </c>
      <c r="D245" s="36" t="s">
        <v>795</v>
      </c>
      <c r="E245" s="36" t="s">
        <v>281</v>
      </c>
      <c r="F245" s="36" t="s">
        <v>16</v>
      </c>
      <c r="G245" s="66" t="s">
        <v>796</v>
      </c>
      <c r="H245" s="49">
        <v>373.25</v>
      </c>
      <c r="I245" s="49"/>
      <c r="J245" s="49"/>
      <c r="K245" s="36" t="s">
        <v>142</v>
      </c>
      <c r="L245" s="36" t="s">
        <v>794</v>
      </c>
      <c r="M245" s="36">
        <v>2020</v>
      </c>
      <c r="N245" s="52">
        <v>432.85951715502904</v>
      </c>
      <c r="O245" s="35" t="s">
        <v>27</v>
      </c>
      <c r="P245" s="36" t="s">
        <v>1240</v>
      </c>
    </row>
    <row r="246" spans="1:16" s="36" customFormat="1" x14ac:dyDescent="0.3">
      <c r="A246" s="36" t="s">
        <v>255</v>
      </c>
      <c r="B246" s="36" t="s">
        <v>250</v>
      </c>
      <c r="C246" s="36" t="s">
        <v>746</v>
      </c>
      <c r="D246" s="36" t="s">
        <v>793</v>
      </c>
      <c r="E246" s="36" t="s">
        <v>748</v>
      </c>
      <c r="F246" s="36" t="s">
        <v>16</v>
      </c>
      <c r="G246" s="66" t="s">
        <v>1224</v>
      </c>
      <c r="H246" s="49">
        <v>373.25</v>
      </c>
      <c r="I246" s="49"/>
      <c r="J246" s="49"/>
      <c r="K246" s="36" t="s">
        <v>142</v>
      </c>
      <c r="L246" s="36" t="s">
        <v>794</v>
      </c>
      <c r="M246" s="36">
        <v>2020</v>
      </c>
      <c r="N246" s="52">
        <v>432.85951715502904</v>
      </c>
      <c r="O246" s="35" t="s">
        <v>27</v>
      </c>
      <c r="P246" s="36" t="s">
        <v>1235</v>
      </c>
    </row>
    <row r="247" spans="1:16" s="36" customFormat="1" x14ac:dyDescent="0.3">
      <c r="A247" s="36" t="s">
        <v>255</v>
      </c>
      <c r="B247" s="36" t="s">
        <v>250</v>
      </c>
      <c r="C247" s="36" t="s">
        <v>279</v>
      </c>
      <c r="D247" s="36" t="s">
        <v>791</v>
      </c>
      <c r="E247" s="36" t="s">
        <v>281</v>
      </c>
      <c r="F247" s="36" t="s">
        <v>16</v>
      </c>
      <c r="G247" s="66" t="s">
        <v>792</v>
      </c>
      <c r="H247" s="49">
        <v>171.98250000000002</v>
      </c>
      <c r="I247" s="49"/>
      <c r="J247" s="49"/>
      <c r="K247" s="36" t="s">
        <v>142</v>
      </c>
      <c r="L247" s="36" t="s">
        <v>787</v>
      </c>
      <c r="M247" s="36">
        <v>2020</v>
      </c>
      <c r="N247" s="52">
        <v>199.44879279066254</v>
      </c>
      <c r="O247" s="35" t="s">
        <v>27</v>
      </c>
    </row>
    <row r="248" spans="1:16" s="36" customFormat="1" x14ac:dyDescent="0.3">
      <c r="A248" s="69" t="s">
        <v>255</v>
      </c>
      <c r="B248" s="69" t="s">
        <v>250</v>
      </c>
      <c r="C248" s="69" t="s">
        <v>279</v>
      </c>
      <c r="D248" s="69" t="s">
        <v>790</v>
      </c>
      <c r="E248" s="69" t="s">
        <v>281</v>
      </c>
      <c r="F248" s="69" t="s">
        <v>16</v>
      </c>
      <c r="G248" s="70" t="s">
        <v>1322</v>
      </c>
      <c r="H248" s="71" t="s">
        <v>1307</v>
      </c>
      <c r="I248" s="71"/>
      <c r="J248" s="71"/>
      <c r="K248" s="69" t="s">
        <v>411</v>
      </c>
      <c r="L248" s="69" t="s">
        <v>411</v>
      </c>
      <c r="M248" s="69" t="s">
        <v>23</v>
      </c>
      <c r="N248" s="74" t="s">
        <v>411</v>
      </c>
      <c r="O248" s="69" t="s">
        <v>411</v>
      </c>
      <c r="P248" s="69"/>
    </row>
    <row r="249" spans="1:16" s="36" customFormat="1" ht="84" x14ac:dyDescent="0.3">
      <c r="A249" s="36" t="s">
        <v>255</v>
      </c>
      <c r="B249" s="36" t="s">
        <v>250</v>
      </c>
      <c r="C249" s="36" t="s">
        <v>279</v>
      </c>
      <c r="D249" s="36" t="s">
        <v>788</v>
      </c>
      <c r="E249" s="36" t="s">
        <v>769</v>
      </c>
      <c r="F249" s="36" t="s">
        <v>16</v>
      </c>
      <c r="G249" s="66" t="s">
        <v>789</v>
      </c>
      <c r="H249" s="55" t="s">
        <v>771</v>
      </c>
      <c r="I249" s="55"/>
      <c r="J249" s="55"/>
      <c r="K249" s="36" t="s">
        <v>142</v>
      </c>
      <c r="L249" s="36" t="s">
        <v>787</v>
      </c>
      <c r="M249" s="36">
        <v>2020</v>
      </c>
      <c r="N249" s="54" t="s">
        <v>772</v>
      </c>
      <c r="O249" s="35" t="s">
        <v>27</v>
      </c>
    </row>
    <row r="250" spans="1:16" s="36" customFormat="1" x14ac:dyDescent="0.3">
      <c r="A250" s="69" t="s">
        <v>255</v>
      </c>
      <c r="B250" s="69" t="s">
        <v>250</v>
      </c>
      <c r="C250" s="69" t="s">
        <v>279</v>
      </c>
      <c r="D250" s="69" t="s">
        <v>786</v>
      </c>
      <c r="E250" s="69" t="s">
        <v>281</v>
      </c>
      <c r="F250" s="69" t="s">
        <v>16</v>
      </c>
      <c r="G250" s="70" t="s">
        <v>1325</v>
      </c>
      <c r="H250" s="71" t="s">
        <v>1307</v>
      </c>
      <c r="I250" s="71"/>
      <c r="J250" s="71"/>
      <c r="K250" s="69" t="s">
        <v>411</v>
      </c>
      <c r="L250" s="69" t="s">
        <v>411</v>
      </c>
      <c r="M250" s="69" t="s">
        <v>23</v>
      </c>
      <c r="N250" s="74" t="s">
        <v>411</v>
      </c>
      <c r="O250" s="69" t="s">
        <v>411</v>
      </c>
      <c r="P250" s="69"/>
    </row>
    <row r="251" spans="1:16" s="36" customFormat="1" x14ac:dyDescent="0.3">
      <c r="A251" s="36" t="s">
        <v>255</v>
      </c>
      <c r="B251" s="36" t="s">
        <v>250</v>
      </c>
      <c r="C251" s="36" t="s">
        <v>279</v>
      </c>
      <c r="D251" s="36" t="s">
        <v>784</v>
      </c>
      <c r="E251" s="36" t="s">
        <v>284</v>
      </c>
      <c r="F251" s="36" t="s">
        <v>16</v>
      </c>
      <c r="G251" s="66" t="s">
        <v>785</v>
      </c>
      <c r="H251" s="49">
        <v>107.24</v>
      </c>
      <c r="I251" s="49"/>
      <c r="J251" s="49"/>
      <c r="K251" s="36" t="s">
        <v>142</v>
      </c>
      <c r="L251" s="36" t="s">
        <v>276</v>
      </c>
      <c r="M251" s="36">
        <v>2020</v>
      </c>
      <c r="N251" s="52">
        <v>124.3666567172279</v>
      </c>
      <c r="O251" s="35" t="s">
        <v>27</v>
      </c>
    </row>
    <row r="252" spans="1:16" s="36" customFormat="1" x14ac:dyDescent="0.3">
      <c r="A252" s="69" t="s">
        <v>255</v>
      </c>
      <c r="B252" s="69" t="s">
        <v>250</v>
      </c>
      <c r="C252" s="69" t="s">
        <v>256</v>
      </c>
      <c r="D252" s="69" t="s">
        <v>783</v>
      </c>
      <c r="E252" s="69" t="s">
        <v>780</v>
      </c>
      <c r="F252" s="69" t="s">
        <v>16</v>
      </c>
      <c r="G252" s="70" t="s">
        <v>1325</v>
      </c>
      <c r="H252" s="71" t="s">
        <v>1307</v>
      </c>
      <c r="I252" s="71"/>
      <c r="J252" s="71"/>
      <c r="K252" s="69" t="s">
        <v>411</v>
      </c>
      <c r="L252" s="69" t="s">
        <v>411</v>
      </c>
      <c r="M252" s="69" t="s">
        <v>23</v>
      </c>
      <c r="N252" s="74" t="s">
        <v>411</v>
      </c>
      <c r="O252" s="69" t="s">
        <v>411</v>
      </c>
      <c r="P252" s="69"/>
    </row>
    <row r="253" spans="1:16" s="36" customFormat="1" x14ac:dyDescent="0.3">
      <c r="A253" s="36" t="s">
        <v>255</v>
      </c>
      <c r="B253" s="36" t="s">
        <v>250</v>
      </c>
      <c r="C253" s="36" t="s">
        <v>256</v>
      </c>
      <c r="D253" s="36" t="s">
        <v>779</v>
      </c>
      <c r="E253" s="36" t="s">
        <v>780</v>
      </c>
      <c r="F253" s="36" t="s">
        <v>16</v>
      </c>
      <c r="G253" s="66" t="s">
        <v>781</v>
      </c>
      <c r="H253" s="49">
        <v>1.36</v>
      </c>
      <c r="I253" s="49"/>
      <c r="J253" s="49"/>
      <c r="K253" s="36" t="s">
        <v>142</v>
      </c>
      <c r="L253" s="36" t="s">
        <v>782</v>
      </c>
      <c r="M253" s="36">
        <v>2020</v>
      </c>
      <c r="N253" s="52">
        <v>1.5771974369212043</v>
      </c>
      <c r="O253" s="35" t="s">
        <v>27</v>
      </c>
    </row>
    <row r="254" spans="1:16" s="36" customFormat="1" x14ac:dyDescent="0.3">
      <c r="A254" s="36" t="s">
        <v>255</v>
      </c>
      <c r="B254" s="36" t="s">
        <v>250</v>
      </c>
      <c r="C254" s="36" t="s">
        <v>261</v>
      </c>
      <c r="D254" s="36" t="s">
        <v>777</v>
      </c>
      <c r="E254" s="36" t="s">
        <v>289</v>
      </c>
      <c r="F254" s="36" t="s">
        <v>16</v>
      </c>
      <c r="G254" s="66" t="s">
        <v>778</v>
      </c>
      <c r="H254" s="49">
        <v>22.67</v>
      </c>
      <c r="I254" s="49"/>
      <c r="J254" s="49"/>
      <c r="K254" s="36" t="s">
        <v>18</v>
      </c>
      <c r="L254" s="36" t="s">
        <v>286</v>
      </c>
      <c r="M254" s="36">
        <v>2019</v>
      </c>
      <c r="N254" s="52">
        <v>26.944221570683961</v>
      </c>
      <c r="O254" s="35" t="s">
        <v>254</v>
      </c>
    </row>
    <row r="255" spans="1:16" s="36" customFormat="1" x14ac:dyDescent="0.3">
      <c r="A255" s="36" t="s">
        <v>255</v>
      </c>
      <c r="B255" s="36" t="s">
        <v>250</v>
      </c>
      <c r="C255" s="36" t="s">
        <v>279</v>
      </c>
      <c r="D255" s="36" t="s">
        <v>775</v>
      </c>
      <c r="E255" s="36" t="s">
        <v>776</v>
      </c>
      <c r="F255" s="36" t="s">
        <v>16</v>
      </c>
      <c r="G255" s="66" t="s">
        <v>282</v>
      </c>
      <c r="H255" s="49">
        <v>11</v>
      </c>
      <c r="I255" s="49"/>
      <c r="J255" s="49"/>
      <c r="K255" s="36" t="s">
        <v>18</v>
      </c>
      <c r="L255" s="36" t="s">
        <v>742</v>
      </c>
      <c r="M255" s="36">
        <v>2019</v>
      </c>
      <c r="N255" s="52">
        <v>13.073949593185866</v>
      </c>
      <c r="O255" s="35" t="s">
        <v>254</v>
      </c>
      <c r="P255" s="36" t="s">
        <v>1234</v>
      </c>
    </row>
    <row r="256" spans="1:16" s="36" customFormat="1" x14ac:dyDescent="0.3">
      <c r="A256" s="36" t="s">
        <v>255</v>
      </c>
      <c r="B256" s="36" t="s">
        <v>250</v>
      </c>
      <c r="C256" s="36" t="s">
        <v>279</v>
      </c>
      <c r="D256" s="36" t="s">
        <v>773</v>
      </c>
      <c r="E256" s="36" t="s">
        <v>281</v>
      </c>
      <c r="F256" s="36" t="s">
        <v>16</v>
      </c>
      <c r="G256" s="66" t="s">
        <v>774</v>
      </c>
      <c r="H256" s="49">
        <v>35</v>
      </c>
      <c r="I256" s="49"/>
      <c r="J256" s="49"/>
      <c r="K256" s="36" t="s">
        <v>142</v>
      </c>
      <c r="L256" s="36" t="s">
        <v>742</v>
      </c>
      <c r="M256" s="36">
        <v>2019</v>
      </c>
      <c r="N256" s="52">
        <v>41.598930523773205</v>
      </c>
      <c r="O256" s="35" t="s">
        <v>254</v>
      </c>
    </row>
    <row r="257" spans="1:16" s="36" customFormat="1" ht="84" x14ac:dyDescent="0.3">
      <c r="A257" s="36" t="s">
        <v>255</v>
      </c>
      <c r="B257" s="36" t="s">
        <v>250</v>
      </c>
      <c r="C257" s="36" t="s">
        <v>279</v>
      </c>
      <c r="D257" s="36" t="s">
        <v>768</v>
      </c>
      <c r="E257" s="36" t="s">
        <v>769</v>
      </c>
      <c r="F257" s="36" t="s">
        <v>16</v>
      </c>
      <c r="G257" s="66" t="s">
        <v>770</v>
      </c>
      <c r="H257" s="55" t="s">
        <v>771</v>
      </c>
      <c r="I257" s="55"/>
      <c r="J257" s="55"/>
      <c r="K257" s="36" t="s">
        <v>142</v>
      </c>
      <c r="L257" s="36" t="s">
        <v>742</v>
      </c>
      <c r="M257" s="36">
        <v>2020</v>
      </c>
      <c r="N257" s="54" t="s">
        <v>772</v>
      </c>
      <c r="O257" s="35" t="s">
        <v>27</v>
      </c>
    </row>
    <row r="258" spans="1:16" s="36" customFormat="1" x14ac:dyDescent="0.3">
      <c r="A258" s="36" t="s">
        <v>255</v>
      </c>
      <c r="B258" s="36" t="s">
        <v>250</v>
      </c>
      <c r="C258" s="36" t="s">
        <v>746</v>
      </c>
      <c r="D258" s="36" t="s">
        <v>747</v>
      </c>
      <c r="E258" s="36" t="s">
        <v>748</v>
      </c>
      <c r="F258" s="36" t="s">
        <v>16</v>
      </c>
      <c r="G258" s="66" t="s">
        <v>749</v>
      </c>
      <c r="H258" s="49">
        <v>19.5</v>
      </c>
      <c r="I258" s="49"/>
      <c r="J258" s="49"/>
      <c r="K258" s="36" t="s">
        <v>142</v>
      </c>
      <c r="L258" s="36" t="s">
        <v>742</v>
      </c>
      <c r="M258" s="36">
        <v>2020</v>
      </c>
      <c r="N258" s="52">
        <v>22.614227955855501</v>
      </c>
      <c r="O258" s="35" t="s">
        <v>254</v>
      </c>
    </row>
    <row r="259" spans="1:16" s="36" customFormat="1" x14ac:dyDescent="0.3">
      <c r="A259" s="36" t="s">
        <v>255</v>
      </c>
      <c r="B259" s="36" t="s">
        <v>250</v>
      </c>
      <c r="C259" s="36" t="s">
        <v>287</v>
      </c>
      <c r="D259" s="36" t="s">
        <v>745</v>
      </c>
      <c r="E259" s="36" t="s">
        <v>289</v>
      </c>
      <c r="F259" s="36" t="s">
        <v>16</v>
      </c>
      <c r="G259" s="66" t="s">
        <v>1183</v>
      </c>
      <c r="H259" s="49">
        <v>14.39</v>
      </c>
      <c r="I259" s="49">
        <f>H259-J259</f>
        <v>13.27</v>
      </c>
      <c r="J259" s="51">
        <v>1.1200000000000001</v>
      </c>
      <c r="K259" s="36" t="s">
        <v>142</v>
      </c>
      <c r="L259" s="36" t="s">
        <v>286</v>
      </c>
      <c r="M259" s="36">
        <v>2020</v>
      </c>
      <c r="N259" s="52">
        <v>16.688140527423624</v>
      </c>
      <c r="O259" s="35" t="s">
        <v>27</v>
      </c>
    </row>
    <row r="260" spans="1:16" s="36" customFormat="1" x14ac:dyDescent="0.3">
      <c r="A260" s="36" t="s">
        <v>255</v>
      </c>
      <c r="B260" s="36" t="s">
        <v>250</v>
      </c>
      <c r="C260" s="36" t="s">
        <v>261</v>
      </c>
      <c r="D260" s="36" t="s">
        <v>743</v>
      </c>
      <c r="E260" s="36" t="s">
        <v>744</v>
      </c>
      <c r="F260" s="36" t="s">
        <v>16</v>
      </c>
      <c r="G260" s="66" t="s">
        <v>1182</v>
      </c>
      <c r="H260" s="49">
        <v>97.38</v>
      </c>
      <c r="I260" s="49">
        <f>H260-J260</f>
        <v>86.55</v>
      </c>
      <c r="J260" s="51">
        <v>10.83</v>
      </c>
      <c r="K260" s="36" t="s">
        <v>142</v>
      </c>
      <c r="L260" s="36" t="s">
        <v>286</v>
      </c>
      <c r="M260" s="36">
        <v>2020</v>
      </c>
      <c r="N260" s="52">
        <v>112.93197529954917</v>
      </c>
      <c r="O260" s="35" t="s">
        <v>27</v>
      </c>
    </row>
    <row r="261" spans="1:16" s="36" customFormat="1" x14ac:dyDescent="0.3">
      <c r="A261" s="36" t="s">
        <v>255</v>
      </c>
      <c r="B261" s="36" t="s">
        <v>250</v>
      </c>
      <c r="C261" s="36" t="s">
        <v>279</v>
      </c>
      <c r="D261" s="36" t="s">
        <v>741</v>
      </c>
      <c r="E261" s="36" t="s">
        <v>281</v>
      </c>
      <c r="F261" s="36" t="s">
        <v>16</v>
      </c>
      <c r="G261" s="66" t="s">
        <v>282</v>
      </c>
      <c r="H261" s="49">
        <v>35</v>
      </c>
      <c r="I261" s="49"/>
      <c r="J261" s="49"/>
      <c r="K261" s="36" t="s">
        <v>142</v>
      </c>
      <c r="L261" s="36" t="s">
        <v>742</v>
      </c>
      <c r="M261" s="36">
        <v>2019</v>
      </c>
      <c r="N261" s="52">
        <v>41.598930523773205</v>
      </c>
      <c r="O261" s="35" t="s">
        <v>254</v>
      </c>
    </row>
    <row r="262" spans="1:16" s="36" customFormat="1" x14ac:dyDescent="0.3">
      <c r="A262" s="36" t="s">
        <v>255</v>
      </c>
      <c r="B262" s="36" t="s">
        <v>250</v>
      </c>
      <c r="C262" s="36" t="s">
        <v>287</v>
      </c>
      <c r="D262" s="36" t="s">
        <v>288</v>
      </c>
      <c r="E262" s="36" t="s">
        <v>289</v>
      </c>
      <c r="F262" s="36" t="s">
        <v>16</v>
      </c>
      <c r="G262" s="66" t="s">
        <v>1181</v>
      </c>
      <c r="H262" s="49">
        <v>22.67</v>
      </c>
      <c r="I262" s="49">
        <f>H262-J262</f>
        <v>21.55</v>
      </c>
      <c r="J262" s="51">
        <v>1.1200000000000001</v>
      </c>
      <c r="K262" s="36" t="s">
        <v>142</v>
      </c>
      <c r="L262" s="36" t="s">
        <v>286</v>
      </c>
      <c r="M262" s="36" t="s">
        <v>23</v>
      </c>
      <c r="N262" s="52" t="s">
        <v>411</v>
      </c>
      <c r="O262" s="35" t="s">
        <v>267</v>
      </c>
    </row>
    <row r="263" spans="1:16" s="36" customFormat="1" x14ac:dyDescent="0.3">
      <c r="A263" s="36" t="s">
        <v>255</v>
      </c>
      <c r="B263" s="36" t="s">
        <v>250</v>
      </c>
      <c r="C263" s="36" t="s">
        <v>261</v>
      </c>
      <c r="D263" s="36" t="s">
        <v>283</v>
      </c>
      <c r="E263" s="36" t="s">
        <v>284</v>
      </c>
      <c r="F263" s="36" t="s">
        <v>16</v>
      </c>
      <c r="G263" s="66" t="s">
        <v>1180</v>
      </c>
      <c r="H263" s="49">
        <v>5.2625000000000002</v>
      </c>
      <c r="I263" s="49">
        <f>H263-J263</f>
        <v>4.1425000000000001</v>
      </c>
      <c r="J263" s="51">
        <v>1.1200000000000001</v>
      </c>
      <c r="K263" s="36" t="s">
        <v>285</v>
      </c>
      <c r="L263" s="36" t="s">
        <v>286</v>
      </c>
      <c r="M263" s="36">
        <v>2020</v>
      </c>
      <c r="N263" s="52">
        <v>6.1029422880866457</v>
      </c>
      <c r="O263" s="35" t="s">
        <v>27</v>
      </c>
    </row>
    <row r="264" spans="1:16" s="36" customFormat="1" x14ac:dyDescent="0.3">
      <c r="A264" s="36" t="s">
        <v>255</v>
      </c>
      <c r="B264" s="36" t="s">
        <v>250</v>
      </c>
      <c r="C264" s="36" t="s">
        <v>279</v>
      </c>
      <c r="D264" s="36" t="s">
        <v>280</v>
      </c>
      <c r="E264" s="36" t="s">
        <v>281</v>
      </c>
      <c r="F264" s="36" t="s">
        <v>16</v>
      </c>
      <c r="G264" s="66" t="s">
        <v>282</v>
      </c>
      <c r="H264" s="49">
        <v>37</v>
      </c>
      <c r="I264" s="49"/>
      <c r="J264" s="49"/>
      <c r="K264" s="36" t="s">
        <v>142</v>
      </c>
      <c r="L264" s="36" t="s">
        <v>276</v>
      </c>
      <c r="M264" s="36">
        <v>2019</v>
      </c>
      <c r="N264" s="52">
        <v>43.976012267988821</v>
      </c>
      <c r="O264" s="35" t="s">
        <v>254</v>
      </c>
    </row>
    <row r="265" spans="1:16" s="36" customFormat="1" x14ac:dyDescent="0.3">
      <c r="A265" s="36" t="s">
        <v>255</v>
      </c>
      <c r="B265" s="36" t="s">
        <v>250</v>
      </c>
      <c r="C265" s="36" t="s">
        <v>261</v>
      </c>
      <c r="D265" s="36" t="s">
        <v>277</v>
      </c>
      <c r="E265" s="36" t="s">
        <v>278</v>
      </c>
      <c r="F265" s="36" t="s">
        <v>16</v>
      </c>
      <c r="G265" s="66" t="s">
        <v>1120</v>
      </c>
      <c r="H265" s="49">
        <v>37</v>
      </c>
      <c r="I265" s="49"/>
      <c r="J265" s="49"/>
      <c r="K265" s="36" t="s">
        <v>18</v>
      </c>
      <c r="L265" s="36" t="s">
        <v>276</v>
      </c>
      <c r="M265" s="36">
        <v>2019</v>
      </c>
      <c r="N265" s="52">
        <v>43.976012267988821</v>
      </c>
      <c r="O265" s="35" t="s">
        <v>254</v>
      </c>
    </row>
    <row r="266" spans="1:16" s="36" customFormat="1" x14ac:dyDescent="0.3">
      <c r="A266" s="36" t="s">
        <v>255</v>
      </c>
      <c r="B266" s="36" t="s">
        <v>250</v>
      </c>
      <c r="C266" s="36" t="s">
        <v>261</v>
      </c>
      <c r="D266" s="36" t="s">
        <v>273</v>
      </c>
      <c r="E266" s="36" t="s">
        <v>274</v>
      </c>
      <c r="F266" s="36" t="s">
        <v>16</v>
      </c>
      <c r="G266" s="66" t="s">
        <v>275</v>
      </c>
      <c r="H266" s="49">
        <v>328.56</v>
      </c>
      <c r="I266" s="49"/>
      <c r="J266" s="49"/>
      <c r="K266" s="36" t="s">
        <v>142</v>
      </c>
      <c r="L266" s="36" t="s">
        <v>276</v>
      </c>
      <c r="M266" s="36">
        <v>2020</v>
      </c>
      <c r="N266" s="48">
        <v>381.03234549619918</v>
      </c>
      <c r="O266" s="35" t="s">
        <v>27</v>
      </c>
    </row>
    <row r="267" spans="1:16" s="36" customFormat="1" ht="28" x14ac:dyDescent="0.3">
      <c r="A267" s="36" t="s">
        <v>255</v>
      </c>
      <c r="B267" s="36" t="s">
        <v>250</v>
      </c>
      <c r="C267" s="36" t="s">
        <v>268</v>
      </c>
      <c r="D267" s="36" t="s">
        <v>269</v>
      </c>
      <c r="E267" s="36" t="s">
        <v>270</v>
      </c>
      <c r="F267" s="36" t="s">
        <v>16</v>
      </c>
      <c r="G267" s="66" t="s">
        <v>271</v>
      </c>
      <c r="H267" s="63" t="s">
        <v>1184</v>
      </c>
      <c r="I267" s="63" t="s">
        <v>1185</v>
      </c>
      <c r="J267" s="63" t="s">
        <v>1186</v>
      </c>
      <c r="K267" s="55" t="s">
        <v>1187</v>
      </c>
      <c r="L267" s="36" t="s">
        <v>272</v>
      </c>
      <c r="M267" s="36">
        <v>2020</v>
      </c>
      <c r="N267" s="56" t="s">
        <v>1259</v>
      </c>
      <c r="O267" s="35" t="s">
        <v>27</v>
      </c>
    </row>
    <row r="268" spans="1:16" s="36" customFormat="1" x14ac:dyDescent="0.3">
      <c r="A268" s="69" t="s">
        <v>255</v>
      </c>
      <c r="B268" s="69" t="s">
        <v>250</v>
      </c>
      <c r="C268" s="69" t="s">
        <v>256</v>
      </c>
      <c r="D268" s="69" t="s">
        <v>265</v>
      </c>
      <c r="E268" s="69" t="s">
        <v>266</v>
      </c>
      <c r="F268" s="69" t="s">
        <v>16</v>
      </c>
      <c r="G268" s="70" t="s">
        <v>1325</v>
      </c>
      <c r="H268" s="71" t="s">
        <v>1307</v>
      </c>
      <c r="I268" s="71"/>
      <c r="J268" s="71"/>
      <c r="K268" s="69" t="s">
        <v>411</v>
      </c>
      <c r="L268" s="69" t="s">
        <v>411</v>
      </c>
      <c r="M268" s="69" t="s">
        <v>23</v>
      </c>
      <c r="N268" s="75" t="s">
        <v>411</v>
      </c>
      <c r="O268" s="69" t="s">
        <v>411</v>
      </c>
      <c r="P268" s="69"/>
    </row>
    <row r="269" spans="1:16" s="36" customFormat="1" x14ac:dyDescent="0.3">
      <c r="A269" s="36" t="s">
        <v>255</v>
      </c>
      <c r="B269" s="36" t="s">
        <v>250</v>
      </c>
      <c r="C269" s="36" t="s">
        <v>261</v>
      </c>
      <c r="D269" s="36" t="s">
        <v>262</v>
      </c>
      <c r="E269" s="36" t="s">
        <v>262</v>
      </c>
      <c r="F269" s="36" t="s">
        <v>16</v>
      </c>
      <c r="G269" s="66" t="s">
        <v>263</v>
      </c>
      <c r="H269" s="49">
        <v>18.5</v>
      </c>
      <c r="I269" s="49"/>
      <c r="J269" s="51"/>
      <c r="K269" s="36" t="s">
        <v>142</v>
      </c>
      <c r="L269" s="36" t="s">
        <v>264</v>
      </c>
      <c r="M269" s="36">
        <v>2019</v>
      </c>
      <c r="N269" s="48">
        <v>21.988006133994411</v>
      </c>
      <c r="O269" s="35" t="s">
        <v>254</v>
      </c>
    </row>
    <row r="270" spans="1:16" s="36" customFormat="1" x14ac:dyDescent="0.3">
      <c r="A270" s="36" t="s">
        <v>255</v>
      </c>
      <c r="B270" s="36" t="s">
        <v>250</v>
      </c>
      <c r="C270" s="36" t="s">
        <v>256</v>
      </c>
      <c r="D270" s="36" t="s">
        <v>257</v>
      </c>
      <c r="E270" s="36" t="s">
        <v>258</v>
      </c>
      <c r="F270" s="36" t="s">
        <v>16</v>
      </c>
      <c r="G270" s="66" t="s">
        <v>259</v>
      </c>
      <c r="H270" s="49">
        <v>100</v>
      </c>
      <c r="I270" s="49"/>
      <c r="J270" s="49"/>
      <c r="K270" s="36" t="s">
        <v>18</v>
      </c>
      <c r="L270" s="36" t="s">
        <v>260</v>
      </c>
      <c r="M270" s="36">
        <v>2020</v>
      </c>
      <c r="N270" s="48">
        <v>115.97039977361796</v>
      </c>
      <c r="O270" s="35" t="s">
        <v>254</v>
      </c>
    </row>
    <row r="271" spans="1:16" s="36" customFormat="1" x14ac:dyDescent="0.3">
      <c r="A271" s="36" t="s">
        <v>11</v>
      </c>
      <c r="B271" s="36" t="s">
        <v>250</v>
      </c>
      <c r="C271" s="36" t="s">
        <v>251</v>
      </c>
      <c r="D271" s="36" t="s">
        <v>767</v>
      </c>
      <c r="E271" s="36" t="s">
        <v>753</v>
      </c>
      <c r="F271" s="36" t="s">
        <v>16</v>
      </c>
      <c r="G271" s="66" t="s">
        <v>1129</v>
      </c>
      <c r="H271" s="49">
        <v>2.0299999999999998</v>
      </c>
      <c r="I271" s="49"/>
      <c r="J271" s="49"/>
      <c r="K271" s="36" t="s">
        <v>142</v>
      </c>
      <c r="L271" s="36" t="s">
        <v>286</v>
      </c>
      <c r="M271" s="36">
        <v>2019</v>
      </c>
      <c r="N271" s="52">
        <v>2.4127379703788456</v>
      </c>
      <c r="O271" s="35" t="s">
        <v>254</v>
      </c>
    </row>
    <row r="272" spans="1:16" s="36" customFormat="1" x14ac:dyDescent="0.3">
      <c r="A272" s="36" t="s">
        <v>11</v>
      </c>
      <c r="B272" s="36" t="s">
        <v>250</v>
      </c>
      <c r="C272" s="36" t="s">
        <v>251</v>
      </c>
      <c r="D272" s="36" t="s">
        <v>766</v>
      </c>
      <c r="E272" s="36" t="s">
        <v>757</v>
      </c>
      <c r="F272" s="36" t="s">
        <v>16</v>
      </c>
      <c r="G272" s="66" t="s">
        <v>1128</v>
      </c>
      <c r="H272" s="49">
        <v>5.29</v>
      </c>
      <c r="I272" s="49"/>
      <c r="J272" s="49"/>
      <c r="K272" s="36" t="s">
        <v>142</v>
      </c>
      <c r="L272" s="36" t="s">
        <v>286</v>
      </c>
      <c r="M272" s="36">
        <v>2020</v>
      </c>
      <c r="N272" s="52">
        <v>6.1348341480243898</v>
      </c>
      <c r="O272" s="35" t="s">
        <v>254</v>
      </c>
    </row>
    <row r="273" spans="1:16" s="36" customFormat="1" x14ac:dyDescent="0.3">
      <c r="A273" s="36" t="s">
        <v>11</v>
      </c>
      <c r="B273" s="36" t="s">
        <v>250</v>
      </c>
      <c r="C273" s="36" t="s">
        <v>761</v>
      </c>
      <c r="D273" s="36" t="s">
        <v>762</v>
      </c>
      <c r="E273" s="36" t="s">
        <v>763</v>
      </c>
      <c r="F273" s="36" t="s">
        <v>16</v>
      </c>
      <c r="G273" s="66" t="s">
        <v>764</v>
      </c>
      <c r="H273" s="49">
        <v>75.959999999999994</v>
      </c>
      <c r="I273" s="51">
        <v>25.75</v>
      </c>
      <c r="J273" s="51">
        <v>50.21</v>
      </c>
      <c r="K273" s="36" t="s">
        <v>142</v>
      </c>
      <c r="L273" s="36" t="s">
        <v>765</v>
      </c>
      <c r="M273" s="36">
        <v>2020</v>
      </c>
      <c r="N273" s="52">
        <v>88.091115668040189</v>
      </c>
      <c r="O273" s="35" t="s">
        <v>27</v>
      </c>
    </row>
    <row r="274" spans="1:16" s="36" customFormat="1" x14ac:dyDescent="0.3">
      <c r="A274" s="36" t="s">
        <v>11</v>
      </c>
      <c r="B274" s="36" t="s">
        <v>250</v>
      </c>
      <c r="C274" s="36" t="s">
        <v>251</v>
      </c>
      <c r="D274" s="36" t="s">
        <v>759</v>
      </c>
      <c r="E274" s="36" t="s">
        <v>753</v>
      </c>
      <c r="F274" s="36" t="s">
        <v>16</v>
      </c>
      <c r="G274" s="66" t="s">
        <v>1124</v>
      </c>
      <c r="H274" s="49">
        <v>3.36</v>
      </c>
      <c r="I274" s="49"/>
      <c r="J274" s="49"/>
      <c r="K274" s="36" t="s">
        <v>760</v>
      </c>
      <c r="L274" s="36" t="s">
        <v>286</v>
      </c>
      <c r="M274" s="36">
        <v>2018</v>
      </c>
      <c r="N274" s="52">
        <v>4.0554458641126088</v>
      </c>
      <c r="O274" s="35" t="s">
        <v>254</v>
      </c>
    </row>
    <row r="275" spans="1:16" s="36" customFormat="1" x14ac:dyDescent="0.3">
      <c r="A275" s="36" t="s">
        <v>11</v>
      </c>
      <c r="B275" s="36" t="s">
        <v>250</v>
      </c>
      <c r="C275" s="36" t="s">
        <v>251</v>
      </c>
      <c r="D275" s="36" t="s">
        <v>758</v>
      </c>
      <c r="E275" s="36" t="s">
        <v>758</v>
      </c>
      <c r="F275" s="36" t="s">
        <v>16</v>
      </c>
      <c r="G275" s="66" t="s">
        <v>1122</v>
      </c>
      <c r="H275" s="49">
        <v>2.0299999999999998</v>
      </c>
      <c r="I275" s="49"/>
      <c r="J275" s="49"/>
      <c r="K275" s="36" t="s">
        <v>18</v>
      </c>
      <c r="L275" s="36" t="s">
        <v>286</v>
      </c>
      <c r="M275" s="36">
        <v>2018</v>
      </c>
      <c r="N275" s="52">
        <v>2.4501652095680346</v>
      </c>
      <c r="O275" s="35" t="s">
        <v>254</v>
      </c>
    </row>
    <row r="276" spans="1:16" s="36" customFormat="1" x14ac:dyDescent="0.3">
      <c r="A276" s="36" t="s">
        <v>11</v>
      </c>
      <c r="B276" s="36" t="s">
        <v>250</v>
      </c>
      <c r="C276" s="36" t="s">
        <v>251</v>
      </c>
      <c r="D276" s="36" t="s">
        <v>757</v>
      </c>
      <c r="E276" s="36" t="s">
        <v>757</v>
      </c>
      <c r="F276" s="36" t="s">
        <v>16</v>
      </c>
      <c r="G276" s="66" t="s">
        <v>1125</v>
      </c>
      <c r="H276" s="49">
        <v>5.29</v>
      </c>
      <c r="I276" s="49"/>
      <c r="J276" s="49"/>
      <c r="K276" s="36" t="s">
        <v>18</v>
      </c>
      <c r="L276" s="36" t="s">
        <v>286</v>
      </c>
      <c r="M276" s="36">
        <v>2020</v>
      </c>
      <c r="N276" s="52">
        <v>6.1348341480243898</v>
      </c>
      <c r="O276" s="35" t="s">
        <v>254</v>
      </c>
    </row>
    <row r="277" spans="1:16" s="36" customFormat="1" x14ac:dyDescent="0.3">
      <c r="A277" s="36" t="s">
        <v>11</v>
      </c>
      <c r="B277" s="36" t="s">
        <v>250</v>
      </c>
      <c r="C277" s="36" t="s">
        <v>251</v>
      </c>
      <c r="D277" s="36" t="s">
        <v>755</v>
      </c>
      <c r="E277" s="36" t="s">
        <v>755</v>
      </c>
      <c r="F277" s="36" t="s">
        <v>16</v>
      </c>
      <c r="G277" s="66" t="s">
        <v>756</v>
      </c>
      <c r="H277" s="49">
        <v>3.35</v>
      </c>
      <c r="I277" s="49"/>
      <c r="J277" s="49"/>
      <c r="K277" s="36" t="s">
        <v>18</v>
      </c>
      <c r="L277" s="36" t="s">
        <v>286</v>
      </c>
      <c r="M277" s="36">
        <v>2020</v>
      </c>
      <c r="N277" s="52">
        <v>3.8850083924162018</v>
      </c>
      <c r="O277" s="35" t="s">
        <v>330</v>
      </c>
    </row>
    <row r="278" spans="1:16" s="36" customFormat="1" x14ac:dyDescent="0.3">
      <c r="A278" s="36" t="s">
        <v>11</v>
      </c>
      <c r="B278" s="36" t="s">
        <v>250</v>
      </c>
      <c r="C278" s="36" t="s">
        <v>251</v>
      </c>
      <c r="D278" s="36" t="s">
        <v>753</v>
      </c>
      <c r="E278" s="36" t="s">
        <v>753</v>
      </c>
      <c r="F278" s="36" t="s">
        <v>16</v>
      </c>
      <c r="G278" s="66" t="s">
        <v>754</v>
      </c>
      <c r="H278" s="49">
        <v>1.57</v>
      </c>
      <c r="I278" s="49"/>
      <c r="J278" s="49"/>
      <c r="K278" s="36" t="s">
        <v>18</v>
      </c>
      <c r="L278" s="36" t="s">
        <v>286</v>
      </c>
      <c r="M278" s="36">
        <v>2020</v>
      </c>
      <c r="N278" s="52">
        <v>1.820735276445802</v>
      </c>
      <c r="O278" s="35" t="s">
        <v>330</v>
      </c>
    </row>
    <row r="279" spans="1:16" s="36" customFormat="1" x14ac:dyDescent="0.3">
      <c r="A279" s="36" t="s">
        <v>11</v>
      </c>
      <c r="B279" s="36" t="s">
        <v>250</v>
      </c>
      <c r="C279" s="36" t="s">
        <v>251</v>
      </c>
      <c r="D279" s="36" t="s">
        <v>750</v>
      </c>
      <c r="E279" s="36" t="s">
        <v>751</v>
      </c>
      <c r="F279" s="36" t="s">
        <v>16</v>
      </c>
      <c r="G279" s="66" t="s">
        <v>752</v>
      </c>
      <c r="H279" s="49">
        <v>6.03</v>
      </c>
      <c r="I279" s="49"/>
      <c r="J279" s="49"/>
      <c r="K279" s="36" t="s">
        <v>142</v>
      </c>
      <c r="L279" s="36" t="s">
        <v>286</v>
      </c>
      <c r="M279" s="36">
        <v>2020</v>
      </c>
      <c r="N279" s="52">
        <v>6.993015106349163</v>
      </c>
      <c r="O279" s="35" t="s">
        <v>27</v>
      </c>
    </row>
    <row r="280" spans="1:16" s="36" customFormat="1" x14ac:dyDescent="0.3">
      <c r="A280" s="36" t="s">
        <v>11</v>
      </c>
      <c r="B280" s="36" t="s">
        <v>250</v>
      </c>
      <c r="C280" s="36" t="s">
        <v>251</v>
      </c>
      <c r="D280" s="36" t="s">
        <v>252</v>
      </c>
      <c r="E280" s="36" t="s">
        <v>252</v>
      </c>
      <c r="F280" s="36" t="s">
        <v>16</v>
      </c>
      <c r="G280" s="66" t="s">
        <v>253</v>
      </c>
      <c r="H280" s="49">
        <v>46</v>
      </c>
      <c r="I280" s="49"/>
      <c r="J280" s="49"/>
      <c r="K280" s="36" t="s">
        <v>142</v>
      </c>
      <c r="L280" s="36" t="s">
        <v>19</v>
      </c>
      <c r="M280" s="36">
        <v>2012</v>
      </c>
      <c r="N280" s="52">
        <v>60.714358193810256</v>
      </c>
      <c r="O280" s="35" t="s">
        <v>1001</v>
      </c>
      <c r="P280" s="36" t="s">
        <v>1216</v>
      </c>
    </row>
    <row r="281" spans="1:16" s="36" customFormat="1" x14ac:dyDescent="0.3">
      <c r="A281" s="36" t="s">
        <v>255</v>
      </c>
      <c r="B281" s="36" t="s">
        <v>291</v>
      </c>
      <c r="C281" s="36" t="s">
        <v>209</v>
      </c>
      <c r="D281" s="36" t="s">
        <v>810</v>
      </c>
      <c r="E281" s="36" t="s">
        <v>552</v>
      </c>
      <c r="F281" s="36" t="s">
        <v>109</v>
      </c>
      <c r="G281" s="66" t="s">
        <v>811</v>
      </c>
      <c r="H281" s="36" t="s">
        <v>812</v>
      </c>
      <c r="K281" s="36" t="s">
        <v>18</v>
      </c>
      <c r="L281" s="36" t="s">
        <v>813</v>
      </c>
      <c r="M281" s="47" t="s">
        <v>23</v>
      </c>
      <c r="N281" s="48" t="s">
        <v>411</v>
      </c>
      <c r="O281" s="35" t="s">
        <v>555</v>
      </c>
    </row>
    <row r="282" spans="1:16" s="36" customFormat="1" x14ac:dyDescent="0.3">
      <c r="A282" s="36" t="s">
        <v>255</v>
      </c>
      <c r="B282" s="36" t="s">
        <v>291</v>
      </c>
      <c r="C282" s="36" t="s">
        <v>814</v>
      </c>
      <c r="D282" s="36" t="s">
        <v>815</v>
      </c>
      <c r="E282" s="36" t="s">
        <v>816</v>
      </c>
      <c r="F282" s="36" t="s">
        <v>16</v>
      </c>
      <c r="G282" s="66" t="s">
        <v>817</v>
      </c>
      <c r="H282" s="48">
        <v>2500</v>
      </c>
      <c r="I282" s="48"/>
      <c r="J282" s="48"/>
      <c r="K282" s="36" t="s">
        <v>18</v>
      </c>
      <c r="L282" s="36" t="s">
        <v>19</v>
      </c>
      <c r="M282" s="47" t="s">
        <v>23</v>
      </c>
      <c r="N282" s="48" t="s">
        <v>411</v>
      </c>
      <c r="O282" s="35" t="s">
        <v>555</v>
      </c>
    </row>
    <row r="283" spans="1:16" s="36" customFormat="1" x14ac:dyDescent="0.3">
      <c r="A283" s="69" t="s">
        <v>11</v>
      </c>
      <c r="B283" s="69" t="s">
        <v>291</v>
      </c>
      <c r="C283" s="69" t="s">
        <v>296</v>
      </c>
      <c r="D283" s="69" t="s">
        <v>297</v>
      </c>
      <c r="E283" s="69" t="s">
        <v>296</v>
      </c>
      <c r="F283" s="69" t="s">
        <v>109</v>
      </c>
      <c r="G283" s="70" t="s">
        <v>1326</v>
      </c>
      <c r="H283" s="71" t="s">
        <v>1307</v>
      </c>
      <c r="I283" s="72"/>
      <c r="J283" s="72"/>
      <c r="K283" s="69" t="s">
        <v>411</v>
      </c>
      <c r="L283" s="69" t="s">
        <v>411</v>
      </c>
      <c r="M283" s="73" t="s">
        <v>23</v>
      </c>
      <c r="N283" s="74" t="s">
        <v>411</v>
      </c>
      <c r="O283" s="69" t="s">
        <v>411</v>
      </c>
      <c r="P283" s="69"/>
    </row>
    <row r="284" spans="1:16" s="36" customFormat="1" x14ac:dyDescent="0.3">
      <c r="A284" s="36" t="s">
        <v>11</v>
      </c>
      <c r="B284" s="36" t="s">
        <v>291</v>
      </c>
      <c r="C284" s="36" t="s">
        <v>298</v>
      </c>
      <c r="D284" s="36" t="s">
        <v>299</v>
      </c>
      <c r="E284" s="36" t="s">
        <v>300</v>
      </c>
      <c r="F284" s="36" t="s">
        <v>109</v>
      </c>
      <c r="G284" s="66" t="s">
        <v>301</v>
      </c>
      <c r="H284" s="46" t="s">
        <v>302</v>
      </c>
      <c r="I284" s="46"/>
      <c r="J284" s="46"/>
      <c r="K284" s="36" t="s">
        <v>18</v>
      </c>
      <c r="L284" s="36" t="s">
        <v>294</v>
      </c>
      <c r="M284" s="47" t="s">
        <v>23</v>
      </c>
      <c r="N284" s="52" t="s">
        <v>411</v>
      </c>
      <c r="O284" s="35" t="s">
        <v>24</v>
      </c>
      <c r="P284" s="36" t="s">
        <v>1226</v>
      </c>
    </row>
    <row r="285" spans="1:16" s="36" customFormat="1" x14ac:dyDescent="0.3">
      <c r="A285" s="36" t="s">
        <v>11</v>
      </c>
      <c r="B285" s="36" t="s">
        <v>291</v>
      </c>
      <c r="C285" s="36" t="s">
        <v>303</v>
      </c>
      <c r="D285" s="36" t="s">
        <v>304</v>
      </c>
      <c r="E285" s="36" t="s">
        <v>303</v>
      </c>
      <c r="F285" s="36" t="s">
        <v>16</v>
      </c>
      <c r="G285" s="66" t="s">
        <v>301</v>
      </c>
      <c r="H285" s="36" t="s">
        <v>305</v>
      </c>
      <c r="K285" s="36" t="s">
        <v>142</v>
      </c>
      <c r="L285" s="36" t="s">
        <v>306</v>
      </c>
      <c r="M285" s="47" t="s">
        <v>23</v>
      </c>
      <c r="N285" s="48" t="s">
        <v>411</v>
      </c>
      <c r="O285" s="35" t="s">
        <v>24</v>
      </c>
      <c r="P285" s="36" t="s">
        <v>1212</v>
      </c>
    </row>
    <row r="286" spans="1:16" s="36" customFormat="1" x14ac:dyDescent="0.3">
      <c r="A286" s="69" t="s">
        <v>11</v>
      </c>
      <c r="B286" s="69" t="s">
        <v>291</v>
      </c>
      <c r="C286" s="69" t="s">
        <v>292</v>
      </c>
      <c r="D286" s="69" t="s">
        <v>293</v>
      </c>
      <c r="E286" s="69" t="s">
        <v>293</v>
      </c>
      <c r="F286" s="69" t="s">
        <v>109</v>
      </c>
      <c r="G286" s="70" t="s">
        <v>1322</v>
      </c>
      <c r="H286" s="71" t="s">
        <v>1307</v>
      </c>
      <c r="I286" s="72"/>
      <c r="J286" s="72"/>
      <c r="K286" s="69" t="s">
        <v>411</v>
      </c>
      <c r="L286" s="69" t="s">
        <v>411</v>
      </c>
      <c r="M286" s="69" t="s">
        <v>23</v>
      </c>
      <c r="N286" s="74" t="s">
        <v>411</v>
      </c>
      <c r="O286" s="69" t="s">
        <v>411</v>
      </c>
      <c r="P286" s="69" t="s">
        <v>1231</v>
      </c>
    </row>
    <row r="287" spans="1:16" s="36" customFormat="1" x14ac:dyDescent="0.3">
      <c r="A287" s="36" t="s">
        <v>255</v>
      </c>
      <c r="B287" s="36" t="s">
        <v>818</v>
      </c>
      <c r="C287" s="36" t="s">
        <v>830</v>
      </c>
      <c r="D287" s="36" t="s">
        <v>836</v>
      </c>
      <c r="E287" s="36" t="s">
        <v>832</v>
      </c>
      <c r="F287" s="36" t="s">
        <v>16</v>
      </c>
      <c r="G287" s="66" t="s">
        <v>1203</v>
      </c>
      <c r="H287" s="46">
        <v>165.96</v>
      </c>
      <c r="I287" s="46">
        <v>124.42</v>
      </c>
      <c r="J287" s="46">
        <v>41.54</v>
      </c>
      <c r="K287" s="36" t="s">
        <v>142</v>
      </c>
      <c r="L287" s="36" t="s">
        <v>616</v>
      </c>
      <c r="M287" s="36">
        <v>2020</v>
      </c>
      <c r="N287" s="48">
        <v>192.46447546429638</v>
      </c>
      <c r="O287" s="35" t="s">
        <v>1204</v>
      </c>
    </row>
    <row r="288" spans="1:16" s="36" customFormat="1" x14ac:dyDescent="0.3">
      <c r="A288" s="36" t="s">
        <v>255</v>
      </c>
      <c r="B288" s="36" t="s">
        <v>818</v>
      </c>
      <c r="C288" s="36" t="s">
        <v>837</v>
      </c>
      <c r="D288" s="36" t="s">
        <v>838</v>
      </c>
      <c r="E288" s="36" t="s">
        <v>837</v>
      </c>
      <c r="F288" s="36" t="s">
        <v>16</v>
      </c>
      <c r="G288" s="66" t="s">
        <v>839</v>
      </c>
      <c r="H288" s="46">
        <v>852.98</v>
      </c>
      <c r="I288" s="46"/>
      <c r="J288" s="46"/>
      <c r="K288" s="36" t="s">
        <v>142</v>
      </c>
      <c r="L288" s="36" t="s">
        <v>616</v>
      </c>
      <c r="M288" s="36">
        <v>2021</v>
      </c>
      <c r="N288" s="48">
        <v>975.5488779809009</v>
      </c>
      <c r="O288" s="35" t="s">
        <v>105</v>
      </c>
    </row>
    <row r="289" spans="1:16" s="36" customFormat="1" x14ac:dyDescent="0.3">
      <c r="A289" s="36" t="s">
        <v>255</v>
      </c>
      <c r="B289" s="36" t="s">
        <v>818</v>
      </c>
      <c r="C289" s="36" t="s">
        <v>603</v>
      </c>
      <c r="D289" s="36" t="s">
        <v>828</v>
      </c>
      <c r="E289" s="36" t="s">
        <v>829</v>
      </c>
      <c r="F289" s="36" t="s">
        <v>16</v>
      </c>
      <c r="G289" s="66" t="s">
        <v>1202</v>
      </c>
      <c r="H289" s="36" t="s">
        <v>1202</v>
      </c>
      <c r="I289" s="36" t="s">
        <v>1202</v>
      </c>
      <c r="J289" s="36" t="s">
        <v>1202</v>
      </c>
      <c r="K289" s="36" t="s">
        <v>1202</v>
      </c>
      <c r="L289" s="36" t="s">
        <v>616</v>
      </c>
      <c r="M289" s="47" t="s">
        <v>23</v>
      </c>
      <c r="N289" s="52" t="s">
        <v>411</v>
      </c>
      <c r="O289" s="52" t="str">
        <f>IFERROR(_xlfn.IFNA(I289*(1+((('BLS Data Series - Inflation'!$B$36-_xlfn.XLOOKUP(Summary!N311,'BLS Data Series - Inflation'!$A$13:$A$36,'BLS Data Series - Inflation'!$B$13:$B$36,))/_xlfn.XLOOKUP(Summary!N311,'BLS Data Series - Inflation'!$A$13:$A$36,'BLS Data Series - Inflation'!$B$13:$B$36,)))),"NA"),"NA")</f>
        <v>NA</v>
      </c>
    </row>
    <row r="290" spans="1:16" s="36" customFormat="1" ht="28" x14ac:dyDescent="0.3">
      <c r="A290" s="36" t="s">
        <v>255</v>
      </c>
      <c r="B290" s="36" t="s">
        <v>818</v>
      </c>
      <c r="C290" s="36" t="s">
        <v>603</v>
      </c>
      <c r="D290" s="36" t="s">
        <v>826</v>
      </c>
      <c r="E290" s="36" t="s">
        <v>603</v>
      </c>
      <c r="F290" s="36" t="s">
        <v>16</v>
      </c>
      <c r="G290" s="66" t="s">
        <v>1193</v>
      </c>
      <c r="H290" s="53" t="s">
        <v>1194</v>
      </c>
      <c r="I290" s="53" t="s">
        <v>1195</v>
      </c>
      <c r="J290" s="53" t="s">
        <v>1196</v>
      </c>
      <c r="K290" s="62" t="s">
        <v>1162</v>
      </c>
      <c r="L290" s="36" t="s">
        <v>616</v>
      </c>
      <c r="M290" s="36" t="s">
        <v>824</v>
      </c>
      <c r="N290" s="52" t="s">
        <v>411</v>
      </c>
      <c r="O290" s="35" t="s">
        <v>825</v>
      </c>
    </row>
    <row r="291" spans="1:16" s="36" customFormat="1" ht="28" x14ac:dyDescent="0.3">
      <c r="A291" s="36" t="s">
        <v>255</v>
      </c>
      <c r="B291" s="36" t="s">
        <v>818</v>
      </c>
      <c r="C291" s="36" t="s">
        <v>603</v>
      </c>
      <c r="D291" s="36" t="s">
        <v>823</v>
      </c>
      <c r="E291" s="36" t="s">
        <v>603</v>
      </c>
      <c r="F291" s="36" t="s">
        <v>16</v>
      </c>
      <c r="G291" s="66" t="s">
        <v>1193</v>
      </c>
      <c r="H291" s="53" t="s">
        <v>1194</v>
      </c>
      <c r="I291" s="53" t="s">
        <v>1195</v>
      </c>
      <c r="J291" s="53" t="s">
        <v>1196</v>
      </c>
      <c r="K291" s="62" t="s">
        <v>1162</v>
      </c>
      <c r="L291" s="36" t="s">
        <v>616</v>
      </c>
      <c r="M291" s="36" t="s">
        <v>824</v>
      </c>
      <c r="N291" s="52" t="s">
        <v>411</v>
      </c>
      <c r="O291" s="35" t="s">
        <v>825</v>
      </c>
      <c r="P291" s="36" t="s">
        <v>1336</v>
      </c>
    </row>
    <row r="292" spans="1:16" s="36" customFormat="1" ht="28" x14ac:dyDescent="0.3">
      <c r="A292" s="36" t="s">
        <v>255</v>
      </c>
      <c r="B292" s="36" t="s">
        <v>818</v>
      </c>
      <c r="C292" s="36" t="s">
        <v>603</v>
      </c>
      <c r="D292" s="36" t="s">
        <v>822</v>
      </c>
      <c r="E292" s="36" t="s">
        <v>603</v>
      </c>
      <c r="F292" s="36" t="s">
        <v>16</v>
      </c>
      <c r="G292" s="66" t="s">
        <v>1193</v>
      </c>
      <c r="H292" s="53" t="s">
        <v>1194</v>
      </c>
      <c r="I292" s="53" t="s">
        <v>1195</v>
      </c>
      <c r="J292" s="53" t="s">
        <v>1196</v>
      </c>
      <c r="K292" s="62" t="s">
        <v>1162</v>
      </c>
      <c r="L292" s="36" t="s">
        <v>616</v>
      </c>
      <c r="M292" s="36">
        <v>2022</v>
      </c>
      <c r="N292" s="52" t="s">
        <v>411</v>
      </c>
      <c r="O292" s="35" t="s">
        <v>316</v>
      </c>
    </row>
    <row r="293" spans="1:16" s="36" customFormat="1" ht="28" x14ac:dyDescent="0.3">
      <c r="A293" s="36" t="s">
        <v>255</v>
      </c>
      <c r="B293" s="36" t="s">
        <v>818</v>
      </c>
      <c r="C293" s="36" t="s">
        <v>603</v>
      </c>
      <c r="D293" s="36" t="s">
        <v>827</v>
      </c>
      <c r="E293" s="36" t="s">
        <v>603</v>
      </c>
      <c r="F293" s="36" t="s">
        <v>16</v>
      </c>
      <c r="G293" s="66" t="s">
        <v>1197</v>
      </c>
      <c r="H293" s="53" t="s">
        <v>1200</v>
      </c>
      <c r="I293" s="53" t="s">
        <v>1198</v>
      </c>
      <c r="J293" s="53" t="s">
        <v>1199</v>
      </c>
      <c r="K293" s="62" t="s">
        <v>1162</v>
      </c>
      <c r="L293" s="36" t="s">
        <v>616</v>
      </c>
      <c r="M293" s="36" t="s">
        <v>824</v>
      </c>
      <c r="N293" s="52" t="s">
        <v>411</v>
      </c>
      <c r="O293" s="35" t="s">
        <v>825</v>
      </c>
    </row>
    <row r="294" spans="1:16" s="36" customFormat="1" ht="28" x14ac:dyDescent="0.3">
      <c r="A294" s="36" t="s">
        <v>255</v>
      </c>
      <c r="B294" s="36" t="s">
        <v>818</v>
      </c>
      <c r="C294" s="36" t="s">
        <v>603</v>
      </c>
      <c r="D294" s="36" t="s">
        <v>821</v>
      </c>
      <c r="E294" s="36" t="s">
        <v>603</v>
      </c>
      <c r="F294" s="36" t="s">
        <v>16</v>
      </c>
      <c r="G294" s="66" t="s">
        <v>1193</v>
      </c>
      <c r="H294" s="53" t="s">
        <v>1194</v>
      </c>
      <c r="I294" s="53" t="s">
        <v>1195</v>
      </c>
      <c r="J294" s="53" t="s">
        <v>1196</v>
      </c>
      <c r="K294" s="62" t="s">
        <v>1162</v>
      </c>
      <c r="L294" s="36" t="s">
        <v>616</v>
      </c>
      <c r="M294" s="36">
        <v>2022</v>
      </c>
      <c r="N294" s="52" t="s">
        <v>411</v>
      </c>
      <c r="O294" s="35" t="s">
        <v>316</v>
      </c>
      <c r="P294" s="36" t="s">
        <v>1214</v>
      </c>
    </row>
    <row r="295" spans="1:16" s="36" customFormat="1" ht="28" x14ac:dyDescent="0.3">
      <c r="A295" s="36" t="s">
        <v>255</v>
      </c>
      <c r="B295" s="36" t="s">
        <v>818</v>
      </c>
      <c r="C295" s="36" t="s">
        <v>603</v>
      </c>
      <c r="D295" s="36" t="s">
        <v>819</v>
      </c>
      <c r="E295" s="36" t="s">
        <v>603</v>
      </c>
      <c r="F295" s="36" t="s">
        <v>16</v>
      </c>
      <c r="G295" s="66" t="s">
        <v>1201</v>
      </c>
      <c r="H295" s="53" t="s">
        <v>1194</v>
      </c>
      <c r="I295" s="53" t="s">
        <v>1195</v>
      </c>
      <c r="J295" s="53" t="s">
        <v>1196</v>
      </c>
      <c r="K295" s="62" t="s">
        <v>1162</v>
      </c>
      <c r="L295" s="36" t="s">
        <v>820</v>
      </c>
      <c r="M295" s="36">
        <v>2022</v>
      </c>
      <c r="N295" s="52" t="s">
        <v>411</v>
      </c>
      <c r="O295" s="35" t="s">
        <v>316</v>
      </c>
      <c r="P295" s="36" t="s">
        <v>1213</v>
      </c>
    </row>
    <row r="296" spans="1:16" s="36" customFormat="1" x14ac:dyDescent="0.3">
      <c r="A296" s="36" t="s">
        <v>255</v>
      </c>
      <c r="B296" s="36" t="s">
        <v>818</v>
      </c>
      <c r="C296" s="36" t="s">
        <v>830</v>
      </c>
      <c r="D296" s="36" t="s">
        <v>834</v>
      </c>
      <c r="E296" s="36" t="s">
        <v>832</v>
      </c>
      <c r="F296" s="36" t="s">
        <v>16</v>
      </c>
      <c r="G296" s="66" t="s">
        <v>835</v>
      </c>
      <c r="H296" s="36">
        <v>100.94</v>
      </c>
      <c r="K296" s="36" t="s">
        <v>142</v>
      </c>
      <c r="L296" s="36" t="s">
        <v>616</v>
      </c>
      <c r="M296" s="36">
        <v>2020</v>
      </c>
      <c r="N296" s="48">
        <v>117.06052153148997</v>
      </c>
      <c r="O296" s="35" t="s">
        <v>27</v>
      </c>
    </row>
    <row r="297" spans="1:16" s="36" customFormat="1" x14ac:dyDescent="0.3">
      <c r="A297" s="36" t="s">
        <v>255</v>
      </c>
      <c r="B297" s="36" t="s">
        <v>818</v>
      </c>
      <c r="C297" s="36" t="s">
        <v>830</v>
      </c>
      <c r="D297" s="36" t="s">
        <v>831</v>
      </c>
      <c r="E297" s="36" t="s">
        <v>832</v>
      </c>
      <c r="F297" s="36" t="s">
        <v>16</v>
      </c>
      <c r="G297" s="66" t="s">
        <v>833</v>
      </c>
      <c r="H297" s="36">
        <v>191.97</v>
      </c>
      <c r="K297" s="36" t="s">
        <v>142</v>
      </c>
      <c r="L297" s="36" t="s">
        <v>616</v>
      </c>
      <c r="M297" s="36">
        <v>2020</v>
      </c>
      <c r="N297" s="48">
        <v>222.6283764454144</v>
      </c>
      <c r="O297" s="35" t="s">
        <v>27</v>
      </c>
    </row>
    <row r="298" spans="1:16" s="36" customFormat="1" x14ac:dyDescent="0.3">
      <c r="A298" s="36" t="s">
        <v>255</v>
      </c>
      <c r="B298" s="36" t="s">
        <v>840</v>
      </c>
      <c r="C298" s="36" t="s">
        <v>857</v>
      </c>
      <c r="D298" s="36" t="s">
        <v>858</v>
      </c>
      <c r="E298" s="36" t="s">
        <v>857</v>
      </c>
      <c r="F298" s="36" t="s">
        <v>16</v>
      </c>
      <c r="G298" s="66" t="s">
        <v>859</v>
      </c>
      <c r="H298" s="46">
        <v>59</v>
      </c>
      <c r="I298" s="46"/>
      <c r="J298" s="46"/>
      <c r="K298" s="36" t="s">
        <v>18</v>
      </c>
      <c r="L298" s="36" t="s">
        <v>1251</v>
      </c>
      <c r="M298" s="36">
        <v>2017</v>
      </c>
      <c r="N298" s="48">
        <v>72.686141847067404</v>
      </c>
      <c r="O298" s="35" t="s">
        <v>860</v>
      </c>
      <c r="P298" s="36" t="s">
        <v>1252</v>
      </c>
    </row>
    <row r="299" spans="1:16" s="36" customFormat="1" x14ac:dyDescent="0.3">
      <c r="A299" s="36" t="s">
        <v>255</v>
      </c>
      <c r="B299" s="36" t="s">
        <v>840</v>
      </c>
      <c r="C299" s="36" t="s">
        <v>85</v>
      </c>
      <c r="D299" s="36" t="s">
        <v>856</v>
      </c>
      <c r="E299" s="36" t="s">
        <v>855</v>
      </c>
      <c r="F299" s="36" t="s">
        <v>16</v>
      </c>
      <c r="G299" s="66" t="s">
        <v>846</v>
      </c>
      <c r="H299" s="46">
        <v>77</v>
      </c>
      <c r="I299" s="46"/>
      <c r="J299" s="46"/>
      <c r="K299" s="36" t="s">
        <v>18</v>
      </c>
      <c r="L299" s="36" t="s">
        <v>19</v>
      </c>
      <c r="M299" s="36">
        <v>2020</v>
      </c>
      <c r="N299" s="48">
        <v>89.297207825685831</v>
      </c>
      <c r="O299" s="35" t="s">
        <v>27</v>
      </c>
    </row>
    <row r="300" spans="1:16" s="36" customFormat="1" x14ac:dyDescent="0.3">
      <c r="A300" s="36" t="s">
        <v>255</v>
      </c>
      <c r="B300" s="36" t="s">
        <v>840</v>
      </c>
      <c r="C300" s="36" t="s">
        <v>85</v>
      </c>
      <c r="D300" s="36" t="s">
        <v>854</v>
      </c>
      <c r="E300" s="36" t="s">
        <v>855</v>
      </c>
      <c r="F300" s="36" t="s">
        <v>16</v>
      </c>
      <c r="G300" s="66" t="s">
        <v>846</v>
      </c>
      <c r="H300" s="46">
        <v>21</v>
      </c>
      <c r="I300" s="46"/>
      <c r="J300" s="46"/>
      <c r="K300" s="36" t="s">
        <v>18</v>
      </c>
      <c r="L300" s="36" t="s">
        <v>19</v>
      </c>
      <c r="M300" s="36">
        <v>2020</v>
      </c>
      <c r="N300" s="48">
        <v>24.353783952459771</v>
      </c>
      <c r="O300" s="35" t="s">
        <v>27</v>
      </c>
    </row>
    <row r="301" spans="1:16" s="36" customFormat="1" x14ac:dyDescent="0.3">
      <c r="A301" s="36" t="s">
        <v>255</v>
      </c>
      <c r="B301" s="36" t="s">
        <v>840</v>
      </c>
      <c r="C301" s="36" t="s">
        <v>844</v>
      </c>
      <c r="D301" s="36" t="s">
        <v>845</v>
      </c>
      <c r="E301" s="36" t="s">
        <v>844</v>
      </c>
      <c r="F301" s="36" t="s">
        <v>16</v>
      </c>
      <c r="G301" s="66" t="s">
        <v>846</v>
      </c>
      <c r="H301" s="46">
        <v>30</v>
      </c>
      <c r="I301" s="46"/>
      <c r="J301" s="46"/>
      <c r="K301" s="36" t="s">
        <v>18</v>
      </c>
      <c r="L301" s="36" t="s">
        <v>19</v>
      </c>
      <c r="M301" s="36">
        <v>2020</v>
      </c>
      <c r="N301" s="48">
        <v>34.791119932085387</v>
      </c>
      <c r="O301" s="35" t="s">
        <v>27</v>
      </c>
    </row>
    <row r="302" spans="1:16" s="36" customFormat="1" x14ac:dyDescent="0.3">
      <c r="A302" s="36" t="s">
        <v>255</v>
      </c>
      <c r="B302" s="36" t="s">
        <v>840</v>
      </c>
      <c r="C302" s="36" t="s">
        <v>543</v>
      </c>
      <c r="D302" s="36" t="s">
        <v>864</v>
      </c>
      <c r="E302" s="36" t="s">
        <v>541</v>
      </c>
      <c r="F302" s="36" t="s">
        <v>16</v>
      </c>
      <c r="G302" s="66" t="s">
        <v>865</v>
      </c>
      <c r="H302" s="46">
        <v>180</v>
      </c>
      <c r="I302" s="46"/>
      <c r="J302" s="46"/>
      <c r="K302" s="36" t="s">
        <v>18</v>
      </c>
      <c r="L302" s="36" t="s">
        <v>866</v>
      </c>
      <c r="M302" s="36">
        <v>2005</v>
      </c>
      <c r="N302" s="52">
        <v>282.38384897745152</v>
      </c>
      <c r="O302" s="35" t="s">
        <v>867</v>
      </c>
    </row>
    <row r="303" spans="1:16" s="36" customFormat="1" x14ac:dyDescent="0.3">
      <c r="A303" s="36" t="s">
        <v>255</v>
      </c>
      <c r="B303" s="36" t="s">
        <v>840</v>
      </c>
      <c r="C303" s="36" t="s">
        <v>535</v>
      </c>
      <c r="D303" s="36" t="s">
        <v>863</v>
      </c>
      <c r="E303" s="36" t="s">
        <v>535</v>
      </c>
      <c r="F303" s="36" t="s">
        <v>16</v>
      </c>
      <c r="G303" s="66" t="s">
        <v>862</v>
      </c>
      <c r="H303" s="46">
        <v>258</v>
      </c>
      <c r="I303" s="46"/>
      <c r="J303" s="46"/>
      <c r="K303" s="36" t="s">
        <v>18</v>
      </c>
      <c r="L303" s="36" t="s">
        <v>19</v>
      </c>
      <c r="M303" s="36">
        <v>2015</v>
      </c>
      <c r="N303" s="52">
        <v>330.26764281771625</v>
      </c>
      <c r="O303" s="35" t="s">
        <v>316</v>
      </c>
    </row>
    <row r="304" spans="1:16" s="36" customFormat="1" x14ac:dyDescent="0.3">
      <c r="A304" s="36" t="s">
        <v>255</v>
      </c>
      <c r="B304" s="36" t="s">
        <v>840</v>
      </c>
      <c r="C304" s="36" t="s">
        <v>868</v>
      </c>
      <c r="D304" s="36" t="s">
        <v>868</v>
      </c>
      <c r="E304" s="36" t="s">
        <v>868</v>
      </c>
      <c r="F304" s="36" t="s">
        <v>16</v>
      </c>
      <c r="G304" s="66" t="s">
        <v>869</v>
      </c>
      <c r="H304" s="46">
        <v>133.33000000000001</v>
      </c>
      <c r="I304" s="46"/>
      <c r="J304" s="46"/>
      <c r="K304" s="36" t="s">
        <v>18</v>
      </c>
      <c r="L304" s="47" t="s">
        <v>765</v>
      </c>
      <c r="M304" s="47" t="s">
        <v>23</v>
      </c>
      <c r="N304" s="52" t="s">
        <v>411</v>
      </c>
      <c r="O304" s="35" t="s">
        <v>116</v>
      </c>
    </row>
    <row r="305" spans="1:16" s="36" customFormat="1" x14ac:dyDescent="0.3">
      <c r="A305" s="36" t="s">
        <v>255</v>
      </c>
      <c r="B305" s="36" t="s">
        <v>840</v>
      </c>
      <c r="C305" s="36" t="s">
        <v>535</v>
      </c>
      <c r="D305" s="36" t="s">
        <v>861</v>
      </c>
      <c r="E305" s="36" t="s">
        <v>535</v>
      </c>
      <c r="F305" s="36" t="s">
        <v>16</v>
      </c>
      <c r="G305" s="66" t="s">
        <v>862</v>
      </c>
      <c r="H305" s="46">
        <v>224</v>
      </c>
      <c r="I305" s="46"/>
      <c r="J305" s="46"/>
      <c r="K305" s="36" t="s">
        <v>18</v>
      </c>
      <c r="L305" s="36" t="s">
        <v>19</v>
      </c>
      <c r="M305" s="36">
        <v>2015</v>
      </c>
      <c r="N305" s="52">
        <v>286.74399996576915</v>
      </c>
      <c r="O305" s="35" t="s">
        <v>316</v>
      </c>
    </row>
    <row r="306" spans="1:16" s="36" customFormat="1" x14ac:dyDescent="0.3">
      <c r="A306" s="36" t="s">
        <v>255</v>
      </c>
      <c r="B306" s="36" t="s">
        <v>840</v>
      </c>
      <c r="C306" s="36" t="s">
        <v>56</v>
      </c>
      <c r="D306" s="36" t="s">
        <v>847</v>
      </c>
      <c r="E306" s="36" t="s">
        <v>54</v>
      </c>
      <c r="F306" s="36" t="s">
        <v>16</v>
      </c>
      <c r="G306" s="66" t="s">
        <v>848</v>
      </c>
      <c r="H306" s="46">
        <v>2.6</v>
      </c>
      <c r="I306" s="46"/>
      <c r="J306" s="46"/>
      <c r="K306" s="36" t="s">
        <v>18</v>
      </c>
      <c r="L306" s="36" t="s">
        <v>19</v>
      </c>
      <c r="M306" s="36">
        <v>2013</v>
      </c>
      <c r="N306" s="52">
        <v>3.37780962306757</v>
      </c>
      <c r="O306" s="35" t="s">
        <v>849</v>
      </c>
    </row>
    <row r="307" spans="1:16" s="36" customFormat="1" x14ac:dyDescent="0.3">
      <c r="A307" s="36" t="s">
        <v>255</v>
      </c>
      <c r="B307" s="36" t="s">
        <v>840</v>
      </c>
      <c r="C307" s="36" t="s">
        <v>58</v>
      </c>
      <c r="D307" s="36" t="s">
        <v>853</v>
      </c>
      <c r="E307" s="36" t="s">
        <v>58</v>
      </c>
      <c r="F307" s="36" t="s">
        <v>16</v>
      </c>
      <c r="G307" s="66" t="s">
        <v>846</v>
      </c>
      <c r="H307" s="46">
        <v>11.46</v>
      </c>
      <c r="I307" s="46"/>
      <c r="J307" s="46"/>
      <c r="K307" s="36" t="s">
        <v>18</v>
      </c>
      <c r="L307" s="36" t="s">
        <v>19</v>
      </c>
      <c r="M307" s="36">
        <v>2020</v>
      </c>
      <c r="N307" s="52">
        <v>13.29020781405662</v>
      </c>
      <c r="O307" s="35" t="s">
        <v>27</v>
      </c>
    </row>
    <row r="308" spans="1:16" s="36" customFormat="1" x14ac:dyDescent="0.3">
      <c r="A308" s="36" t="s">
        <v>255</v>
      </c>
      <c r="B308" s="36" t="s">
        <v>840</v>
      </c>
      <c r="C308" s="36" t="s">
        <v>42</v>
      </c>
      <c r="D308" s="36" t="s">
        <v>44</v>
      </c>
      <c r="E308" s="36" t="s">
        <v>44</v>
      </c>
      <c r="F308" s="36" t="s">
        <v>16</v>
      </c>
      <c r="G308" s="66" t="s">
        <v>841</v>
      </c>
      <c r="H308" s="46">
        <v>1700</v>
      </c>
      <c r="I308" s="46"/>
      <c r="J308" s="46"/>
      <c r="K308" s="36" t="s">
        <v>18</v>
      </c>
      <c r="L308" s="36" t="s">
        <v>842</v>
      </c>
      <c r="M308" s="36">
        <v>2015</v>
      </c>
      <c r="N308" s="48">
        <v>2176.1821425973549</v>
      </c>
      <c r="O308" s="35" t="s">
        <v>843</v>
      </c>
    </row>
    <row r="309" spans="1:16" s="36" customFormat="1" x14ac:dyDescent="0.3">
      <c r="A309" s="36" t="s">
        <v>255</v>
      </c>
      <c r="B309" s="36" t="s">
        <v>840</v>
      </c>
      <c r="C309" s="36" t="s">
        <v>56</v>
      </c>
      <c r="D309" s="36" t="s">
        <v>850</v>
      </c>
      <c r="E309" s="36" t="s">
        <v>851</v>
      </c>
      <c r="F309" s="36" t="s">
        <v>16</v>
      </c>
      <c r="G309" s="66" t="s">
        <v>846</v>
      </c>
      <c r="H309" s="46">
        <v>18.5</v>
      </c>
      <c r="I309" s="46"/>
      <c r="J309" s="46"/>
      <c r="K309" s="36" t="s">
        <v>18</v>
      </c>
      <c r="L309" s="36" t="s">
        <v>19</v>
      </c>
      <c r="M309" s="36">
        <v>2019</v>
      </c>
      <c r="N309" s="52">
        <v>21.988006133994411</v>
      </c>
      <c r="O309" s="35" t="s">
        <v>852</v>
      </c>
    </row>
    <row r="310" spans="1:16" s="36" customFormat="1" x14ac:dyDescent="0.3">
      <c r="A310" s="69" t="s">
        <v>255</v>
      </c>
      <c r="B310" s="69" t="s">
        <v>870</v>
      </c>
      <c r="C310" s="69" t="s">
        <v>871</v>
      </c>
      <c r="D310" s="69" t="s">
        <v>872</v>
      </c>
      <c r="E310" s="69" t="s">
        <v>872</v>
      </c>
      <c r="F310" s="69" t="s">
        <v>16</v>
      </c>
      <c r="G310" s="70" t="s">
        <v>1327</v>
      </c>
      <c r="H310" s="71" t="s">
        <v>1307</v>
      </c>
      <c r="I310" s="69"/>
      <c r="J310" s="69"/>
      <c r="K310" s="69" t="s">
        <v>411</v>
      </c>
      <c r="L310" s="69" t="s">
        <v>411</v>
      </c>
      <c r="M310" s="73" t="s">
        <v>23</v>
      </c>
      <c r="N310" s="74" t="s">
        <v>411</v>
      </c>
      <c r="O310" s="69" t="s">
        <v>411</v>
      </c>
      <c r="P310" s="69"/>
    </row>
    <row r="311" spans="1:16" s="36" customFormat="1" x14ac:dyDescent="0.3">
      <c r="A311" s="36" t="s">
        <v>255</v>
      </c>
      <c r="B311" s="36" t="s">
        <v>873</v>
      </c>
      <c r="C311" s="36" t="s">
        <v>944</v>
      </c>
      <c r="D311" s="36" t="s">
        <v>945</v>
      </c>
      <c r="E311" s="36" t="s">
        <v>1189</v>
      </c>
      <c r="F311" s="36" t="s">
        <v>16</v>
      </c>
      <c r="G311" s="66" t="s">
        <v>1243</v>
      </c>
      <c r="H311" s="52">
        <v>157.53</v>
      </c>
      <c r="I311" s="48"/>
      <c r="J311" s="48"/>
      <c r="K311" s="36" t="s">
        <v>18</v>
      </c>
      <c r="L311" s="36" t="s">
        <v>1011</v>
      </c>
      <c r="M311" s="36">
        <v>2015</v>
      </c>
      <c r="N311" s="48">
        <v>201.65527819021256</v>
      </c>
      <c r="O311" s="35" t="s">
        <v>1244</v>
      </c>
      <c r="P311" s="36" t="s">
        <v>1245</v>
      </c>
    </row>
    <row r="312" spans="1:16" s="36" customFormat="1" x14ac:dyDescent="0.3">
      <c r="A312" s="36" t="s">
        <v>255</v>
      </c>
      <c r="B312" s="36" t="s">
        <v>873</v>
      </c>
      <c r="C312" s="36" t="s">
        <v>935</v>
      </c>
      <c r="D312" s="36" t="s">
        <v>936</v>
      </c>
      <c r="E312" s="36" t="s">
        <v>937</v>
      </c>
      <c r="F312" s="36" t="s">
        <v>16</v>
      </c>
      <c r="G312" s="66" t="s">
        <v>938</v>
      </c>
      <c r="H312" s="36">
        <v>10.220000000000001</v>
      </c>
      <c r="K312" s="36" t="s">
        <v>142</v>
      </c>
      <c r="L312" s="36" t="s">
        <v>939</v>
      </c>
      <c r="M312" s="36">
        <v>2020</v>
      </c>
      <c r="N312" s="48">
        <v>11.852174856863757</v>
      </c>
      <c r="O312" s="35" t="s">
        <v>27</v>
      </c>
    </row>
    <row r="313" spans="1:16" s="36" customFormat="1" x14ac:dyDescent="0.3">
      <c r="A313" s="36" t="s">
        <v>255</v>
      </c>
      <c r="B313" s="36" t="s">
        <v>873</v>
      </c>
      <c r="C313" s="36" t="s">
        <v>908</v>
      </c>
      <c r="D313" s="36" t="s">
        <v>913</v>
      </c>
      <c r="E313" s="36" t="s">
        <v>910</v>
      </c>
      <c r="F313" s="36" t="s">
        <v>16</v>
      </c>
      <c r="G313" s="66" t="s">
        <v>912</v>
      </c>
      <c r="H313" s="36">
        <v>342.69</v>
      </c>
      <c r="I313" s="36">
        <v>302.97000000000003</v>
      </c>
      <c r="J313" s="52">
        <v>39.72</v>
      </c>
      <c r="K313" s="36" t="s">
        <v>142</v>
      </c>
      <c r="L313" s="36" t="s">
        <v>879</v>
      </c>
      <c r="M313" s="36">
        <v>2020</v>
      </c>
      <c r="N313" s="48">
        <v>397.41896298421136</v>
      </c>
      <c r="O313" s="35" t="s">
        <v>27</v>
      </c>
    </row>
    <row r="314" spans="1:16" s="36" customFormat="1" x14ac:dyDescent="0.3">
      <c r="A314" s="36" t="s">
        <v>255</v>
      </c>
      <c r="B314" s="36" t="s">
        <v>873</v>
      </c>
      <c r="C314" s="36" t="s">
        <v>924</v>
      </c>
      <c r="D314" s="36" t="s">
        <v>927</v>
      </c>
      <c r="E314" s="36" t="s">
        <v>926</v>
      </c>
      <c r="F314" s="36" t="s">
        <v>16</v>
      </c>
      <c r="G314" s="66" t="s">
        <v>911</v>
      </c>
      <c r="H314" s="58">
        <v>51.07</v>
      </c>
      <c r="I314" s="59">
        <v>29.4</v>
      </c>
      <c r="J314" s="59">
        <v>21.67</v>
      </c>
      <c r="K314" s="36" t="s">
        <v>142</v>
      </c>
      <c r="L314" s="36" t="s">
        <v>902</v>
      </c>
      <c r="M314" s="36">
        <v>2020</v>
      </c>
      <c r="N314" s="52">
        <v>59.226083164386694</v>
      </c>
      <c r="O314" s="35" t="s">
        <v>27</v>
      </c>
      <c r="P314" s="36" t="s">
        <v>1232</v>
      </c>
    </row>
    <row r="315" spans="1:16" s="36" customFormat="1" x14ac:dyDescent="0.3">
      <c r="A315" s="36" t="s">
        <v>255</v>
      </c>
      <c r="B315" s="36" t="s">
        <v>873</v>
      </c>
      <c r="C315" s="36" t="s">
        <v>885</v>
      </c>
      <c r="D315" s="36" t="s">
        <v>890</v>
      </c>
      <c r="E315" s="36" t="s">
        <v>887</v>
      </c>
      <c r="F315" s="36" t="s">
        <v>16</v>
      </c>
      <c r="G315" s="66" t="s">
        <v>888</v>
      </c>
      <c r="H315" s="36">
        <v>404.5</v>
      </c>
      <c r="K315" s="36" t="s">
        <v>142</v>
      </c>
      <c r="L315" s="36" t="s">
        <v>889</v>
      </c>
      <c r="M315" s="36">
        <v>2019</v>
      </c>
      <c r="N315" s="52">
        <v>480.76478276760747</v>
      </c>
      <c r="O315" s="35" t="s">
        <v>105</v>
      </c>
    </row>
    <row r="316" spans="1:16" s="36" customFormat="1" x14ac:dyDescent="0.3">
      <c r="A316" s="36" t="s">
        <v>255</v>
      </c>
      <c r="B316" s="36" t="s">
        <v>873</v>
      </c>
      <c r="C316" s="36" t="s">
        <v>896</v>
      </c>
      <c r="D316" s="36" t="s">
        <v>897</v>
      </c>
      <c r="E316" s="36" t="s">
        <v>898</v>
      </c>
      <c r="F316" s="36" t="s">
        <v>16</v>
      </c>
      <c r="G316" s="66" t="s">
        <v>899</v>
      </c>
      <c r="H316" s="36">
        <v>210</v>
      </c>
      <c r="I316" s="48">
        <v>160</v>
      </c>
      <c r="J316" s="48">
        <v>50</v>
      </c>
      <c r="K316" s="36" t="s">
        <v>142</v>
      </c>
      <c r="L316" s="36" t="s">
        <v>879</v>
      </c>
      <c r="M316" s="36">
        <v>2020</v>
      </c>
      <c r="N316" s="52">
        <v>243.53783952459773</v>
      </c>
      <c r="O316" s="35" t="s">
        <v>27</v>
      </c>
      <c r="P316" s="36" t="s">
        <v>1303</v>
      </c>
    </row>
    <row r="317" spans="1:16" s="36" customFormat="1" x14ac:dyDescent="0.3">
      <c r="A317" s="36" t="s">
        <v>255</v>
      </c>
      <c r="B317" s="36" t="s">
        <v>873</v>
      </c>
      <c r="C317" s="36" t="s">
        <v>914</v>
      </c>
      <c r="D317" s="36" t="s">
        <v>918</v>
      </c>
      <c r="E317" s="36" t="s">
        <v>916</v>
      </c>
      <c r="F317" s="36" t="s">
        <v>16</v>
      </c>
      <c r="G317" s="66" t="s">
        <v>919</v>
      </c>
      <c r="H317" s="46">
        <f>SUM(I317:J317)</f>
        <v>304.59000000000003</v>
      </c>
      <c r="I317" s="46">
        <v>230.94</v>
      </c>
      <c r="J317" s="46">
        <v>73.650000000000006</v>
      </c>
      <c r="K317" s="36" t="s">
        <v>142</v>
      </c>
      <c r="L317" s="36" t="s">
        <v>820</v>
      </c>
      <c r="M317" s="36">
        <v>2022</v>
      </c>
      <c r="N317" s="52">
        <v>324.11466665243933</v>
      </c>
      <c r="O317" s="35" t="s">
        <v>27</v>
      </c>
      <c r="P317" s="36" t="s">
        <v>1242</v>
      </c>
    </row>
    <row r="318" spans="1:16" s="36" customFormat="1" x14ac:dyDescent="0.3">
      <c r="A318" s="36" t="s">
        <v>255</v>
      </c>
      <c r="B318" s="36" t="s">
        <v>873</v>
      </c>
      <c r="C318" s="36" t="s">
        <v>877</v>
      </c>
      <c r="D318" s="36" t="s">
        <v>880</v>
      </c>
      <c r="E318" s="36" t="s">
        <v>881</v>
      </c>
      <c r="F318" s="36" t="s">
        <v>16</v>
      </c>
      <c r="G318" s="66" t="s">
        <v>882</v>
      </c>
      <c r="H318" s="36">
        <v>308</v>
      </c>
      <c r="K318" s="36" t="s">
        <v>142</v>
      </c>
      <c r="L318" s="36" t="s">
        <v>883</v>
      </c>
      <c r="M318" s="36">
        <v>2020</v>
      </c>
      <c r="N318" s="52">
        <v>357.18883130274332</v>
      </c>
      <c r="O318" s="35" t="s">
        <v>884</v>
      </c>
      <c r="P318" s="36" t="s">
        <v>1338</v>
      </c>
    </row>
    <row r="319" spans="1:16" s="36" customFormat="1" x14ac:dyDescent="0.3">
      <c r="A319" s="36" t="s">
        <v>255</v>
      </c>
      <c r="B319" s="36" t="s">
        <v>873</v>
      </c>
      <c r="C319" s="36" t="s">
        <v>932</v>
      </c>
      <c r="D319" s="36" t="s">
        <v>933</v>
      </c>
      <c r="E319" s="36" t="s">
        <v>930</v>
      </c>
      <c r="F319" s="36" t="s">
        <v>16</v>
      </c>
      <c r="G319" s="66" t="s">
        <v>934</v>
      </c>
      <c r="H319" s="36">
        <v>42.2</v>
      </c>
      <c r="I319" s="36">
        <v>37.630000000000003</v>
      </c>
      <c r="J319" s="36">
        <v>4.57</v>
      </c>
      <c r="K319" s="36" t="s">
        <v>142</v>
      </c>
      <c r="L319" s="36" t="s">
        <v>931</v>
      </c>
      <c r="M319" s="47" t="s">
        <v>23</v>
      </c>
      <c r="N319" s="52" t="s">
        <v>411</v>
      </c>
      <c r="O319" s="35" t="s">
        <v>24</v>
      </c>
      <c r="P319" s="36" t="s">
        <v>1232</v>
      </c>
    </row>
    <row r="320" spans="1:16" s="36" customFormat="1" x14ac:dyDescent="0.3">
      <c r="A320" s="36" t="s">
        <v>255</v>
      </c>
      <c r="B320" s="36" t="s">
        <v>873</v>
      </c>
      <c r="C320" s="36" t="s">
        <v>891</v>
      </c>
      <c r="D320" s="36" t="s">
        <v>892</v>
      </c>
      <c r="E320" s="36" t="s">
        <v>893</v>
      </c>
      <c r="F320" s="36" t="s">
        <v>16</v>
      </c>
      <c r="G320" s="66" t="s">
        <v>894</v>
      </c>
      <c r="H320" s="36">
        <v>60</v>
      </c>
      <c r="K320" s="36" t="s">
        <v>142</v>
      </c>
      <c r="L320" s="36" t="s">
        <v>895</v>
      </c>
      <c r="M320" s="36">
        <v>2020</v>
      </c>
      <c r="N320" s="52">
        <v>69.582239864170774</v>
      </c>
      <c r="O320" s="35" t="s">
        <v>27</v>
      </c>
    </row>
    <row r="321" spans="1:16" s="36" customFormat="1" x14ac:dyDescent="0.3">
      <c r="A321" s="36" t="s">
        <v>255</v>
      </c>
      <c r="B321" s="36" t="s">
        <v>873</v>
      </c>
      <c r="C321" s="36" t="s">
        <v>885</v>
      </c>
      <c r="D321" s="36" t="s">
        <v>886</v>
      </c>
      <c r="E321" s="36" t="s">
        <v>887</v>
      </c>
      <c r="F321" s="36" t="s">
        <v>16</v>
      </c>
      <c r="G321" s="66" t="s">
        <v>888</v>
      </c>
      <c r="H321" s="36">
        <v>404.5</v>
      </c>
      <c r="K321" s="36" t="s">
        <v>142</v>
      </c>
      <c r="L321" s="36" t="s">
        <v>889</v>
      </c>
      <c r="M321" s="36">
        <v>2019</v>
      </c>
      <c r="N321" s="52">
        <v>480.76478276760747</v>
      </c>
      <c r="O321" s="35" t="s">
        <v>105</v>
      </c>
    </row>
    <row r="322" spans="1:16" s="36" customFormat="1" x14ac:dyDescent="0.3">
      <c r="A322" s="36" t="s">
        <v>255</v>
      </c>
      <c r="B322" s="36" t="s">
        <v>873</v>
      </c>
      <c r="C322" s="36" t="s">
        <v>900</v>
      </c>
      <c r="D322" s="36" t="s">
        <v>1238</v>
      </c>
      <c r="E322" s="36" t="s">
        <v>901</v>
      </c>
      <c r="F322" s="36" t="s">
        <v>16</v>
      </c>
      <c r="G322" s="66" t="s">
        <v>1239</v>
      </c>
      <c r="H322" s="36">
        <v>324.24</v>
      </c>
      <c r="K322" s="36" t="s">
        <v>142</v>
      </c>
      <c r="L322" s="36" t="s">
        <v>902</v>
      </c>
      <c r="M322" s="36">
        <v>2020</v>
      </c>
      <c r="N322" s="52">
        <v>376.02242422597891</v>
      </c>
      <c r="O322" s="35" t="s">
        <v>27</v>
      </c>
      <c r="P322" s="36" t="s">
        <v>1304</v>
      </c>
    </row>
    <row r="323" spans="1:16" s="36" customFormat="1" x14ac:dyDescent="0.3">
      <c r="A323" s="36" t="s">
        <v>255</v>
      </c>
      <c r="B323" s="36" t="s">
        <v>873</v>
      </c>
      <c r="C323" s="36" t="s">
        <v>928</v>
      </c>
      <c r="D323" s="36" t="s">
        <v>929</v>
      </c>
      <c r="E323" s="36" t="s">
        <v>930</v>
      </c>
      <c r="F323" s="36" t="s">
        <v>16</v>
      </c>
      <c r="G323" s="66" t="s">
        <v>1191</v>
      </c>
      <c r="H323" s="36">
        <v>42.2</v>
      </c>
      <c r="I323" s="36">
        <v>37.630000000000003</v>
      </c>
      <c r="J323" s="36">
        <v>4.57</v>
      </c>
      <c r="K323" s="36" t="s">
        <v>142</v>
      </c>
      <c r="L323" s="36" t="s">
        <v>931</v>
      </c>
      <c r="M323" s="36">
        <v>2020</v>
      </c>
      <c r="N323" s="52">
        <v>48.939508704466782</v>
      </c>
      <c r="O323" s="35" t="s">
        <v>27</v>
      </c>
      <c r="P323" s="36" t="s">
        <v>1232</v>
      </c>
    </row>
    <row r="324" spans="1:16" s="36" customFormat="1" x14ac:dyDescent="0.3">
      <c r="A324" s="36" t="s">
        <v>255</v>
      </c>
      <c r="B324" s="36" t="s">
        <v>873</v>
      </c>
      <c r="C324" s="36" t="s">
        <v>924</v>
      </c>
      <c r="D324" s="36" t="s">
        <v>925</v>
      </c>
      <c r="E324" s="36" t="s">
        <v>926</v>
      </c>
      <c r="F324" s="36" t="s">
        <v>16</v>
      </c>
      <c r="G324" s="66" t="s">
        <v>1188</v>
      </c>
      <c r="H324" s="61">
        <v>51.07</v>
      </c>
      <c r="I324" s="59">
        <v>29.4</v>
      </c>
      <c r="J324" s="59">
        <v>21.67</v>
      </c>
      <c r="K324" s="36" t="s">
        <v>142</v>
      </c>
      <c r="L324" s="36" t="s">
        <v>902</v>
      </c>
      <c r="M324" s="36">
        <v>2020</v>
      </c>
      <c r="N324" s="52">
        <v>59.226083164386694</v>
      </c>
      <c r="O324" s="35" t="s">
        <v>27</v>
      </c>
      <c r="P324" s="36" t="s">
        <v>1232</v>
      </c>
    </row>
    <row r="325" spans="1:16" s="36" customFormat="1" x14ac:dyDescent="0.3">
      <c r="A325" s="36" t="s">
        <v>255</v>
      </c>
      <c r="B325" s="36" t="s">
        <v>873</v>
      </c>
      <c r="C325" s="36" t="s">
        <v>903</v>
      </c>
      <c r="D325" s="36" t="s">
        <v>904</v>
      </c>
      <c r="E325" s="36" t="s">
        <v>905</v>
      </c>
      <c r="F325" s="36" t="s">
        <v>16</v>
      </c>
      <c r="G325" s="66" t="s">
        <v>906</v>
      </c>
      <c r="H325" s="36">
        <v>6</v>
      </c>
      <c r="K325" s="36" t="s">
        <v>142</v>
      </c>
      <c r="L325" s="36" t="s">
        <v>907</v>
      </c>
      <c r="M325" s="36">
        <v>2020</v>
      </c>
      <c r="N325" s="48">
        <v>6.9582239864170781</v>
      </c>
      <c r="O325" s="35" t="s">
        <v>27</v>
      </c>
    </row>
    <row r="326" spans="1:16" s="36" customFormat="1" x14ac:dyDescent="0.3">
      <c r="A326" s="36" t="s">
        <v>255</v>
      </c>
      <c r="B326" s="36" t="s">
        <v>873</v>
      </c>
      <c r="C326" s="36" t="s">
        <v>920</v>
      </c>
      <c r="D326" s="36" t="s">
        <v>921</v>
      </c>
      <c r="E326" s="36" t="s">
        <v>922</v>
      </c>
      <c r="F326" s="36" t="s">
        <v>16</v>
      </c>
      <c r="G326" s="66" t="s">
        <v>911</v>
      </c>
      <c r="H326" s="36">
        <v>275</v>
      </c>
      <c r="K326" s="36" t="s">
        <v>142</v>
      </c>
      <c r="L326" s="36" t="s">
        <v>923</v>
      </c>
      <c r="M326" s="36">
        <v>2020</v>
      </c>
      <c r="N326" s="48">
        <v>318.91859937744937</v>
      </c>
      <c r="O326" s="35" t="s">
        <v>27</v>
      </c>
    </row>
    <row r="327" spans="1:16" s="36" customFormat="1" x14ac:dyDescent="0.3">
      <c r="A327" s="36" t="s">
        <v>255</v>
      </c>
      <c r="B327" s="36" t="s">
        <v>873</v>
      </c>
      <c r="C327" s="36" t="s">
        <v>940</v>
      </c>
      <c r="D327" s="36" t="s">
        <v>941</v>
      </c>
      <c r="E327" s="36" t="s">
        <v>941</v>
      </c>
      <c r="F327" s="36" t="s">
        <v>16</v>
      </c>
      <c r="G327" s="66" t="s">
        <v>942</v>
      </c>
      <c r="H327" s="36">
        <v>161.75</v>
      </c>
      <c r="I327" s="36">
        <v>69.69</v>
      </c>
      <c r="J327" s="36">
        <v>92.06</v>
      </c>
      <c r="K327" s="36" t="s">
        <v>142</v>
      </c>
      <c r="L327" s="36" t="s">
        <v>879</v>
      </c>
      <c r="M327" s="36">
        <v>2018</v>
      </c>
      <c r="N327" s="48">
        <v>195.22868110720671</v>
      </c>
      <c r="O327" s="35" t="s">
        <v>943</v>
      </c>
      <c r="P327" s="36" t="s">
        <v>1232</v>
      </c>
    </row>
    <row r="328" spans="1:16" s="36" customFormat="1" x14ac:dyDescent="0.3">
      <c r="A328" s="36" t="s">
        <v>255</v>
      </c>
      <c r="B328" s="36" t="s">
        <v>873</v>
      </c>
      <c r="C328" s="36" t="s">
        <v>908</v>
      </c>
      <c r="D328" s="36" t="s">
        <v>909</v>
      </c>
      <c r="E328" s="36" t="s">
        <v>910</v>
      </c>
      <c r="F328" s="36" t="s">
        <v>16</v>
      </c>
      <c r="G328" s="66" t="s">
        <v>912</v>
      </c>
      <c r="H328" s="36">
        <v>563</v>
      </c>
      <c r="K328" s="36" t="s">
        <v>142</v>
      </c>
      <c r="L328" s="36" t="s">
        <v>879</v>
      </c>
      <c r="M328" s="36">
        <v>2020</v>
      </c>
      <c r="N328" s="48">
        <v>652.91335072546917</v>
      </c>
      <c r="O328" s="35" t="s">
        <v>27</v>
      </c>
    </row>
    <row r="329" spans="1:16" s="36" customFormat="1" x14ac:dyDescent="0.3">
      <c r="A329" s="36" t="s">
        <v>255</v>
      </c>
      <c r="B329" s="36" t="s">
        <v>873</v>
      </c>
      <c r="C329" s="36" t="s">
        <v>914</v>
      </c>
      <c r="D329" s="36" t="s">
        <v>915</v>
      </c>
      <c r="E329" s="36" t="s">
        <v>916</v>
      </c>
      <c r="F329" s="36" t="s">
        <v>16</v>
      </c>
      <c r="G329" s="66" t="s">
        <v>917</v>
      </c>
      <c r="H329" s="36">
        <v>284.14</v>
      </c>
      <c r="K329" s="36" t="s">
        <v>142</v>
      </c>
      <c r="L329" s="36" t="s">
        <v>820</v>
      </c>
      <c r="M329" s="36">
        <v>2022</v>
      </c>
      <c r="N329" s="48">
        <v>302.3537915973082</v>
      </c>
      <c r="O329" s="35" t="s">
        <v>27</v>
      </c>
    </row>
    <row r="330" spans="1:16" s="36" customFormat="1" x14ac:dyDescent="0.3">
      <c r="A330" s="36" t="s">
        <v>255</v>
      </c>
      <c r="B330" s="36" t="s">
        <v>873</v>
      </c>
      <c r="C330" s="36" t="s">
        <v>877</v>
      </c>
      <c r="D330" s="36" t="s">
        <v>877</v>
      </c>
      <c r="E330" s="36" t="s">
        <v>877</v>
      </c>
      <c r="F330" s="36" t="s">
        <v>16</v>
      </c>
      <c r="G330" s="66" t="s">
        <v>878</v>
      </c>
      <c r="H330" s="36">
        <v>994</v>
      </c>
      <c r="K330" s="36" t="s">
        <v>142</v>
      </c>
      <c r="L330" s="36" t="s">
        <v>879</v>
      </c>
      <c r="M330" s="36">
        <v>2019</v>
      </c>
      <c r="N330" s="52">
        <v>1181.4096268751591</v>
      </c>
      <c r="O330" s="35" t="s">
        <v>20</v>
      </c>
      <c r="P330" s="36" t="s">
        <v>1305</v>
      </c>
    </row>
    <row r="331" spans="1:16" s="36" customFormat="1" x14ac:dyDescent="0.3">
      <c r="A331" s="69" t="s">
        <v>255</v>
      </c>
      <c r="B331" s="69" t="s">
        <v>873</v>
      </c>
      <c r="C331" s="69" t="s">
        <v>874</v>
      </c>
      <c r="D331" s="69" t="s">
        <v>875</v>
      </c>
      <c r="E331" s="69" t="s">
        <v>875</v>
      </c>
      <c r="F331" s="69" t="s">
        <v>16</v>
      </c>
      <c r="G331" s="70" t="s">
        <v>876</v>
      </c>
      <c r="H331" s="71" t="s">
        <v>1307</v>
      </c>
      <c r="I331" s="69"/>
      <c r="J331" s="69"/>
      <c r="K331" s="69" t="s">
        <v>411</v>
      </c>
      <c r="L331" s="69" t="s">
        <v>411</v>
      </c>
      <c r="M331" s="73" t="s">
        <v>23</v>
      </c>
      <c r="N331" s="74" t="s">
        <v>411</v>
      </c>
      <c r="O331" s="69" t="s">
        <v>411</v>
      </c>
      <c r="P331" s="69"/>
    </row>
    <row r="332" spans="1:16" s="36" customFormat="1" x14ac:dyDescent="0.3">
      <c r="A332" s="36" t="s">
        <v>255</v>
      </c>
      <c r="B332" s="36" t="s">
        <v>307</v>
      </c>
      <c r="C332" s="36" t="s">
        <v>350</v>
      </c>
      <c r="D332" s="36" t="s">
        <v>982</v>
      </c>
      <c r="E332" s="36" t="s">
        <v>352</v>
      </c>
      <c r="F332" s="36" t="s">
        <v>28</v>
      </c>
      <c r="G332" s="66" t="s">
        <v>983</v>
      </c>
      <c r="H332" s="51">
        <v>668.89</v>
      </c>
      <c r="I332" s="49"/>
      <c r="J332" s="49"/>
      <c r="K332" s="36" t="s">
        <v>18</v>
      </c>
      <c r="L332" s="36" t="s">
        <v>324</v>
      </c>
      <c r="M332" s="36">
        <v>2014</v>
      </c>
      <c r="N332" s="48">
        <v>855.485820978471</v>
      </c>
      <c r="O332" s="35" t="s">
        <v>1209</v>
      </c>
      <c r="P332" s="76" t="s">
        <v>1337</v>
      </c>
    </row>
    <row r="333" spans="1:16" s="36" customFormat="1" x14ac:dyDescent="0.3">
      <c r="A333" s="36" t="s">
        <v>255</v>
      </c>
      <c r="B333" s="36" t="s">
        <v>307</v>
      </c>
      <c r="C333" s="36" t="s">
        <v>989</v>
      </c>
      <c r="D333" s="36" t="s">
        <v>990</v>
      </c>
      <c r="E333" s="36" t="s">
        <v>991</v>
      </c>
      <c r="F333" s="36" t="s">
        <v>16</v>
      </c>
      <c r="G333" s="66" t="s">
        <v>992</v>
      </c>
      <c r="H333" s="49">
        <v>1050</v>
      </c>
      <c r="I333" s="49"/>
      <c r="J333" s="49"/>
      <c r="K333" s="36" t="s">
        <v>18</v>
      </c>
      <c r="L333" s="36" t="s">
        <v>324</v>
      </c>
      <c r="M333" s="36">
        <v>2020</v>
      </c>
      <c r="N333" s="48">
        <v>1217.6891976229886</v>
      </c>
      <c r="O333" s="35" t="s">
        <v>957</v>
      </c>
      <c r="P333" s="36" t="s">
        <v>1225</v>
      </c>
    </row>
    <row r="334" spans="1:16" s="36" customFormat="1" x14ac:dyDescent="0.3">
      <c r="A334" s="36" t="s">
        <v>255</v>
      </c>
      <c r="B334" s="36" t="s">
        <v>307</v>
      </c>
      <c r="C334" s="36" t="s">
        <v>339</v>
      </c>
      <c r="D334" s="36" t="s">
        <v>958</v>
      </c>
      <c r="E334" s="36" t="s">
        <v>340</v>
      </c>
      <c r="F334" s="36" t="s">
        <v>109</v>
      </c>
      <c r="G334" s="66" t="s">
        <v>959</v>
      </c>
      <c r="H334" s="49">
        <v>3.71</v>
      </c>
      <c r="I334" s="51">
        <v>1.65</v>
      </c>
      <c r="J334" s="49">
        <v>2.06</v>
      </c>
      <c r="K334" s="36" t="s">
        <v>142</v>
      </c>
      <c r="L334" s="36" t="s">
        <v>342</v>
      </c>
      <c r="M334" s="36">
        <v>2020</v>
      </c>
      <c r="N334" s="52">
        <v>4.3025018316012265</v>
      </c>
      <c r="O334" s="35" t="s">
        <v>27</v>
      </c>
    </row>
    <row r="335" spans="1:16" s="36" customFormat="1" x14ac:dyDescent="0.3">
      <c r="A335" s="36" t="s">
        <v>255</v>
      </c>
      <c r="B335" s="36" t="s">
        <v>307</v>
      </c>
      <c r="C335" s="36" t="s">
        <v>960</v>
      </c>
      <c r="D335" s="36" t="s">
        <v>963</v>
      </c>
      <c r="E335" s="36" t="s">
        <v>961</v>
      </c>
      <c r="F335" s="36" t="s">
        <v>109</v>
      </c>
      <c r="G335" s="66" t="s">
        <v>1190</v>
      </c>
      <c r="H335" s="49">
        <v>124.23</v>
      </c>
      <c r="I335" s="49">
        <v>102.56</v>
      </c>
      <c r="J335" s="49">
        <v>21.67</v>
      </c>
      <c r="K335" s="36" t="s">
        <v>142</v>
      </c>
      <c r="L335" s="36" t="s">
        <v>962</v>
      </c>
      <c r="M335" s="36">
        <v>2020</v>
      </c>
      <c r="N335" s="52">
        <v>144.07002763876559</v>
      </c>
      <c r="O335" s="35" t="s">
        <v>964</v>
      </c>
      <c r="P335" s="36" t="s">
        <v>1306</v>
      </c>
    </row>
    <row r="336" spans="1:16" s="36" customFormat="1" x14ac:dyDescent="0.3">
      <c r="A336" s="36" t="s">
        <v>255</v>
      </c>
      <c r="B336" s="36" t="s">
        <v>307</v>
      </c>
      <c r="C336" s="36" t="s">
        <v>947</v>
      </c>
      <c r="D336" s="36" t="s">
        <v>948</v>
      </c>
      <c r="E336" s="36" t="s">
        <v>949</v>
      </c>
      <c r="F336" s="36" t="s">
        <v>109</v>
      </c>
      <c r="G336" s="66" t="s">
        <v>950</v>
      </c>
      <c r="H336" s="49">
        <v>13.83</v>
      </c>
      <c r="I336" s="49"/>
      <c r="J336" s="49"/>
      <c r="K336" s="36" t="s">
        <v>142</v>
      </c>
      <c r="L336" s="36" t="s">
        <v>19</v>
      </c>
      <c r="M336" s="47" t="s">
        <v>23</v>
      </c>
      <c r="N336" s="52" t="s">
        <v>411</v>
      </c>
      <c r="O336" s="35" t="s">
        <v>116</v>
      </c>
    </row>
    <row r="337" spans="1:16" s="36" customFormat="1" x14ac:dyDescent="0.3">
      <c r="A337" s="36" t="s">
        <v>255</v>
      </c>
      <c r="B337" s="36" t="s">
        <v>307</v>
      </c>
      <c r="C337" s="36" t="s">
        <v>984</v>
      </c>
      <c r="D337" s="36" t="s">
        <v>987</v>
      </c>
      <c r="E337" s="36" t="s">
        <v>360</v>
      </c>
      <c r="F337" s="36" t="s">
        <v>109</v>
      </c>
      <c r="G337" s="66" t="s">
        <v>988</v>
      </c>
      <c r="H337" s="49">
        <v>519</v>
      </c>
      <c r="I337" s="49"/>
      <c r="J337" s="49"/>
      <c r="K337" s="36" t="s">
        <v>18</v>
      </c>
      <c r="L337" s="36" t="s">
        <v>324</v>
      </c>
      <c r="M337" s="36">
        <v>2020</v>
      </c>
      <c r="N337" s="52">
        <v>601.88637482507727</v>
      </c>
      <c r="O337" s="35" t="s">
        <v>20</v>
      </c>
    </row>
    <row r="338" spans="1:16" s="36" customFormat="1" x14ac:dyDescent="0.3">
      <c r="A338" s="36" t="s">
        <v>255</v>
      </c>
      <c r="B338" s="36" t="s">
        <v>307</v>
      </c>
      <c r="C338" s="36" t="s">
        <v>321</v>
      </c>
      <c r="D338" s="36" t="s">
        <v>956</v>
      </c>
      <c r="E338" s="36" t="s">
        <v>322</v>
      </c>
      <c r="F338" s="36" t="s">
        <v>16</v>
      </c>
      <c r="G338" s="66" t="s">
        <v>1208</v>
      </c>
      <c r="H338" s="49">
        <v>2655.25</v>
      </c>
      <c r="I338" s="49">
        <v>2460.25</v>
      </c>
      <c r="J338" s="49">
        <v>195</v>
      </c>
      <c r="K338" s="36" t="s">
        <v>142</v>
      </c>
      <c r="L338" s="36" t="s">
        <v>324</v>
      </c>
      <c r="M338" s="36">
        <v>2023</v>
      </c>
      <c r="N338" s="52">
        <v>2655.25</v>
      </c>
      <c r="O338" s="35" t="s">
        <v>1207</v>
      </c>
      <c r="P338" s="36" t="s">
        <v>1309</v>
      </c>
    </row>
    <row r="339" spans="1:16" s="36" customFormat="1" x14ac:dyDescent="0.3">
      <c r="A339" s="69" t="s">
        <v>255</v>
      </c>
      <c r="B339" s="69" t="s">
        <v>307</v>
      </c>
      <c r="C339" s="69" t="s">
        <v>993</v>
      </c>
      <c r="D339" s="69" t="s">
        <v>994</v>
      </c>
      <c r="E339" s="69" t="s">
        <v>993</v>
      </c>
      <c r="F339" s="69" t="s">
        <v>109</v>
      </c>
      <c r="G339" s="70" t="s">
        <v>995</v>
      </c>
      <c r="H339" s="71" t="s">
        <v>1307</v>
      </c>
      <c r="I339" s="69"/>
      <c r="J339" s="69"/>
      <c r="K339" s="69" t="s">
        <v>411</v>
      </c>
      <c r="L339" s="69" t="s">
        <v>411</v>
      </c>
      <c r="M339" s="73" t="s">
        <v>23</v>
      </c>
      <c r="N339" s="74" t="s">
        <v>411</v>
      </c>
      <c r="O339" s="69" t="s">
        <v>411</v>
      </c>
      <c r="P339" s="69"/>
    </row>
    <row r="340" spans="1:16" s="36" customFormat="1" x14ac:dyDescent="0.3">
      <c r="A340" s="36" t="s">
        <v>255</v>
      </c>
      <c r="B340" s="36" t="s">
        <v>307</v>
      </c>
      <c r="C340" s="36" t="s">
        <v>960</v>
      </c>
      <c r="D340" s="36" t="s">
        <v>961</v>
      </c>
      <c r="E340" s="36" t="s">
        <v>961</v>
      </c>
      <c r="F340" s="36" t="s">
        <v>109</v>
      </c>
      <c r="G340" s="66" t="s">
        <v>1190</v>
      </c>
      <c r="H340" s="49">
        <v>6.39</v>
      </c>
      <c r="I340" s="49">
        <v>6.39</v>
      </c>
      <c r="J340" s="49">
        <v>0</v>
      </c>
      <c r="K340" s="36" t="s">
        <v>18</v>
      </c>
      <c r="L340" s="36" t="s">
        <v>962</v>
      </c>
      <c r="M340" s="36">
        <v>2020</v>
      </c>
      <c r="N340" s="52">
        <v>7.4105085455341877</v>
      </c>
      <c r="O340" s="35" t="s">
        <v>1144</v>
      </c>
      <c r="P340" s="36" t="s">
        <v>1306</v>
      </c>
    </row>
    <row r="341" spans="1:16" s="36" customFormat="1" x14ac:dyDescent="0.3">
      <c r="A341" s="36" t="s">
        <v>255</v>
      </c>
      <c r="B341" s="36" t="s">
        <v>307</v>
      </c>
      <c r="C341" s="36" t="s">
        <v>965</v>
      </c>
      <c r="D341" s="36" t="s">
        <v>966</v>
      </c>
      <c r="E341" s="36" t="s">
        <v>965</v>
      </c>
      <c r="F341" s="36" t="s">
        <v>109</v>
      </c>
      <c r="G341" s="66" t="s">
        <v>967</v>
      </c>
      <c r="H341" s="49">
        <v>2210</v>
      </c>
      <c r="I341" s="49">
        <v>1442</v>
      </c>
      <c r="J341" s="49">
        <v>768</v>
      </c>
      <c r="K341" s="36" t="s">
        <v>142</v>
      </c>
      <c r="L341" s="36" t="s">
        <v>324</v>
      </c>
      <c r="M341" s="36">
        <v>2014</v>
      </c>
      <c r="N341" s="52">
        <v>2826.5090887327078</v>
      </c>
      <c r="O341" s="35" t="s">
        <v>968</v>
      </c>
      <c r="P341" s="76" t="s">
        <v>1308</v>
      </c>
    </row>
    <row r="342" spans="1:16" s="36" customFormat="1" x14ac:dyDescent="0.3">
      <c r="A342" s="36" t="s">
        <v>255</v>
      </c>
      <c r="B342" s="36" t="s">
        <v>307</v>
      </c>
      <c r="C342" s="36" t="s">
        <v>321</v>
      </c>
      <c r="D342" s="36" t="s">
        <v>955</v>
      </c>
      <c r="E342" s="36" t="s">
        <v>322</v>
      </c>
      <c r="F342" s="36" t="s">
        <v>16</v>
      </c>
      <c r="G342" s="66" t="s">
        <v>1208</v>
      </c>
      <c r="H342" s="49">
        <v>1284.75</v>
      </c>
      <c r="I342" s="49">
        <v>1284.75</v>
      </c>
      <c r="J342" s="49">
        <v>0</v>
      </c>
      <c r="K342" s="36" t="s">
        <v>18</v>
      </c>
      <c r="L342" s="36" t="s">
        <v>324</v>
      </c>
      <c r="M342" s="36">
        <v>2023</v>
      </c>
      <c r="N342" s="52">
        <v>1284.75</v>
      </c>
      <c r="O342" s="35" t="s">
        <v>1207</v>
      </c>
      <c r="P342" s="76" t="s">
        <v>1309</v>
      </c>
    </row>
    <row r="343" spans="1:16" s="36" customFormat="1" x14ac:dyDescent="0.3">
      <c r="A343" s="36" t="s">
        <v>255</v>
      </c>
      <c r="B343" s="36" t="s">
        <v>307</v>
      </c>
      <c r="C343" s="36" t="s">
        <v>321</v>
      </c>
      <c r="D343" s="36" t="s">
        <v>955</v>
      </c>
      <c r="E343" s="36" t="s">
        <v>322</v>
      </c>
      <c r="F343" s="36" t="s">
        <v>16</v>
      </c>
      <c r="G343" s="66" t="s">
        <v>1208</v>
      </c>
      <c r="H343" s="63">
        <v>2655.25</v>
      </c>
      <c r="I343" s="63">
        <v>2460.25</v>
      </c>
      <c r="J343" s="63">
        <v>195</v>
      </c>
      <c r="K343" s="55" t="s">
        <v>142</v>
      </c>
      <c r="L343" s="36" t="s">
        <v>324</v>
      </c>
      <c r="M343" s="36">
        <v>2023</v>
      </c>
      <c r="N343" s="52">
        <v>2655.25</v>
      </c>
      <c r="O343" s="35" t="s">
        <v>1207</v>
      </c>
      <c r="P343" s="76" t="s">
        <v>1309</v>
      </c>
    </row>
    <row r="344" spans="1:16" s="36" customFormat="1" x14ac:dyDescent="0.3">
      <c r="A344" s="36" t="s">
        <v>255</v>
      </c>
      <c r="B344" s="36" t="s">
        <v>307</v>
      </c>
      <c r="C344" s="36" t="s">
        <v>984</v>
      </c>
      <c r="D344" s="36" t="s">
        <v>986</v>
      </c>
      <c r="E344" s="36" t="s">
        <v>360</v>
      </c>
      <c r="F344" s="36" t="s">
        <v>28</v>
      </c>
      <c r="G344" s="66" t="s">
        <v>1210</v>
      </c>
      <c r="H344" s="49">
        <v>1800</v>
      </c>
      <c r="I344" s="49"/>
      <c r="J344" s="49"/>
      <c r="K344" s="36" t="s">
        <v>18</v>
      </c>
      <c r="L344" s="36" t="s">
        <v>324</v>
      </c>
      <c r="M344" s="36">
        <v>2021</v>
      </c>
      <c r="N344" s="48">
        <v>2058.6508245980231</v>
      </c>
      <c r="O344" s="35" t="s">
        <v>1209</v>
      </c>
      <c r="P344" s="76" t="s">
        <v>1310</v>
      </c>
    </row>
    <row r="345" spans="1:16" s="36" customFormat="1" x14ac:dyDescent="0.3">
      <c r="A345" s="36" t="s">
        <v>255</v>
      </c>
      <c r="B345" s="36" t="s">
        <v>307</v>
      </c>
      <c r="C345" s="36" t="s">
        <v>984</v>
      </c>
      <c r="D345" s="36" t="s">
        <v>985</v>
      </c>
      <c r="E345" s="36" t="s">
        <v>360</v>
      </c>
      <c r="F345" s="36" t="s">
        <v>28</v>
      </c>
      <c r="G345" s="66" t="s">
        <v>315</v>
      </c>
      <c r="H345" s="49">
        <v>519</v>
      </c>
      <c r="I345" s="49"/>
      <c r="J345" s="49"/>
      <c r="K345" s="36" t="s">
        <v>18</v>
      </c>
      <c r="L345" s="36" t="s">
        <v>324</v>
      </c>
      <c r="M345" s="36">
        <v>2020</v>
      </c>
      <c r="N345" s="48">
        <v>601.88637482507727</v>
      </c>
      <c r="O345" s="35" t="s">
        <v>20</v>
      </c>
    </row>
    <row r="346" spans="1:16" s="36" customFormat="1" x14ac:dyDescent="0.3">
      <c r="A346" s="36" t="s">
        <v>255</v>
      </c>
      <c r="B346" s="36" t="s">
        <v>307</v>
      </c>
      <c r="C346" s="36" t="s">
        <v>350</v>
      </c>
      <c r="D346" s="36" t="s">
        <v>977</v>
      </c>
      <c r="E346" s="36" t="s">
        <v>352</v>
      </c>
      <c r="F346" s="36" t="s">
        <v>28</v>
      </c>
      <c r="G346" s="66" t="s">
        <v>978</v>
      </c>
      <c r="H346" s="49">
        <v>5.68</v>
      </c>
      <c r="I346" s="49"/>
      <c r="J346" s="49"/>
      <c r="K346" s="36" t="s">
        <v>18</v>
      </c>
      <c r="L346" s="36" t="s">
        <v>568</v>
      </c>
      <c r="M346" s="47" t="s">
        <v>23</v>
      </c>
      <c r="N346" s="48" t="s">
        <v>411</v>
      </c>
      <c r="O346" s="35" t="s">
        <v>116</v>
      </c>
      <c r="P346" s="76" t="s">
        <v>1311</v>
      </c>
    </row>
    <row r="347" spans="1:16" s="36" customFormat="1" x14ac:dyDescent="0.3">
      <c r="A347" s="36" t="s">
        <v>255</v>
      </c>
      <c r="B347" s="36" t="s">
        <v>307</v>
      </c>
      <c r="C347" s="36" t="s">
        <v>350</v>
      </c>
      <c r="D347" s="36" t="s">
        <v>975</v>
      </c>
      <c r="E347" s="36" t="s">
        <v>352</v>
      </c>
      <c r="F347" s="36" t="s">
        <v>28</v>
      </c>
      <c r="G347" s="66" t="s">
        <v>976</v>
      </c>
      <c r="H347" s="49">
        <v>150</v>
      </c>
      <c r="I347" s="49"/>
      <c r="J347" s="49"/>
      <c r="K347" s="36" t="s">
        <v>18</v>
      </c>
      <c r="L347" s="36" t="s">
        <v>324</v>
      </c>
      <c r="M347" s="36">
        <v>2017</v>
      </c>
      <c r="N347" s="48">
        <v>184.79527588237474</v>
      </c>
      <c r="O347" s="35" t="s">
        <v>974</v>
      </c>
    </row>
    <row r="348" spans="1:16" s="36" customFormat="1" x14ac:dyDescent="0.3">
      <c r="A348" s="36" t="s">
        <v>255</v>
      </c>
      <c r="B348" s="36" t="s">
        <v>307</v>
      </c>
      <c r="C348" s="36" t="s">
        <v>350</v>
      </c>
      <c r="D348" s="36" t="s">
        <v>981</v>
      </c>
      <c r="E348" s="36" t="s">
        <v>352</v>
      </c>
      <c r="F348" s="36" t="s">
        <v>28</v>
      </c>
      <c r="G348" s="66" t="s">
        <v>980</v>
      </c>
      <c r="H348" s="49">
        <v>650</v>
      </c>
      <c r="I348" s="49"/>
      <c r="J348" s="49"/>
      <c r="K348" s="36" t="s">
        <v>18</v>
      </c>
      <c r="L348" s="36" t="s">
        <v>324</v>
      </c>
      <c r="M348" s="36">
        <v>2017</v>
      </c>
      <c r="N348" s="48">
        <v>800.77952882362388</v>
      </c>
      <c r="O348" s="35" t="s">
        <v>974</v>
      </c>
    </row>
    <row r="349" spans="1:16" s="36" customFormat="1" x14ac:dyDescent="0.3">
      <c r="A349" s="36" t="s">
        <v>255</v>
      </c>
      <c r="B349" s="36" t="s">
        <v>307</v>
      </c>
      <c r="C349" s="36" t="s">
        <v>350</v>
      </c>
      <c r="D349" s="36" t="s">
        <v>979</v>
      </c>
      <c r="E349" s="36" t="s">
        <v>352</v>
      </c>
      <c r="F349" s="36" t="s">
        <v>28</v>
      </c>
      <c r="G349" s="66" t="s">
        <v>980</v>
      </c>
      <c r="H349" s="49">
        <v>150</v>
      </c>
      <c r="I349" s="49"/>
      <c r="J349" s="49"/>
      <c r="K349" s="36" t="s">
        <v>18</v>
      </c>
      <c r="L349" s="36" t="s">
        <v>324</v>
      </c>
      <c r="M349" s="36">
        <v>2017</v>
      </c>
      <c r="N349" s="48">
        <v>184.79527588237474</v>
      </c>
      <c r="O349" s="35" t="s">
        <v>974</v>
      </c>
    </row>
    <row r="350" spans="1:16" s="36" customFormat="1" x14ac:dyDescent="0.3">
      <c r="A350" s="36" t="s">
        <v>255</v>
      </c>
      <c r="B350" s="36" t="s">
        <v>307</v>
      </c>
      <c r="C350" s="36" t="s">
        <v>350</v>
      </c>
      <c r="D350" s="36" t="s">
        <v>972</v>
      </c>
      <c r="E350" s="36" t="s">
        <v>352</v>
      </c>
      <c r="F350" s="36" t="s">
        <v>28</v>
      </c>
      <c r="G350" s="66" t="s">
        <v>973</v>
      </c>
      <c r="H350" s="49">
        <v>1100</v>
      </c>
      <c r="I350" s="49"/>
      <c r="J350" s="49"/>
      <c r="K350" s="36" t="s">
        <v>18</v>
      </c>
      <c r="L350" s="36" t="s">
        <v>324</v>
      </c>
      <c r="M350" s="36">
        <v>2017</v>
      </c>
      <c r="N350" s="48">
        <v>1355.1653564707481</v>
      </c>
      <c r="O350" s="35" t="s">
        <v>974</v>
      </c>
    </row>
    <row r="351" spans="1:16" s="36" customFormat="1" x14ac:dyDescent="0.3">
      <c r="A351" s="36" t="s">
        <v>255</v>
      </c>
      <c r="B351" s="36" t="s">
        <v>307</v>
      </c>
      <c r="C351" s="36" t="s">
        <v>350</v>
      </c>
      <c r="D351" s="36" t="s">
        <v>969</v>
      </c>
      <c r="E351" s="36" t="s">
        <v>352</v>
      </c>
      <c r="F351" s="36" t="s">
        <v>28</v>
      </c>
      <c r="G351" s="66" t="s">
        <v>970</v>
      </c>
      <c r="H351" s="49">
        <v>525</v>
      </c>
      <c r="I351" s="49"/>
      <c r="J351" s="49"/>
      <c r="K351" s="36" t="s">
        <v>18</v>
      </c>
      <c r="L351" s="36" t="s">
        <v>324</v>
      </c>
      <c r="M351" s="36">
        <v>2018</v>
      </c>
      <c r="N351" s="48">
        <v>633.66341626759515</v>
      </c>
      <c r="O351" s="35" t="s">
        <v>971</v>
      </c>
    </row>
    <row r="352" spans="1:16" s="36" customFormat="1" x14ac:dyDescent="0.3">
      <c r="A352" s="36" t="s">
        <v>255</v>
      </c>
      <c r="B352" s="36" t="s">
        <v>307</v>
      </c>
      <c r="C352" s="36" t="s">
        <v>153</v>
      </c>
      <c r="D352" s="36" t="s">
        <v>951</v>
      </c>
      <c r="E352" s="36" t="s">
        <v>155</v>
      </c>
      <c r="F352" s="36" t="s">
        <v>28</v>
      </c>
      <c r="G352" s="66" t="s">
        <v>952</v>
      </c>
      <c r="H352" s="49">
        <v>16.920000000000002</v>
      </c>
      <c r="I352" s="49"/>
      <c r="J352" s="49"/>
      <c r="K352" s="36" t="s">
        <v>18</v>
      </c>
      <c r="L352" s="36" t="s">
        <v>568</v>
      </c>
      <c r="M352" s="47" t="s">
        <v>23</v>
      </c>
      <c r="N352" s="52" t="s">
        <v>411</v>
      </c>
      <c r="O352" s="35" t="s">
        <v>116</v>
      </c>
      <c r="P352" s="76" t="s">
        <v>1311</v>
      </c>
    </row>
    <row r="353" spans="1:16" s="36" customFormat="1" x14ac:dyDescent="0.3">
      <c r="A353" s="36" t="s">
        <v>255</v>
      </c>
      <c r="B353" s="36" t="s">
        <v>307</v>
      </c>
      <c r="C353" s="36" t="s">
        <v>153</v>
      </c>
      <c r="D353" s="36" t="s">
        <v>953</v>
      </c>
      <c r="E353" s="36" t="s">
        <v>155</v>
      </c>
      <c r="F353" s="36" t="s">
        <v>28</v>
      </c>
      <c r="G353" s="66" t="s">
        <v>954</v>
      </c>
      <c r="H353" s="49">
        <v>16.920000000000002</v>
      </c>
      <c r="I353" s="49"/>
      <c r="J353" s="49"/>
      <c r="K353" s="36" t="s">
        <v>18</v>
      </c>
      <c r="L353" s="36" t="s">
        <v>568</v>
      </c>
      <c r="M353" s="47" t="s">
        <v>23</v>
      </c>
      <c r="N353" s="52" t="s">
        <v>411</v>
      </c>
      <c r="O353" s="35" t="s">
        <v>116</v>
      </c>
      <c r="P353" s="76" t="s">
        <v>1311</v>
      </c>
    </row>
    <row r="354" spans="1:16" s="36" customFormat="1" x14ac:dyDescent="0.3">
      <c r="A354" s="36" t="s">
        <v>11</v>
      </c>
      <c r="B354" s="36" t="s">
        <v>307</v>
      </c>
      <c r="C354" s="36" t="s">
        <v>368</v>
      </c>
      <c r="D354" s="36" t="s">
        <v>369</v>
      </c>
      <c r="E354" s="36" t="s">
        <v>370</v>
      </c>
      <c r="F354" s="36" t="s">
        <v>109</v>
      </c>
      <c r="G354" s="66" t="s">
        <v>1165</v>
      </c>
      <c r="H354" s="49">
        <v>8.24</v>
      </c>
      <c r="I354" s="50">
        <v>0</v>
      </c>
      <c r="J354" s="51">
        <v>8.24</v>
      </c>
      <c r="K354" s="36" t="s">
        <v>142</v>
      </c>
      <c r="L354" s="36" t="s">
        <v>371</v>
      </c>
      <c r="M354" s="36">
        <v>2020</v>
      </c>
      <c r="N354" s="48">
        <v>9.55596094134612</v>
      </c>
      <c r="O354" s="35" t="s">
        <v>27</v>
      </c>
    </row>
    <row r="355" spans="1:16" s="36" customFormat="1" x14ac:dyDescent="0.3">
      <c r="A355" s="36" t="s">
        <v>11</v>
      </c>
      <c r="B355" s="36" t="s">
        <v>307</v>
      </c>
      <c r="C355" s="36" t="s">
        <v>364</v>
      </c>
      <c r="D355" s="36" t="s">
        <v>365</v>
      </c>
      <c r="E355" s="36" t="s">
        <v>365</v>
      </c>
      <c r="F355" s="36" t="s">
        <v>109</v>
      </c>
      <c r="G355" s="66" t="s">
        <v>366</v>
      </c>
      <c r="H355" s="49">
        <v>29.36</v>
      </c>
      <c r="I355" s="49"/>
      <c r="J355" s="49"/>
      <c r="K355" s="36" t="s">
        <v>142</v>
      </c>
      <c r="L355" s="36" t="s">
        <v>367</v>
      </c>
      <c r="M355" s="36">
        <v>2020</v>
      </c>
      <c r="N355" s="48">
        <v>34.048909373534229</v>
      </c>
      <c r="O355" s="35" t="s">
        <v>27</v>
      </c>
    </row>
    <row r="356" spans="1:16" s="36" customFormat="1" x14ac:dyDescent="0.3">
      <c r="A356" s="36" t="s">
        <v>11</v>
      </c>
      <c r="B356" s="36" t="s">
        <v>307</v>
      </c>
      <c r="C356" s="36" t="s">
        <v>358</v>
      </c>
      <c r="D356" s="36" t="s">
        <v>359</v>
      </c>
      <c r="E356" s="36" t="s">
        <v>360</v>
      </c>
      <c r="F356" s="36" t="s">
        <v>28</v>
      </c>
      <c r="G356" s="66" t="s">
        <v>361</v>
      </c>
      <c r="H356" s="49">
        <v>605</v>
      </c>
      <c r="I356" s="49"/>
      <c r="J356" s="49"/>
      <c r="K356" s="36" t="s">
        <v>18</v>
      </c>
      <c r="L356" s="36" t="s">
        <v>324</v>
      </c>
      <c r="M356" s="36">
        <v>2010</v>
      </c>
      <c r="N356" s="48">
        <v>835.29630296233734</v>
      </c>
      <c r="O356" s="35" t="s">
        <v>362</v>
      </c>
    </row>
    <row r="357" spans="1:16" s="36" customFormat="1" x14ac:dyDescent="0.3">
      <c r="A357" s="36" t="s">
        <v>11</v>
      </c>
      <c r="B357" s="36" t="s">
        <v>307</v>
      </c>
      <c r="C357" s="36" t="s">
        <v>358</v>
      </c>
      <c r="D357" s="36" t="s">
        <v>359</v>
      </c>
      <c r="E357" s="36" t="s">
        <v>360</v>
      </c>
      <c r="F357" s="36" t="s">
        <v>109</v>
      </c>
      <c r="G357" s="66" t="s">
        <v>363</v>
      </c>
      <c r="H357" s="49">
        <v>605</v>
      </c>
      <c r="I357" s="49"/>
      <c r="J357" s="49"/>
      <c r="K357" s="36" t="s">
        <v>18</v>
      </c>
      <c r="L357" s="36" t="s">
        <v>324</v>
      </c>
      <c r="M357" s="36">
        <v>2020</v>
      </c>
      <c r="N357" s="48">
        <v>701.6209186303887</v>
      </c>
      <c r="O357" s="35" t="s">
        <v>362</v>
      </c>
    </row>
    <row r="358" spans="1:16" s="36" customFormat="1" x14ac:dyDescent="0.3">
      <c r="A358" s="36" t="s">
        <v>11</v>
      </c>
      <c r="B358" s="36" t="s">
        <v>307</v>
      </c>
      <c r="C358" s="36" t="s">
        <v>339</v>
      </c>
      <c r="D358" s="36" t="s">
        <v>343</v>
      </c>
      <c r="E358" s="36" t="s">
        <v>340</v>
      </c>
      <c r="F358" s="36" t="s">
        <v>109</v>
      </c>
      <c r="G358" s="66" t="s">
        <v>344</v>
      </c>
      <c r="H358" s="49">
        <v>3.71</v>
      </c>
      <c r="I358" s="51">
        <v>1.65</v>
      </c>
      <c r="J358" s="49">
        <v>2.06</v>
      </c>
      <c r="K358" s="36" t="s">
        <v>142</v>
      </c>
      <c r="L358" s="36" t="s">
        <v>342</v>
      </c>
      <c r="M358" s="36">
        <v>2020</v>
      </c>
      <c r="N358" s="52">
        <v>4.3025018316012265</v>
      </c>
      <c r="O358" s="35" t="s">
        <v>27</v>
      </c>
    </row>
    <row r="359" spans="1:16" s="36" customFormat="1" x14ac:dyDescent="0.3">
      <c r="A359" s="36" t="s">
        <v>11</v>
      </c>
      <c r="B359" s="36" t="s">
        <v>307</v>
      </c>
      <c r="C359" s="36" t="s">
        <v>308</v>
      </c>
      <c r="D359" s="36" t="s">
        <v>314</v>
      </c>
      <c r="E359" s="36" t="s">
        <v>309</v>
      </c>
      <c r="F359" s="36" t="s">
        <v>109</v>
      </c>
      <c r="G359" s="66" t="s">
        <v>315</v>
      </c>
      <c r="H359" s="49">
        <v>4.25</v>
      </c>
      <c r="I359" s="49"/>
      <c r="J359" s="49"/>
      <c r="K359" s="36" t="s">
        <v>142</v>
      </c>
      <c r="L359" s="36" t="s">
        <v>311</v>
      </c>
      <c r="M359" s="36">
        <v>2022</v>
      </c>
      <c r="N359" s="52">
        <v>4.5224312461763914</v>
      </c>
      <c r="O359" s="35" t="s">
        <v>316</v>
      </c>
    </row>
    <row r="360" spans="1:16" s="36" customFormat="1" x14ac:dyDescent="0.3">
      <c r="A360" s="36" t="s">
        <v>11</v>
      </c>
      <c r="B360" s="36" t="s">
        <v>307</v>
      </c>
      <c r="C360" s="36" t="s">
        <v>308</v>
      </c>
      <c r="D360" s="36" t="s">
        <v>312</v>
      </c>
      <c r="E360" s="36" t="s">
        <v>309</v>
      </c>
      <c r="F360" s="36" t="s">
        <v>109</v>
      </c>
      <c r="G360" s="66" t="s">
        <v>313</v>
      </c>
      <c r="H360" s="49">
        <v>7.51</v>
      </c>
      <c r="I360" s="49"/>
      <c r="J360" s="49"/>
      <c r="K360" s="36" t="s">
        <v>142</v>
      </c>
      <c r="L360" s="36" t="s">
        <v>311</v>
      </c>
      <c r="M360" s="36">
        <v>2020</v>
      </c>
      <c r="N360" s="52">
        <v>8.7093770229987086</v>
      </c>
      <c r="O360" s="35" t="s">
        <v>27</v>
      </c>
    </row>
    <row r="361" spans="1:16" s="36" customFormat="1" x14ac:dyDescent="0.3">
      <c r="A361" s="36" t="s">
        <v>11</v>
      </c>
      <c r="B361" s="36" t="s">
        <v>307</v>
      </c>
      <c r="C361" s="36" t="s">
        <v>332</v>
      </c>
      <c r="D361" s="36" t="s">
        <v>338</v>
      </c>
      <c r="E361" s="36" t="s">
        <v>334</v>
      </c>
      <c r="F361" s="36" t="s">
        <v>109</v>
      </c>
      <c r="G361" s="66" t="s">
        <v>335</v>
      </c>
      <c r="H361" s="49">
        <v>11</v>
      </c>
      <c r="I361" s="49"/>
      <c r="J361" s="49"/>
      <c r="K361" s="36" t="s">
        <v>142</v>
      </c>
      <c r="L361" s="36" t="s">
        <v>336</v>
      </c>
      <c r="M361" s="36">
        <v>2019</v>
      </c>
      <c r="N361" s="52">
        <v>13.073949593185866</v>
      </c>
      <c r="O361" s="35" t="s">
        <v>337</v>
      </c>
      <c r="P361" s="76" t="s">
        <v>1312</v>
      </c>
    </row>
    <row r="362" spans="1:16" s="36" customFormat="1" x14ac:dyDescent="0.3">
      <c r="A362" s="36" t="s">
        <v>11</v>
      </c>
      <c r="B362" s="36" t="s">
        <v>307</v>
      </c>
      <c r="C362" s="36" t="s">
        <v>345</v>
      </c>
      <c r="D362" s="36" t="s">
        <v>346</v>
      </c>
      <c r="E362" s="36" t="s">
        <v>347</v>
      </c>
      <c r="F362" s="36" t="s">
        <v>16</v>
      </c>
      <c r="G362" s="66" t="s">
        <v>348</v>
      </c>
      <c r="H362" s="49">
        <v>420.76</v>
      </c>
      <c r="I362" s="49"/>
      <c r="J362" s="49"/>
      <c r="K362" s="36" t="s">
        <v>18</v>
      </c>
      <c r="L362" s="36" t="s">
        <v>349</v>
      </c>
      <c r="M362" s="36">
        <v>2020</v>
      </c>
      <c r="N362" s="52">
        <v>487.95705408747494</v>
      </c>
      <c r="O362" s="35" t="s">
        <v>27</v>
      </c>
    </row>
    <row r="363" spans="1:16" s="36" customFormat="1" x14ac:dyDescent="0.3">
      <c r="A363" s="36" t="s">
        <v>11</v>
      </c>
      <c r="B363" s="36" t="s">
        <v>307</v>
      </c>
      <c r="C363" s="36" t="s">
        <v>339</v>
      </c>
      <c r="D363" s="36" t="s">
        <v>340</v>
      </c>
      <c r="E363" s="36" t="s">
        <v>340</v>
      </c>
      <c r="F363" s="36" t="s">
        <v>109</v>
      </c>
      <c r="G363" s="66" t="s">
        <v>341</v>
      </c>
      <c r="H363" s="51">
        <v>3.71</v>
      </c>
      <c r="I363" s="51">
        <v>1.65</v>
      </c>
      <c r="J363" s="49">
        <v>2.06</v>
      </c>
      <c r="K363" s="36" t="s">
        <v>142</v>
      </c>
      <c r="L363" s="36" t="s">
        <v>342</v>
      </c>
      <c r="M363" s="36">
        <v>2020</v>
      </c>
      <c r="N363" s="52">
        <v>4.3025018316012265</v>
      </c>
      <c r="O363" s="35" t="s">
        <v>27</v>
      </c>
    </row>
    <row r="364" spans="1:16" s="36" customFormat="1" x14ac:dyDescent="0.3">
      <c r="A364" s="36" t="s">
        <v>11</v>
      </c>
      <c r="B364" s="36" t="s">
        <v>307</v>
      </c>
      <c r="C364" s="36" t="s">
        <v>332</v>
      </c>
      <c r="D364" s="36" t="s">
        <v>333</v>
      </c>
      <c r="E364" s="36" t="s">
        <v>334</v>
      </c>
      <c r="F364" s="36" t="s">
        <v>109</v>
      </c>
      <c r="G364" s="66" t="s">
        <v>335</v>
      </c>
      <c r="H364" s="49">
        <v>11</v>
      </c>
      <c r="I364" s="49"/>
      <c r="J364" s="49"/>
      <c r="K364" s="36" t="s">
        <v>142</v>
      </c>
      <c r="L364" s="36" t="s">
        <v>336</v>
      </c>
      <c r="M364" s="36">
        <v>2019</v>
      </c>
      <c r="N364" s="52">
        <v>13.073949593185866</v>
      </c>
      <c r="O364" s="35" t="s">
        <v>337</v>
      </c>
    </row>
    <row r="365" spans="1:16" s="36" customFormat="1" x14ac:dyDescent="0.3">
      <c r="A365" s="36" t="s">
        <v>11</v>
      </c>
      <c r="B365" s="36" t="s">
        <v>307</v>
      </c>
      <c r="C365" s="36" t="s">
        <v>308</v>
      </c>
      <c r="D365" s="36" t="s">
        <v>319</v>
      </c>
      <c r="E365" s="36" t="s">
        <v>309</v>
      </c>
      <c r="F365" s="36" t="s">
        <v>109</v>
      </c>
      <c r="G365" s="66" t="s">
        <v>320</v>
      </c>
      <c r="H365" s="49">
        <v>1.96</v>
      </c>
      <c r="I365" s="49"/>
      <c r="J365" s="49"/>
      <c r="K365" s="36" t="s">
        <v>18</v>
      </c>
      <c r="L365" s="36" t="s">
        <v>311</v>
      </c>
      <c r="M365" s="36">
        <v>2022</v>
      </c>
      <c r="N365" s="52">
        <v>2.0856388805895829</v>
      </c>
      <c r="O365" s="35" t="s">
        <v>316</v>
      </c>
    </row>
    <row r="366" spans="1:16" s="36" customFormat="1" x14ac:dyDescent="0.3">
      <c r="A366" s="36" t="s">
        <v>11</v>
      </c>
      <c r="B366" s="36" t="s">
        <v>307</v>
      </c>
      <c r="C366" s="36" t="s">
        <v>326</v>
      </c>
      <c r="D366" s="36" t="s">
        <v>327</v>
      </c>
      <c r="E366" s="36" t="s">
        <v>328</v>
      </c>
      <c r="F366" s="36" t="s">
        <v>28</v>
      </c>
      <c r="G366" s="66" t="s">
        <v>329</v>
      </c>
      <c r="H366" s="49">
        <v>546</v>
      </c>
      <c r="I366" s="49"/>
      <c r="J366" s="49"/>
      <c r="K366" s="36" t="s">
        <v>18</v>
      </c>
      <c r="L366" s="36" t="s">
        <v>324</v>
      </c>
      <c r="M366" s="36">
        <v>2020</v>
      </c>
      <c r="N366" s="52">
        <v>633.1983827639541</v>
      </c>
      <c r="O366" s="35" t="s">
        <v>330</v>
      </c>
    </row>
    <row r="367" spans="1:16" s="36" customFormat="1" x14ac:dyDescent="0.3">
      <c r="A367" s="36" t="s">
        <v>11</v>
      </c>
      <c r="B367" s="36" t="s">
        <v>307</v>
      </c>
      <c r="C367" s="36" t="s">
        <v>326</v>
      </c>
      <c r="D367" s="36" t="s">
        <v>331</v>
      </c>
      <c r="E367" s="36" t="s">
        <v>328</v>
      </c>
      <c r="F367" s="36" t="s">
        <v>109</v>
      </c>
      <c r="G367" s="66" t="s">
        <v>329</v>
      </c>
      <c r="H367" s="49">
        <v>546</v>
      </c>
      <c r="I367" s="49"/>
      <c r="J367" s="49"/>
      <c r="K367" s="36" t="s">
        <v>18</v>
      </c>
      <c r="L367" s="36" t="s">
        <v>324</v>
      </c>
      <c r="M367" s="36">
        <v>2020</v>
      </c>
      <c r="N367" s="52">
        <v>633.1983827639541</v>
      </c>
      <c r="O367" s="35" t="s">
        <v>330</v>
      </c>
    </row>
    <row r="368" spans="1:16" s="36" customFormat="1" x14ac:dyDescent="0.3">
      <c r="A368" s="36" t="s">
        <v>11</v>
      </c>
      <c r="B368" s="36" t="s">
        <v>307</v>
      </c>
      <c r="C368" s="36" t="s">
        <v>326</v>
      </c>
      <c r="D368" s="36" t="s">
        <v>331</v>
      </c>
      <c r="E368" s="36" t="s">
        <v>328</v>
      </c>
      <c r="F368" s="36" t="s">
        <v>28</v>
      </c>
      <c r="G368" s="66" t="s">
        <v>329</v>
      </c>
      <c r="H368" s="49">
        <v>546</v>
      </c>
      <c r="I368" s="49"/>
      <c r="J368" s="49"/>
      <c r="K368" s="36" t="s">
        <v>18</v>
      </c>
      <c r="L368" s="36" t="s">
        <v>324</v>
      </c>
      <c r="M368" s="36">
        <v>2020</v>
      </c>
      <c r="N368" s="52">
        <v>633.1983827639541</v>
      </c>
      <c r="O368" s="35" t="s">
        <v>330</v>
      </c>
    </row>
    <row r="369" spans="1:16" s="36" customFormat="1" x14ac:dyDescent="0.3">
      <c r="A369" s="36" t="s">
        <v>11</v>
      </c>
      <c r="B369" s="36" t="s">
        <v>307</v>
      </c>
      <c r="C369" s="36" t="s">
        <v>322</v>
      </c>
      <c r="D369" s="36" t="s">
        <v>322</v>
      </c>
      <c r="E369" s="36" t="s">
        <v>322</v>
      </c>
      <c r="F369" s="36" t="s">
        <v>16</v>
      </c>
      <c r="G369" s="66" t="s">
        <v>323</v>
      </c>
      <c r="H369" s="49">
        <v>670.53</v>
      </c>
      <c r="I369" s="49"/>
      <c r="J369" s="49"/>
      <c r="K369" s="36" t="s">
        <v>18</v>
      </c>
      <c r="L369" s="36" t="s">
        <v>324</v>
      </c>
      <c r="M369" s="36">
        <v>2020</v>
      </c>
      <c r="N369" s="52">
        <v>777.61632160204044</v>
      </c>
      <c r="O369" s="35" t="s">
        <v>325</v>
      </c>
    </row>
    <row r="370" spans="1:16" s="36" customFormat="1" x14ac:dyDescent="0.3">
      <c r="A370" s="36" t="s">
        <v>11</v>
      </c>
      <c r="B370" s="36" t="s">
        <v>307</v>
      </c>
      <c r="C370" s="36" t="s">
        <v>350</v>
      </c>
      <c r="D370" s="36" t="s">
        <v>355</v>
      </c>
      <c r="E370" s="36" t="s">
        <v>352</v>
      </c>
      <c r="F370" s="36" t="s">
        <v>28</v>
      </c>
      <c r="G370" s="66" t="s">
        <v>353</v>
      </c>
      <c r="H370" s="64">
        <v>159</v>
      </c>
      <c r="I370" s="63"/>
      <c r="J370" s="63"/>
      <c r="K370" s="36" t="s">
        <v>18</v>
      </c>
      <c r="L370" s="36" t="s">
        <v>324</v>
      </c>
      <c r="M370" s="36">
        <v>2012</v>
      </c>
      <c r="N370" s="48">
        <v>209.86049897425718</v>
      </c>
      <c r="O370" s="35" t="s">
        <v>354</v>
      </c>
      <c r="P370" s="76" t="s">
        <v>1313</v>
      </c>
    </row>
    <row r="371" spans="1:16" s="36" customFormat="1" x14ac:dyDescent="0.3">
      <c r="A371" s="36" t="s">
        <v>11</v>
      </c>
      <c r="B371" s="36" t="s">
        <v>307</v>
      </c>
      <c r="C371" s="36" t="s">
        <v>350</v>
      </c>
      <c r="D371" s="36" t="s">
        <v>357</v>
      </c>
      <c r="E371" s="36" t="s">
        <v>352</v>
      </c>
      <c r="F371" s="36" t="s">
        <v>28</v>
      </c>
      <c r="G371" s="66" t="s">
        <v>353</v>
      </c>
      <c r="H371" s="64">
        <v>159</v>
      </c>
      <c r="I371" s="63"/>
      <c r="J371" s="63"/>
      <c r="K371" s="36" t="s">
        <v>18</v>
      </c>
      <c r="L371" s="36" t="s">
        <v>324</v>
      </c>
      <c r="M371" s="36">
        <v>2012</v>
      </c>
      <c r="N371" s="48">
        <v>209.86049897425718</v>
      </c>
      <c r="O371" s="35" t="s">
        <v>354</v>
      </c>
      <c r="P371" s="76" t="s">
        <v>1313</v>
      </c>
    </row>
    <row r="372" spans="1:16" s="36" customFormat="1" x14ac:dyDescent="0.3">
      <c r="A372" s="36" t="s">
        <v>11</v>
      </c>
      <c r="B372" s="36" t="s">
        <v>307</v>
      </c>
      <c r="C372" s="36" t="s">
        <v>350</v>
      </c>
      <c r="D372" s="36" t="s">
        <v>351</v>
      </c>
      <c r="E372" s="36" t="s">
        <v>352</v>
      </c>
      <c r="F372" s="36" t="s">
        <v>28</v>
      </c>
      <c r="G372" s="66" t="s">
        <v>353</v>
      </c>
      <c r="H372" s="64">
        <v>159</v>
      </c>
      <c r="I372" s="63"/>
      <c r="J372" s="63"/>
      <c r="K372" s="36" t="s">
        <v>18</v>
      </c>
      <c r="L372" s="36" t="s">
        <v>324</v>
      </c>
      <c r="M372" s="36">
        <v>2012</v>
      </c>
      <c r="N372" s="48">
        <v>209.86049897425718</v>
      </c>
      <c r="O372" s="35" t="s">
        <v>354</v>
      </c>
      <c r="P372" s="76" t="s">
        <v>1313</v>
      </c>
    </row>
    <row r="373" spans="1:16" s="36" customFormat="1" x14ac:dyDescent="0.3">
      <c r="A373" s="36" t="s">
        <v>11</v>
      </c>
      <c r="B373" s="36" t="s">
        <v>307</v>
      </c>
      <c r="C373" s="36" t="s">
        <v>350</v>
      </c>
      <c r="D373" s="36" t="s">
        <v>356</v>
      </c>
      <c r="E373" s="36" t="s">
        <v>352</v>
      </c>
      <c r="F373" s="36" t="s">
        <v>28</v>
      </c>
      <c r="G373" s="66" t="s">
        <v>353</v>
      </c>
      <c r="H373" s="64">
        <v>159</v>
      </c>
      <c r="I373" s="63"/>
      <c r="J373" s="63"/>
      <c r="K373" s="36" t="s">
        <v>18</v>
      </c>
      <c r="L373" s="36" t="s">
        <v>324</v>
      </c>
      <c r="M373" s="36">
        <v>2012</v>
      </c>
      <c r="N373" s="48">
        <v>209.86049897425718</v>
      </c>
      <c r="O373" s="35" t="s">
        <v>354</v>
      </c>
      <c r="P373" s="76" t="s">
        <v>1313</v>
      </c>
    </row>
    <row r="374" spans="1:16" s="36" customFormat="1" x14ac:dyDescent="0.3">
      <c r="A374" s="36" t="s">
        <v>11</v>
      </c>
      <c r="B374" s="36" t="s">
        <v>307</v>
      </c>
      <c r="C374" s="36" t="s">
        <v>308</v>
      </c>
      <c r="D374" s="36" t="s">
        <v>309</v>
      </c>
      <c r="E374" s="36" t="s">
        <v>309</v>
      </c>
      <c r="F374" s="36" t="s">
        <v>109</v>
      </c>
      <c r="G374" s="66" t="s">
        <v>310</v>
      </c>
      <c r="H374" s="49">
        <v>2.8</v>
      </c>
      <c r="I374" s="49"/>
      <c r="J374" s="49"/>
      <c r="K374" s="36" t="s">
        <v>18</v>
      </c>
      <c r="L374" s="36" t="s">
        <v>311</v>
      </c>
      <c r="M374" s="47" t="s">
        <v>23</v>
      </c>
      <c r="N374" s="48" t="s">
        <v>411</v>
      </c>
      <c r="O374" s="35" t="s">
        <v>116</v>
      </c>
    </row>
    <row r="375" spans="1:16" s="36" customFormat="1" x14ac:dyDescent="0.3">
      <c r="A375" s="36" t="s">
        <v>11</v>
      </c>
      <c r="B375" s="36" t="s">
        <v>307</v>
      </c>
      <c r="C375" s="36" t="s">
        <v>308</v>
      </c>
      <c r="D375" s="36" t="s">
        <v>317</v>
      </c>
      <c r="E375" s="36" t="s">
        <v>309</v>
      </c>
      <c r="F375" s="36" t="s">
        <v>109</v>
      </c>
      <c r="G375" s="66" t="s">
        <v>318</v>
      </c>
      <c r="H375" s="49">
        <v>2.8</v>
      </c>
      <c r="I375" s="49"/>
      <c r="J375" s="49"/>
      <c r="K375" s="36" t="s">
        <v>18</v>
      </c>
      <c r="L375" s="36" t="s">
        <v>311</v>
      </c>
      <c r="M375" s="47" t="s">
        <v>23</v>
      </c>
      <c r="N375" s="48" t="s">
        <v>411</v>
      </c>
      <c r="O375" s="35" t="s">
        <v>116</v>
      </c>
    </row>
    <row r="378" spans="1:16" x14ac:dyDescent="0.3">
      <c r="O378" s="16"/>
    </row>
  </sheetData>
  <phoneticPr fontId="7" type="noConversion"/>
  <hyperlinks>
    <hyperlink ref="O36:O38" location="Sources!C2" display="Pennsylvania Incremental Cost Database"/>
    <hyperlink ref="O334:O335" location="Sources!C2" display="Pennsylvania Incremental Cost Database"/>
    <hyperlink ref="O337:O338" location="Sources!C2" display="Pennsylvania Incremental Cost Database"/>
    <hyperlink ref="O342:O343" location="Sources!C2" display="Pennsylvania Incremental Cost Database"/>
    <hyperlink ref="O312" location="Sources!C2" display="Pennsylvania Incremental Cost Database"/>
    <hyperlink ref="O99" location="Sources!C3" display="Michigan Energy Measure Database 2023"/>
    <hyperlink ref="O105" location="Sources!C3" display="Michigan Energy Measure Database 2023"/>
    <hyperlink ref="O319" location="Sources!C4" display="NJ JCPL Appendix C"/>
    <hyperlink ref="O10" location="Sources!C5" display="Wisconsin Focus on Energy 2022 Technical Reference Manual"/>
    <hyperlink ref="O7" location="Sources!C5" display="Wisconsin Focus on Energy 2022 Technical Reference Manual"/>
    <hyperlink ref="O3" location="Sources!C5" display="Wisconsin Focus on Energy 2019 Technical Reference Manual"/>
    <hyperlink ref="O4" location="Sources!C5" display="Wisconsin Focus on Energy 2019 Technical Reference Manual"/>
    <hyperlink ref="O9" location="Sources!C6" display="PG&amp;E Workpaper – Scroll Compressor (PGE3PAGR113), February 2013"/>
    <hyperlink ref="O323" location="Sources!C2" display="Pennsylvania Incremental Cost Database"/>
    <hyperlink ref="O330" location="Sources!B8" display="Rutgers"/>
    <hyperlink ref="O318" location="Sources!C9" display="Potomac Edision 2021-2023 EE Plan"/>
    <hyperlink ref="O327" location="Sources!C5" display="WI TRM&amp; CA DEER"/>
    <hyperlink ref="O311" location="Sources!C3" display="Michigan TRM (MEMD 2020)"/>
    <hyperlink ref="O102" location="Sources!C3" display="Michigan Energy Measure Database 2023"/>
    <hyperlink ref="O315" location="Sources!C7" display="IL TRM"/>
    <hyperlink ref="O321" location="Sources!C7" display="IL TRM"/>
    <hyperlink ref="O313" location="Sources!C2" display="Pennsylvania Incremental Cost Database"/>
    <hyperlink ref="O314" location="Sources!C2" display="Pennsylvania Incremental Cost Database"/>
    <hyperlink ref="O322" location="Sources!C2" display="Pennsylvania Incremental Cost Database"/>
    <hyperlink ref="O340:O341" location="Sources!C2" display="Pennsylvania Incremental Cost Database"/>
    <hyperlink ref="O65" location="Sources!C7" display="IL TRM"/>
    <hyperlink ref="O288" location="Sources!C7" display="IL TRM"/>
    <hyperlink ref="O95" location="Sources!B8" display="Rutgers_Program rebate"/>
    <hyperlink ref="O74" location="Sources!B8" display="Rutgers"/>
    <hyperlink ref="O73" location="Sources!B8" display="Rutgers (Lowes), PSEG Cadmus DR select model data, NJ JCPL"/>
    <hyperlink ref="O87" location="Sources!C4" display="NJ JCPL Appendix C"/>
    <hyperlink ref="O71" location="Sources!C4" display="NJ JCPL"/>
    <hyperlink ref="O284" location="Sources!C4" display="NJ JCPL Appendix C"/>
    <hyperlink ref="O285" location="Sources!C4" display="NJ JCPL Appendix C"/>
    <hyperlink ref="O92" location="Sources!C2" display="Pennsylvania Incremental Cost Database"/>
    <hyperlink ref="O91" location="Sources!C2" display="Pennsylvania Incremental Cost Database"/>
    <hyperlink ref="O88" location="Sources!C2" display="Pennsylvania Incremental Cost Database"/>
    <hyperlink ref="O94" location="Sources!C11" display="EIA"/>
    <hyperlink ref="O90" location="Sources!C12" display="CA eTRM (DEER)"/>
    <hyperlink ref="O86" location="Sources!C12" display="CA eTRM (DEER)"/>
    <hyperlink ref="O83" location="Sources!C2" display="Pennsylvania Incremental Cost Database"/>
    <hyperlink ref="O80" location="Sources!C2" display="Pennsylvania Incremental Cost Database"/>
    <hyperlink ref="O89" location="Sources!C2" display="Pennsylvania Incremental Cost Database"/>
    <hyperlink ref="O82" location="Sources!C2" display="Pennsylvania Incremental Cost Database"/>
    <hyperlink ref="O75" location="Sources!C2" display="Pennsylvania Incremental Cost Database"/>
    <hyperlink ref="O78" location="Sources!C2" display="Pennsylvania Incremental Cost Database"/>
    <hyperlink ref="O76" location="Sources!C2" display="Pennsylvania Incremental Cost Database"/>
    <hyperlink ref="O72" location="Sources!C2" display="Pennsylvania Incremental Cost Database"/>
    <hyperlink ref="O69" location="Sources!C2" display="Pennsylvania Incremental Cost Database"/>
    <hyperlink ref="O68" location="Sources!C2" display="Pennsylvania Incremental Cost Database"/>
    <hyperlink ref="O79" location="Sources!C2" display="Pennsylvania Incremental Cost Database"/>
    <hyperlink ref="O70" location="Sources!C2" display="Pennsylvania Incremental Cost Database"/>
    <hyperlink ref="O297" location="Sources!C2" display="Pennsylvania Incremental Cost Database"/>
    <hyperlink ref="O296" location="Sources!C2" display="Pennsylvania Incremental Cost Database"/>
    <hyperlink ref="O85" location="Sources!C13" display="RTF UES Workbook Level2EVChargers_v3_0"/>
    <hyperlink ref="O81" location="Sources!C14" display="SMUD: Residential Cooktop Performance and Energy Comparison Study"/>
    <hyperlink ref="O66" location="Sources!C4" display="NJ JCPL"/>
    <hyperlink ref="O106" location="Sources!C2" display="Pennsylvania Incremental Cost Database"/>
    <hyperlink ref="O8" location="Sources!C2" display="Pennsylvania Incremental Cost Database"/>
    <hyperlink ref="O5" location="Sources!C7" display="IL TRM - references Efficiency Vermont custom project data 2010-2017"/>
    <hyperlink ref="O6" location="Sources!C7" display="IL TRM - references Act on Energy Commercial Technical Reference Manual No. 2010-4, Nexant 2018"/>
    <hyperlink ref="O295" location="Sources!C5" display="Wisconsin Focus on Energy 2022 Technical Reference Manual"/>
    <hyperlink ref="O294" location="Sources!C5" display="Wisconsin Focus on Energy 2022 Technical Reference Manual"/>
    <hyperlink ref="O292" location="Sources!C5" display="Wisconsin Focus on Energy 2022 Technical Reference Manual"/>
    <hyperlink ref="O291" location="Sources!C15" display="MN TRM 3.3 FINAL 2021-01-13"/>
    <hyperlink ref="O290" location="Sources!C15" display="MN TRM 3.3 FINAL 2021-01-13"/>
    <hyperlink ref="O293" location="Sources!C15" display="MN TRM 3.3 FINAL 2021-01-13"/>
    <hyperlink ref="O287" location="Sources!C16" display="2010-2012_WO017_Ex_Ante_Measure_Cost_Study"/>
    <hyperlink ref="O21" location="Sources!C2" display="Pennsylvania Incremental Cost Database"/>
    <hyperlink ref="O20" location="Sources!B8" display="Rutgers"/>
    <hyperlink ref="O12" location="Sources!C7" display="IL TRM"/>
    <hyperlink ref="O18" location="Sources!B8" display="Rutgers (Lowes), PSEG Cadmus DR select model data, NJ JCPL"/>
    <hyperlink ref="O19" location="Sources!C2" display="Pennsylvania Incremental Cost Database"/>
    <hyperlink ref="O41" location="Sources!A17" display="ENERGY STAR CFS_calculator_07-15-2021 citing Autoquotes from 2020"/>
    <hyperlink ref="O143:O150" location="Sources!A17" display="ENERGY STAR CFS_calculator_07-15-2021 citing Autoquotes from 2016"/>
    <hyperlink ref="O14" location="Sources!A17" display="ENERGY STAR CFS_calculator_07-15-2021 citing a PG&amp;E study from 2017"/>
    <hyperlink ref="O26" location="Sources!A17" display="ENERGY STAR CFS_calculator_07-15-2021 citing a PG&amp;E study from 2017"/>
    <hyperlink ref="O157:O160" location="Sources!A17" display="ENERGY STAR CFS_calculator_07-15-2021 citing Autoquotes from 2020"/>
    <hyperlink ref="O162:O166" location="Sources!A17" display="ENERGY STAR CFS_calculator_07-15-2021 citing Autoquotes from 2020 and CA e-TRM from 2020"/>
    <hyperlink ref="O13" location="Sources!A17" display="ENERGY STAR CFS_calculator_07-15-2021 citing a PG&amp;E study from 2017"/>
    <hyperlink ref="O25" location="Sources!A17" display="ENERGY STAR CFS_calculator_07-15-2021 citing a PG&amp;E study from 2017"/>
    <hyperlink ref="O16" location="Sources!A7" display="IL TRM and WI TRM"/>
    <hyperlink ref="O15" location="Sources!A7" display="IL TRM and WI TRM"/>
    <hyperlink ref="O31" location="Sources!A7" display="IL TRM and PSEG"/>
    <hyperlink ref="O27" location="Sources!A7" display="IL TRM and WI TRM"/>
    <hyperlink ref="O32" location="Sources!A7" display="IL TRM citing google shopping search"/>
    <hyperlink ref="O39" location="Sources!A7" display="WI, MN, and IL TRMs"/>
    <hyperlink ref="O53" location="Sources!A12" display="CA eTRM (DEER)"/>
    <hyperlink ref="O54" location="Sources!A2" display="Pennsylvania Incremental Cost Database"/>
    <hyperlink ref="O35" location="Sources!A2" display="Pennsylvania Incremental Cost Database"/>
    <hyperlink ref="O23" location="Sources!A2" display="PA IMC Database citing a PA Regional Technical Forum"/>
    <hyperlink ref="O57" location="Sources!A18" display="CMUA TRM, WI TRM (citing 2013 IL TRM)"/>
    <hyperlink ref="O58" location="Sources!C7" display="PSEG, IL TRM"/>
    <hyperlink ref="O34" location="Sources!A4" display="NJ JCPL Appendix C"/>
    <hyperlink ref="O33" location="Sources!A2" display="PA, PSEG, WI TRM"/>
    <hyperlink ref="O50" location="Sources!A19" display="Mid-Atlantic TRM citing 2016 PG&amp;E workpaper"/>
    <hyperlink ref="O22" location="Sources!A7" display="IL TRM and WI TRM"/>
    <hyperlink ref="O281" location="Sources!A4" display="NJ JCPL"/>
    <hyperlink ref="O282" location="Sources!A4" display="NJ JCPL"/>
    <hyperlink ref="O307" location="Sources!C2" display="Pennsylvania Incremental Cost Database"/>
    <hyperlink ref="O321:O322" location="Sources!C2" display="Pennsylvania Incremental Cost Database"/>
    <hyperlink ref="O309" location="Sources!C19" display="MidAtlantic TRM v9.0"/>
    <hyperlink ref="O298" location="Sources!C20" display="California Municipal Utilities Association. Savings Estimation Technical Reference Manual 2017"/>
    <hyperlink ref="O305" location="Sources!C5" display="Wisconsin Focus on Energy 2022 Technical Reference Manual"/>
    <hyperlink ref="O303" location="Sources!C5" display="Wisconsin Focus on Energy 2022 Technical Reference Manual"/>
    <hyperlink ref="O304" location="Sources!C3" display="Michigan Energy Measure Database 2023"/>
    <hyperlink ref="O308" location="Sources!C21" display="National Economic Value Assessment of Plug-In Electric Vehicles: Volume I"/>
    <hyperlink ref="O301" location="Sources!C2" display="Pennsylvania Incremental Cost Database"/>
    <hyperlink ref="O306" location="Sources!C22" display="Vermont TRM"/>
    <hyperlink ref="O55" location="Sources!A2" display="Pennsylvania Incremental Cost Database"/>
    <hyperlink ref="O302" location="Sources!C12" display="CA DEER 2005"/>
    <hyperlink ref="O202" location="Sources!A22" display="PSEG Cadmus DR select model data"/>
    <hyperlink ref="O216" location="Sources!A24" display="DOE Technical Support Document Energy Efficiency Program for Consumer products and Commercial and industrial equipment: Commercial boilers"/>
    <hyperlink ref="O217" location="Sources!A24" display="DOE Technical Support Document Energy Efficiency Program for Consumer products and Commercial and industrial equipment: Commercial boilers"/>
    <hyperlink ref="O218" location="Summary!A2" display="Pennsylvania Incremental Cost Database"/>
    <hyperlink ref="O215" location="Sources!A24" display="DOE Technical Support Document Energy Efficiency Program for Consumer products and Commercial and industrial equipment: Commercial boilers"/>
    <hyperlink ref="O206" location="Summary!A2" display="Pennsylvania Incremental Cost Database"/>
    <hyperlink ref="O207" location="Sources!A5" display="WI TRM and PSEG"/>
    <hyperlink ref="O200" location="Sources!A2" display="PA data base, IL TRM, WI TRM, NJ JCPL, SJI, PSEG"/>
    <hyperlink ref="O198" location="Sources!A2" display="PA data base, IL TRM, WI TRM, NJ JCPL, SJI, PSEG"/>
    <hyperlink ref="O197" location="Sources!A2" display="PA data base, IL TRM, WI TRM, NJ JCPL, SJI, PSEG"/>
    <hyperlink ref="O199" location="Sources!A2" display="PA data base, IL TRM, WI TRM, NJ JCPL, SJI, PSEG"/>
    <hyperlink ref="O201" location="Sources!A2" display="PA data base, IL TRM, WI TRM, NJ JCPL, SJI, PSEG"/>
    <hyperlink ref="O196" location="Sources!A2" display="PA data base, IL TRM, WI TRM, NJ JCPL, SJI, PSEG"/>
    <hyperlink ref="O340" r:id="rId1" display="https://mn.gov/commerce-stat/pdfs/mn-trm-3-3.pdf"/>
    <hyperlink ref="O335" r:id="rId2" display="https://view.officeapps.live.com/op/view.aspx?src=https%3A%2F%2Fwww.puc.pa.gov%2Fmedia%2F1316%2Fact129_incremental_cost_database_v4-0.xlsx&amp;wdOrigin=BROWSELINK"/>
    <hyperlink ref="O341" r:id="rId3" display="https://www.ilsag.info/wp-content/uploads/IL-TRM_Effective_010122_v10.0_Vol_2_C_and_I_09242021.pdf"/>
    <hyperlink ref="O333" r:id="rId4" display="https://webpsc.psc.state.md.us/DMS/case/9648"/>
    <hyperlink ref="O354" location="Summary!A2" display="Pennsylvania Incremental Cost Database"/>
    <hyperlink ref="O355" location="Summary!A2" display="Pennsylvania Incremental Cost Database"/>
    <hyperlink ref="O168" location="Sources!A22" display="PSEG Cadmus DR select model data"/>
    <hyperlink ref="O130" location="Sources!A22" display="PSEG Cadmus DR select model data"/>
    <hyperlink ref="O124" location="Sources!C16" display="2010-2012_WO017_Ex_Ante_Measure_Cost_Study"/>
    <hyperlink ref="O359" location="Sources!C5" display="Wisconsin Focus on Energy 2022 Technical Reference Manual"/>
    <hyperlink ref="O365" location="Sources!C5" display="Wisconsin Focus on Energy 2022 Technical Reference Manual"/>
    <hyperlink ref="O360" location="Sources!C2" display="Pennsylvania Incremental Cost Database"/>
    <hyperlink ref="O336" location="Sources!C3" display="Michigan Energy Measure Database 2023"/>
    <hyperlink ref="O350" location="Sources!C11" display="EIA, Technology Forecast Updates – Residential and Commercial Building Technologies – Reference Case"/>
    <hyperlink ref="O346" location="Sources!C3" display="Michigan Energy Measure Database 2023"/>
    <hyperlink ref="O332" location="Sources!C3" display="Michigan Energy Measure Database 2023"/>
    <hyperlink ref="O345" location="Sources!C8" display="Rutgers and MN TRM 3.3"/>
    <hyperlink ref="O344" location="Sources!C11" display="EIA, Technology Forecast Updates – Residential and Commercial Building Technologies – Reference Case"/>
    <hyperlink ref="O352" location="Sources!C3" display="Michigan Energy Measure Database 2023"/>
    <hyperlink ref="O351" location="Sources!C27" display="Water Heating, Boiler, and Furnace Cost Study"/>
    <hyperlink ref="O233" location="Summary!A2" display="Pennsylvania Incremental Cost Database"/>
    <hyperlink ref="O232" location="Summary!A2" display="Pennsylvania Incremental Cost Database"/>
    <hyperlink ref="O234" location="Summary!A2" display="Pennsylvania Incremental Cost Database"/>
    <hyperlink ref="O235" location="Sources!C13" display="RTF UES Workbook ResSF&amp;MHExistingHVAC_v7_1.xlsm"/>
    <hyperlink ref="O213" location="Sources!B8" display="Rutgers, IL TRM, SJI, PSEG"/>
    <hyperlink ref="O212" location="Sources!B8" display="Rutgers, IL TRM, SJI"/>
    <hyperlink ref="O179" location="Sources!C19" display="Mid-Atlantic TRM"/>
    <hyperlink ref="O178" location="Sources!C19" display="Mid-Atlantic TRM"/>
    <hyperlink ref="O177" location="Sources!C19" display="Mid-Atlantic TRM"/>
    <hyperlink ref="O176" location="Sources!C19" display="Mid-Atlantic TRM"/>
    <hyperlink ref="O175" location="Sources!C19" display="Mid-Atlantic TRM"/>
    <hyperlink ref="O174" location="Sources!C19" display="Mid-Atlantic TRM"/>
    <hyperlink ref="O126" location="Sources!C19" display="Mid-Atlantic TRM"/>
    <hyperlink ref="O116" location="Sources!C19" display="Mid-Atlantic TRM"/>
    <hyperlink ref="O119" location="Sources!C19" display="Mid-Atlantic TRM"/>
    <hyperlink ref="O152" location="Sources!C19" display="Mid-Atlantic TRM"/>
    <hyperlink ref="O127" location="Sources!C19" display="Mid-Atlantic TRM"/>
    <hyperlink ref="O167" location="Sources!C19" display="Mid-Atlantic TRM"/>
    <hyperlink ref="O164" location="Sources!C19" display="Mid-Atlantic TRM"/>
    <hyperlink ref="O162" location="Sources!C19" display="Mid-Atlantic TRM"/>
    <hyperlink ref="O144" location="Sources!C19" display="Mid-Atlantic TRM"/>
    <hyperlink ref="O143" location="Sources!C19" display="Mid-Atlantic TRM"/>
    <hyperlink ref="O142" location="Sources!C5" display="WI TRM, SJI, and IL TRM"/>
    <hyperlink ref="O141" location="Sources!B8" display="Rutgers, IL TRM"/>
    <hyperlink ref="O123" location="Sources!C7" display="IL TRM"/>
    <hyperlink ref="O148" location="Sources!C28" display="SJI"/>
    <hyperlink ref="O147" location="Sources!C28" display="SJI"/>
    <hyperlink ref="O146" location="Sources!C28" display="SJI"/>
    <hyperlink ref="O145" location="Sources!C28" display="SJI"/>
    <hyperlink ref="O173" location="Sources!C15" display="MN TRM"/>
    <hyperlink ref="O111" location="Sources!C5" display="WI TRM"/>
    <hyperlink ref="O112" location="Sources!C5" display="WI TRM"/>
    <hyperlink ref="O165" location="Sources!C5" display="WI TRM and MN TRM"/>
    <hyperlink ref="O166" location="Sources!C7" display="MN and IL TRM"/>
    <hyperlink ref="O163" location="Sources!C7" display="MN and IL TRM"/>
    <hyperlink ref="O169" location="Sources!C7" display="IL TRM: Work Paper – Tune up for Boilers serving Space Heating and Process Load by Resource Solutions Group"/>
    <hyperlink ref="O170" location="Sources!C7" display="IL TRM: Work Paper – Tune up for Boilers serving Space Heating and Process Load by Resource Solutions Group"/>
    <hyperlink ref="O149" location="Sources!C7" display="IL TRM: Work Paper – Tune up for Boilers serving Space Heating and Process Load by Resource Solutions Group"/>
    <hyperlink ref="O161" location="Sources!C7" display="IL TRM"/>
    <hyperlink ref="O160" location="Sources!C7" display="IL TRM, MN TRM"/>
    <hyperlink ref="O157" location="Sources!C7" display="IL TRM, MN TRM"/>
    <hyperlink ref="O159" location="Sources!C15" display="MN TRM"/>
    <hyperlink ref="O158" location="Sources!C15" display="MN TRM"/>
    <hyperlink ref="O154" location="Sources!C5" display="WI TRM"/>
    <hyperlink ref="O155" location="Sources!C7" display="IL TRM"/>
    <hyperlink ref="O209" location="Summary!A2" display="Pennsylvania Incremental Cost Database"/>
    <hyperlink ref="O208" location="Summary!A2" display="Pennsylvania Incremental Cost Database"/>
    <hyperlink ref="O222" location="Summary!A2" display="Pennsylvania Incremental Cost Database"/>
    <hyperlink ref="O211" location="Sources!C7" display="IL TRM v10"/>
    <hyperlink ref="O228" location="Sources!A22" display="PSEG Cadmus DR select model data"/>
    <hyperlink ref="O210" location="Sources!A22" display="PSEG Cadmus DR select model data"/>
    <hyperlink ref="O374" location="Sources!C3" display="Michigan Energy Measure Database 2023"/>
    <hyperlink ref="O375" location="Sources!C3" display="Michigan Energy Measure Database 2023"/>
    <hyperlink ref="O353" location="Sources!C3" display="Michigan Energy Measure Database 2023"/>
    <hyperlink ref="O349" location="Sources!C11" display="EIA, Technology Forecast Updates – Residential and Commercial Building Technologies – Reference Case"/>
    <hyperlink ref="O348" location="Sources!C11" display="EIA, Technology Forecast Updates – Residential and Commercial Building Technologies – Reference Case"/>
    <hyperlink ref="O347" location="Sources!C11" display="EIA, Technology Forecast Updates – Residential and Commercial Building Technologies – Reference Case"/>
    <hyperlink ref="O277" location="Sources!A28" display="SJI"/>
    <hyperlink ref="O262" location="Sources!A4" display="NJ JCPL "/>
    <hyperlink ref="O264" location="Sources!A19" display="Mid-Atlantic TRM Version 9"/>
    <hyperlink ref="O269" location="Sources!A19" display="Mid-Atlantic TRM Version 9"/>
    <hyperlink ref="O265" location="Sources!A19" display="Mid-Atlantic TRM Version 9"/>
    <hyperlink ref="O261" location="Sources!A19" display="Mid-Atlantic TRM Version 9"/>
    <hyperlink ref="O294:O295" location="Sources!A4" display="NJ JCPL "/>
    <hyperlink ref="O244" location="Sources!A4" display="NJ JCPL "/>
    <hyperlink ref="O240" location="Sources!A4" display="NJ JCPL "/>
    <hyperlink ref="O255" location="Sources!A19" display="Mid-Atlantic TRM Version 9"/>
    <hyperlink ref="O254" location="Sources!A19" display="Mid-Atlantic TRM Version 9"/>
    <hyperlink ref="O256" location="Sources!A19" display="Mid-Atlantic TRM Version 9"/>
    <hyperlink ref="O258" location="Sources!A19" display="Mid-Atlantic TRM Version 9"/>
    <hyperlink ref="O242" location="Sources!A19" display="Mid-Atlantic TRM Version 9"/>
    <hyperlink ref="O239" location="Sources!A19" display="Mid-Atlantic TRM Version 9"/>
    <hyperlink ref="O238" location="Sources!A19" display="Mid-Atlantic TRM Version 9"/>
    <hyperlink ref="O356" location="Sources!C15" display="MN TRM"/>
    <hyperlink ref="O363" location="Summary!A2" display="Pennsylvania Incremental Cost Database"/>
    <hyperlink ref="O358" location="Summary!A2" display="Pennsylvania Incremental Cost Database"/>
    <hyperlink ref="O362" location="Summary!A2" display="Pennsylvania Incremental Cost Database"/>
    <hyperlink ref="O372" location="Sources!C19" display="Mid-Atlantic TRM"/>
    <hyperlink ref="O270" location="Sources!A19" display="Mid-Atlantic TRM Version 9"/>
    <hyperlink ref="O337" location="Sources!C8" display="Rutgers and MN TRM 3.3"/>
    <hyperlink ref="O334" location="Sources!C2" display="Pennsylvania Incremental Cost Database"/>
    <hyperlink ref="O227" location="Summary!A2" display="Pennsylvania Incremental Cost Database"/>
    <hyperlink ref="O370" location="Sources!C19" display="Mid-Atlantic TRM"/>
    <hyperlink ref="O373" location="Sources!C19" display="Mid-Atlantic TRM"/>
    <hyperlink ref="O371" location="Sources!C19" display="Mid-Atlantic TRM"/>
    <hyperlink ref="O357" location="Sources!C15" display="MN TRM"/>
    <hyperlink ref="O205" location="Sources!C12" display="CA eTRM (San Diego Gas &amp; Electric (SDG&amp;E). 2022. “SWHC027-03 Cost Data.xlsx.”)"/>
    <hyperlink ref="O204" location="Sources!C12" display="CA eTRM (San Diego Gas &amp; Electric (SDG&amp;E). 2022. “SWHC027-03 Cost Data.xlsx.”)"/>
    <hyperlink ref="O203" location="Sources!C7" display="IL TRM v10"/>
    <hyperlink ref="O229" location="Sources!C4" display="NJ JCPL Appendix C"/>
    <hyperlink ref="O230" location="Sources!C4" display="NJ JCPL Appendix C"/>
    <hyperlink ref="O221" location="Sources!C4" display="NJ JCPL Appendix C"/>
    <hyperlink ref="O366" location="Sources!C28" display="SJI"/>
    <hyperlink ref="O367" location="Sources!C28" display="SJI"/>
    <hyperlink ref="O368" location="Sources!C28" display="SJI"/>
    <hyperlink ref="O134" location="Sources!C12" display="CA eTRM (San Diego Gas &amp; Electric (SDG&amp;E). 2022. “SWHC027-03 Cost Data.xlsx.”)"/>
    <hyperlink ref="O343" location="Sources!A4" display="NJ JCPL "/>
    <hyperlink ref="O224" location="Sources!A4" display="NJ JCPL "/>
    <hyperlink ref="O214" location="Sources!C7" display="IL TRM"/>
    <hyperlink ref="O171" location="Sources!C15" display="MN TRM"/>
    <hyperlink ref="O172" location="Sources!C15" display="MN TRM"/>
    <hyperlink ref="O151" location="Sources!A4" display="NJ JCPL "/>
    <hyperlink ref="O280" location="Sources!C10" display="MA TRM"/>
    <hyperlink ref="O46:O47" location="Summary!A2" display="Pennsylvania Incremental Cost Database"/>
    <hyperlink ref="O150" location="Sources!C16" display="2010-2012_WO017_Ex_Ante_Measure_Cost_Study"/>
    <hyperlink ref="O140" location="Sources!C7" display="IL TRM v10"/>
    <hyperlink ref="O186" location="Sources!A2" display="PA data base, IL TRM, WI TRM, NJ JCPL, SJI, PSEG"/>
    <hyperlink ref="O120" location="Sources!A2" display="PA data base, IL TRM, WI TRM, NJ JCPL, SJI, PSEG"/>
    <hyperlink ref="O274" location="Sources!A19" display="Mid-Atlantic TRM Version 9"/>
    <hyperlink ref="O275" location="Sources!A19" display="Mid-Atlantic TRM Version 9"/>
    <hyperlink ref="O276" location="Sources!A19" display="Mid-Atlantic TRM Version 9"/>
    <hyperlink ref="O278" location="Sources!A28" display="SJI"/>
    <hyperlink ref="O132" location="Sources!C7" display="IL TRM v10"/>
    <hyperlink ref="O184" location="Sources!C7" display="IL TRM v10"/>
    <hyperlink ref="O139" location="Sources!C7" display="IL TRM v10"/>
    <hyperlink ref="O115" location="Summary!A2" display="Pennsylvania Incremental Cost Database"/>
    <hyperlink ref="O114" location="Summary!A2" display="Pennsylvania Incremental Cost Database"/>
    <hyperlink ref="O182" location="Summary!A2" display="Pennsylvania Incremental Cost Database"/>
    <hyperlink ref="O113" location="Summary!A2" display="Pennsylvania Incremental Cost Database"/>
    <hyperlink ref="O183" location="Summary!A2" display="Pennsylvania Incremental Cost Database"/>
    <hyperlink ref="O180" location="Summary!A2" display="Pennsylvania Incremental Cost Database"/>
    <hyperlink ref="O107" location="Summary!A2" display="Pennsylvania Incremental Cost Database"/>
    <hyperlink ref="O109" location="Summary!A2" display="Pennsylvania Incremental Cost Database"/>
    <hyperlink ref="O153" location="Sources!C8" display="Rutgers"/>
    <hyperlink ref="O128" location="Sources!C8" display="Rutgers"/>
    <hyperlink ref="O138" location="Sources!C28" display="SJI"/>
    <hyperlink ref="O137" location="Sources!C28" display="SJI"/>
    <hyperlink ref="O185" location="Sources!A22" display="PSEG Cadmus DR select model data"/>
    <hyperlink ref="O156" location="Sources!C28" display="SJI"/>
    <hyperlink ref="O118" location="Sources!C28" display="SJI"/>
    <hyperlink ref="O122" location="Sources!C7" display="IL TRM"/>
    <hyperlink ref="O135" location="Summary!C2" display="Pen TRM and CA eTRM (Southern California Edison (SCE). 2020. &quot;SWHC050-02 Cost Analysis.xlsx.&quot;)"/>
    <hyperlink ref="O187" location="Sources!A4" display="NJ JCPL "/>
    <hyperlink ref="O125" location="Sources!C13" display="RTF UES Workbook ResSF&amp;MHExistingHVAC_v7_1.xlsm"/>
    <hyperlink ref="O192" location="Sources!C28" display="SJI"/>
    <hyperlink ref="O223" location="Sources!A4" display="NJ JCPL "/>
    <hyperlink ref="O225" location="Sources!A4" display="NJ JCPL "/>
    <hyperlink ref="O226" location="Sources!A4" display="NJ JCPL "/>
    <hyperlink ref="O219" location="Sources!C7" display="IL TRM, PA, JCPL"/>
    <hyperlink ref="O220" location="Sources!C7" display="IL TRM, PA, JCPL"/>
    <hyperlink ref="O272" location="Sources!A19" display="Mid-Atlantic TRM Version 9"/>
    <hyperlink ref="O271" location="Sources!A19" display="Mid-Atlantic TRM Version 9"/>
    <hyperlink ref="O342" location="Sources!A4" display="NJ JCPL "/>
    <hyperlink ref="O338" location="Sources!A4" display="NJ JCPL "/>
    <hyperlink ref="O2" location="Sources!C12" display="CA eTRM (DEER)"/>
    <hyperlink ref="O108" location="Sources!C12" display="CA eTRM (Southern California Edison (SCE). 2019. “SWHC008-01 MeasureCost.xlsx” )"/>
    <hyperlink ref="O110" location="Sources!C12" display="CA eTRM (Southern California Edison (SCE). 2019. “SWHC008-01 MeasureCost.xlsx” )"/>
    <hyperlink ref="O231" location="Sources!C31" display="NYSERDA Air-to-Water Heat Pump Demonstration Project "/>
    <hyperlink ref="O93" location="Sources!C2" display="Pennsylvania Incremental Cost Database"/>
  </hyperlinks>
  <pageMargins left="0.7" right="0.7" top="0.75" bottom="0.75" header="0.3" footer="0.3"/>
  <pageSetup orientation="portrait"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3" sqref="B13"/>
    </sheetView>
  </sheetViews>
  <sheetFormatPr defaultRowHeight="14.5" x14ac:dyDescent="0.35"/>
  <cols>
    <col min="1" max="1" width="18.26953125" customWidth="1"/>
    <col min="2" max="2" width="69.54296875" customWidth="1"/>
  </cols>
  <sheetData>
    <row r="1" spans="1:2" x14ac:dyDescent="0.35">
      <c r="A1" t="s">
        <v>1271</v>
      </c>
    </row>
    <row r="2" spans="1:2" x14ac:dyDescent="0.35">
      <c r="A2" t="s">
        <v>1272</v>
      </c>
    </row>
    <row r="4" spans="1:2" x14ac:dyDescent="0.35">
      <c r="A4" s="78" t="s">
        <v>1027</v>
      </c>
      <c r="B4" s="78"/>
    </row>
    <row r="5" spans="1:2" ht="23.5" thickBot="1" x14ac:dyDescent="0.4">
      <c r="A5" s="41" t="s">
        <v>1028</v>
      </c>
      <c r="B5" s="42" t="s">
        <v>1273</v>
      </c>
    </row>
    <row r="6" spans="1:2" ht="15" thickBot="1" x14ac:dyDescent="0.4">
      <c r="A6" s="39" t="s">
        <v>1029</v>
      </c>
      <c r="B6" s="40" t="s">
        <v>1030</v>
      </c>
    </row>
    <row r="7" spans="1:2" ht="27.75" customHeight="1" thickBot="1" x14ac:dyDescent="0.4">
      <c r="A7" s="41" t="s">
        <v>1031</v>
      </c>
      <c r="B7" s="42" t="s">
        <v>1285</v>
      </c>
    </row>
    <row r="8" spans="1:2" ht="33.75" customHeight="1" thickBot="1" x14ac:dyDescent="0.4">
      <c r="A8" s="39" t="s">
        <v>1286</v>
      </c>
      <c r="B8" s="40" t="s">
        <v>1287</v>
      </c>
    </row>
    <row r="9" spans="1:2" ht="39" customHeight="1" thickBot="1" x14ac:dyDescent="0.4">
      <c r="A9" s="41" t="s">
        <v>1288</v>
      </c>
      <c r="B9" s="42" t="s">
        <v>1300</v>
      </c>
    </row>
    <row r="10" spans="1:2" ht="36.75" customHeight="1" x14ac:dyDescent="0.35"/>
    <row r="11" spans="1:2" ht="27" customHeight="1" x14ac:dyDescent="0.35"/>
    <row r="13" spans="1:2" ht="27" customHeight="1" x14ac:dyDescent="0.35"/>
  </sheetData>
  <mergeCells count="1">
    <mergeCell ref="A4:B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5"/>
  <sheetViews>
    <sheetView workbookViewId="0">
      <selection activeCell="B31" sqref="B31"/>
    </sheetView>
  </sheetViews>
  <sheetFormatPr defaultColWidth="9.1796875" defaultRowHeight="14" x14ac:dyDescent="0.3"/>
  <cols>
    <col min="1" max="1" width="28.54296875" style="4" customWidth="1"/>
    <col min="2" max="2" width="83.81640625" style="4" customWidth="1"/>
    <col min="3" max="16384" width="9.1796875" style="4"/>
  </cols>
  <sheetData>
    <row r="2" spans="1:2" x14ac:dyDescent="0.3">
      <c r="A2" s="44" t="s">
        <v>1032</v>
      </c>
    </row>
    <row r="3" spans="1:2" ht="14.5" thickBot="1" x14ac:dyDescent="0.35">
      <c r="A3" s="45" t="s">
        <v>1033</v>
      </c>
      <c r="B3" s="45" t="s">
        <v>1034</v>
      </c>
    </row>
    <row r="4" spans="1:2" ht="14.5" thickBot="1" x14ac:dyDescent="0.35">
      <c r="A4" s="37" t="s">
        <v>1117</v>
      </c>
      <c r="B4" s="38" t="s">
        <v>1274</v>
      </c>
    </row>
    <row r="5" spans="1:2" ht="24" thickTop="1" thickBot="1" x14ac:dyDescent="0.35">
      <c r="A5" s="39" t="s">
        <v>1154</v>
      </c>
      <c r="B5" s="40" t="s">
        <v>1275</v>
      </c>
    </row>
    <row r="6" spans="1:2" ht="14.5" thickBot="1" x14ac:dyDescent="0.35">
      <c r="A6" s="41" t="s">
        <v>1155</v>
      </c>
      <c r="B6" s="42" t="s">
        <v>1276</v>
      </c>
    </row>
    <row r="7" spans="1:2" ht="14.5" thickBot="1" x14ac:dyDescent="0.35">
      <c r="A7" s="39" t="s">
        <v>1156</v>
      </c>
      <c r="B7" s="40" t="s">
        <v>1277</v>
      </c>
    </row>
    <row r="8" spans="1:2" ht="14.5" thickBot="1" x14ac:dyDescent="0.35">
      <c r="A8" s="41" t="s">
        <v>6</v>
      </c>
      <c r="B8" s="42" t="s">
        <v>1278</v>
      </c>
    </row>
    <row r="9" spans="1:2" ht="14.5" thickBot="1" x14ac:dyDescent="0.35">
      <c r="A9" s="39" t="s">
        <v>7</v>
      </c>
      <c r="B9" s="40" t="s">
        <v>1279</v>
      </c>
    </row>
    <row r="10" spans="1:2" ht="14.5" thickBot="1" x14ac:dyDescent="0.35">
      <c r="A10" s="41" t="s">
        <v>8</v>
      </c>
      <c r="B10" s="42" t="s">
        <v>1280</v>
      </c>
    </row>
    <row r="11" spans="1:2" ht="14.5" thickBot="1" x14ac:dyDescent="0.35">
      <c r="A11" s="39" t="s">
        <v>1281</v>
      </c>
      <c r="B11" s="40" t="s">
        <v>1282</v>
      </c>
    </row>
    <row r="12" spans="1:2" ht="14.5" thickBot="1" x14ac:dyDescent="0.35">
      <c r="A12" s="41" t="s">
        <v>10</v>
      </c>
      <c r="B12" s="42" t="s">
        <v>1283</v>
      </c>
    </row>
    <row r="13" spans="1:2" ht="14.5" thickBot="1" x14ac:dyDescent="0.35">
      <c r="A13" s="39" t="s">
        <v>1205</v>
      </c>
      <c r="B13" s="40" t="s">
        <v>1284</v>
      </c>
    </row>
    <row r="14" spans="1:2" x14ac:dyDescent="0.3">
      <c r="A14" s="43"/>
    </row>
    <row r="15" spans="1:2" x14ac:dyDescent="0.3">
      <c r="A15" s="4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opLeftCell="A10" workbookViewId="0">
      <selection activeCell="C7" sqref="C7"/>
    </sheetView>
  </sheetViews>
  <sheetFormatPr defaultRowHeight="14.5" x14ac:dyDescent="0.35"/>
  <cols>
    <col min="1" max="1" width="55.1796875" customWidth="1"/>
    <col min="2" max="2" width="18.26953125" customWidth="1"/>
    <col min="3" max="3" width="46.1796875" customWidth="1"/>
    <col min="4" max="4" width="42.7265625" customWidth="1"/>
  </cols>
  <sheetData>
    <row r="1" spans="1:5" x14ac:dyDescent="0.35">
      <c r="A1" s="2" t="s">
        <v>1035</v>
      </c>
      <c r="B1" s="3" t="s">
        <v>1036</v>
      </c>
      <c r="C1" s="2" t="s">
        <v>1037</v>
      </c>
      <c r="D1" s="2" t="s">
        <v>1038</v>
      </c>
      <c r="E1" s="2" t="s">
        <v>1039</v>
      </c>
    </row>
    <row r="2" spans="1:5" ht="42" x14ac:dyDescent="0.35">
      <c r="A2" s="8" t="s">
        <v>27</v>
      </c>
      <c r="B2" s="8" t="s">
        <v>1040</v>
      </c>
      <c r="C2" s="9" t="s">
        <v>1041</v>
      </c>
      <c r="D2" s="10" t="s">
        <v>1042</v>
      </c>
      <c r="E2" s="8">
        <v>2020</v>
      </c>
    </row>
    <row r="3" spans="1:5" x14ac:dyDescent="0.35">
      <c r="A3" s="4" t="s">
        <v>116</v>
      </c>
      <c r="B3" s="4" t="s">
        <v>1043</v>
      </c>
      <c r="C3" s="6" t="s">
        <v>1014</v>
      </c>
      <c r="D3" s="4"/>
      <c r="E3" s="4">
        <v>2023</v>
      </c>
    </row>
    <row r="4" spans="1:5" x14ac:dyDescent="0.35">
      <c r="A4" s="11" t="s">
        <v>1044</v>
      </c>
      <c r="B4" s="11" t="s">
        <v>1045</v>
      </c>
      <c r="C4" s="11" t="s">
        <v>1046</v>
      </c>
      <c r="D4" s="11"/>
      <c r="E4" s="11">
        <v>2022</v>
      </c>
    </row>
    <row r="5" spans="1:5" x14ac:dyDescent="0.35">
      <c r="A5" s="4" t="s">
        <v>1047</v>
      </c>
      <c r="B5" s="4" t="s">
        <v>1048</v>
      </c>
      <c r="C5" s="6" t="s">
        <v>1012</v>
      </c>
      <c r="D5" s="4"/>
      <c r="E5" s="4">
        <v>2022</v>
      </c>
    </row>
    <row r="6" spans="1:5" ht="36.75" customHeight="1" x14ac:dyDescent="0.35">
      <c r="A6" s="12" t="s">
        <v>382</v>
      </c>
      <c r="B6" s="11" t="s">
        <v>1049</v>
      </c>
      <c r="C6" s="13" t="s">
        <v>1016</v>
      </c>
      <c r="D6" s="11"/>
      <c r="E6" s="11">
        <v>2013</v>
      </c>
    </row>
    <row r="7" spans="1:5" ht="42" x14ac:dyDescent="0.35">
      <c r="A7" s="4" t="s">
        <v>1050</v>
      </c>
      <c r="B7" s="5" t="s">
        <v>1051</v>
      </c>
      <c r="C7" s="6" t="s">
        <v>1052</v>
      </c>
      <c r="D7" s="7" t="s">
        <v>1053</v>
      </c>
      <c r="E7" s="4">
        <v>2022</v>
      </c>
    </row>
    <row r="8" spans="1:5" x14ac:dyDescent="0.35">
      <c r="A8" s="11" t="s">
        <v>20</v>
      </c>
      <c r="B8" s="11" t="s">
        <v>1054</v>
      </c>
      <c r="C8" s="11"/>
      <c r="D8" s="11"/>
      <c r="E8" s="11">
        <v>2020</v>
      </c>
    </row>
    <row r="9" spans="1:5" x14ac:dyDescent="0.35">
      <c r="A9" s="4" t="s">
        <v>884</v>
      </c>
      <c r="B9" s="4" t="s">
        <v>1055</v>
      </c>
      <c r="C9" s="6" t="s">
        <v>1056</v>
      </c>
      <c r="D9" s="4"/>
      <c r="E9" s="4">
        <v>2020</v>
      </c>
    </row>
    <row r="10" spans="1:5" ht="42" x14ac:dyDescent="0.35">
      <c r="A10" s="11" t="s">
        <v>1057</v>
      </c>
      <c r="B10" s="8" t="s">
        <v>1058</v>
      </c>
      <c r="C10" s="9" t="s">
        <v>1059</v>
      </c>
      <c r="D10" s="14" t="s">
        <v>411</v>
      </c>
      <c r="E10" s="15">
        <v>2021</v>
      </c>
    </row>
    <row r="11" spans="1:5" x14ac:dyDescent="0.35">
      <c r="A11" s="4" t="s">
        <v>1060</v>
      </c>
      <c r="B11" s="4" t="s">
        <v>1061</v>
      </c>
      <c r="C11" s="16" t="s">
        <v>1025</v>
      </c>
      <c r="D11" s="4"/>
      <c r="E11" s="4">
        <v>2018</v>
      </c>
    </row>
    <row r="12" spans="1:5" x14ac:dyDescent="0.35">
      <c r="A12" s="11" t="s">
        <v>1062</v>
      </c>
      <c r="B12" s="11" t="s">
        <v>1063</v>
      </c>
      <c r="C12" s="17" t="s">
        <v>1064</v>
      </c>
      <c r="D12" s="11"/>
      <c r="E12" s="11">
        <v>2022</v>
      </c>
    </row>
    <row r="13" spans="1:5" x14ac:dyDescent="0.35">
      <c r="A13" s="4" t="s">
        <v>1065</v>
      </c>
      <c r="B13" s="4" t="s">
        <v>1066</v>
      </c>
      <c r="C13" s="16" t="s">
        <v>1026</v>
      </c>
      <c r="D13" s="4"/>
      <c r="E13" s="4">
        <v>2016</v>
      </c>
    </row>
    <row r="14" spans="1:5" x14ac:dyDescent="0.35">
      <c r="A14" s="11" t="s">
        <v>62</v>
      </c>
      <c r="B14" s="11" t="s">
        <v>1067</v>
      </c>
      <c r="C14" s="17" t="s">
        <v>1010</v>
      </c>
      <c r="D14" s="11"/>
      <c r="E14" s="11">
        <v>2019</v>
      </c>
    </row>
    <row r="15" spans="1:5" x14ac:dyDescent="0.35">
      <c r="A15" s="4" t="s">
        <v>1068</v>
      </c>
      <c r="B15" s="4" t="s">
        <v>1069</v>
      </c>
      <c r="C15" s="16" t="s">
        <v>1070</v>
      </c>
      <c r="D15" s="4"/>
      <c r="E15" s="4">
        <v>2021</v>
      </c>
    </row>
    <row r="16" spans="1:5" ht="28.5" x14ac:dyDescent="0.35">
      <c r="A16" s="12" t="s">
        <v>1071</v>
      </c>
      <c r="B16" s="11" t="s">
        <v>1072</v>
      </c>
      <c r="C16" s="17" t="s">
        <v>1073</v>
      </c>
      <c r="D16" s="11"/>
      <c r="E16" s="11">
        <v>2014</v>
      </c>
    </row>
    <row r="17" spans="1:5" x14ac:dyDescent="0.35">
      <c r="A17" s="4" t="s">
        <v>1074</v>
      </c>
      <c r="B17" s="4" t="s">
        <v>1075</v>
      </c>
      <c r="C17" s="4" t="s">
        <v>1017</v>
      </c>
      <c r="D17" s="4"/>
      <c r="E17" s="4">
        <v>2021</v>
      </c>
    </row>
    <row r="18" spans="1:5" x14ac:dyDescent="0.35">
      <c r="A18" s="11" t="s">
        <v>1076</v>
      </c>
      <c r="B18" s="11" t="s">
        <v>1077</v>
      </c>
      <c r="C18" s="11" t="s">
        <v>1013</v>
      </c>
      <c r="D18" s="11"/>
      <c r="E18" s="11">
        <v>2017</v>
      </c>
    </row>
    <row r="19" spans="1:5" x14ac:dyDescent="0.35">
      <c r="A19" s="4" t="s">
        <v>254</v>
      </c>
      <c r="B19" s="4" t="s">
        <v>1078</v>
      </c>
      <c r="C19" s="1" t="s">
        <v>1009</v>
      </c>
      <c r="D19" s="4"/>
      <c r="E19" s="4">
        <v>2019</v>
      </c>
    </row>
    <row r="20" spans="1:5" x14ac:dyDescent="0.35">
      <c r="A20" s="11" t="s">
        <v>860</v>
      </c>
      <c r="B20" s="11" t="s">
        <v>1079</v>
      </c>
      <c r="C20" s="17" t="s">
        <v>1013</v>
      </c>
      <c r="D20" s="11"/>
      <c r="E20" s="11">
        <v>2017</v>
      </c>
    </row>
    <row r="21" spans="1:5" x14ac:dyDescent="0.35">
      <c r="A21" s="4" t="s">
        <v>843</v>
      </c>
      <c r="B21" s="4" t="s">
        <v>1080</v>
      </c>
      <c r="C21" s="16" t="s">
        <v>1018</v>
      </c>
      <c r="D21" s="4"/>
      <c r="E21" s="4">
        <v>2016</v>
      </c>
    </row>
    <row r="22" spans="1:5" x14ac:dyDescent="0.35">
      <c r="A22" s="11" t="s">
        <v>1081</v>
      </c>
      <c r="B22" s="11" t="s">
        <v>1082</v>
      </c>
      <c r="C22" s="24" t="s">
        <v>1019</v>
      </c>
      <c r="D22" s="11"/>
      <c r="E22" s="11">
        <v>2018</v>
      </c>
    </row>
    <row r="23" spans="1:5" x14ac:dyDescent="0.35">
      <c r="A23" s="25" t="s">
        <v>144</v>
      </c>
      <c r="B23" s="4" t="s">
        <v>1083</v>
      </c>
      <c r="C23" s="1" t="s">
        <v>1046</v>
      </c>
      <c r="D23" s="25"/>
      <c r="E23" s="4">
        <v>2022</v>
      </c>
    </row>
    <row r="24" spans="1:5" x14ac:dyDescent="0.35">
      <c r="A24" s="24" t="s">
        <v>207</v>
      </c>
      <c r="B24" s="11" t="s">
        <v>1084</v>
      </c>
      <c r="C24" s="26" t="s">
        <v>1006</v>
      </c>
      <c r="D24" s="24"/>
      <c r="E24" s="11">
        <v>2022</v>
      </c>
    </row>
    <row r="25" spans="1:5" x14ac:dyDescent="0.35">
      <c r="A25" s="25" t="s">
        <v>1022</v>
      </c>
      <c r="B25" s="25" t="s">
        <v>1078</v>
      </c>
      <c r="C25" s="27" t="s">
        <v>1023</v>
      </c>
      <c r="D25" s="25"/>
      <c r="E25" s="4">
        <v>2011</v>
      </c>
    </row>
    <row r="26" spans="1:5" x14ac:dyDescent="0.35">
      <c r="A26" s="24" t="s">
        <v>1047</v>
      </c>
      <c r="B26" s="24" t="s">
        <v>1048</v>
      </c>
      <c r="C26" s="24" t="s">
        <v>1024</v>
      </c>
      <c r="D26" s="24"/>
      <c r="E26" s="11">
        <v>2015</v>
      </c>
    </row>
    <row r="27" spans="1:5" x14ac:dyDescent="0.35">
      <c r="A27" s="25" t="s">
        <v>971</v>
      </c>
      <c r="B27" s="25" t="s">
        <v>1085</v>
      </c>
      <c r="C27" s="1" t="s">
        <v>1021</v>
      </c>
      <c r="D27" s="25"/>
      <c r="E27" s="4">
        <v>2018</v>
      </c>
    </row>
    <row r="28" spans="1:5" x14ac:dyDescent="0.35">
      <c r="A28" s="24" t="s">
        <v>1086</v>
      </c>
      <c r="B28" s="24" t="s">
        <v>330</v>
      </c>
      <c r="C28" s="26" t="s">
        <v>1087</v>
      </c>
      <c r="D28" s="24"/>
      <c r="E28" s="24"/>
    </row>
    <row r="29" spans="1:5" x14ac:dyDescent="0.35">
      <c r="A29" s="25" t="s">
        <v>1007</v>
      </c>
      <c r="B29" s="25" t="s">
        <v>1058</v>
      </c>
      <c r="C29" s="1" t="s">
        <v>1008</v>
      </c>
      <c r="D29" s="25"/>
      <c r="E29" s="25">
        <v>2020</v>
      </c>
    </row>
    <row r="30" spans="1:5" x14ac:dyDescent="0.35">
      <c r="A30" s="11" t="s">
        <v>1244</v>
      </c>
      <c r="B30" s="11" t="s">
        <v>1078</v>
      </c>
      <c r="C30" t="s">
        <v>1246</v>
      </c>
      <c r="E30" s="11">
        <v>2015</v>
      </c>
    </row>
    <row r="31" spans="1:5" x14ac:dyDescent="0.35">
      <c r="A31" s="4" t="s">
        <v>1289</v>
      </c>
      <c r="B31" s="4" t="s">
        <v>1291</v>
      </c>
      <c r="C31" t="s">
        <v>1290</v>
      </c>
      <c r="E31" s="4">
        <v>2018</v>
      </c>
    </row>
  </sheetData>
  <hyperlinks>
    <hyperlink ref="C2" r:id="rId1"/>
    <hyperlink ref="C3" r:id="rId2"/>
    <hyperlink ref="C5" r:id="rId3"/>
    <hyperlink ref="C6" r:id="rId4" display="http://deeresources.net/workpapers"/>
    <hyperlink ref="C7" r:id="rId5" display="https://www.ilsag.info/technical-reference-manual/il-statewide-technical-reference-manual-version-11-0/"/>
    <hyperlink ref="C10" r:id="rId6"/>
    <hyperlink ref="C9" r:id="rId7"/>
    <hyperlink ref="C11" r:id="rId8"/>
    <hyperlink ref="C12" r:id="rId9"/>
    <hyperlink ref="C13" r:id="rId10"/>
    <hyperlink ref="C14" r:id="rId11"/>
    <hyperlink ref="C15" r:id="rId12"/>
    <hyperlink ref="C16" r:id="rId13"/>
    <hyperlink ref="C20" r:id="rId14"/>
    <hyperlink ref="C21" r:id="rId15"/>
    <hyperlink ref="C19" r:id="rId16"/>
    <hyperlink ref="C22" r:id="rId17"/>
    <hyperlink ref="C25" r:id="rId18"/>
    <hyperlink ref="C26" r:id="rId19" display="https://s3.us-east-1.amazonaws.com/focusonenergy/staging/Focus on Energy_TRM_January2015_0.pdf"/>
    <hyperlink ref="C27" r:id="rId20" display="https://ma-eeac.org/wp-content/uploads/RES19_Assembled_Report_2018-09-27.pdf"/>
    <hyperlink ref="C29" r:id="rId21"/>
  </hyperlinks>
  <pageMargins left="0.7" right="0.7" top="0.75" bottom="0.75" header="0.3" footer="0.3"/>
  <pageSetup orientation="portrait"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sqref="A1:F1"/>
    </sheetView>
  </sheetViews>
  <sheetFormatPr defaultColWidth="9.1796875" defaultRowHeight="14.5" x14ac:dyDescent="0.35"/>
  <cols>
    <col min="1" max="1" width="20" style="18" customWidth="1"/>
    <col min="2" max="2" width="8" style="18" customWidth="1"/>
    <col min="3" max="16384" width="9.1796875" style="18"/>
  </cols>
  <sheetData>
    <row r="1" spans="1:15" ht="15.5" x14ac:dyDescent="0.35">
      <c r="A1" s="82" t="s">
        <v>1088</v>
      </c>
      <c r="B1" s="80"/>
      <c r="C1" s="80"/>
      <c r="D1" s="80"/>
      <c r="E1" s="80"/>
      <c r="F1" s="80"/>
    </row>
    <row r="2" spans="1:15" ht="15.5" x14ac:dyDescent="0.35">
      <c r="A2" s="82" t="s">
        <v>1089</v>
      </c>
      <c r="B2" s="80"/>
      <c r="C2" s="80"/>
      <c r="D2" s="80"/>
      <c r="E2" s="80"/>
      <c r="F2" s="80"/>
    </row>
    <row r="3" spans="1:15" x14ac:dyDescent="0.35">
      <c r="A3" s="80"/>
      <c r="B3" s="80"/>
      <c r="C3" s="80"/>
      <c r="D3" s="80"/>
      <c r="E3" s="80"/>
      <c r="F3" s="80"/>
    </row>
    <row r="4" spans="1:15" x14ac:dyDescent="0.35">
      <c r="A4" s="19" t="s">
        <v>1090</v>
      </c>
      <c r="B4" s="79" t="s">
        <v>1091</v>
      </c>
      <c r="C4" s="80"/>
      <c r="D4" s="80"/>
      <c r="E4" s="80"/>
      <c r="F4" s="80"/>
    </row>
    <row r="5" spans="1:15" x14ac:dyDescent="0.35">
      <c r="A5" s="83" t="s">
        <v>1092</v>
      </c>
      <c r="B5" s="80"/>
      <c r="C5" s="80"/>
      <c r="D5" s="80"/>
      <c r="E5" s="80"/>
      <c r="F5" s="80"/>
    </row>
    <row r="6" spans="1:15" x14ac:dyDescent="0.35">
      <c r="A6" s="19" t="s">
        <v>1093</v>
      </c>
      <c r="B6" s="79" t="s">
        <v>1094</v>
      </c>
      <c r="C6" s="80"/>
      <c r="D6" s="80"/>
      <c r="E6" s="80"/>
      <c r="F6" s="80"/>
    </row>
    <row r="7" spans="1:15" x14ac:dyDescent="0.35">
      <c r="A7" s="19" t="s">
        <v>1095</v>
      </c>
      <c r="B7" s="79" t="s">
        <v>1096</v>
      </c>
      <c r="C7" s="80"/>
      <c r="D7" s="80"/>
      <c r="E7" s="80"/>
      <c r="F7" s="80"/>
    </row>
    <row r="8" spans="1:15" x14ac:dyDescent="0.35">
      <c r="A8" s="19" t="s">
        <v>1097</v>
      </c>
      <c r="B8" s="79" t="s">
        <v>1098</v>
      </c>
      <c r="C8" s="80"/>
      <c r="D8" s="80"/>
      <c r="E8" s="80"/>
      <c r="F8" s="80"/>
    </row>
    <row r="9" spans="1:15" x14ac:dyDescent="0.35">
      <c r="A9" s="19" t="s">
        <v>1099</v>
      </c>
      <c r="B9" s="79" t="s">
        <v>1100</v>
      </c>
      <c r="C9" s="80"/>
      <c r="D9" s="80"/>
      <c r="E9" s="80"/>
      <c r="F9" s="80"/>
    </row>
    <row r="10" spans="1:15" x14ac:dyDescent="0.35">
      <c r="A10" s="19" t="s">
        <v>1101</v>
      </c>
      <c r="B10" s="81" t="s">
        <v>1102</v>
      </c>
      <c r="C10" s="80"/>
      <c r="D10" s="80"/>
      <c r="E10" s="80"/>
      <c r="F10" s="80"/>
    </row>
    <row r="12" spans="1:15" ht="15" thickBot="1" x14ac:dyDescent="0.4">
      <c r="A12" s="20" t="s">
        <v>1039</v>
      </c>
      <c r="B12" s="20" t="s">
        <v>1103</v>
      </c>
      <c r="C12" s="20" t="s">
        <v>1104</v>
      </c>
      <c r="D12" s="20" t="s">
        <v>1105</v>
      </c>
      <c r="E12" s="20" t="s">
        <v>1106</v>
      </c>
      <c r="F12" s="20" t="s">
        <v>1107</v>
      </c>
      <c r="G12" s="20" t="s">
        <v>1108</v>
      </c>
      <c r="H12" s="20" t="s">
        <v>1109</v>
      </c>
      <c r="I12" s="20" t="s">
        <v>1110</v>
      </c>
      <c r="J12" s="20" t="s">
        <v>1111</v>
      </c>
      <c r="K12" s="20" t="s">
        <v>1112</v>
      </c>
      <c r="L12" s="20" t="s">
        <v>1113</v>
      </c>
      <c r="M12" s="20" t="s">
        <v>1114</v>
      </c>
      <c r="N12" s="20" t="s">
        <v>1115</v>
      </c>
      <c r="O12" s="20" t="s">
        <v>1116</v>
      </c>
    </row>
    <row r="13" spans="1:15" ht="15" thickTop="1" x14ac:dyDescent="0.35">
      <c r="A13" s="21">
        <v>2000</v>
      </c>
      <c r="B13" s="23">
        <v>168.8</v>
      </c>
      <c r="C13" s="23">
        <v>169.8</v>
      </c>
      <c r="D13" s="23">
        <v>171.2</v>
      </c>
      <c r="E13" s="23">
        <v>171.3</v>
      </c>
      <c r="F13" s="23">
        <v>171.5</v>
      </c>
      <c r="G13" s="23">
        <v>172.4</v>
      </c>
      <c r="H13" s="23">
        <v>172.8</v>
      </c>
      <c r="I13" s="23">
        <v>172.8</v>
      </c>
      <c r="J13" s="23">
        <v>173.7</v>
      </c>
      <c r="K13" s="23">
        <v>174</v>
      </c>
      <c r="L13" s="23">
        <v>174.1</v>
      </c>
      <c r="M13" s="23">
        <v>174</v>
      </c>
      <c r="N13" s="23">
        <v>170.8</v>
      </c>
      <c r="O13" s="23">
        <v>173.6</v>
      </c>
    </row>
    <row r="14" spans="1:15" x14ac:dyDescent="0.35">
      <c r="A14" s="21">
        <v>2001</v>
      </c>
      <c r="B14" s="23">
        <v>175.1</v>
      </c>
      <c r="C14" s="23">
        <v>175.8</v>
      </c>
      <c r="D14" s="23">
        <v>176.2</v>
      </c>
      <c r="E14" s="23">
        <v>176.9</v>
      </c>
      <c r="F14" s="23">
        <v>177.7</v>
      </c>
      <c r="G14" s="23">
        <v>178</v>
      </c>
      <c r="H14" s="23">
        <v>177.5</v>
      </c>
      <c r="I14" s="23">
        <v>177.5</v>
      </c>
      <c r="J14" s="23">
        <v>178.3</v>
      </c>
      <c r="K14" s="23">
        <v>177.7</v>
      </c>
      <c r="L14" s="23">
        <v>177.4</v>
      </c>
      <c r="M14" s="23">
        <v>176.7</v>
      </c>
      <c r="N14" s="23">
        <v>176.6</v>
      </c>
      <c r="O14" s="23">
        <v>177.5</v>
      </c>
    </row>
    <row r="15" spans="1:15" x14ac:dyDescent="0.35">
      <c r="A15" s="21">
        <v>2002</v>
      </c>
      <c r="B15" s="23">
        <v>177.1</v>
      </c>
      <c r="C15" s="23">
        <v>177.8</v>
      </c>
      <c r="D15" s="23">
        <v>178.8</v>
      </c>
      <c r="E15" s="23">
        <v>179.8</v>
      </c>
      <c r="F15" s="23">
        <v>179.8</v>
      </c>
      <c r="G15" s="23">
        <v>179.9</v>
      </c>
      <c r="H15" s="23">
        <v>180.1</v>
      </c>
      <c r="I15" s="23">
        <v>180.7</v>
      </c>
      <c r="J15" s="23">
        <v>181</v>
      </c>
      <c r="K15" s="23">
        <v>181.3</v>
      </c>
      <c r="L15" s="23">
        <v>181.3</v>
      </c>
      <c r="M15" s="23">
        <v>180.9</v>
      </c>
      <c r="N15" s="23">
        <v>178.9</v>
      </c>
      <c r="O15" s="23">
        <v>180.9</v>
      </c>
    </row>
    <row r="16" spans="1:15" x14ac:dyDescent="0.35">
      <c r="A16" s="21">
        <v>2003</v>
      </c>
      <c r="B16" s="23">
        <v>181.7</v>
      </c>
      <c r="C16" s="23">
        <v>183.1</v>
      </c>
      <c r="D16" s="23">
        <v>184.2</v>
      </c>
      <c r="E16" s="23">
        <v>183.8</v>
      </c>
      <c r="F16" s="23">
        <v>183.5</v>
      </c>
      <c r="G16" s="23">
        <v>183.7</v>
      </c>
      <c r="H16" s="23">
        <v>183.9</v>
      </c>
      <c r="I16" s="23">
        <v>184.6</v>
      </c>
      <c r="J16" s="23">
        <v>185.2</v>
      </c>
      <c r="K16" s="23">
        <v>185</v>
      </c>
      <c r="L16" s="23">
        <v>184.5</v>
      </c>
      <c r="M16" s="23">
        <v>184.3</v>
      </c>
      <c r="N16" s="23">
        <v>183.3</v>
      </c>
      <c r="O16" s="23">
        <v>184.6</v>
      </c>
    </row>
    <row r="17" spans="1:15" x14ac:dyDescent="0.35">
      <c r="A17" s="21">
        <v>2004</v>
      </c>
      <c r="B17" s="23">
        <v>185.2</v>
      </c>
      <c r="C17" s="23">
        <v>186.2</v>
      </c>
      <c r="D17" s="23">
        <v>187.4</v>
      </c>
      <c r="E17" s="23">
        <v>188</v>
      </c>
      <c r="F17" s="23">
        <v>189.1</v>
      </c>
      <c r="G17" s="23">
        <v>189.7</v>
      </c>
      <c r="H17" s="23">
        <v>189.4</v>
      </c>
      <c r="I17" s="23">
        <v>189.5</v>
      </c>
      <c r="J17" s="23">
        <v>189.9</v>
      </c>
      <c r="K17" s="23">
        <v>190.9</v>
      </c>
      <c r="L17" s="23">
        <v>191</v>
      </c>
      <c r="M17" s="23">
        <v>190.3</v>
      </c>
      <c r="N17" s="23">
        <v>187.6</v>
      </c>
      <c r="O17" s="23">
        <v>190.2</v>
      </c>
    </row>
    <row r="18" spans="1:15" x14ac:dyDescent="0.35">
      <c r="A18" s="21">
        <v>2005</v>
      </c>
      <c r="B18" s="23">
        <v>190.7</v>
      </c>
      <c r="C18" s="23">
        <v>191.8</v>
      </c>
      <c r="D18" s="23">
        <v>193.3</v>
      </c>
      <c r="E18" s="23">
        <v>194.6</v>
      </c>
      <c r="F18" s="23">
        <v>194.4</v>
      </c>
      <c r="G18" s="23">
        <v>194.5</v>
      </c>
      <c r="H18" s="23">
        <v>195.4</v>
      </c>
      <c r="I18" s="23">
        <v>196.4</v>
      </c>
      <c r="J18" s="23">
        <v>198.8</v>
      </c>
      <c r="K18" s="23">
        <v>199.2</v>
      </c>
      <c r="L18" s="23">
        <v>197.6</v>
      </c>
      <c r="M18" s="23">
        <v>196.8</v>
      </c>
      <c r="N18" s="23">
        <v>193.2</v>
      </c>
      <c r="O18" s="23">
        <v>197.4</v>
      </c>
    </row>
    <row r="19" spans="1:15" x14ac:dyDescent="0.35">
      <c r="A19" s="21">
        <v>2006</v>
      </c>
      <c r="B19" s="23">
        <v>198.3</v>
      </c>
      <c r="C19" s="23">
        <v>198.7</v>
      </c>
      <c r="D19" s="23">
        <v>199.8</v>
      </c>
      <c r="E19" s="23">
        <v>201.5</v>
      </c>
      <c r="F19" s="23">
        <v>202.5</v>
      </c>
      <c r="G19" s="23">
        <v>202.9</v>
      </c>
      <c r="H19" s="23">
        <v>203.5</v>
      </c>
      <c r="I19" s="23">
        <v>203.9</v>
      </c>
      <c r="J19" s="23">
        <v>202.9</v>
      </c>
      <c r="K19" s="23">
        <v>201.8</v>
      </c>
      <c r="L19" s="23">
        <v>201.5</v>
      </c>
      <c r="M19" s="23">
        <v>201.8</v>
      </c>
      <c r="N19" s="23">
        <v>200.6</v>
      </c>
      <c r="O19" s="23">
        <v>202.6</v>
      </c>
    </row>
    <row r="20" spans="1:15" x14ac:dyDescent="0.35">
      <c r="A20" s="21">
        <v>2007</v>
      </c>
      <c r="B20" s="22">
        <v>202.416</v>
      </c>
      <c r="C20" s="22">
        <v>203.499</v>
      </c>
      <c r="D20" s="22">
        <v>205.352</v>
      </c>
      <c r="E20" s="22">
        <v>206.68600000000001</v>
      </c>
      <c r="F20" s="22">
        <v>207.94900000000001</v>
      </c>
      <c r="G20" s="22">
        <v>208.352</v>
      </c>
      <c r="H20" s="22">
        <v>208.29900000000001</v>
      </c>
      <c r="I20" s="22">
        <v>207.917</v>
      </c>
      <c r="J20" s="22">
        <v>208.49</v>
      </c>
      <c r="K20" s="22">
        <v>208.93600000000001</v>
      </c>
      <c r="L20" s="22">
        <v>210.17699999999999</v>
      </c>
      <c r="M20" s="22">
        <v>210.036</v>
      </c>
      <c r="N20" s="22">
        <v>205.709</v>
      </c>
      <c r="O20" s="22">
        <v>208.976</v>
      </c>
    </row>
    <row r="21" spans="1:15" x14ac:dyDescent="0.35">
      <c r="A21" s="21">
        <v>2008</v>
      </c>
      <c r="B21" s="22">
        <v>211.08</v>
      </c>
      <c r="C21" s="22">
        <v>211.69300000000001</v>
      </c>
      <c r="D21" s="22">
        <v>213.52799999999999</v>
      </c>
      <c r="E21" s="22">
        <v>214.82300000000001</v>
      </c>
      <c r="F21" s="22">
        <v>216.63200000000001</v>
      </c>
      <c r="G21" s="22">
        <v>218.815</v>
      </c>
      <c r="H21" s="22">
        <v>219.964</v>
      </c>
      <c r="I21" s="22">
        <v>219.08600000000001</v>
      </c>
      <c r="J21" s="22">
        <v>218.78299999999999</v>
      </c>
      <c r="K21" s="22">
        <v>216.57300000000001</v>
      </c>
      <c r="L21" s="22">
        <v>212.42500000000001</v>
      </c>
      <c r="M21" s="22">
        <v>210.22800000000001</v>
      </c>
      <c r="N21" s="22">
        <v>214.429</v>
      </c>
      <c r="O21" s="22">
        <v>216.17699999999999</v>
      </c>
    </row>
    <row r="22" spans="1:15" x14ac:dyDescent="0.35">
      <c r="A22" s="21">
        <v>2009</v>
      </c>
      <c r="B22" s="22">
        <v>211.143</v>
      </c>
      <c r="C22" s="22">
        <v>212.19300000000001</v>
      </c>
      <c r="D22" s="22">
        <v>212.709</v>
      </c>
      <c r="E22" s="22">
        <v>213.24</v>
      </c>
      <c r="F22" s="22">
        <v>213.85599999999999</v>
      </c>
      <c r="G22" s="22">
        <v>215.69300000000001</v>
      </c>
      <c r="H22" s="22">
        <v>215.351</v>
      </c>
      <c r="I22" s="22">
        <v>215.834</v>
      </c>
      <c r="J22" s="22">
        <v>215.96899999999999</v>
      </c>
      <c r="K22" s="22">
        <v>216.17699999999999</v>
      </c>
      <c r="L22" s="22">
        <v>216.33</v>
      </c>
      <c r="M22" s="22">
        <v>215.94900000000001</v>
      </c>
      <c r="N22" s="22">
        <v>213.13900000000001</v>
      </c>
      <c r="O22" s="22">
        <v>215.935</v>
      </c>
    </row>
    <row r="23" spans="1:15" x14ac:dyDescent="0.35">
      <c r="A23" s="21">
        <v>2010</v>
      </c>
      <c r="B23" s="22">
        <v>216.68700000000001</v>
      </c>
      <c r="C23" s="22">
        <v>216.74100000000001</v>
      </c>
      <c r="D23" s="22">
        <v>217.631</v>
      </c>
      <c r="E23" s="22">
        <v>218.00899999999999</v>
      </c>
      <c r="F23" s="22">
        <v>218.178</v>
      </c>
      <c r="G23" s="22">
        <v>217.965</v>
      </c>
      <c r="H23" s="22">
        <v>218.011</v>
      </c>
      <c r="I23" s="22">
        <v>218.31200000000001</v>
      </c>
      <c r="J23" s="22">
        <v>218.43899999999999</v>
      </c>
      <c r="K23" s="22">
        <v>218.71100000000001</v>
      </c>
      <c r="L23" s="22">
        <v>218.803</v>
      </c>
      <c r="M23" s="22">
        <v>219.179</v>
      </c>
      <c r="N23" s="22">
        <v>217.535</v>
      </c>
      <c r="O23" s="22">
        <v>218.57599999999999</v>
      </c>
    </row>
    <row r="24" spans="1:15" x14ac:dyDescent="0.35">
      <c r="A24" s="21">
        <v>2011</v>
      </c>
      <c r="B24" s="22">
        <v>220.22300000000001</v>
      </c>
      <c r="C24" s="22">
        <v>221.309</v>
      </c>
      <c r="D24" s="22">
        <v>223.46700000000001</v>
      </c>
      <c r="E24" s="22">
        <v>224.90600000000001</v>
      </c>
      <c r="F24" s="22">
        <v>225.964</v>
      </c>
      <c r="G24" s="22">
        <v>225.72200000000001</v>
      </c>
      <c r="H24" s="22">
        <v>225.922</v>
      </c>
      <c r="I24" s="22">
        <v>226.54499999999999</v>
      </c>
      <c r="J24" s="22">
        <v>226.88900000000001</v>
      </c>
      <c r="K24" s="22">
        <v>226.42099999999999</v>
      </c>
      <c r="L24" s="22">
        <v>226.23</v>
      </c>
      <c r="M24" s="22">
        <v>225.672</v>
      </c>
      <c r="N24" s="22">
        <v>223.59800000000001</v>
      </c>
      <c r="O24" s="22">
        <v>226.28</v>
      </c>
    </row>
    <row r="25" spans="1:15" x14ac:dyDescent="0.35">
      <c r="A25" s="21">
        <v>2012</v>
      </c>
      <c r="B25" s="22">
        <v>226.66499999999999</v>
      </c>
      <c r="C25" s="22">
        <v>227.66300000000001</v>
      </c>
      <c r="D25" s="22">
        <v>229.392</v>
      </c>
      <c r="E25" s="22">
        <v>230.08500000000001</v>
      </c>
      <c r="F25" s="22">
        <v>229.815</v>
      </c>
      <c r="G25" s="22">
        <v>229.47800000000001</v>
      </c>
      <c r="H25" s="22">
        <v>229.10400000000001</v>
      </c>
      <c r="I25" s="22">
        <v>230.37899999999999</v>
      </c>
      <c r="J25" s="22">
        <v>231.40700000000001</v>
      </c>
      <c r="K25" s="22">
        <v>231.31700000000001</v>
      </c>
      <c r="L25" s="22">
        <v>230.221</v>
      </c>
      <c r="M25" s="22">
        <v>229.601</v>
      </c>
      <c r="N25" s="22">
        <v>228.85</v>
      </c>
      <c r="O25" s="22">
        <v>230.33799999999999</v>
      </c>
    </row>
    <row r="26" spans="1:15" x14ac:dyDescent="0.35">
      <c r="A26" s="21">
        <v>2013</v>
      </c>
      <c r="B26" s="22">
        <v>230.28</v>
      </c>
      <c r="C26" s="22">
        <v>232.166</v>
      </c>
      <c r="D26" s="22">
        <v>232.773</v>
      </c>
      <c r="E26" s="22">
        <v>232.53100000000001</v>
      </c>
      <c r="F26" s="22">
        <v>232.94499999999999</v>
      </c>
      <c r="G26" s="22">
        <v>233.50399999999999</v>
      </c>
      <c r="H26" s="22">
        <v>233.596</v>
      </c>
      <c r="I26" s="22">
        <v>233.87700000000001</v>
      </c>
      <c r="J26" s="22">
        <v>234.149</v>
      </c>
      <c r="K26" s="22">
        <v>233.54599999999999</v>
      </c>
      <c r="L26" s="22">
        <v>233.06899999999999</v>
      </c>
      <c r="M26" s="22">
        <v>233.04900000000001</v>
      </c>
      <c r="N26" s="22">
        <v>232.36600000000001</v>
      </c>
      <c r="O26" s="22">
        <v>233.548</v>
      </c>
    </row>
    <row r="27" spans="1:15" x14ac:dyDescent="0.35">
      <c r="A27" s="21">
        <v>2014</v>
      </c>
      <c r="B27" s="22">
        <v>233.916</v>
      </c>
      <c r="C27" s="22">
        <v>234.78100000000001</v>
      </c>
      <c r="D27" s="22">
        <v>236.29300000000001</v>
      </c>
      <c r="E27" s="22">
        <v>237.072</v>
      </c>
      <c r="F27" s="22">
        <v>237.9</v>
      </c>
      <c r="G27" s="22">
        <v>238.34299999999999</v>
      </c>
      <c r="H27" s="22">
        <v>238.25</v>
      </c>
      <c r="I27" s="22">
        <v>237.852</v>
      </c>
      <c r="J27" s="22">
        <v>238.03100000000001</v>
      </c>
      <c r="K27" s="22">
        <v>237.43299999999999</v>
      </c>
      <c r="L27" s="22">
        <v>236.15100000000001</v>
      </c>
      <c r="M27" s="22">
        <v>234.81200000000001</v>
      </c>
      <c r="N27" s="22">
        <v>236.38399999999999</v>
      </c>
      <c r="O27" s="22">
        <v>237.08799999999999</v>
      </c>
    </row>
    <row r="28" spans="1:15" x14ac:dyDescent="0.35">
      <c r="A28" s="21">
        <v>2015</v>
      </c>
      <c r="B28" s="22">
        <v>233.70699999999999</v>
      </c>
      <c r="C28" s="22">
        <v>234.72200000000001</v>
      </c>
      <c r="D28" s="22">
        <v>236.119</v>
      </c>
      <c r="E28" s="22">
        <v>236.59899999999999</v>
      </c>
      <c r="F28" s="22">
        <v>237.80500000000001</v>
      </c>
      <c r="G28" s="22">
        <v>238.63800000000001</v>
      </c>
      <c r="H28" s="22">
        <v>238.654</v>
      </c>
      <c r="I28" s="22">
        <v>238.316</v>
      </c>
      <c r="J28" s="22">
        <v>237.94499999999999</v>
      </c>
      <c r="K28" s="22">
        <v>237.83799999999999</v>
      </c>
      <c r="L28" s="22">
        <v>237.33600000000001</v>
      </c>
      <c r="M28" s="22">
        <v>236.52500000000001</v>
      </c>
      <c r="N28" s="22">
        <v>236.26499999999999</v>
      </c>
      <c r="O28" s="22">
        <v>237.76900000000001</v>
      </c>
    </row>
    <row r="29" spans="1:15" x14ac:dyDescent="0.35">
      <c r="A29" s="21">
        <v>2016</v>
      </c>
      <c r="B29" s="22">
        <v>236.916</v>
      </c>
      <c r="C29" s="22">
        <v>237.11099999999999</v>
      </c>
      <c r="D29" s="22">
        <v>238.13200000000001</v>
      </c>
      <c r="E29" s="22">
        <v>239.261</v>
      </c>
      <c r="F29" s="22">
        <v>240.22900000000001</v>
      </c>
      <c r="G29" s="22">
        <v>241.018</v>
      </c>
      <c r="H29" s="22">
        <v>240.62799999999999</v>
      </c>
      <c r="I29" s="22">
        <v>240.84899999999999</v>
      </c>
      <c r="J29" s="22">
        <v>241.428</v>
      </c>
      <c r="K29" s="22">
        <v>241.72900000000001</v>
      </c>
      <c r="L29" s="22">
        <v>241.35300000000001</v>
      </c>
      <c r="M29" s="22">
        <v>241.43199999999999</v>
      </c>
      <c r="N29" s="22">
        <v>238.77799999999999</v>
      </c>
      <c r="O29" s="22">
        <v>241.23699999999999</v>
      </c>
    </row>
    <row r="30" spans="1:15" x14ac:dyDescent="0.35">
      <c r="A30" s="21">
        <v>2017</v>
      </c>
      <c r="B30" s="22">
        <v>242.839</v>
      </c>
      <c r="C30" s="22">
        <v>243.60300000000001</v>
      </c>
      <c r="D30" s="22">
        <v>243.80099999999999</v>
      </c>
      <c r="E30" s="22">
        <v>244.524</v>
      </c>
      <c r="F30" s="22">
        <v>244.733</v>
      </c>
      <c r="G30" s="22">
        <v>244.95500000000001</v>
      </c>
      <c r="H30" s="22">
        <v>244.786</v>
      </c>
      <c r="I30" s="22">
        <v>245.51900000000001</v>
      </c>
      <c r="J30" s="22">
        <v>246.81899999999999</v>
      </c>
      <c r="K30" s="22">
        <v>246.66300000000001</v>
      </c>
      <c r="L30" s="22">
        <v>246.66900000000001</v>
      </c>
      <c r="M30" s="22">
        <v>246.524</v>
      </c>
      <c r="N30" s="22">
        <v>244.07599999999999</v>
      </c>
      <c r="O30" s="22">
        <v>246.16300000000001</v>
      </c>
    </row>
    <row r="31" spans="1:15" x14ac:dyDescent="0.35">
      <c r="A31" s="21">
        <v>2018</v>
      </c>
      <c r="B31" s="22">
        <v>247.86699999999999</v>
      </c>
      <c r="C31" s="22">
        <v>248.99100000000001</v>
      </c>
      <c r="D31" s="22">
        <v>249.554</v>
      </c>
      <c r="E31" s="22">
        <v>250.54599999999999</v>
      </c>
      <c r="F31" s="22">
        <v>251.58799999999999</v>
      </c>
      <c r="G31" s="22">
        <v>251.989</v>
      </c>
      <c r="H31" s="22">
        <v>252.006</v>
      </c>
      <c r="I31" s="22">
        <v>252.14599999999999</v>
      </c>
      <c r="J31" s="22">
        <v>252.43899999999999</v>
      </c>
      <c r="K31" s="22">
        <v>252.88499999999999</v>
      </c>
      <c r="L31" s="22">
        <v>252.03800000000001</v>
      </c>
      <c r="M31" s="22">
        <v>251.233</v>
      </c>
      <c r="N31" s="22">
        <v>250.089</v>
      </c>
      <c r="O31" s="22">
        <v>252.125</v>
      </c>
    </row>
    <row r="32" spans="1:15" x14ac:dyDescent="0.35">
      <c r="A32" s="21">
        <v>2019</v>
      </c>
      <c r="B32" s="22">
        <v>251.71199999999999</v>
      </c>
      <c r="C32" s="22">
        <v>252.77600000000001</v>
      </c>
      <c r="D32" s="22">
        <v>254.202</v>
      </c>
      <c r="E32" s="22">
        <v>255.548</v>
      </c>
      <c r="F32" s="22">
        <v>256.09199999999998</v>
      </c>
      <c r="G32" s="22">
        <v>256.14299999999997</v>
      </c>
      <c r="H32" s="22">
        <v>256.57100000000003</v>
      </c>
      <c r="I32" s="22">
        <v>256.55799999999999</v>
      </c>
      <c r="J32" s="22">
        <v>256.75900000000001</v>
      </c>
      <c r="K32" s="22">
        <v>257.346</v>
      </c>
      <c r="L32" s="22">
        <v>257.20800000000003</v>
      </c>
      <c r="M32" s="22">
        <v>256.97399999999999</v>
      </c>
      <c r="N32" s="22">
        <v>254.41200000000001</v>
      </c>
      <c r="O32" s="22">
        <v>256.90300000000002</v>
      </c>
    </row>
    <row r="33" spans="1:15" x14ac:dyDescent="0.35">
      <c r="A33" s="21">
        <v>2020</v>
      </c>
      <c r="B33" s="22">
        <v>257.971</v>
      </c>
      <c r="C33" s="22">
        <v>258.678</v>
      </c>
      <c r="D33" s="22">
        <v>258.11500000000001</v>
      </c>
      <c r="E33" s="22">
        <v>256.38900000000001</v>
      </c>
      <c r="F33" s="22">
        <v>256.39400000000001</v>
      </c>
      <c r="G33" s="22">
        <v>257.79700000000003</v>
      </c>
      <c r="H33" s="22">
        <v>259.101</v>
      </c>
      <c r="I33" s="22">
        <v>259.91800000000001</v>
      </c>
      <c r="J33" s="22">
        <v>260.27999999999997</v>
      </c>
      <c r="K33" s="22">
        <v>260.38799999999998</v>
      </c>
      <c r="L33" s="22">
        <v>260.22899999999998</v>
      </c>
      <c r="M33" s="22">
        <v>260.47399999999999</v>
      </c>
      <c r="N33" s="22">
        <v>257.55700000000002</v>
      </c>
      <c r="O33" s="22">
        <v>260.065</v>
      </c>
    </row>
    <row r="34" spans="1:15" x14ac:dyDescent="0.35">
      <c r="A34" s="21">
        <v>2021</v>
      </c>
      <c r="B34" s="22">
        <v>261.58199999999999</v>
      </c>
      <c r="C34" s="22">
        <v>263.01400000000001</v>
      </c>
      <c r="D34" s="22">
        <v>264.87700000000001</v>
      </c>
      <c r="E34" s="22">
        <v>267.05399999999997</v>
      </c>
      <c r="F34" s="22">
        <v>269.19499999999999</v>
      </c>
      <c r="G34" s="22">
        <v>271.69600000000003</v>
      </c>
      <c r="H34" s="22">
        <v>273.00299999999999</v>
      </c>
      <c r="I34" s="22">
        <v>273.56700000000001</v>
      </c>
      <c r="J34" s="22">
        <v>274.31</v>
      </c>
      <c r="K34" s="22">
        <v>276.589</v>
      </c>
      <c r="L34" s="22">
        <v>277.94799999999998</v>
      </c>
      <c r="M34" s="22">
        <v>278.80200000000002</v>
      </c>
      <c r="N34" s="22">
        <v>266.23599999999999</v>
      </c>
      <c r="O34" s="22">
        <v>275.70299999999997</v>
      </c>
    </row>
    <row r="35" spans="1:15" x14ac:dyDescent="0.35">
      <c r="A35" s="21">
        <v>2022</v>
      </c>
      <c r="B35" s="22">
        <v>281.14800000000002</v>
      </c>
      <c r="C35" s="22">
        <v>283.71600000000001</v>
      </c>
      <c r="D35" s="22">
        <v>287.50400000000002</v>
      </c>
      <c r="E35" s="22">
        <v>289.10899999999998</v>
      </c>
      <c r="F35" s="22">
        <v>292.29599999999999</v>
      </c>
      <c r="G35" s="22">
        <v>296.31099999999998</v>
      </c>
      <c r="H35" s="22">
        <v>296.27600000000001</v>
      </c>
      <c r="I35" s="22">
        <v>296.17099999999999</v>
      </c>
      <c r="J35" s="22">
        <v>296.80799999999999</v>
      </c>
      <c r="K35" s="22">
        <v>298.012</v>
      </c>
      <c r="L35" s="22">
        <v>297.71100000000001</v>
      </c>
      <c r="M35" s="22">
        <v>296.79700000000003</v>
      </c>
      <c r="N35" s="22">
        <v>288.34699999999998</v>
      </c>
      <c r="O35" s="22">
        <v>296.96300000000002</v>
      </c>
    </row>
    <row r="36" spans="1:15" x14ac:dyDescent="0.35">
      <c r="A36" s="21">
        <v>2023</v>
      </c>
      <c r="B36" s="22">
        <v>299.17</v>
      </c>
    </row>
  </sheetData>
  <mergeCells count="10">
    <mergeCell ref="B7:F7"/>
    <mergeCell ref="B8:F8"/>
    <mergeCell ref="B9:F9"/>
    <mergeCell ref="B10:F10"/>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March 3, 2023 (03:51:39 PM)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80"/>
  <sheetViews>
    <sheetView workbookViewId="0"/>
  </sheetViews>
  <sheetFormatPr defaultRowHeight="14.5" x14ac:dyDescent="0.35"/>
  <cols>
    <col min="2" max="2" width="145.7265625" customWidth="1"/>
    <col min="3" max="3" width="18.26953125" customWidth="1"/>
    <col min="4" max="4" width="10.81640625" customWidth="1"/>
    <col min="6" max="6" width="22.1796875" customWidth="1"/>
    <col min="10" max="10" width="22.1796875" customWidth="1"/>
  </cols>
  <sheetData>
    <row r="2" spans="2:13" x14ac:dyDescent="0.35">
      <c r="B2" t="s">
        <v>20</v>
      </c>
      <c r="C2" t="s">
        <v>20</v>
      </c>
      <c r="D2">
        <f>COUNTIF(Summary!$O$2:$O$375,Sheet1!B2)</f>
        <v>7</v>
      </c>
      <c r="F2" t="s">
        <v>20</v>
      </c>
      <c r="G2">
        <f>SUMIF($C$2:$C$80,F2,$D$2:$D$80)</f>
        <v>7</v>
      </c>
      <c r="H2" s="29">
        <f t="shared" ref="H2:H28" si="0">G2/SUM($G$2:$G$28)</f>
        <v>2.1406727828746176E-2</v>
      </c>
      <c r="I2" s="29"/>
      <c r="J2" t="s">
        <v>20</v>
      </c>
      <c r="K2" s="29">
        <f t="shared" ref="K2:K16" si="1">VLOOKUP(J2,$F$2:$H$28,3,FALSE)</f>
        <v>2.1406727828746176E-2</v>
      </c>
      <c r="M2" t="s">
        <v>1144</v>
      </c>
    </row>
    <row r="3" spans="2:13" x14ac:dyDescent="0.35">
      <c r="B3" t="s">
        <v>24</v>
      </c>
      <c r="C3" t="s">
        <v>555</v>
      </c>
      <c r="D3">
        <f>COUNTIF(Summary!$O$2:$O$375,Sheet1!B3)</f>
        <v>12</v>
      </c>
      <c r="F3" t="s">
        <v>555</v>
      </c>
      <c r="G3">
        <f t="shared" ref="G3:G20" si="2">SUMIF($C$2:$C$80,F3,$D$2:$D$80)</f>
        <v>18</v>
      </c>
      <c r="H3" s="29">
        <f t="shared" si="0"/>
        <v>5.5045871559633031E-2</v>
      </c>
      <c r="I3" s="29"/>
      <c r="J3" t="s">
        <v>555</v>
      </c>
      <c r="K3" s="29">
        <f t="shared" si="1"/>
        <v>5.5045871559633031E-2</v>
      </c>
      <c r="M3" t="s">
        <v>577</v>
      </c>
    </row>
    <row r="4" spans="2:13" x14ac:dyDescent="0.35">
      <c r="B4" t="s">
        <v>27</v>
      </c>
      <c r="C4" t="s">
        <v>1144</v>
      </c>
      <c r="D4">
        <f>COUNTIF(Summary!$O$2:$O$375,Sheet1!B4)</f>
        <v>95</v>
      </c>
      <c r="F4" t="s">
        <v>1144</v>
      </c>
      <c r="G4">
        <f t="shared" si="2"/>
        <v>98</v>
      </c>
      <c r="H4" s="29">
        <f t="shared" si="0"/>
        <v>0.29969418960244648</v>
      </c>
      <c r="I4" s="29"/>
      <c r="J4" t="s">
        <v>1144</v>
      </c>
      <c r="K4" s="29">
        <f t="shared" si="1"/>
        <v>0.29969418960244648</v>
      </c>
      <c r="M4" t="s">
        <v>1145</v>
      </c>
    </row>
    <row r="5" spans="2:13" x14ac:dyDescent="0.35">
      <c r="B5" t="s">
        <v>29</v>
      </c>
      <c r="C5" t="s">
        <v>29</v>
      </c>
      <c r="D5">
        <f>COUNTIF(Summary!$O$2:$O$375,Sheet1!B5)</f>
        <v>1</v>
      </c>
      <c r="F5" t="s">
        <v>29</v>
      </c>
      <c r="G5">
        <f t="shared" si="2"/>
        <v>5</v>
      </c>
      <c r="H5" s="29">
        <f t="shared" si="0"/>
        <v>1.5290519877675841E-2</v>
      </c>
      <c r="I5" s="29"/>
      <c r="J5" t="s">
        <v>29</v>
      </c>
      <c r="K5" s="29">
        <f t="shared" si="1"/>
        <v>1.5290519877675841E-2</v>
      </c>
    </row>
    <row r="6" spans="2:13" x14ac:dyDescent="0.35">
      <c r="B6" t="s">
        <v>35</v>
      </c>
      <c r="C6" t="s">
        <v>35</v>
      </c>
      <c r="D6">
        <f>COUNTIF(Summary!$O$2:$O$375,Sheet1!B6)</f>
        <v>4</v>
      </c>
      <c r="F6" t="s">
        <v>35</v>
      </c>
      <c r="G6">
        <f t="shared" si="2"/>
        <v>15</v>
      </c>
      <c r="H6" s="29">
        <f t="shared" si="0"/>
        <v>4.5871559633027525E-2</v>
      </c>
      <c r="I6" s="29"/>
      <c r="J6" t="s">
        <v>35</v>
      </c>
      <c r="K6" s="29">
        <f t="shared" si="1"/>
        <v>4.5871559633027525E-2</v>
      </c>
    </row>
    <row r="7" spans="2:13" x14ac:dyDescent="0.35">
      <c r="B7" t="s">
        <v>46</v>
      </c>
      <c r="C7" t="s">
        <v>1065</v>
      </c>
      <c r="D7">
        <f>COUNTIF(Summary!$O$2:$O$375,Sheet1!B7)</f>
        <v>1</v>
      </c>
      <c r="F7" s="30" t="s">
        <v>1065</v>
      </c>
      <c r="G7">
        <f t="shared" si="2"/>
        <v>3</v>
      </c>
      <c r="H7" s="29">
        <f t="shared" si="0"/>
        <v>9.1743119266055051E-3</v>
      </c>
      <c r="I7" s="29"/>
      <c r="J7" t="s">
        <v>1145</v>
      </c>
      <c r="K7" s="29">
        <f t="shared" si="1"/>
        <v>0.10091743119266056</v>
      </c>
    </row>
    <row r="8" spans="2:13" x14ac:dyDescent="0.35">
      <c r="B8" t="s">
        <v>62</v>
      </c>
      <c r="C8" t="s">
        <v>62</v>
      </c>
      <c r="D8">
        <f>COUNTIF(Summary!$O$2:$O$375,Sheet1!B8)</f>
        <v>1</v>
      </c>
      <c r="F8" s="30" t="s">
        <v>62</v>
      </c>
      <c r="G8">
        <f t="shared" si="2"/>
        <v>1</v>
      </c>
      <c r="H8" s="29">
        <f t="shared" si="0"/>
        <v>3.0581039755351682E-3</v>
      </c>
      <c r="I8" s="29"/>
      <c r="J8" t="s">
        <v>1005</v>
      </c>
      <c r="K8" s="29">
        <f t="shared" si="1"/>
        <v>6.7278287461773695E-2</v>
      </c>
    </row>
    <row r="9" spans="2:13" x14ac:dyDescent="0.35">
      <c r="B9" t="s">
        <v>78</v>
      </c>
      <c r="C9" t="s">
        <v>1145</v>
      </c>
      <c r="D9">
        <f>COUNTIF(Summary!$O$2:$O$375,Sheet1!B9)</f>
        <v>2</v>
      </c>
      <c r="F9" t="s">
        <v>1145</v>
      </c>
      <c r="G9">
        <f t="shared" si="2"/>
        <v>33</v>
      </c>
      <c r="H9" s="29">
        <f t="shared" si="0"/>
        <v>0.10091743119266056</v>
      </c>
      <c r="I9" s="29"/>
      <c r="J9" t="s">
        <v>1152</v>
      </c>
      <c r="K9" s="29">
        <f t="shared" si="1"/>
        <v>3.0581039755351681E-2</v>
      </c>
    </row>
    <row r="10" spans="2:13" x14ac:dyDescent="0.35">
      <c r="B10" t="s">
        <v>105</v>
      </c>
      <c r="C10" s="28" t="s">
        <v>1005</v>
      </c>
      <c r="D10">
        <f>COUNTIF(Summary!$O$2:$O$375,Sheet1!B10)</f>
        <v>11</v>
      </c>
      <c r="F10" t="s">
        <v>1005</v>
      </c>
      <c r="G10">
        <f t="shared" si="2"/>
        <v>22</v>
      </c>
      <c r="H10" s="29">
        <f t="shared" si="0"/>
        <v>6.7278287461773695E-2</v>
      </c>
      <c r="I10" s="29"/>
      <c r="J10" t="s">
        <v>337</v>
      </c>
      <c r="K10" s="29">
        <f t="shared" si="1"/>
        <v>2.4464831804281346E-2</v>
      </c>
    </row>
    <row r="11" spans="2:13" x14ac:dyDescent="0.35">
      <c r="B11" t="s">
        <v>112</v>
      </c>
      <c r="C11" t="s">
        <v>1144</v>
      </c>
      <c r="D11">
        <f>COUNTIF(Summary!$O$2:$O$375,Sheet1!B11)</f>
        <v>1</v>
      </c>
      <c r="F11" t="s">
        <v>1152</v>
      </c>
      <c r="G11">
        <f t="shared" si="2"/>
        <v>10</v>
      </c>
      <c r="H11" s="29">
        <f t="shared" si="0"/>
        <v>3.0581039755351681E-2</v>
      </c>
      <c r="I11" s="29"/>
      <c r="J11" t="s">
        <v>577</v>
      </c>
      <c r="K11" s="29">
        <f t="shared" si="1"/>
        <v>0.12232415902140673</v>
      </c>
    </row>
    <row r="12" spans="2:13" x14ac:dyDescent="0.35">
      <c r="B12" t="s">
        <v>116</v>
      </c>
      <c r="C12" t="s">
        <v>1152</v>
      </c>
      <c r="D12">
        <f>COUNTIF(Summary!$O$2:$O$375,Sheet1!B12)</f>
        <v>10</v>
      </c>
      <c r="F12" t="s">
        <v>337</v>
      </c>
      <c r="G12">
        <f t="shared" si="2"/>
        <v>8</v>
      </c>
      <c r="H12" s="29">
        <f t="shared" si="0"/>
        <v>2.4464831804281346E-2</v>
      </c>
      <c r="I12" s="29"/>
      <c r="J12" t="s">
        <v>1015</v>
      </c>
      <c r="K12" s="29">
        <f t="shared" si="1"/>
        <v>4.2813455657492352E-2</v>
      </c>
    </row>
    <row r="13" spans="2:13" x14ac:dyDescent="0.35">
      <c r="B13" t="s">
        <v>135</v>
      </c>
      <c r="C13" t="s">
        <v>1065</v>
      </c>
      <c r="D13">
        <f>COUNTIF(Summary!$O$2:$O$375,Sheet1!B13)</f>
        <v>2</v>
      </c>
      <c r="F13" s="30" t="s">
        <v>1146</v>
      </c>
      <c r="G13">
        <f t="shared" si="2"/>
        <v>0</v>
      </c>
      <c r="H13" s="29">
        <f t="shared" si="0"/>
        <v>0</v>
      </c>
      <c r="I13" s="29"/>
      <c r="J13" t="s">
        <v>330</v>
      </c>
      <c r="K13" s="29">
        <f t="shared" si="1"/>
        <v>4.2813455657492352E-2</v>
      </c>
    </row>
    <row r="14" spans="2:13" x14ac:dyDescent="0.35">
      <c r="B14" t="s">
        <v>144</v>
      </c>
      <c r="C14" t="s">
        <v>337</v>
      </c>
      <c r="D14">
        <f>COUNTIF(Summary!$O$2:$O$375,Sheet1!B14)</f>
        <v>6</v>
      </c>
      <c r="F14" s="30" t="s">
        <v>1147</v>
      </c>
      <c r="G14">
        <f t="shared" si="2"/>
        <v>2</v>
      </c>
      <c r="H14" s="29">
        <f t="shared" si="0"/>
        <v>6.1162079510703364E-3</v>
      </c>
      <c r="I14" s="29"/>
      <c r="J14" t="s">
        <v>1020</v>
      </c>
      <c r="K14" s="29">
        <f t="shared" si="1"/>
        <v>3.0581039755351681E-2</v>
      </c>
    </row>
    <row r="15" spans="2:13" x14ac:dyDescent="0.35">
      <c r="B15" t="s">
        <v>158</v>
      </c>
      <c r="C15" t="s">
        <v>1145</v>
      </c>
      <c r="D15">
        <f>COUNTIF(Summary!$O$2:$O$375,Sheet1!B15)</f>
        <v>1</v>
      </c>
      <c r="F15" t="s">
        <v>577</v>
      </c>
      <c r="G15">
        <f t="shared" si="2"/>
        <v>40</v>
      </c>
      <c r="H15" s="29">
        <f t="shared" si="0"/>
        <v>0.12232415902140673</v>
      </c>
      <c r="I15" s="29"/>
      <c r="J15" t="s">
        <v>105</v>
      </c>
      <c r="K15" s="29" t="e">
        <f t="shared" si="1"/>
        <v>#N/A</v>
      </c>
    </row>
    <row r="16" spans="2:13" x14ac:dyDescent="0.35">
      <c r="B16" t="s">
        <v>1143</v>
      </c>
      <c r="C16" t="s">
        <v>1145</v>
      </c>
      <c r="D16">
        <f>COUNTIF(Summary!$O$2:$O$375,Sheet1!B16)</f>
        <v>2</v>
      </c>
      <c r="F16" t="s">
        <v>1015</v>
      </c>
      <c r="G16">
        <f t="shared" si="2"/>
        <v>14</v>
      </c>
      <c r="H16" s="29">
        <f t="shared" si="0"/>
        <v>4.2813455657492352E-2</v>
      </c>
      <c r="I16" s="29"/>
      <c r="J16" t="s">
        <v>1150</v>
      </c>
      <c r="K16" s="29">
        <f t="shared" si="1"/>
        <v>5.1987767584097858E-2</v>
      </c>
    </row>
    <row r="17" spans="2:11" x14ac:dyDescent="0.35">
      <c r="B17" t="s">
        <v>189</v>
      </c>
      <c r="C17" t="s">
        <v>1145</v>
      </c>
      <c r="D17">
        <f>COUNTIF(Summary!$O$2:$O$375,Sheet1!B17)</f>
        <v>1</v>
      </c>
      <c r="F17" s="30" t="s">
        <v>1148</v>
      </c>
      <c r="G17">
        <f t="shared" si="2"/>
        <v>1</v>
      </c>
      <c r="H17" s="29">
        <f t="shared" si="0"/>
        <v>3.0581039755351682E-3</v>
      </c>
      <c r="I17" s="29"/>
      <c r="J17" t="s">
        <v>1153</v>
      </c>
      <c r="K17" s="31">
        <v>0.06</v>
      </c>
    </row>
    <row r="18" spans="2:11" x14ac:dyDescent="0.35">
      <c r="B18" t="s">
        <v>192</v>
      </c>
      <c r="C18" t="s">
        <v>1145</v>
      </c>
      <c r="D18">
        <f>COUNTIF(Summary!$O$2:$O$375,Sheet1!B18)</f>
        <v>1</v>
      </c>
      <c r="F18" t="s">
        <v>330</v>
      </c>
      <c r="G18">
        <f t="shared" si="2"/>
        <v>14</v>
      </c>
      <c r="H18" s="29">
        <f t="shared" si="0"/>
        <v>4.2813455657492352E-2</v>
      </c>
      <c r="I18" s="29"/>
    </row>
    <row r="19" spans="2:11" x14ac:dyDescent="0.35">
      <c r="B19" t="s">
        <v>196</v>
      </c>
      <c r="C19" t="s">
        <v>1146</v>
      </c>
      <c r="D19">
        <f>COUNTIF(Summary!$O$2:$O$375,Sheet1!B19)</f>
        <v>0</v>
      </c>
      <c r="F19" t="s">
        <v>1020</v>
      </c>
      <c r="G19">
        <f t="shared" si="2"/>
        <v>10</v>
      </c>
      <c r="H19" s="29">
        <f t="shared" si="0"/>
        <v>3.0581039755351681E-2</v>
      </c>
      <c r="I19" s="29"/>
    </row>
    <row r="20" spans="2:11" x14ac:dyDescent="0.35">
      <c r="B20" t="s">
        <v>207</v>
      </c>
      <c r="C20" t="s">
        <v>1147</v>
      </c>
      <c r="D20">
        <f>COUNTIF(Summary!$O$2:$O$375,Sheet1!B20)</f>
        <v>2</v>
      </c>
      <c r="F20" s="30" t="s">
        <v>1149</v>
      </c>
      <c r="G20">
        <f t="shared" si="2"/>
        <v>1</v>
      </c>
      <c r="H20" s="29">
        <f t="shared" si="0"/>
        <v>3.0581039755351682E-3</v>
      </c>
      <c r="I20" s="29"/>
    </row>
    <row r="21" spans="2:11" x14ac:dyDescent="0.35">
      <c r="B21" t="s">
        <v>216</v>
      </c>
      <c r="C21" t="s">
        <v>1145</v>
      </c>
      <c r="D21">
        <f>COUNTIF(Summary!$O$2:$O$375,Sheet1!B21)</f>
        <v>1</v>
      </c>
      <c r="F21" t="s">
        <v>1150</v>
      </c>
      <c r="G21">
        <f t="shared" ref="G21:G28" si="3">SUMIF($C$2:$C$80,F21,$D$2:$D$80)</f>
        <v>17</v>
      </c>
      <c r="H21" s="29">
        <f t="shared" si="0"/>
        <v>5.1987767584097858E-2</v>
      </c>
      <c r="I21" s="29"/>
    </row>
    <row r="22" spans="2:11" x14ac:dyDescent="0.35">
      <c r="B22" t="s">
        <v>226</v>
      </c>
      <c r="C22" t="s">
        <v>1145</v>
      </c>
      <c r="D22">
        <f>COUNTIF(Summary!$O$2:$O$375,Sheet1!B22)</f>
        <v>8</v>
      </c>
      <c r="F22" t="s">
        <v>1151</v>
      </c>
      <c r="G22">
        <f t="shared" si="3"/>
        <v>2</v>
      </c>
      <c r="H22" s="29">
        <f t="shared" si="0"/>
        <v>6.1162079510703364E-3</v>
      </c>
      <c r="I22" s="29"/>
    </row>
    <row r="23" spans="2:11" x14ac:dyDescent="0.35">
      <c r="B23" t="s">
        <v>237</v>
      </c>
      <c r="C23" t="s">
        <v>35</v>
      </c>
      <c r="D23">
        <f>COUNTIF(Summary!$O$2:$O$375,Sheet1!B23)</f>
        <v>3</v>
      </c>
      <c r="F23" s="30" t="s">
        <v>843</v>
      </c>
      <c r="G23">
        <f t="shared" si="3"/>
        <v>1</v>
      </c>
      <c r="H23" s="29">
        <f t="shared" si="0"/>
        <v>3.0581039755351682E-3</v>
      </c>
      <c r="I23" s="29"/>
    </row>
    <row r="24" spans="2:11" x14ac:dyDescent="0.35">
      <c r="B24" t="s">
        <v>242</v>
      </c>
      <c r="C24" t="s">
        <v>1005</v>
      </c>
      <c r="D24">
        <f>COUNTIF(Summary!$O$2:$O$375,Sheet1!B24)</f>
        <v>4</v>
      </c>
      <c r="F24" s="30" t="s">
        <v>849</v>
      </c>
      <c r="G24">
        <f t="shared" si="3"/>
        <v>1</v>
      </c>
      <c r="H24" s="29">
        <f t="shared" si="0"/>
        <v>3.0581039755351682E-3</v>
      </c>
      <c r="I24" s="29"/>
    </row>
    <row r="25" spans="2:11" x14ac:dyDescent="0.35">
      <c r="B25" t="s">
        <v>254</v>
      </c>
      <c r="C25" t="s">
        <v>577</v>
      </c>
      <c r="D25">
        <f>COUNTIF(Summary!$O$2:$O$375,Sheet1!B25)</f>
        <v>17</v>
      </c>
      <c r="F25" s="30" t="s">
        <v>860</v>
      </c>
      <c r="G25">
        <f t="shared" si="3"/>
        <v>1</v>
      </c>
      <c r="H25" s="29">
        <f t="shared" si="0"/>
        <v>3.0581039755351682E-3</v>
      </c>
      <c r="I25" s="29"/>
    </row>
    <row r="26" spans="2:11" x14ac:dyDescent="0.35">
      <c r="B26" t="s">
        <v>267</v>
      </c>
      <c r="C26" t="s">
        <v>555</v>
      </c>
      <c r="D26">
        <f>COUNTIF(Summary!$O$2:$O$375,Sheet1!B26)</f>
        <v>4</v>
      </c>
      <c r="F26" s="30" t="s">
        <v>884</v>
      </c>
      <c r="G26">
        <f t="shared" si="3"/>
        <v>1</v>
      </c>
      <c r="H26" s="29">
        <f t="shared" si="0"/>
        <v>3.0581039755351682E-3</v>
      </c>
      <c r="I26" s="29"/>
    </row>
    <row r="27" spans="2:11" x14ac:dyDescent="0.35">
      <c r="B27" t="s">
        <v>295</v>
      </c>
      <c r="C27" t="s">
        <v>1144</v>
      </c>
      <c r="D27">
        <f>COUNTIF(Summary!$O$2:$O$375,Sheet1!B27)</f>
        <v>0</v>
      </c>
      <c r="F27" s="30" t="s">
        <v>1055</v>
      </c>
      <c r="G27">
        <f t="shared" si="3"/>
        <v>1</v>
      </c>
      <c r="H27" s="29">
        <f t="shared" si="0"/>
        <v>3.0581039755351682E-3</v>
      </c>
      <c r="I27" s="29"/>
    </row>
    <row r="28" spans="2:11" x14ac:dyDescent="0.35">
      <c r="B28" t="s">
        <v>316</v>
      </c>
      <c r="C28" t="s">
        <v>1015</v>
      </c>
      <c r="D28">
        <f>COUNTIF(Summary!$O$2:$O$375,Sheet1!B28)</f>
        <v>9</v>
      </c>
      <c r="F28" s="30" t="s">
        <v>971</v>
      </c>
      <c r="G28">
        <f t="shared" si="3"/>
        <v>1</v>
      </c>
      <c r="H28" s="29">
        <f t="shared" si="0"/>
        <v>3.0581039755351682E-3</v>
      </c>
      <c r="I28" s="29"/>
    </row>
    <row r="29" spans="2:11" x14ac:dyDescent="0.35">
      <c r="B29" t="s">
        <v>325</v>
      </c>
      <c r="C29" t="s">
        <v>1148</v>
      </c>
      <c r="D29">
        <f>COUNTIF(Summary!$O$2:$O$375,Sheet1!B29)</f>
        <v>1</v>
      </c>
      <c r="I29" s="29"/>
    </row>
    <row r="30" spans="2:11" x14ac:dyDescent="0.35">
      <c r="B30" t="s">
        <v>330</v>
      </c>
      <c r="C30" t="s">
        <v>330</v>
      </c>
      <c r="D30">
        <f>COUNTIF(Summary!$O$2:$O$375,Sheet1!B30)</f>
        <v>14</v>
      </c>
    </row>
    <row r="31" spans="2:11" x14ac:dyDescent="0.35">
      <c r="B31" t="s">
        <v>337</v>
      </c>
      <c r="C31" t="s">
        <v>337</v>
      </c>
      <c r="D31">
        <f>COUNTIF(Summary!$O$2:$O$375,Sheet1!B31)</f>
        <v>2</v>
      </c>
    </row>
    <row r="32" spans="2:11" x14ac:dyDescent="0.35">
      <c r="B32" t="s">
        <v>354</v>
      </c>
      <c r="C32" t="s">
        <v>577</v>
      </c>
      <c r="D32">
        <f>COUNTIF(Summary!$O$2:$O$375,Sheet1!B32)</f>
        <v>4</v>
      </c>
    </row>
    <row r="33" spans="2:4" x14ac:dyDescent="0.35">
      <c r="B33" t="s">
        <v>362</v>
      </c>
      <c r="C33" t="s">
        <v>1020</v>
      </c>
      <c r="D33">
        <f>COUNTIF(Summary!$O$2:$O$375,Sheet1!B33)</f>
        <v>7</v>
      </c>
    </row>
    <row r="34" spans="2:4" x14ac:dyDescent="0.35">
      <c r="B34" t="s">
        <v>377</v>
      </c>
      <c r="C34" t="s">
        <v>1144</v>
      </c>
      <c r="D34">
        <f>COUNTIF(Summary!$O$2:$O$375,Sheet1!B34)</f>
        <v>1</v>
      </c>
    </row>
    <row r="35" spans="2:4" x14ac:dyDescent="0.35">
      <c r="B35" t="s">
        <v>382</v>
      </c>
      <c r="C35" t="s">
        <v>1149</v>
      </c>
      <c r="D35">
        <f>COUNTIF(Summary!$O$2:$O$375,Sheet1!B35)</f>
        <v>1</v>
      </c>
    </row>
    <row r="36" spans="2:4" x14ac:dyDescent="0.35">
      <c r="B36" t="s">
        <v>385</v>
      </c>
      <c r="C36" s="28" t="s">
        <v>1005</v>
      </c>
      <c r="D36">
        <f>COUNTIF(Summary!$O$2:$O$375,Sheet1!B36)</f>
        <v>1</v>
      </c>
    </row>
    <row r="37" spans="2:4" x14ac:dyDescent="0.35">
      <c r="B37" t="s">
        <v>389</v>
      </c>
      <c r="C37" t="s">
        <v>1015</v>
      </c>
      <c r="D37">
        <f>COUNTIF(Summary!$O$2:$O$375,Sheet1!B37)</f>
        <v>2</v>
      </c>
    </row>
    <row r="38" spans="2:4" x14ac:dyDescent="0.35">
      <c r="B38" t="s">
        <v>397</v>
      </c>
      <c r="C38" t="s">
        <v>1005</v>
      </c>
      <c r="D38">
        <f>COUNTIF(Summary!$O$2:$O$375,Sheet1!B38)</f>
        <v>1</v>
      </c>
    </row>
    <row r="39" spans="2:4" x14ac:dyDescent="0.35">
      <c r="B39" t="s">
        <v>403</v>
      </c>
      <c r="C39" t="s">
        <v>555</v>
      </c>
      <c r="D39">
        <f>COUNTIF(Summary!$O$2:$O$375,Sheet1!B39)</f>
        <v>0</v>
      </c>
    </row>
    <row r="40" spans="2:4" x14ac:dyDescent="0.35">
      <c r="B40" t="s">
        <v>408</v>
      </c>
      <c r="C40" t="s">
        <v>1145</v>
      </c>
      <c r="D40">
        <f>COUNTIF(Summary!$O$2:$O$375,Sheet1!B40)</f>
        <v>1</v>
      </c>
    </row>
    <row r="41" spans="2:4" x14ac:dyDescent="0.35">
      <c r="B41" t="s">
        <v>415</v>
      </c>
      <c r="C41" t="s">
        <v>1145</v>
      </c>
      <c r="D41">
        <f>COUNTIF(Summary!$O$2:$O$375,Sheet1!B41)</f>
        <v>1</v>
      </c>
    </row>
    <row r="42" spans="2:4" x14ac:dyDescent="0.35">
      <c r="B42" t="s">
        <v>418</v>
      </c>
      <c r="C42" t="s">
        <v>1145</v>
      </c>
      <c r="D42">
        <f>COUNTIF(Summary!$O$2:$O$375,Sheet1!B42)</f>
        <v>1</v>
      </c>
    </row>
    <row r="43" spans="2:4" x14ac:dyDescent="0.35">
      <c r="B43" t="s">
        <v>429</v>
      </c>
      <c r="C43" t="s">
        <v>1145</v>
      </c>
      <c r="D43">
        <f>COUNTIF(Summary!$O$2:$O$375,Sheet1!B43)</f>
        <v>1</v>
      </c>
    </row>
    <row r="44" spans="2:4" x14ac:dyDescent="0.35">
      <c r="B44" t="s">
        <v>442</v>
      </c>
      <c r="C44" t="s">
        <v>1150</v>
      </c>
      <c r="D44">
        <f>COUNTIF(Summary!$O$2:$O$375,Sheet1!B44)</f>
        <v>10</v>
      </c>
    </row>
    <row r="45" spans="2:4" x14ac:dyDescent="0.35">
      <c r="B45" t="s">
        <v>456</v>
      </c>
      <c r="C45" t="s">
        <v>1005</v>
      </c>
      <c r="D45">
        <f>COUNTIF(Summary!$O$2:$O$375,Sheet1!B45)</f>
        <v>1</v>
      </c>
    </row>
    <row r="46" spans="2:4" x14ac:dyDescent="0.35">
      <c r="B46" t="s">
        <v>462</v>
      </c>
      <c r="C46" t="s">
        <v>1150</v>
      </c>
      <c r="D46">
        <f>COUNTIF(Summary!$O$2:$O$375,Sheet1!B46)</f>
        <v>4</v>
      </c>
    </row>
    <row r="47" spans="2:4" x14ac:dyDescent="0.35">
      <c r="B47" t="s">
        <v>464</v>
      </c>
      <c r="C47" t="s">
        <v>1145</v>
      </c>
      <c r="D47">
        <f>COUNTIF(Summary!$O$2:$O$375,Sheet1!B47)</f>
        <v>4</v>
      </c>
    </row>
    <row r="48" spans="2:4" x14ac:dyDescent="0.35">
      <c r="B48" t="s">
        <v>474</v>
      </c>
      <c r="C48" t="s">
        <v>1150</v>
      </c>
      <c r="D48">
        <f>COUNTIF(Summary!$O$2:$O$375,Sheet1!B48)</f>
        <v>2</v>
      </c>
    </row>
    <row r="49" spans="2:4" x14ac:dyDescent="0.35">
      <c r="B49" t="s">
        <v>488</v>
      </c>
      <c r="C49" t="s">
        <v>1144</v>
      </c>
      <c r="D49">
        <f>COUNTIF(Summary!$O$2:$O$375,Sheet1!B49)</f>
        <v>1</v>
      </c>
    </row>
    <row r="50" spans="2:4" x14ac:dyDescent="0.35">
      <c r="B50" t="s">
        <v>494</v>
      </c>
      <c r="C50" t="s">
        <v>35</v>
      </c>
      <c r="D50">
        <f>COUNTIF(Summary!$O$2:$O$375,Sheet1!B50)</f>
        <v>2</v>
      </c>
    </row>
    <row r="51" spans="2:4" x14ac:dyDescent="0.35">
      <c r="B51" t="s">
        <v>501</v>
      </c>
      <c r="C51" t="s">
        <v>577</v>
      </c>
      <c r="D51">
        <f>COUNTIF(Summary!$O$2:$O$375,Sheet1!B51)</f>
        <v>1</v>
      </c>
    </row>
    <row r="52" spans="2:4" x14ac:dyDescent="0.35">
      <c r="B52" t="s">
        <v>506</v>
      </c>
      <c r="C52" t="s">
        <v>1150</v>
      </c>
      <c r="D52">
        <f>COUNTIF(Summary!$O$2:$O$375,Sheet1!B52)</f>
        <v>1</v>
      </c>
    </row>
    <row r="53" spans="2:4" x14ac:dyDescent="0.35">
      <c r="B53" t="s">
        <v>511</v>
      </c>
      <c r="C53" t="s">
        <v>35</v>
      </c>
      <c r="D53">
        <f>COUNTIF(Summary!$O$2:$O$375,Sheet1!B53)</f>
        <v>1</v>
      </c>
    </row>
    <row r="54" spans="2:4" x14ac:dyDescent="0.35">
      <c r="B54" t="s">
        <v>516</v>
      </c>
      <c r="C54" t="s">
        <v>577</v>
      </c>
      <c r="D54">
        <f>COUNTIF(Summary!$O$2:$O$375,Sheet1!B54)</f>
        <v>1</v>
      </c>
    </row>
    <row r="55" spans="2:4" x14ac:dyDescent="0.35">
      <c r="B55" t="s">
        <v>539</v>
      </c>
      <c r="C55" t="s">
        <v>1145</v>
      </c>
      <c r="D55">
        <f>COUNTIF(Summary!$O$2:$O$375,Sheet1!B55)</f>
        <v>1</v>
      </c>
    </row>
    <row r="56" spans="2:4" x14ac:dyDescent="0.35">
      <c r="B56" t="s">
        <v>555</v>
      </c>
      <c r="C56" t="s">
        <v>555</v>
      </c>
      <c r="D56">
        <f>COUNTIF(Summary!$O$2:$O$375,Sheet1!B56)</f>
        <v>2</v>
      </c>
    </row>
    <row r="57" spans="2:4" x14ac:dyDescent="0.35">
      <c r="B57" t="s">
        <v>577</v>
      </c>
      <c r="C57" t="s">
        <v>577</v>
      </c>
      <c r="D57">
        <f>COUNTIF(Summary!$O$2:$O$375,Sheet1!B57)</f>
        <v>16</v>
      </c>
    </row>
    <row r="58" spans="2:4" x14ac:dyDescent="0.35">
      <c r="B58" t="s">
        <v>1141</v>
      </c>
      <c r="C58" t="s">
        <v>35</v>
      </c>
      <c r="D58">
        <f>COUNTIF(Summary!$O$2:$O$375,Sheet1!B58)</f>
        <v>3</v>
      </c>
    </row>
    <row r="59" spans="2:4" x14ac:dyDescent="0.35">
      <c r="B59" t="s">
        <v>617</v>
      </c>
      <c r="C59" t="s">
        <v>1151</v>
      </c>
      <c r="D59">
        <f>COUNTIF(Summary!$O$2:$O$375,Sheet1!B59)</f>
        <v>2</v>
      </c>
    </row>
    <row r="60" spans="2:4" x14ac:dyDescent="0.35">
      <c r="B60" t="s">
        <v>629</v>
      </c>
      <c r="C60" t="s">
        <v>1145</v>
      </c>
      <c r="D60">
        <f>COUNTIF(Summary!$O$2:$O$375,Sheet1!B60)</f>
        <v>1</v>
      </c>
    </row>
    <row r="61" spans="2:4" x14ac:dyDescent="0.35">
      <c r="B61" t="s">
        <v>632</v>
      </c>
      <c r="C61" t="s">
        <v>1145</v>
      </c>
      <c r="D61">
        <f>COUNTIF(Summary!$O$2:$O$375,Sheet1!B61)</f>
        <v>1</v>
      </c>
    </row>
    <row r="62" spans="2:4" x14ac:dyDescent="0.35">
      <c r="B62" t="s">
        <v>654</v>
      </c>
      <c r="C62" t="s">
        <v>1015</v>
      </c>
      <c r="D62">
        <f>COUNTIF(Summary!$O$2:$O$375,Sheet1!B62)</f>
        <v>3</v>
      </c>
    </row>
    <row r="63" spans="2:4" x14ac:dyDescent="0.35">
      <c r="B63" t="s">
        <v>668</v>
      </c>
      <c r="C63" t="s">
        <v>1145</v>
      </c>
      <c r="D63">
        <f>COUNTIF(Summary!$O$2:$O$375,Sheet1!B63)</f>
        <v>1</v>
      </c>
    </row>
    <row r="64" spans="2:4" x14ac:dyDescent="0.35">
      <c r="B64" t="s">
        <v>671</v>
      </c>
      <c r="C64" t="s">
        <v>1145</v>
      </c>
      <c r="D64">
        <f>COUNTIF(Summary!$O$2:$O$375,Sheet1!B64)</f>
        <v>2</v>
      </c>
    </row>
    <row r="65" spans="2:4" x14ac:dyDescent="0.35">
      <c r="B65" t="s">
        <v>691</v>
      </c>
      <c r="C65" t="s">
        <v>1005</v>
      </c>
      <c r="D65">
        <f>COUNTIF(Summary!$O$2:$O$375,Sheet1!B65)</f>
        <v>3</v>
      </c>
    </row>
    <row r="66" spans="2:4" x14ac:dyDescent="0.35">
      <c r="B66" t="s">
        <v>712</v>
      </c>
      <c r="C66" t="s">
        <v>1145</v>
      </c>
      <c r="D66">
        <f>COUNTIF(Summary!$O$2:$O$375,Sheet1!B66)</f>
        <v>2</v>
      </c>
    </row>
    <row r="67" spans="2:4" x14ac:dyDescent="0.35">
      <c r="B67" t="s">
        <v>171</v>
      </c>
      <c r="C67" t="s">
        <v>35</v>
      </c>
      <c r="D67">
        <f>COUNTIF(Summary!$O$2:$O$375,Sheet1!B67)</f>
        <v>1</v>
      </c>
    </row>
    <row r="68" spans="2:4" x14ac:dyDescent="0.35">
      <c r="B68" t="s">
        <v>825</v>
      </c>
      <c r="C68" t="s">
        <v>1020</v>
      </c>
      <c r="D68">
        <f>COUNTIF(Summary!$O$2:$O$375,Sheet1!B68)</f>
        <v>3</v>
      </c>
    </row>
    <row r="69" spans="2:4" x14ac:dyDescent="0.35">
      <c r="B69" t="s">
        <v>843</v>
      </c>
      <c r="C69" t="s">
        <v>843</v>
      </c>
      <c r="D69">
        <f>COUNTIF(Summary!$O$2:$O$375,Sheet1!B69)</f>
        <v>1</v>
      </c>
    </row>
    <row r="70" spans="2:4" x14ac:dyDescent="0.35">
      <c r="B70" t="s">
        <v>849</v>
      </c>
      <c r="C70" t="s">
        <v>849</v>
      </c>
      <c r="D70">
        <f>COUNTIF(Summary!$O$2:$O$375,Sheet1!B70)</f>
        <v>1</v>
      </c>
    </row>
    <row r="71" spans="2:4" x14ac:dyDescent="0.35">
      <c r="B71" t="s">
        <v>852</v>
      </c>
      <c r="C71" t="s">
        <v>577</v>
      </c>
      <c r="D71">
        <f>COUNTIF(Summary!$O$2:$O$375,Sheet1!B71)</f>
        <v>1</v>
      </c>
    </row>
    <row r="72" spans="2:4" x14ac:dyDescent="0.35">
      <c r="B72" t="s">
        <v>860</v>
      </c>
      <c r="C72" t="s">
        <v>860</v>
      </c>
      <c r="D72">
        <f>COUNTIF(Summary!$O$2:$O$375,Sheet1!B72)</f>
        <v>1</v>
      </c>
    </row>
    <row r="73" spans="2:4" x14ac:dyDescent="0.35">
      <c r="B73" t="s">
        <v>867</v>
      </c>
      <c r="C73" t="s">
        <v>35</v>
      </c>
      <c r="D73">
        <f>COUNTIF(Summary!$O$2:$O$375,Sheet1!B73)</f>
        <v>1</v>
      </c>
    </row>
    <row r="74" spans="2:4" x14ac:dyDescent="0.35">
      <c r="B74" t="s">
        <v>884</v>
      </c>
      <c r="C74" t="s">
        <v>884</v>
      </c>
      <c r="D74">
        <f>COUNTIF(Summary!$O$2:$O$375,Sheet1!B74)</f>
        <v>1</v>
      </c>
    </row>
    <row r="75" spans="2:4" x14ac:dyDescent="0.35">
      <c r="B75" t="s">
        <v>943</v>
      </c>
      <c r="C75" t="s">
        <v>1145</v>
      </c>
      <c r="D75">
        <f>COUNTIF(Summary!$O$2:$O$375,Sheet1!B75)</f>
        <v>1</v>
      </c>
    </row>
    <row r="76" spans="2:4" x14ac:dyDescent="0.35">
      <c r="B76" t="s">
        <v>946</v>
      </c>
      <c r="C76" t="s">
        <v>1152</v>
      </c>
      <c r="D76">
        <f>COUNTIF(Summary!$O$2:$O$375,Sheet1!B76)</f>
        <v>0</v>
      </c>
    </row>
    <row r="77" spans="2:4" x14ac:dyDescent="0.35">
      <c r="B77" t="s">
        <v>957</v>
      </c>
      <c r="C77" t="s">
        <v>1055</v>
      </c>
      <c r="D77">
        <f>COUNTIF(Summary!$O$2:$O$375,Sheet1!B77)</f>
        <v>1</v>
      </c>
    </row>
    <row r="78" spans="2:4" x14ac:dyDescent="0.35">
      <c r="B78" t="s">
        <v>968</v>
      </c>
      <c r="C78" t="s">
        <v>1005</v>
      </c>
      <c r="D78">
        <f>COUNTIF(Summary!$O$2:$O$375,Sheet1!B78)</f>
        <v>1</v>
      </c>
    </row>
    <row r="79" spans="2:4" x14ac:dyDescent="0.35">
      <c r="B79" t="s">
        <v>971</v>
      </c>
      <c r="C79" t="s">
        <v>971</v>
      </c>
      <c r="D79">
        <f>COUNTIF(Summary!$O$2:$O$375,Sheet1!B79)</f>
        <v>1</v>
      </c>
    </row>
    <row r="80" spans="2:4" x14ac:dyDescent="0.35">
      <c r="B80" t="s">
        <v>974</v>
      </c>
      <c r="C80" t="s">
        <v>29</v>
      </c>
      <c r="D80">
        <f>COUNTIF(Summary!$O$2:$O$375,Sheet1!B80)</f>
        <v>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9c968e2-ee87-41b9-8fa8-4cd604c6e8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44E40FD4B6E44E8C95B60B306FD587" ma:contentTypeVersion="6" ma:contentTypeDescription="Create a new document." ma:contentTypeScope="" ma:versionID="8a3035749d84f1ec8ef0acfe3243cc51">
  <xsd:schema xmlns:xsd="http://www.w3.org/2001/XMLSchema" xmlns:xs="http://www.w3.org/2001/XMLSchema" xmlns:p="http://schemas.microsoft.com/office/2006/metadata/properties" xmlns:ns3="39c968e2-ee87-41b9-8fa8-4cd604c6e882" xmlns:ns4="ba291332-5843-45d8-bfc3-9844fb3e26da" targetNamespace="http://schemas.microsoft.com/office/2006/metadata/properties" ma:root="true" ma:fieldsID="a5df3301cb69bff59dcebdd055577f15" ns3:_="" ns4:_="">
    <xsd:import namespace="39c968e2-ee87-41b9-8fa8-4cd604c6e882"/>
    <xsd:import namespace="ba291332-5843-45d8-bfc3-9844fb3e26da"/>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c968e2-ee87-41b9-8fa8-4cd604c6e8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291332-5843-45d8-bfc3-9844fb3e26d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3562EB-5E79-49C3-93F3-893410E4DF24}">
  <ds:schemaRefs>
    <ds:schemaRef ds:uri="http://schemas.microsoft.com/sharepoint/v3/contenttype/forms"/>
  </ds:schemaRefs>
</ds:datastoreItem>
</file>

<file path=customXml/itemProps2.xml><?xml version="1.0" encoding="utf-8"?>
<ds:datastoreItem xmlns:ds="http://schemas.openxmlformats.org/officeDocument/2006/customXml" ds:itemID="{0FBFA39D-39F7-4C2C-A1EA-E34AD09D484D}">
  <ds:schemaRefs>
    <ds:schemaRef ds:uri="http://schemas.microsoft.com/office/2006/documentManagement/types"/>
    <ds:schemaRef ds:uri="http://purl.org/dc/elements/1.1/"/>
    <ds:schemaRef ds:uri="ba291332-5843-45d8-bfc3-9844fb3e26da"/>
    <ds:schemaRef ds:uri="http://schemas.microsoft.com/office/infopath/2007/PartnerControls"/>
    <ds:schemaRef ds:uri="http://schemas.microsoft.com/office/2006/metadata/properties"/>
    <ds:schemaRef ds:uri="http://schemas.openxmlformats.org/package/2006/metadata/core-properties"/>
    <ds:schemaRef ds:uri="39c968e2-ee87-41b9-8fa8-4cd604c6e882"/>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F86DF082-B2C7-4EEF-98FA-B0BC804FC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c968e2-ee87-41b9-8fa8-4cd604c6e882"/>
    <ds:schemaRef ds:uri="ba291332-5843-45d8-bfc3-9844fb3e26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ReadMe</vt:lpstr>
      <vt:lpstr>Data Glossary</vt:lpstr>
      <vt:lpstr>Sources</vt:lpstr>
      <vt:lpstr>BLS Data Series - Inflation</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Stern, Ari</dc:creator>
  <cp:keywords/>
  <dc:description/>
  <cp:lastModifiedBy>Trautman, Alexis</cp:lastModifiedBy>
  <cp:revision/>
  <dcterms:created xsi:type="dcterms:W3CDTF">2023-02-03T14:00:22Z</dcterms:created>
  <dcterms:modified xsi:type="dcterms:W3CDTF">2023-04-10T15:21:42Z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141450-2387-4aca-b41f-19cd6be9dd3c_Enabled">
    <vt:lpwstr>true</vt:lpwstr>
  </property>
  <property fmtid="{D5CDD505-2E9C-101B-9397-08002B2CF9AE}" pid="3" name="MSIP_Label_48141450-2387-4aca-b41f-19cd6be9dd3c_SetDate">
    <vt:lpwstr>2023-02-03T14:00:23Z</vt:lpwstr>
  </property>
  <property fmtid="{D5CDD505-2E9C-101B-9397-08002B2CF9AE}" pid="4" name="MSIP_Label_48141450-2387-4aca-b41f-19cd6be9dd3c_Method">
    <vt:lpwstr>Standard</vt:lpwstr>
  </property>
  <property fmtid="{D5CDD505-2E9C-101B-9397-08002B2CF9AE}" pid="5" name="MSIP_Label_48141450-2387-4aca-b41f-19cd6be9dd3c_Name">
    <vt:lpwstr>Restricted_Unprotected</vt:lpwstr>
  </property>
  <property fmtid="{D5CDD505-2E9C-101B-9397-08002B2CF9AE}" pid="6" name="MSIP_Label_48141450-2387-4aca-b41f-19cd6be9dd3c_SiteId">
    <vt:lpwstr>adf10e2b-b6e9-41d6-be2f-c12bb566019c</vt:lpwstr>
  </property>
  <property fmtid="{D5CDD505-2E9C-101B-9397-08002B2CF9AE}" pid="7" name="MSIP_Label_48141450-2387-4aca-b41f-19cd6be9dd3c_ActionId">
    <vt:lpwstr>5f46bb22-89ae-491e-a650-9d944604a32a</vt:lpwstr>
  </property>
  <property fmtid="{D5CDD505-2E9C-101B-9397-08002B2CF9AE}" pid="8" name="MSIP_Label_48141450-2387-4aca-b41f-19cd6be9dd3c_ContentBits">
    <vt:lpwstr>0</vt:lpwstr>
  </property>
  <property fmtid="{D5CDD505-2E9C-101B-9397-08002B2CF9AE}" pid="9" name="ContentTypeId">
    <vt:lpwstr>0x0101001344E40FD4B6E44E8C95B60B306FD587</vt:lpwstr>
  </property>
</Properties>
</file>