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://projects.cowiportal.com/ps/A118400/Documents/03 Prosjektdokumenter/Sendt/"/>
    </mc:Choice>
  </mc:AlternateContent>
  <xr:revisionPtr revIDLastSave="0" documentId="13_ncr:1_{3755CE05-E6CD-4D19-944E-2D523B816616}" xr6:coauthVersionLast="36" xr6:coauthVersionMax="36" xr10:uidLastSave="{00000000-0000-0000-0000-000000000000}"/>
  <bookViews>
    <workbookView xWindow="0" yWindow="0" windowWidth="28800" windowHeight="12300" xr2:uid="{7EC09599-B0FC-4436-8FB7-32FFC7C38821}"/>
  </bookViews>
  <sheets>
    <sheet name="Bunnaske LS 0,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7" i="1" l="1"/>
  <c r="C8" i="1" l="1"/>
  <c r="H17" i="1" l="1"/>
  <c r="C22" i="1" l="1"/>
  <c r="C23" i="1" s="1"/>
  <c r="C20" i="1"/>
  <c r="C21" i="1" s="1"/>
  <c r="C18" i="1"/>
  <c r="C19" i="1" s="1"/>
  <c r="C16" i="1"/>
  <c r="C17" i="1" s="1"/>
  <c r="C14" i="1"/>
  <c r="C15" i="1" s="1"/>
  <c r="C12" i="1"/>
  <c r="C13" i="1" s="1"/>
  <c r="C10" i="1"/>
  <c r="C9" i="1"/>
  <c r="D9" i="1" s="1"/>
  <c r="C6" i="1"/>
  <c r="C7" i="1" s="1"/>
  <c r="C3" i="1"/>
  <c r="C4" i="1"/>
  <c r="I9" i="1" l="1"/>
  <c r="H9" i="1"/>
  <c r="D13" i="1"/>
  <c r="D19" i="1"/>
  <c r="D7" i="1"/>
  <c r="G17" i="1"/>
  <c r="I17" i="1" s="1"/>
  <c r="D15" i="1"/>
  <c r="D23" i="1"/>
  <c r="D4" i="1"/>
  <c r="C11" i="1"/>
  <c r="C5" i="1"/>
  <c r="E21" i="1"/>
  <c r="H21" i="1" l="1"/>
  <c r="I21" i="1"/>
  <c r="I7" i="1"/>
  <c r="H7" i="1"/>
  <c r="I13" i="1"/>
  <c r="H13" i="1"/>
  <c r="I15" i="1"/>
  <c r="H15" i="1"/>
  <c r="H19" i="1"/>
  <c r="I19" i="1"/>
  <c r="H4" i="1"/>
  <c r="I4" i="1"/>
  <c r="I23" i="1"/>
  <c r="H23" i="1"/>
  <c r="D11" i="1"/>
  <c r="D5" i="1"/>
  <c r="I11" i="1" l="1"/>
  <c r="H11" i="1"/>
  <c r="I5" i="1"/>
  <c r="H5" i="1"/>
  <c r="I28" i="1"/>
  <c r="H27" i="1" l="1"/>
  <c r="H28" i="1" s="1"/>
</calcChain>
</file>

<file path=xl/sharedStrings.xml><?xml version="1.0" encoding="utf-8"?>
<sst xmlns="http://schemas.openxmlformats.org/spreadsheetml/2006/main" count="77" uniqueCount="49">
  <si>
    <t>Stoff</t>
  </si>
  <si>
    <t>As </t>
  </si>
  <si>
    <t>vekt%</t>
  </si>
  <si>
    <t>As2O3</t>
  </si>
  <si>
    <t>mg/l</t>
  </si>
  <si>
    <t>As2O5</t>
  </si>
  <si>
    <t>Cd </t>
  </si>
  <si>
    <t>CdCl2</t>
  </si>
  <si>
    <t>Co </t>
  </si>
  <si>
    <t>L/S 0,1, Arsen (As)</t>
  </si>
  <si>
    <t>CoO</t>
  </si>
  <si>
    <t>Cr </t>
  </si>
  <si>
    <t>CrO3</t>
  </si>
  <si>
    <t>L/S 0,1, Kadmium (Cd)</t>
  </si>
  <si>
    <t>L/S 0,1, Krom (Cr)</t>
  </si>
  <si>
    <t>Cu </t>
  </si>
  <si>
    <t>L/S 0,1, Kobber (Cu)</t>
  </si>
  <si>
    <t>CuO</t>
  </si>
  <si>
    <t>Hg </t>
  </si>
  <si>
    <t>L/S 0,1, Nikkel (Ni)</t>
  </si>
  <si>
    <t>HgCl2</t>
  </si>
  <si>
    <t>L/S 0,1, Bly (Pb)</t>
  </si>
  <si>
    <t>L/S 0,1, Sink (Zn)</t>
  </si>
  <si>
    <t>Ni </t>
  </si>
  <si>
    <t>L/S 0,1, Kvikksølv (Hg)</t>
  </si>
  <si>
    <t>NiO</t>
  </si>
  <si>
    <t>Pb </t>
  </si>
  <si>
    <t>PbO</t>
  </si>
  <si>
    <t>V </t>
  </si>
  <si>
    <t>V2O5</t>
  </si>
  <si>
    <t>Kons. (mg/liter) ganget med 0,11 for å få mg/kg iht. Avfall Sverige 2018:13</t>
  </si>
  <si>
    <t>Delt på 10.000 for å komme fra mg/kg til %</t>
  </si>
  <si>
    <t>Zn </t>
  </si>
  <si>
    <t>ZnO</t>
  </si>
  <si>
    <t>Summeres?</t>
  </si>
  <si>
    <t>Ja</t>
  </si>
  <si>
    <t>Avskjæringsverdi</t>
  </si>
  <si>
    <t>Grenseverdi</t>
  </si>
  <si>
    <t xml:space="preserve">Kons. i avfall </t>
  </si>
  <si>
    <t>Farlig avfall?</t>
  </si>
  <si>
    <t>Resultater kolonnetest, L/S 0,1</t>
  </si>
  <si>
    <t>L/S 0,1, Vanadium (V)</t>
  </si>
  <si>
    <t>Redigert av COWI, juni 2019</t>
  </si>
  <si>
    <t>L/S 0,1, Kobolt (Co)</t>
  </si>
  <si>
    <t>Enhet</t>
  </si>
  <si>
    <t>Konsentrasjon</t>
  </si>
  <si>
    <r>
      <t xml:space="preserve">Vedlegg til Avfall Norge Rapport 05/2019.
</t>
    </r>
    <r>
      <rPr>
        <sz val="10"/>
        <rFont val="Calibri"/>
        <family val="2"/>
        <scheme val="minor"/>
      </rPr>
      <t xml:space="preserve">For vurdering av HP 14 (Faresetning 410-413). Før inn L/S 0,1-verdierfra kolonnetest av asken i de blå cellene i kolonne AI. Tallene som ligger der er ment som eksempel. Regnearket er hentet fra Avfall Norge rapport 3-2019 og revidert av COWI.  </t>
    </r>
    <r>
      <rPr>
        <b/>
        <sz val="10"/>
        <rFont val="Calibri"/>
        <family val="2"/>
        <scheme val="minor"/>
      </rPr>
      <t xml:space="preserve">
</t>
    </r>
  </si>
  <si>
    <t>Sum 100*410+ 10*411+412</t>
  </si>
  <si>
    <t>Sum 410+ 411+412+413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</si>
</sst>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00"/>
    <numFmt numFmtId="166" formatCode="0.000000"/>
    <numFmt numFmtId="167" formatCode="0.0000000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Border="0" applyAlignment="0"/>
  </cellStyleXfs>
  <cellXfs count="3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3" xfId="0" applyFont="1" applyBorder="1"/>
    <xf numFmtId="49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Border="1"/>
    <xf numFmtId="0" fontId="3" fillId="0" borderId="3" xfId="0" applyFont="1" applyBorder="1" applyAlignment="1">
      <alignment horizontal="right"/>
    </xf>
    <xf numFmtId="49" fontId="4" fillId="3" borderId="3" xfId="0" applyNumberFormat="1" applyFont="1" applyFill="1" applyBorder="1"/>
    <xf numFmtId="167" fontId="3" fillId="3" borderId="3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center"/>
    </xf>
    <xf numFmtId="165" fontId="3" fillId="4" borderId="3" xfId="0" applyNumberFormat="1" applyFont="1" applyFill="1" applyBorder="1"/>
    <xf numFmtId="49" fontId="4" fillId="0" borderId="3" xfId="0" applyNumberFormat="1" applyFont="1" applyBorder="1"/>
    <xf numFmtId="167" fontId="4" fillId="0" borderId="3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3" fillId="3" borderId="3" xfId="0" applyNumberFormat="1" applyFont="1" applyFill="1" applyBorder="1"/>
    <xf numFmtId="165" fontId="2" fillId="3" borderId="3" xfId="0" applyNumberFormat="1" applyFont="1" applyFill="1" applyBorder="1" applyAlignment="1">
      <alignment horizontal="center"/>
    </xf>
    <xf numFmtId="164" fontId="3" fillId="4" borderId="3" xfId="0" applyNumberFormat="1" applyFont="1" applyFill="1" applyBorder="1"/>
    <xf numFmtId="49" fontId="3" fillId="0" borderId="3" xfId="0" applyNumberFormat="1" applyFont="1" applyBorder="1"/>
    <xf numFmtId="0" fontId="5" fillId="0" borderId="3" xfId="0" applyFont="1" applyFill="1" applyBorder="1" applyAlignment="1">
      <alignment vertical="center"/>
    </xf>
    <xf numFmtId="1" fontId="3" fillId="0" borderId="3" xfId="0" applyNumberFormat="1" applyFont="1" applyBorder="1"/>
    <xf numFmtId="2" fontId="3" fillId="4" borderId="3" xfId="0" applyNumberFormat="1" applyFont="1" applyFill="1" applyBorder="1"/>
    <xf numFmtId="164" fontId="3" fillId="0" borderId="3" xfId="0" applyNumberFormat="1" applyFont="1" applyBorder="1"/>
    <xf numFmtId="0" fontId="5" fillId="3" borderId="0" xfId="0" applyFont="1" applyFill="1" applyBorder="1" applyAlignment="1">
      <alignment vertical="center"/>
    </xf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wrapText="1"/>
    </xf>
    <xf numFmtId="0" fontId="2" fillId="2" borderId="5" xfId="0" applyFont="1" applyFill="1" applyBorder="1" applyAlignment="1">
      <alignment horizontal="center" vertical="center" textRotation="180" wrapText="1"/>
    </xf>
    <xf numFmtId="0" fontId="2" fillId="2" borderId="6" xfId="0" applyFont="1" applyFill="1" applyBorder="1" applyAlignment="1">
      <alignment horizontal="center" vertical="center" textRotation="180" wrapText="1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</cellXfs>
  <cellStyles count="2">
    <cellStyle name="Normal" xfId="0" builtinId="0"/>
    <cellStyle name="Normal 2" xfId="1" xr:uid="{6A7C3075-B0A4-41DC-A6B3-EFE115FB85E9}"/>
  </cellStyles>
  <dxfs count="3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0584A-F9C8-4962-85A9-7B76593F3FDB}">
  <dimension ref="A1:L69"/>
  <sheetViews>
    <sheetView tabSelected="1" zoomScaleNormal="100" workbookViewId="0">
      <selection activeCell="N21" sqref="N21"/>
    </sheetView>
  </sheetViews>
  <sheetFormatPr defaultColWidth="9.1796875" defaultRowHeight="13" x14ac:dyDescent="0.3"/>
  <cols>
    <col min="1" max="1" width="14.1796875" style="4" customWidth="1"/>
    <col min="2" max="2" width="7.1796875" style="4" bestFit="1" customWidth="1"/>
    <col min="3" max="3" width="12" style="4" customWidth="1"/>
    <col min="4" max="7" width="5.7265625" style="4" customWidth="1"/>
    <col min="8" max="9" width="8.1796875" style="4" customWidth="1"/>
    <col min="10" max="10" width="3.453125" style="4" customWidth="1"/>
    <col min="11" max="11" width="31.1796875" style="4" customWidth="1"/>
    <col min="12" max="16384" width="9.1796875" style="4"/>
  </cols>
  <sheetData>
    <row r="1" spans="1:12" ht="85.5" customHeight="1" x14ac:dyDescent="0.3">
      <c r="A1" s="1" t="s">
        <v>46</v>
      </c>
      <c r="B1" s="2"/>
      <c r="C1" s="2"/>
      <c r="D1" s="2"/>
      <c r="E1" s="2"/>
      <c r="F1" s="2"/>
      <c r="G1" s="3"/>
      <c r="H1" s="35" t="s">
        <v>47</v>
      </c>
      <c r="I1" s="35" t="s">
        <v>48</v>
      </c>
    </row>
    <row r="2" spans="1:12" s="6" customFormat="1" ht="13.5" customHeight="1" x14ac:dyDescent="0.3">
      <c r="A2" s="5" t="s">
        <v>0</v>
      </c>
      <c r="B2" s="5" t="s">
        <v>44</v>
      </c>
      <c r="C2" s="5" t="s">
        <v>45</v>
      </c>
      <c r="D2" s="6">
        <v>410</v>
      </c>
      <c r="E2" s="6">
        <v>411</v>
      </c>
      <c r="F2" s="6">
        <v>412</v>
      </c>
      <c r="G2" s="6">
        <v>413</v>
      </c>
      <c r="H2" s="36"/>
      <c r="I2" s="36"/>
      <c r="J2" s="7"/>
      <c r="K2" s="8" t="s">
        <v>40</v>
      </c>
      <c r="L2" s="9" t="s">
        <v>4</v>
      </c>
    </row>
    <row r="3" spans="1:12" x14ac:dyDescent="0.3">
      <c r="A3" s="10" t="s">
        <v>1</v>
      </c>
      <c r="B3" s="10" t="s">
        <v>2</v>
      </c>
      <c r="C3" s="11">
        <f>L3*0.11/10000</f>
        <v>2.0114285714285716E-7</v>
      </c>
      <c r="D3" s="12"/>
      <c r="E3" s="12"/>
      <c r="F3" s="12"/>
      <c r="G3" s="12"/>
      <c r="H3" s="12"/>
      <c r="I3" s="12"/>
      <c r="K3" s="13" t="s">
        <v>9</v>
      </c>
      <c r="L3" s="14">
        <v>1.8285714285714287E-2</v>
      </c>
    </row>
    <row r="4" spans="1:12" x14ac:dyDescent="0.3">
      <c r="A4" s="15" t="s">
        <v>3</v>
      </c>
      <c r="B4" s="15" t="s">
        <v>2</v>
      </c>
      <c r="C4" s="16">
        <f t="shared" ref="C4" si="0">(C3*197.8)/74.9</f>
        <v>5.3118901392332642E-7</v>
      </c>
      <c r="D4" s="17">
        <f>$C4</f>
        <v>5.3118901392332642E-7</v>
      </c>
      <c r="E4" s="18"/>
      <c r="F4" s="18"/>
      <c r="G4" s="18"/>
      <c r="H4" s="17">
        <f>D4*100+E4*10+F4</f>
        <v>5.3118901392332644E-5</v>
      </c>
      <c r="I4" s="17">
        <f>D4+E4+F4+G4</f>
        <v>5.3118901392332642E-7</v>
      </c>
    </row>
    <row r="5" spans="1:12" x14ac:dyDescent="0.3">
      <c r="A5" s="15" t="s">
        <v>5</v>
      </c>
      <c r="B5" s="15" t="s">
        <v>2</v>
      </c>
      <c r="C5" s="16">
        <f t="shared" ref="C5" si="1">(C3*229.8)/74.9</f>
        <v>6.1712454701506775E-7</v>
      </c>
      <c r="D5" s="17">
        <f>$C5</f>
        <v>6.1712454701506775E-7</v>
      </c>
      <c r="E5" s="18"/>
      <c r="F5" s="18"/>
      <c r="G5" s="18"/>
      <c r="H5" s="17">
        <f>D5*100+E5*10+F5</f>
        <v>6.1712454701506775E-5</v>
      </c>
      <c r="I5" s="17">
        <f>D5+E5+F5+G5</f>
        <v>6.1712454701506775E-7</v>
      </c>
    </row>
    <row r="6" spans="1:12" x14ac:dyDescent="0.3">
      <c r="A6" s="19" t="s">
        <v>6</v>
      </c>
      <c r="B6" s="19" t="s">
        <v>2</v>
      </c>
      <c r="C6" s="11">
        <f>L6*0.11/10000</f>
        <v>1.123571428571429E-8</v>
      </c>
      <c r="D6" s="12"/>
      <c r="E6" s="12"/>
      <c r="F6" s="12"/>
      <c r="G6" s="12"/>
      <c r="H6" s="20"/>
      <c r="I6" s="20"/>
      <c r="K6" s="13" t="s">
        <v>13</v>
      </c>
      <c r="L6" s="21">
        <v>1.0214285714285718E-3</v>
      </c>
    </row>
    <row r="7" spans="1:12" x14ac:dyDescent="0.3">
      <c r="A7" s="22" t="s">
        <v>7</v>
      </c>
      <c r="B7" s="15" t="s">
        <v>2</v>
      </c>
      <c r="C7" s="16">
        <f t="shared" ref="C7" si="2">(C6*183.4)/112.4</f>
        <v>1.8333007117437732E-8</v>
      </c>
      <c r="D7" s="17">
        <f>$C7</f>
        <v>1.8333007117437732E-8</v>
      </c>
      <c r="E7" s="18"/>
      <c r="F7" s="18"/>
      <c r="G7" s="18"/>
      <c r="H7" s="17">
        <f>D7*100+E7*10+F7</f>
        <v>1.8333007117437731E-6</v>
      </c>
      <c r="I7" s="17">
        <f>D7+E7+F7+G7</f>
        <v>1.8333007117437732E-8</v>
      </c>
      <c r="K7" s="23"/>
      <c r="L7" s="24"/>
    </row>
    <row r="8" spans="1:12" x14ac:dyDescent="0.3">
      <c r="A8" s="19" t="s">
        <v>8</v>
      </c>
      <c r="B8" s="19" t="s">
        <v>2</v>
      </c>
      <c r="C8" s="11">
        <f>L8*0.11/10000</f>
        <v>1.1000000000000001E-6</v>
      </c>
      <c r="D8" s="12"/>
      <c r="E8" s="12"/>
      <c r="F8" s="12"/>
      <c r="G8" s="12"/>
      <c r="H8" s="20"/>
      <c r="I8" s="20"/>
      <c r="K8" s="13" t="s">
        <v>43</v>
      </c>
      <c r="L8" s="25">
        <v>0.1</v>
      </c>
    </row>
    <row r="9" spans="1:12" x14ac:dyDescent="0.3">
      <c r="A9" s="22" t="s">
        <v>10</v>
      </c>
      <c r="B9" s="15" t="s">
        <v>2</v>
      </c>
      <c r="C9" s="16">
        <f t="shared" ref="C9" si="3">(C8*74.9)/58.9</f>
        <v>1.3988115449915114E-6</v>
      </c>
      <c r="D9" s="17">
        <f>$C9</f>
        <v>1.3988115449915114E-6</v>
      </c>
      <c r="E9" s="18"/>
      <c r="F9" s="18"/>
      <c r="G9" s="18"/>
      <c r="H9" s="17">
        <f>D9*100+E9*10+F9</f>
        <v>1.3988115449915114E-4</v>
      </c>
      <c r="I9" s="17">
        <f>D9+E9+F9+G9</f>
        <v>1.3988115449915114E-6</v>
      </c>
      <c r="K9" s="23"/>
      <c r="L9" s="26"/>
    </row>
    <row r="10" spans="1:12" x14ac:dyDescent="0.3">
      <c r="A10" s="19" t="s">
        <v>11</v>
      </c>
      <c r="B10" s="19" t="s">
        <v>2</v>
      </c>
      <c r="C10" s="11">
        <f>L10*0.11/10000</f>
        <v>4.7551428571428575E-6</v>
      </c>
      <c r="D10" s="12"/>
      <c r="E10" s="12"/>
      <c r="F10" s="12"/>
      <c r="G10" s="12"/>
      <c r="H10" s="20"/>
      <c r="I10" s="20"/>
      <c r="K10" s="13" t="s">
        <v>14</v>
      </c>
      <c r="L10" s="25">
        <v>0.43228571428571433</v>
      </c>
    </row>
    <row r="11" spans="1:12" x14ac:dyDescent="0.3">
      <c r="A11" s="22" t="s">
        <v>12</v>
      </c>
      <c r="B11" s="15" t="s">
        <v>2</v>
      </c>
      <c r="C11" s="16">
        <f t="shared" ref="C11" si="4">(C10*100)/52</f>
        <v>9.1445054945054958E-6</v>
      </c>
      <c r="D11" s="17">
        <f>$C11</f>
        <v>9.1445054945054958E-6</v>
      </c>
      <c r="E11" s="18"/>
      <c r="F11" s="18"/>
      <c r="G11" s="18"/>
      <c r="H11" s="17">
        <f>D11*100+E11*10+F11</f>
        <v>9.1445054945054954E-4</v>
      </c>
      <c r="I11" s="17">
        <f>D11+E11+F11+G11</f>
        <v>9.1445054945054958E-6</v>
      </c>
    </row>
    <row r="12" spans="1:12" x14ac:dyDescent="0.3">
      <c r="A12" s="19" t="s">
        <v>15</v>
      </c>
      <c r="B12" s="19" t="s">
        <v>2</v>
      </c>
      <c r="C12" s="11">
        <f>L12*0.11/10000</f>
        <v>1.4053285714285715E-5</v>
      </c>
      <c r="D12" s="12"/>
      <c r="E12" s="12"/>
      <c r="F12" s="12"/>
      <c r="G12" s="12"/>
      <c r="H12" s="20"/>
      <c r="I12" s="20"/>
      <c r="K12" s="13" t="s">
        <v>16</v>
      </c>
      <c r="L12" s="25">
        <v>1.2775714285714286</v>
      </c>
    </row>
    <row r="13" spans="1:12" x14ac:dyDescent="0.3">
      <c r="A13" s="22" t="s">
        <v>17</v>
      </c>
      <c r="B13" s="15" t="s">
        <v>2</v>
      </c>
      <c r="C13" s="16">
        <f t="shared" ref="C13" si="5">(C12*79.6)/63.6</f>
        <v>1.7588703504043125E-5</v>
      </c>
      <c r="D13" s="17">
        <f>$C13</f>
        <v>1.7588703504043125E-5</v>
      </c>
      <c r="E13" s="18"/>
      <c r="F13" s="18"/>
      <c r="G13" s="18"/>
      <c r="H13" s="17">
        <f>D13*100+E13*10+F13</f>
        <v>1.7588703504043124E-3</v>
      </c>
      <c r="I13" s="17">
        <f>D13+E13+F13+G13</f>
        <v>1.7588703504043125E-5</v>
      </c>
    </row>
    <row r="14" spans="1:12" x14ac:dyDescent="0.3">
      <c r="A14" s="19" t="s">
        <v>18</v>
      </c>
      <c r="B14" s="19" t="s">
        <v>2</v>
      </c>
      <c r="C14" s="11">
        <f>L14*0.11/10000</f>
        <v>5.217142857142859E-9</v>
      </c>
      <c r="D14" s="12"/>
      <c r="E14" s="12"/>
      <c r="F14" s="12"/>
      <c r="G14" s="12"/>
      <c r="H14" s="20"/>
      <c r="I14" s="20"/>
      <c r="K14" s="13" t="s">
        <v>24</v>
      </c>
      <c r="L14" s="21">
        <v>4.7428571428571441E-4</v>
      </c>
    </row>
    <row r="15" spans="1:12" x14ac:dyDescent="0.3">
      <c r="A15" s="4" t="s">
        <v>20</v>
      </c>
      <c r="B15" s="15" t="s">
        <v>2</v>
      </c>
      <c r="C15" s="16">
        <f t="shared" ref="C15" si="6">(C14*271.6)/200.6</f>
        <v>7.0636889332004015E-9</v>
      </c>
      <c r="D15" s="17">
        <f>$C15</f>
        <v>7.0636889332004015E-9</v>
      </c>
      <c r="E15" s="18"/>
      <c r="F15" s="18"/>
      <c r="G15" s="18"/>
      <c r="H15" s="17">
        <f>D15*100+E15*10+F15</f>
        <v>7.0636889332004012E-7</v>
      </c>
      <c r="I15" s="17">
        <f>D15+E15+F15+G15</f>
        <v>7.0636889332004015E-9</v>
      </c>
    </row>
    <row r="16" spans="1:12" x14ac:dyDescent="0.3">
      <c r="A16" s="19" t="s">
        <v>23</v>
      </c>
      <c r="B16" s="19" t="s">
        <v>2</v>
      </c>
      <c r="C16" s="11">
        <f>L16*0.11/10000</f>
        <v>4.7740000000000008E-7</v>
      </c>
      <c r="D16" s="12"/>
      <c r="E16" s="12"/>
      <c r="F16" s="12"/>
      <c r="G16" s="12"/>
      <c r="H16" s="20"/>
      <c r="I16" s="20"/>
      <c r="K16" s="13" t="s">
        <v>19</v>
      </c>
      <c r="L16" s="25">
        <v>4.3400000000000001E-2</v>
      </c>
    </row>
    <row r="17" spans="1:12" x14ac:dyDescent="0.3">
      <c r="A17" s="22" t="s">
        <v>25</v>
      </c>
      <c r="B17" s="15" t="s">
        <v>2</v>
      </c>
      <c r="C17" s="16">
        <f t="shared" ref="C17" si="7">(C16*74.7)/58.7</f>
        <v>6.0752606473594564E-7</v>
      </c>
      <c r="D17" s="18"/>
      <c r="E17" s="18"/>
      <c r="F17" s="18"/>
      <c r="G17" s="17">
        <f>$C17</f>
        <v>6.0752606473594564E-7</v>
      </c>
      <c r="H17" s="17">
        <f>D17*100+E17*10+F17</f>
        <v>0</v>
      </c>
      <c r="I17" s="17">
        <f>D17+E17+F17+G17</f>
        <v>6.0752606473594564E-7</v>
      </c>
      <c r="K17" s="23"/>
      <c r="L17" s="24"/>
    </row>
    <row r="18" spans="1:12" x14ac:dyDescent="0.3">
      <c r="A18" s="19" t="s">
        <v>26</v>
      </c>
      <c r="B18" s="19" t="s">
        <v>2</v>
      </c>
      <c r="C18" s="11">
        <f>L18*0.11/10000</f>
        <v>2.7971428571428577E-7</v>
      </c>
      <c r="D18" s="12"/>
      <c r="E18" s="12"/>
      <c r="F18" s="12"/>
      <c r="G18" s="12"/>
      <c r="H18" s="20"/>
      <c r="I18" s="20"/>
      <c r="K18" s="13" t="s">
        <v>21</v>
      </c>
      <c r="L18" s="14">
        <v>2.5428571428571436E-2</v>
      </c>
    </row>
    <row r="19" spans="1:12" x14ac:dyDescent="0.3">
      <c r="A19" s="22" t="s">
        <v>27</v>
      </c>
      <c r="B19" s="15" t="s">
        <v>2</v>
      </c>
      <c r="C19" s="16">
        <f t="shared" ref="C19" si="8">(C18*223.2)/207.2</f>
        <v>3.0131384445670165E-7</v>
      </c>
      <c r="D19" s="17">
        <f>$C19</f>
        <v>3.0131384445670165E-7</v>
      </c>
      <c r="E19" s="18"/>
      <c r="F19" s="18"/>
      <c r="G19" s="18"/>
      <c r="H19" s="17">
        <f>D19*100+E19*10+F19</f>
        <v>3.0131384445670163E-5</v>
      </c>
      <c r="I19" s="17">
        <f>D19+E19+F19+G19</f>
        <v>3.0131384445670165E-7</v>
      </c>
      <c r="K19" s="23"/>
      <c r="L19" s="24"/>
    </row>
    <row r="20" spans="1:12" x14ac:dyDescent="0.3">
      <c r="A20" s="19" t="s">
        <v>28</v>
      </c>
      <c r="B20" s="19" t="s">
        <v>2</v>
      </c>
      <c r="C20" s="11">
        <f>L20*0.11/10000</f>
        <v>1.1000000000000001E-6</v>
      </c>
      <c r="D20" s="12"/>
      <c r="E20" s="12"/>
      <c r="F20" s="12"/>
      <c r="G20" s="12"/>
      <c r="H20" s="20"/>
      <c r="I20" s="20"/>
      <c r="K20" s="13" t="s">
        <v>41</v>
      </c>
      <c r="L20" s="25">
        <v>0.1</v>
      </c>
    </row>
    <row r="21" spans="1:12" x14ac:dyDescent="0.3">
      <c r="A21" s="22" t="s">
        <v>29</v>
      </c>
      <c r="B21" s="15" t="s">
        <v>2</v>
      </c>
      <c r="C21" s="16">
        <f t="shared" ref="C21" si="9">(C20*181.8)/50.9</f>
        <v>3.9288801571709242E-6</v>
      </c>
      <c r="D21" s="18"/>
      <c r="E21" s="17">
        <f>$C21</f>
        <v>3.9288801571709242E-6</v>
      </c>
      <c r="F21" s="17"/>
      <c r="G21" s="18"/>
      <c r="H21" s="17">
        <f>D21*100+E21*10+F21</f>
        <v>3.9288801571709243E-5</v>
      </c>
      <c r="I21" s="17">
        <f>D21+E21+F21+G21</f>
        <v>3.9288801571709242E-6</v>
      </c>
    </row>
    <row r="22" spans="1:12" x14ac:dyDescent="0.3">
      <c r="A22" s="19" t="s">
        <v>32</v>
      </c>
      <c r="B22" s="19" t="s">
        <v>2</v>
      </c>
      <c r="C22" s="11">
        <f>L22*0.11/10000</f>
        <v>2.4144999999999995E-6</v>
      </c>
      <c r="D22" s="12"/>
      <c r="E22" s="12"/>
      <c r="F22" s="12"/>
      <c r="G22" s="12"/>
      <c r="H22" s="20"/>
      <c r="I22" s="20"/>
      <c r="K22" s="27" t="s">
        <v>22</v>
      </c>
      <c r="L22" s="25">
        <v>0.21949999999999997</v>
      </c>
    </row>
    <row r="23" spans="1:12" x14ac:dyDescent="0.3">
      <c r="A23" s="22" t="s">
        <v>33</v>
      </c>
      <c r="B23" s="22" t="s">
        <v>2</v>
      </c>
      <c r="C23" s="16">
        <f t="shared" ref="C23" si="10">(C22*81.4)/65.4</f>
        <v>3.0052033639143726E-6</v>
      </c>
      <c r="D23" s="17">
        <f>$C23</f>
        <v>3.0052033639143726E-6</v>
      </c>
      <c r="E23" s="18"/>
      <c r="F23" s="18"/>
      <c r="G23" s="18"/>
      <c r="H23" s="17">
        <f>D23*100+E23*10+F23</f>
        <v>3.0052033639143725E-4</v>
      </c>
      <c r="I23" s="17">
        <f>D23+E23+F23+G23</f>
        <v>3.0052033639143726E-6</v>
      </c>
    </row>
    <row r="24" spans="1:12" ht="26" x14ac:dyDescent="0.3">
      <c r="A24" s="37" t="s">
        <v>34</v>
      </c>
      <c r="B24" s="37"/>
      <c r="C24" s="37"/>
      <c r="D24" s="38" t="s">
        <v>35</v>
      </c>
      <c r="E24" s="38" t="s">
        <v>35</v>
      </c>
      <c r="F24" s="38" t="s">
        <v>35</v>
      </c>
      <c r="G24" s="38" t="s">
        <v>35</v>
      </c>
      <c r="H24" s="38" t="s">
        <v>35</v>
      </c>
      <c r="I24" s="38" t="s">
        <v>35</v>
      </c>
      <c r="K24" s="34" t="s">
        <v>30</v>
      </c>
    </row>
    <row r="25" spans="1:12" x14ac:dyDescent="0.3">
      <c r="A25" s="4" t="s">
        <v>36</v>
      </c>
      <c r="B25" s="22" t="s">
        <v>2</v>
      </c>
      <c r="D25" s="28">
        <v>0.1</v>
      </c>
      <c r="E25" s="28">
        <v>1</v>
      </c>
      <c r="F25" s="28">
        <v>1</v>
      </c>
      <c r="G25" s="28">
        <v>1</v>
      </c>
      <c r="H25" s="28"/>
      <c r="I25" s="28"/>
      <c r="K25" s="4" t="s">
        <v>31</v>
      </c>
    </row>
    <row r="26" spans="1:12" x14ac:dyDescent="0.3">
      <c r="A26" s="4" t="s">
        <v>37</v>
      </c>
      <c r="B26" s="22" t="s">
        <v>2</v>
      </c>
      <c r="D26" s="28"/>
      <c r="E26" s="28"/>
      <c r="F26" s="28"/>
      <c r="G26" s="28"/>
      <c r="H26" s="28">
        <v>25</v>
      </c>
      <c r="I26" s="28">
        <v>25</v>
      </c>
    </row>
    <row r="27" spans="1:12" x14ac:dyDescent="0.3">
      <c r="A27" s="4" t="s">
        <v>38</v>
      </c>
      <c r="B27" s="22" t="s">
        <v>2</v>
      </c>
      <c r="D27" s="17"/>
      <c r="E27" s="17"/>
      <c r="F27" s="17"/>
      <c r="G27" s="17"/>
      <c r="H27" s="29">
        <f>SUM(H4:H23)</f>
        <v>3.300513602461733E-3</v>
      </c>
      <c r="I27" s="30">
        <f>SUM(I4:I23)</f>
        <v>3.7148654230807113E-5</v>
      </c>
    </row>
    <row r="28" spans="1:12" x14ac:dyDescent="0.3">
      <c r="A28" s="4" t="s">
        <v>39</v>
      </c>
      <c r="D28" s="28"/>
      <c r="E28" s="28"/>
      <c r="F28" s="28"/>
      <c r="G28" s="28"/>
      <c r="H28" s="28" t="str">
        <f>IF($H27&gt;$H26,"Ja","nei")</f>
        <v>nei</v>
      </c>
      <c r="I28" s="28" t="str">
        <f>IF($I27&gt;$I26,"Ja","nei")</f>
        <v>nei</v>
      </c>
    </row>
    <row r="29" spans="1:12" s="31" customFormat="1" x14ac:dyDescent="0.3"/>
    <row r="30" spans="1:12" s="31" customFormat="1" x14ac:dyDescent="0.3">
      <c r="A30" s="31" t="s">
        <v>42</v>
      </c>
      <c r="H30" s="32"/>
      <c r="I30" s="33"/>
    </row>
    <row r="31" spans="1:12" s="31" customFormat="1" x14ac:dyDescent="0.3">
      <c r="H31" s="32"/>
      <c r="I31" s="33"/>
    </row>
    <row r="32" spans="1:12" s="31" customFormat="1" x14ac:dyDescent="0.3">
      <c r="H32" s="32"/>
      <c r="I32" s="33"/>
    </row>
    <row r="33" s="31" customFormat="1" x14ac:dyDescent="0.3"/>
    <row r="34" s="31" customFormat="1" x14ac:dyDescent="0.3"/>
    <row r="35" s="31" customFormat="1" x14ac:dyDescent="0.3"/>
    <row r="36" s="31" customFormat="1" x14ac:dyDescent="0.3"/>
    <row r="37" s="31" customFormat="1" x14ac:dyDescent="0.3"/>
    <row r="38" s="31" customFormat="1" x14ac:dyDescent="0.3"/>
    <row r="39" s="31" customFormat="1" x14ac:dyDescent="0.3"/>
    <row r="40" s="31" customFormat="1" x14ac:dyDescent="0.3"/>
    <row r="41" s="31" customFormat="1" x14ac:dyDescent="0.3"/>
    <row r="42" s="31" customFormat="1" x14ac:dyDescent="0.3"/>
    <row r="43" s="31" customFormat="1" x14ac:dyDescent="0.3"/>
    <row r="44" s="31" customFormat="1" x14ac:dyDescent="0.3"/>
    <row r="45" s="31" customFormat="1" x14ac:dyDescent="0.3"/>
    <row r="46" s="31" customFormat="1" x14ac:dyDescent="0.3"/>
    <row r="47" s="31" customFormat="1" x14ac:dyDescent="0.3"/>
    <row r="48" s="31" customFormat="1" x14ac:dyDescent="0.3"/>
    <row r="49" s="31" customFormat="1" x14ac:dyDescent="0.3"/>
    <row r="50" s="31" customFormat="1" x14ac:dyDescent="0.3"/>
    <row r="51" s="31" customFormat="1" x14ac:dyDescent="0.3"/>
    <row r="52" s="31" customFormat="1" x14ac:dyDescent="0.3"/>
    <row r="53" s="31" customFormat="1" x14ac:dyDescent="0.3"/>
    <row r="54" s="31" customFormat="1" x14ac:dyDescent="0.3"/>
    <row r="55" s="31" customFormat="1" x14ac:dyDescent="0.3"/>
    <row r="56" s="31" customFormat="1" x14ac:dyDescent="0.3"/>
    <row r="57" s="31" customFormat="1" x14ac:dyDescent="0.3"/>
    <row r="58" s="31" customFormat="1" x14ac:dyDescent="0.3"/>
    <row r="59" s="31" customFormat="1" x14ac:dyDescent="0.3"/>
    <row r="60" s="31" customFormat="1" x14ac:dyDescent="0.3"/>
    <row r="61" s="31" customFormat="1" x14ac:dyDescent="0.3"/>
    <row r="62" s="31" customFormat="1" x14ac:dyDescent="0.3"/>
    <row r="63" s="31" customFormat="1" x14ac:dyDescent="0.3"/>
    <row r="64" s="31" customFormat="1" x14ac:dyDescent="0.3"/>
    <row r="65" s="31" customFormat="1" x14ac:dyDescent="0.3"/>
    <row r="66" s="31" customFormat="1" x14ac:dyDescent="0.3"/>
    <row r="67" s="31" customFormat="1" x14ac:dyDescent="0.3"/>
    <row r="68" s="31" customFormat="1" x14ac:dyDescent="0.3"/>
    <row r="69" s="31" customFormat="1" x14ac:dyDescent="0.3"/>
  </sheetData>
  <mergeCells count="3">
    <mergeCell ref="A1:G1"/>
    <mergeCell ref="H1:H2"/>
    <mergeCell ref="I1:I2"/>
  </mergeCells>
  <conditionalFormatting sqref="E8:G8 E6:G6 E3:G3 E10:G23">
    <cfRule type="cellIs" dxfId="2" priority="22" operator="greaterThan">
      <formula>#REF!</formula>
    </cfRule>
  </conditionalFormatting>
  <conditionalFormatting sqref="D28:I28">
    <cfRule type="containsText" dxfId="1" priority="1" operator="containsText" text="Ja">
      <formula>NOT(ISERROR(SEARCH("Ja",D28)))</formula>
    </cfRule>
  </conditionalFormatting>
  <conditionalFormatting sqref="D8 D6 D3 D10:D23">
    <cfRule type="cellIs" dxfId="0" priority="24" operator="greaterThan">
      <formula>#REF!</formula>
    </cfRule>
  </conditionalFormatting>
  <pageMargins left="0.7" right="0.7" top="0.75" bottom="0.75" header="0.3" footer="0.3"/>
  <pageSetup paperSize="9" orientation="landscape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B5EC5F424DF0438C02C794499518FB" ma:contentTypeVersion="0" ma:contentTypeDescription="Create a new document." ma:contentTypeScope="" ma:versionID="5ab65c60870f55e49362d4efb7fd413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2ea347ee6c5493b9e14b1c149bab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387FA9D-C078-4149-8396-24246FE7FC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2C8E767-6E80-4C1D-9BCF-067EFF8CDC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FAAB7C-8AC9-47E1-9DA8-67CA1EF17025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Bunnaske LS 0,1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Aage Christen Heie</dc:creator>
  <cp:lastModifiedBy>Aage Christen Heie</cp:lastModifiedBy>
  <cp:lastPrinted>2019-06-30T11:26:17Z</cp:lastPrinted>
  <dcterms:created xsi:type="dcterms:W3CDTF">2019-06-28T12:47:03Z</dcterms:created>
  <dcterms:modified xsi:type="dcterms:W3CDTF">2019-06-30T11:27:47Z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0x010100C4B5EC5F424DF0438C02C794499518FB</vt:lpwstr>
  </property>
</Properties>
</file>