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ed example" sheetId="1" state="visible" r:id="rId1"/>
    <sheet xmlns:r="http://schemas.openxmlformats.org/officeDocument/2006/relationships" name="Your menu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'Worked example'!$1:$1</definedName>
    <definedName name="_xlnm.Print_Area" localSheetId="0">'Worked example'!$A$1:$T$43</definedName>
    <definedName name="_xlnm.Print_Titles" localSheetId="1">'Your menu'!$1:$1</definedName>
    <definedName name="_xlnm.Print_Area" localSheetId="1">'Your menu'!$A$1:$T$43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D1B18"/>
      </patternFill>
    </fill>
    <fill>
      <patternFill patternType="solid">
        <fgColor rgb="00FFFFFF"/>
      </patternFill>
    </fill>
    <fill>
      <patternFill patternType="solid">
        <fgColor rgb="00F3EEE5"/>
      </patternFill>
    </fill>
  </fills>
  <borders count="2">
    <border>
      <left/>
      <right/>
      <top/>
      <bottom/>
      <diagonal/>
    </border>
    <border>
      <left style="thin">
        <color rgb="00E2DDD3"/>
      </left>
      <right style="thin">
        <color rgb="00E2DDD3"/>
      </right>
      <top style="thin">
        <color rgb="00E2DDD3"/>
      </top>
      <bottom style="thin">
        <color rgb="00E2DDD3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2" borderId="0" pivotButton="0" quotePrefix="0" xfId="0"/>
    <xf numFmtId="0" fontId="0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2" fillId="4" borderId="1" pivotButton="0" quotePrefix="0" xfId="0"/>
    <xf numFmtId="1" fontId="2" fillId="4" borderId="0" pivotButton="0" quotePrefix="0" xfId="0"/>
    <xf numFmtId="3" fontId="2" fillId="4" borderId="0" pivotButton="0" quotePrefix="0" xfId="0"/>
    <xf numFmtId="10" fontId="2" fillId="4" borderId="0" pivotButton="0" quotePrefix="0" xfId="0"/>
    <xf numFmtId="164" fontId="2" fillId="4" borderId="0" pivotButton="0" quotePrefix="0" xfId="0"/>
    <xf numFmtId="0" fontId="0" fillId="4" borderId="0" pivotButton="0" quotePrefix="0" xfId="0"/>
    <xf numFmtId="9" fontId="0" fillId="4" borderId="0" pivotButton="0" quotePrefix="0" xfId="0"/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5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3"/>
  <sheetViews>
    <sheetView zoomScale="11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4" customWidth="1" min="4" max="4"/>
    <col width="12" customWidth="1" min="5" max="5"/>
    <col width="11" customWidth="1" min="6" max="6"/>
    <col width="14" customWidth="1" min="7" max="7"/>
    <col width="11" customWidth="1" min="8" max="8"/>
    <col width="9" customWidth="1" min="9" max="9"/>
    <col width="15" customWidth="1" min="10" max="10"/>
    <col width="11" customWidth="1" min="11" max="11"/>
    <col width="9" customWidth="1" min="12" max="12"/>
    <col width="12" customWidth="1" min="13" max="13"/>
    <col width="13" customWidth="1" min="14" max="14"/>
    <col width="16" customWidth="1" min="15" max="15"/>
    <col width="15" customWidth="1" min="16" max="16"/>
    <col width="36" customWidth="1" min="18" max="18"/>
    <col width="13" customWidth="1" min="19" max="19"/>
    <col width="10" customWidth="1" min="20" max="20"/>
  </cols>
  <sheetData>
    <row r="1" ht="46" customHeight="1">
      <c r="A1" s="1" t="inlineStr">
        <is>
          <t>Drink</t>
        </is>
      </c>
      <c r="B1" s="1" t="inlineStr">
        <is>
          <t>Base spirit</t>
        </is>
      </c>
      <c r="C1" s="1" t="inlineStr">
        <is>
          <t>Style</t>
        </is>
      </c>
      <c r="D1" s="1" t="inlineStr">
        <is>
          <t>Menu price before tax ($)</t>
        </is>
      </c>
      <c r="E1" s="1" t="inlineStr">
        <is>
          <t>Cost per drink ($)</t>
        </is>
      </c>
      <c r="F1" s="1" t="inlineStr">
        <is>
          <t>Number sold</t>
        </is>
      </c>
      <c r="G1" s="1" t="inlineStr">
        <is>
          <t>Contribution margin ($)</t>
        </is>
      </c>
      <c r="H1" s="1" t="inlineStr">
        <is>
          <t>Pour cost (%)</t>
        </is>
      </c>
      <c r="I1" s="1" t="inlineStr">
        <is>
          <t>Mix (%)</t>
        </is>
      </c>
      <c r="J1" s="1" t="inlineStr">
        <is>
          <t>Total contribution ($)</t>
        </is>
      </c>
      <c r="K1" s="1" t="inlineStr">
        <is>
          <t>Popularity</t>
        </is>
      </c>
      <c r="L1" s="1" t="inlineStr">
        <is>
          <t>Margin</t>
        </is>
      </c>
      <c r="M1" s="1" t="inlineStr">
        <is>
          <t>Group</t>
        </is>
      </c>
      <c r="N1" s="1" t="inlineStr">
        <is>
          <t>Test a new price ($)</t>
        </is>
      </c>
      <c r="O1" s="1" t="inlineStr">
        <is>
          <t>Contribution margin at test price ($)</t>
        </is>
      </c>
      <c r="P1" s="1" t="inlineStr">
        <is>
          <t>Extra at the same volume ($)</t>
        </is>
      </c>
      <c r="R1" s="2" t="inlineStr">
        <is>
          <t>Summary</t>
        </is>
      </c>
      <c r="S1" s="3" t="n"/>
    </row>
    <row r="2">
      <c r="A2" s="4" t="inlineStr">
        <is>
          <t>Espresso Martini</t>
        </is>
      </c>
      <c r="B2" s="4" t="inlineStr">
        <is>
          <t>Vodka</t>
        </is>
      </c>
      <c r="C2" s="4" t="inlineStr">
        <is>
          <t>Shaken</t>
        </is>
      </c>
      <c r="D2" s="5" t="n">
        <v>14</v>
      </c>
      <c r="E2" s="5" t="n">
        <v>2.5</v>
      </c>
      <c r="F2" s="6" t="n">
        <v>700</v>
      </c>
      <c r="G2" s="7">
        <f>IF(AND(A2&lt;&gt;"",ISNUMBER(D2),ISNUMBER(E2)),D2-E2,"")</f>
        <v/>
      </c>
      <c r="H2" s="8">
        <f>IF(ISNUMBER(G2),IF(D2&gt;0,E2/D2,""),"")</f>
        <v/>
      </c>
      <c r="I2" s="8">
        <f>IF(ISNUMBER(J2),IF($S$3&gt;0,F2/$S$3,""),"")</f>
        <v/>
      </c>
      <c r="J2" s="7">
        <f>IF(AND(ISNUMBER(G2),ISNUMBER(F2)),G2*F2,"")</f>
        <v/>
      </c>
      <c r="K2" s="9">
        <f>IF(ISNUMBER(I2),IF(ROUND(I2-$S$5,9)&gt;=0,"High","Low"),"")</f>
        <v/>
      </c>
      <c r="L2" s="9">
        <f>IF(ISNUMBER(I2),IF(ROUND(G2-$S$7,9)&gt;=0,"High","Low"),"")</f>
        <v/>
      </c>
      <c r="M2" s="10">
        <f>IF(AND(K2&lt;&gt;"",L2&lt;&gt;""),IF(K2="High",IF(L2="High","Star","Plowhorse"),IF(L2="High","Puzzle","Dog")),"")</f>
        <v/>
      </c>
      <c r="N2" s="5" t="n"/>
      <c r="O2" s="7">
        <f>IF(AND(ISNUMBER(G2),ISNUMBER(N2)),N2-E2,"")</f>
        <v/>
      </c>
      <c r="P2" s="7">
        <f>IF(AND(ISNUMBER(J2),ISNUMBER(N2)),(N2-D2)*F2,"")</f>
        <v/>
      </c>
      <c r="R2" t="inlineStr">
        <is>
          <t>Drinks on the list (complete rows)</t>
        </is>
      </c>
      <c r="S2" s="11">
        <f>COUNT(J$2:J$31)</f>
        <v/>
      </c>
    </row>
    <row r="3">
      <c r="A3" s="4" t="inlineStr">
        <is>
          <t>Negroni</t>
        </is>
      </c>
      <c r="B3" s="4" t="inlineStr">
        <is>
          <t>Gin</t>
        </is>
      </c>
      <c r="C3" s="4" t="inlineStr">
        <is>
          <t>Stirred</t>
        </is>
      </c>
      <c r="D3" s="5" t="n">
        <v>15</v>
      </c>
      <c r="E3" s="5" t="n">
        <v>2.4</v>
      </c>
      <c r="F3" s="6" t="n">
        <v>600</v>
      </c>
      <c r="G3" s="7">
        <f>IF(AND(A3&lt;&gt;"",ISNUMBER(D3),ISNUMBER(E3)),D3-E3,"")</f>
        <v/>
      </c>
      <c r="H3" s="8">
        <f>IF(ISNUMBER(G3),IF(D3&gt;0,E3/D3,""),"")</f>
        <v/>
      </c>
      <c r="I3" s="8">
        <f>IF(ISNUMBER(J3),IF($S$3&gt;0,F3/$S$3,""),"")</f>
        <v/>
      </c>
      <c r="J3" s="7">
        <f>IF(AND(ISNUMBER(G3),ISNUMBER(F3)),G3*F3,"")</f>
        <v/>
      </c>
      <c r="K3" s="9">
        <f>IF(ISNUMBER(I3),IF(ROUND(I3-$S$5,9)&gt;=0,"High","Low"),"")</f>
        <v/>
      </c>
      <c r="L3" s="9">
        <f>IF(ISNUMBER(I3),IF(ROUND(G3-$S$7,9)&gt;=0,"High","Low"),"")</f>
        <v/>
      </c>
      <c r="M3" s="10">
        <f>IF(AND(K3&lt;&gt;"",L3&lt;&gt;""),IF(K3="High",IF(L3="High","Star","Plowhorse"),IF(L3="High","Puzzle","Dog")),"")</f>
        <v/>
      </c>
      <c r="N3" s="5" t="n"/>
      <c r="O3" s="7">
        <f>IF(AND(ISNUMBER(G3),ISNUMBER(N3)),N3-E3,"")</f>
        <v/>
      </c>
      <c r="P3" s="7">
        <f>IF(AND(ISNUMBER(J3),ISNUMBER(N3)),(N3-D3)*F3,"")</f>
        <v/>
      </c>
      <c r="R3" t="inlineStr">
        <is>
          <t>Drinks sold (complete rows)</t>
        </is>
      </c>
      <c r="S3" s="12">
        <f>SUMPRODUCT(--ISNUMBER(J$2:J$31),F$2:F$31)</f>
        <v/>
      </c>
    </row>
    <row r="4">
      <c r="A4" s="4" t="inlineStr">
        <is>
          <t>Daiquiri</t>
        </is>
      </c>
      <c r="B4" s="4" t="inlineStr">
        <is>
          <t>Rum</t>
        </is>
      </c>
      <c r="C4" s="4" t="inlineStr">
        <is>
          <t>Shaken</t>
        </is>
      </c>
      <c r="D4" s="5" t="n">
        <v>12</v>
      </c>
      <c r="E4" s="5" t="n">
        <v>1.76</v>
      </c>
      <c r="F4" s="6" t="n">
        <v>600</v>
      </c>
      <c r="G4" s="7">
        <f>IF(AND(A4&lt;&gt;"",ISNUMBER(D4),ISNUMBER(E4)),D4-E4,"")</f>
        <v/>
      </c>
      <c r="H4" s="8">
        <f>IF(ISNUMBER(G4),IF(D4&gt;0,E4/D4,""),"")</f>
        <v/>
      </c>
      <c r="I4" s="8">
        <f>IF(ISNUMBER(J4),IF($S$3&gt;0,F4/$S$3,""),"")</f>
        <v/>
      </c>
      <c r="J4" s="7">
        <f>IF(AND(ISNUMBER(G4),ISNUMBER(F4)),G4*F4,"")</f>
        <v/>
      </c>
      <c r="K4" s="9">
        <f>IF(ISNUMBER(I4),IF(ROUND(I4-$S$5,9)&gt;=0,"High","Low"),"")</f>
        <v/>
      </c>
      <c r="L4" s="9">
        <f>IF(ISNUMBER(I4),IF(ROUND(G4-$S$7,9)&gt;=0,"High","Low"),"")</f>
        <v/>
      </c>
      <c r="M4" s="10">
        <f>IF(AND(K4&lt;&gt;"",L4&lt;&gt;""),IF(K4="High",IF(L4="High","Star","Plowhorse"),IF(L4="High","Puzzle","Dog")),"")</f>
        <v/>
      </c>
      <c r="N4" s="5" t="n"/>
      <c r="O4" s="7">
        <f>IF(AND(ISNUMBER(G4),ISNUMBER(N4)),N4-E4,"")</f>
        <v/>
      </c>
      <c r="P4" s="7">
        <f>IF(AND(ISNUMBER(J4),ISNUMBER(N4)),(N4-D4)*F4,"")</f>
        <v/>
      </c>
      <c r="R4" t="inlineStr">
        <is>
          <t>Even share (100% ÷ drinks)</t>
        </is>
      </c>
      <c r="S4" s="13">
        <f>IF($S$2=0,"",1/$S$2)</f>
        <v/>
      </c>
    </row>
    <row r="5">
      <c r="A5" s="4" t="inlineStr">
        <is>
          <t>Aperol Spritz</t>
        </is>
      </c>
      <c r="B5" s="4" t="inlineStr">
        <is>
          <t>Aperol</t>
        </is>
      </c>
      <c r="C5" s="4" t="inlineStr">
        <is>
          <t>Built</t>
        </is>
      </c>
      <c r="D5" s="5" t="n">
        <v>12</v>
      </c>
      <c r="E5" s="5" t="n">
        <v>3.47</v>
      </c>
      <c r="F5" s="6" t="n">
        <v>500</v>
      </c>
      <c r="G5" s="7">
        <f>IF(AND(A5&lt;&gt;"",ISNUMBER(D5),ISNUMBER(E5)),D5-E5,"")</f>
        <v/>
      </c>
      <c r="H5" s="8">
        <f>IF(ISNUMBER(G5),IF(D5&gt;0,E5/D5,""),"")</f>
        <v/>
      </c>
      <c r="I5" s="8">
        <f>IF(ISNUMBER(J5),IF($S$3&gt;0,F5/$S$3,""),"")</f>
        <v/>
      </c>
      <c r="J5" s="7">
        <f>IF(AND(ISNUMBER(G5),ISNUMBER(F5)),G5*F5,"")</f>
        <v/>
      </c>
      <c r="K5" s="9">
        <f>IF(ISNUMBER(I5),IF(ROUND(I5-$S$5,9)&gt;=0,"High","Low"),"")</f>
        <v/>
      </c>
      <c r="L5" s="9">
        <f>IF(ISNUMBER(I5),IF(ROUND(G5-$S$7,9)&gt;=0,"High","Low"),"")</f>
        <v/>
      </c>
      <c r="M5" s="10">
        <f>IF(AND(K5&lt;&gt;"",L5&lt;&gt;""),IF(K5="High",IF(L5="High","Star","Plowhorse"),IF(L5="High","Puzzle","Dog")),"")</f>
        <v/>
      </c>
      <c r="N5" s="5" t="n">
        <v>13</v>
      </c>
      <c r="O5" s="7">
        <f>IF(AND(ISNUMBER(G5),ISNUMBER(N5)),N5-E5,"")</f>
        <v/>
      </c>
      <c r="P5" s="7">
        <f>IF(AND(ISNUMBER(J5),ISNUMBER(N5)),(N5-D5)*F5,"")</f>
        <v/>
      </c>
      <c r="R5" t="inlineStr">
        <is>
          <t>Popularity hurdle (70% of even share)</t>
        </is>
      </c>
      <c r="S5" s="13">
        <f>IF($S$2=0,"",0.7/$S$2)</f>
        <v/>
      </c>
    </row>
    <row r="6">
      <c r="A6" s="4" t="inlineStr">
        <is>
          <t>Old Fashioned</t>
        </is>
      </c>
      <c r="B6" s="4" t="inlineStr">
        <is>
          <t>Bourbon</t>
        </is>
      </c>
      <c r="C6" s="4" t="inlineStr">
        <is>
          <t>Stirred</t>
        </is>
      </c>
      <c r="D6" s="5" t="n">
        <v>15</v>
      </c>
      <c r="E6" s="5" t="n">
        <v>2.42</v>
      </c>
      <c r="F6" s="6" t="n">
        <v>400</v>
      </c>
      <c r="G6" s="7">
        <f>IF(AND(A6&lt;&gt;"",ISNUMBER(D6),ISNUMBER(E6)),D6-E6,"")</f>
        <v/>
      </c>
      <c r="H6" s="8">
        <f>IF(ISNUMBER(G6),IF(D6&gt;0,E6/D6,""),"")</f>
        <v/>
      </c>
      <c r="I6" s="8">
        <f>IF(ISNUMBER(J6),IF($S$3&gt;0,F6/$S$3,""),"")</f>
        <v/>
      </c>
      <c r="J6" s="7">
        <f>IF(AND(ISNUMBER(G6),ISNUMBER(F6)),G6*F6,"")</f>
        <v/>
      </c>
      <c r="K6" s="9">
        <f>IF(ISNUMBER(I6),IF(ROUND(I6-$S$5,9)&gt;=0,"High","Low"),"")</f>
        <v/>
      </c>
      <c r="L6" s="9">
        <f>IF(ISNUMBER(I6),IF(ROUND(G6-$S$7,9)&gt;=0,"High","Low"),"")</f>
        <v/>
      </c>
      <c r="M6" s="10">
        <f>IF(AND(K6&lt;&gt;"",L6&lt;&gt;""),IF(K6="High",IF(L6="High","Star","Plowhorse"),IF(L6="High","Puzzle","Dog")),"")</f>
        <v/>
      </c>
      <c r="N6" s="5" t="n"/>
      <c r="O6" s="7">
        <f>IF(AND(ISNUMBER(G6),ISNUMBER(N6)),N6-E6,"")</f>
        <v/>
      </c>
      <c r="P6" s="7">
        <f>IF(AND(ISNUMBER(J6),ISNUMBER(N6)),(N6-D6)*F6,"")</f>
        <v/>
      </c>
      <c r="R6" t="inlineStr">
        <is>
          <t>Hurdle in drinks sold</t>
        </is>
      </c>
      <c r="S6" s="12">
        <f>IF($S$2=0,"",$S$5*$S$3)</f>
        <v/>
      </c>
    </row>
    <row r="7">
      <c r="A7" s="4" t="inlineStr">
        <is>
          <t>Paper Plane</t>
        </is>
      </c>
      <c r="B7" s="4" t="inlineStr">
        <is>
          <t>Bourbon</t>
        </is>
      </c>
      <c r="C7" s="4" t="inlineStr">
        <is>
          <t>Shaken</t>
        </is>
      </c>
      <c r="D7" s="5" t="n">
        <v>14</v>
      </c>
      <c r="E7" s="5" t="n">
        <v>3.42</v>
      </c>
      <c r="F7" s="6" t="n">
        <v>400</v>
      </c>
      <c r="G7" s="7">
        <f>IF(AND(A7&lt;&gt;"",ISNUMBER(D7),ISNUMBER(E7)),D7-E7,"")</f>
        <v/>
      </c>
      <c r="H7" s="8">
        <f>IF(ISNUMBER(G7),IF(D7&gt;0,E7/D7,""),"")</f>
        <v/>
      </c>
      <c r="I7" s="8">
        <f>IF(ISNUMBER(J7),IF($S$3&gt;0,F7/$S$3,""),"")</f>
        <v/>
      </c>
      <c r="J7" s="7">
        <f>IF(AND(ISNUMBER(G7),ISNUMBER(F7)),G7*F7,"")</f>
        <v/>
      </c>
      <c r="K7" s="9">
        <f>IF(ISNUMBER(I7),IF(ROUND(I7-$S$5,9)&gt;=0,"High","Low"),"")</f>
        <v/>
      </c>
      <c r="L7" s="9">
        <f>IF(ISNUMBER(I7),IF(ROUND(G7-$S$7,9)&gt;=0,"High","Low"),"")</f>
        <v/>
      </c>
      <c r="M7" s="10">
        <f>IF(AND(K7&lt;&gt;"",L7&lt;&gt;""),IF(K7="High",IF(L7="High","Star","Plowhorse"),IF(L7="High","Puzzle","Dog")),"")</f>
        <v/>
      </c>
      <c r="N7" s="5" t="n">
        <v>14.5</v>
      </c>
      <c r="O7" s="7">
        <f>IF(AND(ISNUMBER(G7),ISNUMBER(N7)),N7-E7,"")</f>
        <v/>
      </c>
      <c r="P7" s="7">
        <f>IF(AND(ISNUMBER(J7),ISNUMBER(N7)),(N7-D7)*F7,"")</f>
        <v/>
      </c>
      <c r="R7" t="inlineStr">
        <is>
          <t>Weighted average contribution margin</t>
        </is>
      </c>
      <c r="S7" s="14">
        <f>IF($S$3=0,"",SUM(J$2:J$31)/$S$3)</f>
        <v/>
      </c>
    </row>
    <row r="8">
      <c r="A8" s="4" t="inlineStr">
        <is>
          <t>Freezer Martini</t>
        </is>
      </c>
      <c r="B8" s="4" t="inlineStr">
        <is>
          <t>Gin</t>
        </is>
      </c>
      <c r="C8" s="4" t="inlineStr">
        <is>
          <t>Poured (pre-batch)</t>
        </is>
      </c>
      <c r="D8" s="5" t="n">
        <v>16</v>
      </c>
      <c r="E8" s="5" t="n">
        <v>2.2</v>
      </c>
      <c r="F8" s="6" t="n">
        <v>300</v>
      </c>
      <c r="G8" s="7">
        <f>IF(AND(A8&lt;&gt;"",ISNUMBER(D8),ISNUMBER(E8)),D8-E8,"")</f>
        <v/>
      </c>
      <c r="H8" s="8">
        <f>IF(ISNUMBER(G8),IF(D8&gt;0,E8/D8,""),"")</f>
        <v/>
      </c>
      <c r="I8" s="8">
        <f>IF(ISNUMBER(J8),IF($S$3&gt;0,F8/$S$3,""),"")</f>
        <v/>
      </c>
      <c r="J8" s="7">
        <f>IF(AND(ISNUMBER(G8),ISNUMBER(F8)),G8*F8,"")</f>
        <v/>
      </c>
      <c r="K8" s="9">
        <f>IF(ISNUMBER(I8),IF(ROUND(I8-$S$5,9)&gt;=0,"High","Low"),"")</f>
        <v/>
      </c>
      <c r="L8" s="9">
        <f>IF(ISNUMBER(I8),IF(ROUND(G8-$S$7,9)&gt;=0,"High","Low"),"")</f>
        <v/>
      </c>
      <c r="M8" s="10">
        <f>IF(AND(K8&lt;&gt;"",L8&lt;&gt;""),IF(K8="High",IF(L8="High","Star","Plowhorse"),IF(L8="High","Puzzle","Dog")),"")</f>
        <v/>
      </c>
      <c r="N8" s="5" t="n"/>
      <c r="O8" s="7">
        <f>IF(AND(ISNUMBER(G8),ISNUMBER(N8)),N8-E8,"")</f>
        <v/>
      </c>
      <c r="P8" s="7">
        <f>IF(AND(ISNUMBER(J8),ISNUMBER(N8)),(N8-D8)*F8,"")</f>
        <v/>
      </c>
      <c r="R8" t="inlineStr">
        <is>
          <t>Total contribution</t>
        </is>
      </c>
      <c r="S8" s="14">
        <f>SUM(J$2:J$31)</f>
        <v/>
      </c>
    </row>
    <row r="9">
      <c r="A9" s="4" t="inlineStr">
        <is>
          <t>Last Word</t>
        </is>
      </c>
      <c r="B9" s="4" t="inlineStr">
        <is>
          <t>Gin</t>
        </is>
      </c>
      <c r="C9" s="4" t="inlineStr">
        <is>
          <t>Shaken</t>
        </is>
      </c>
      <c r="D9" s="5" t="n">
        <v>16</v>
      </c>
      <c r="E9" s="5" t="n">
        <v>3.78</v>
      </c>
      <c r="F9" s="6" t="n">
        <v>200</v>
      </c>
      <c r="G9" s="7">
        <f>IF(AND(A9&lt;&gt;"",ISNUMBER(D9),ISNUMBER(E9)),D9-E9,"")</f>
        <v/>
      </c>
      <c r="H9" s="8">
        <f>IF(ISNUMBER(G9),IF(D9&gt;0,E9/D9,""),"")</f>
        <v/>
      </c>
      <c r="I9" s="8">
        <f>IF(ISNUMBER(J9),IF($S$3&gt;0,F9/$S$3,""),"")</f>
        <v/>
      </c>
      <c r="J9" s="7">
        <f>IF(AND(ISNUMBER(G9),ISNUMBER(F9)),G9*F9,"")</f>
        <v/>
      </c>
      <c r="K9" s="9">
        <f>IF(ISNUMBER(I9),IF(ROUND(I9-$S$5,9)&gt;=0,"High","Low"),"")</f>
        <v/>
      </c>
      <c r="L9" s="9">
        <f>IF(ISNUMBER(I9),IF(ROUND(G9-$S$7,9)&gt;=0,"High","Low"),"")</f>
        <v/>
      </c>
      <c r="M9" s="10">
        <f>IF(AND(K9&lt;&gt;"",L9&lt;&gt;""),IF(K9="High",IF(L9="High","Star","Plowhorse"),IF(L9="High","Puzzle","Dog")),"")</f>
        <v/>
      </c>
      <c r="N9" s="5" t="n"/>
      <c r="O9" s="7">
        <f>IF(AND(ISNUMBER(G9),ISNUMBER(N9)),N9-E9,"")</f>
        <v/>
      </c>
      <c r="P9" s="7">
        <f>IF(AND(ISNUMBER(J9),ISNUMBER(N9)),(N9-D9)*F9,"")</f>
        <v/>
      </c>
    </row>
    <row r="10">
      <c r="A10" s="4" t="inlineStr">
        <is>
          <t>Bijou</t>
        </is>
      </c>
      <c r="B10" s="4" t="inlineStr">
        <is>
          <t>Gin</t>
        </is>
      </c>
      <c r="C10" s="4" t="inlineStr">
        <is>
          <t>Stirred</t>
        </is>
      </c>
      <c r="D10" s="5" t="n">
        <v>15</v>
      </c>
      <c r="E10" s="5" t="n">
        <v>3.9</v>
      </c>
      <c r="F10" s="6" t="n">
        <v>150</v>
      </c>
      <c r="G10" s="7">
        <f>IF(AND(A10&lt;&gt;"",ISNUMBER(D10),ISNUMBER(E10)),D10-E10,"")</f>
        <v/>
      </c>
      <c r="H10" s="8">
        <f>IF(ISNUMBER(G10),IF(D10&gt;0,E10/D10,""),"")</f>
        <v/>
      </c>
      <c r="I10" s="8">
        <f>IF(ISNUMBER(J10),IF($S$3&gt;0,F10/$S$3,""),"")</f>
        <v/>
      </c>
      <c r="J10" s="7">
        <f>IF(AND(ISNUMBER(G10),ISNUMBER(F10)),G10*F10,"")</f>
        <v/>
      </c>
      <c r="K10" s="9">
        <f>IF(ISNUMBER(I10),IF(ROUND(I10-$S$5,9)&gt;=0,"High","Low"),"")</f>
        <v/>
      </c>
      <c r="L10" s="9">
        <f>IF(ISNUMBER(I10),IF(ROUND(G10-$S$7,9)&gt;=0,"High","Low"),"")</f>
        <v/>
      </c>
      <c r="M10" s="10">
        <f>IF(AND(K10&lt;&gt;"",L10&lt;&gt;""),IF(K10="High",IF(L10="High","Star","Plowhorse"),IF(L10="High","Puzzle","Dog")),"")</f>
        <v/>
      </c>
      <c r="N10" s="5" t="n"/>
      <c r="O10" s="7">
        <f>IF(AND(ISNUMBER(G10),ISNUMBER(N10)),N10-E10,"")</f>
        <v/>
      </c>
      <c r="P10" s="7">
        <f>IF(AND(ISNUMBER(J10),ISNUMBER(N10)),(N10-D10)*F10,"")</f>
        <v/>
      </c>
      <c r="R10" s="2" t="inlineStr">
        <is>
          <t>Base spirit (type yours)</t>
        </is>
      </c>
      <c r="S10" s="2" t="inlineStr">
        <is>
          <t>Drinks</t>
        </is>
      </c>
      <c r="T10" s="2" t="inlineStr">
        <is>
          <t>Share</t>
        </is>
      </c>
    </row>
    <row r="11">
      <c r="A11" s="4" t="inlineStr">
        <is>
          <t>Pisco Sour</t>
        </is>
      </c>
      <c r="B11" s="4" t="inlineStr">
        <is>
          <t>Pisco</t>
        </is>
      </c>
      <c r="C11" s="4" t="inlineStr">
        <is>
          <t>Shaken</t>
        </is>
      </c>
      <c r="D11" s="5" t="n">
        <v>14</v>
      </c>
      <c r="E11" s="5" t="n">
        <v>3.03</v>
      </c>
      <c r="F11" s="6" t="n">
        <v>150</v>
      </c>
      <c r="G11" s="7">
        <f>IF(AND(A11&lt;&gt;"",ISNUMBER(D11),ISNUMBER(E11)),D11-E11,"")</f>
        <v/>
      </c>
      <c r="H11" s="8">
        <f>IF(ISNUMBER(G11),IF(D11&gt;0,E11/D11,""),"")</f>
        <v/>
      </c>
      <c r="I11" s="8">
        <f>IF(ISNUMBER(J11),IF($S$3&gt;0,F11/$S$3,""),"")</f>
        <v/>
      </c>
      <c r="J11" s="7">
        <f>IF(AND(ISNUMBER(G11),ISNUMBER(F11)),G11*F11,"")</f>
        <v/>
      </c>
      <c r="K11" s="9">
        <f>IF(ISNUMBER(I11),IF(ROUND(I11-$S$5,9)&gt;=0,"High","Low"),"")</f>
        <v/>
      </c>
      <c r="L11" s="9">
        <f>IF(ISNUMBER(I11),IF(ROUND(G11-$S$7,9)&gt;=0,"High","Low"),"")</f>
        <v/>
      </c>
      <c r="M11" s="10">
        <f>IF(AND(K11&lt;&gt;"",L11&lt;&gt;""),IF(K11="High",IF(L11="High","Star","Plowhorse"),IF(L11="High","Puzzle","Dog")),"")</f>
        <v/>
      </c>
      <c r="N11" s="5" t="n"/>
      <c r="O11" s="7">
        <f>IF(AND(ISNUMBER(G11),ISNUMBER(N11)),N11-E11,"")</f>
        <v/>
      </c>
      <c r="P11" s="7">
        <f>IF(AND(ISNUMBER(J11),ISNUMBER(N11)),(N11-D11)*F11,"")</f>
        <v/>
      </c>
      <c r="R11" t="inlineStr">
        <is>
          <t>Gin</t>
        </is>
      </c>
      <c r="S11" s="15">
        <f>IF(R11="","",COUNTIFS(B$2:B$31,R11,A$2:A$31,"&lt;&gt;"))</f>
        <v/>
      </c>
      <c r="T11" s="16">
        <f>IF(OR(R11="",COUNTA(A$2:A$31)=0),"",S11/COUNTA(A$2:A$31))</f>
        <v/>
      </c>
    </row>
    <row r="12">
      <c r="A12" s="4" t="n"/>
      <c r="B12" s="4" t="n"/>
      <c r="C12" s="4" t="n"/>
      <c r="D12" s="5" t="n"/>
      <c r="E12" s="5" t="n"/>
      <c r="F12" s="6" t="n"/>
      <c r="G12" s="7">
        <f>IF(AND(A12&lt;&gt;"",ISNUMBER(D12),ISNUMBER(E12)),D12-E12,"")</f>
        <v/>
      </c>
      <c r="H12" s="8">
        <f>IF(ISNUMBER(G12),IF(D12&gt;0,E12/D12,""),"")</f>
        <v/>
      </c>
      <c r="I12" s="8">
        <f>IF(ISNUMBER(J12),IF($S$3&gt;0,F12/$S$3,""),"")</f>
        <v/>
      </c>
      <c r="J12" s="7">
        <f>IF(AND(ISNUMBER(G12),ISNUMBER(F12)),G12*F12,"")</f>
        <v/>
      </c>
      <c r="K12" s="9">
        <f>IF(ISNUMBER(I12),IF(ROUND(I12-$S$5,9)&gt;=0,"High","Low"),"")</f>
        <v/>
      </c>
      <c r="L12" s="9">
        <f>IF(ISNUMBER(I12),IF(ROUND(G12-$S$7,9)&gt;=0,"High","Low"),"")</f>
        <v/>
      </c>
      <c r="M12" s="10">
        <f>IF(AND(K12&lt;&gt;"",L12&lt;&gt;""),IF(K12="High",IF(L12="High","Star","Plowhorse"),IF(L12="High","Puzzle","Dog")),"")</f>
        <v/>
      </c>
      <c r="N12" s="5" t="n"/>
      <c r="O12" s="7">
        <f>IF(AND(ISNUMBER(G12),ISNUMBER(N12)),N12-E12,"")</f>
        <v/>
      </c>
      <c r="P12" s="7">
        <f>IF(AND(ISNUMBER(J12),ISNUMBER(N12)),(N12-D12)*F12,"")</f>
        <v/>
      </c>
      <c r="R12" t="inlineStr">
        <is>
          <t>Bourbon</t>
        </is>
      </c>
      <c r="S12" s="15">
        <f>IF(R12="","",COUNTIFS(B$2:B$31,R12,A$2:A$31,"&lt;&gt;"))</f>
        <v/>
      </c>
      <c r="T12" s="16">
        <f>IF(OR(R12="",COUNTA(A$2:A$31)=0),"",S12/COUNTA(A$2:A$31))</f>
        <v/>
      </c>
    </row>
    <row r="13">
      <c r="A13" s="4" t="n"/>
      <c r="B13" s="4" t="n"/>
      <c r="C13" s="4" t="n"/>
      <c r="D13" s="5" t="n"/>
      <c r="E13" s="5" t="n"/>
      <c r="F13" s="6" t="n"/>
      <c r="G13" s="7">
        <f>IF(AND(A13&lt;&gt;"",ISNUMBER(D13),ISNUMBER(E13)),D13-E13,"")</f>
        <v/>
      </c>
      <c r="H13" s="8">
        <f>IF(ISNUMBER(G13),IF(D13&gt;0,E13/D13,""),"")</f>
        <v/>
      </c>
      <c r="I13" s="8">
        <f>IF(ISNUMBER(J13),IF($S$3&gt;0,F13/$S$3,""),"")</f>
        <v/>
      </c>
      <c r="J13" s="7">
        <f>IF(AND(ISNUMBER(G13),ISNUMBER(F13)),G13*F13,"")</f>
        <v/>
      </c>
      <c r="K13" s="9">
        <f>IF(ISNUMBER(I13),IF(ROUND(I13-$S$5,9)&gt;=0,"High","Low"),"")</f>
        <v/>
      </c>
      <c r="L13" s="9">
        <f>IF(ISNUMBER(I13),IF(ROUND(G13-$S$7,9)&gt;=0,"High","Low"),"")</f>
        <v/>
      </c>
      <c r="M13" s="10">
        <f>IF(AND(K13&lt;&gt;"",L13&lt;&gt;""),IF(K13="High",IF(L13="High","Star","Plowhorse"),IF(L13="High","Puzzle","Dog")),"")</f>
        <v/>
      </c>
      <c r="N13" s="5" t="n"/>
      <c r="O13" s="7">
        <f>IF(AND(ISNUMBER(G13),ISNUMBER(N13)),N13-E13,"")</f>
        <v/>
      </c>
      <c r="P13" s="7">
        <f>IF(AND(ISNUMBER(J13),ISNUMBER(N13)),(N13-D13)*F13,"")</f>
        <v/>
      </c>
      <c r="R13" t="inlineStr">
        <is>
          <t>Vodka</t>
        </is>
      </c>
      <c r="S13" s="15">
        <f>IF(R13="","",COUNTIFS(B$2:B$31,R13,A$2:A$31,"&lt;&gt;"))</f>
        <v/>
      </c>
      <c r="T13" s="16">
        <f>IF(OR(R13="",COUNTA(A$2:A$31)=0),"",S13/COUNTA(A$2:A$31))</f>
        <v/>
      </c>
    </row>
    <row r="14">
      <c r="A14" s="4" t="n"/>
      <c r="B14" s="4" t="n"/>
      <c r="C14" s="4" t="n"/>
      <c r="D14" s="5" t="n"/>
      <c r="E14" s="5" t="n"/>
      <c r="F14" s="6" t="n"/>
      <c r="G14" s="7">
        <f>IF(AND(A14&lt;&gt;"",ISNUMBER(D14),ISNUMBER(E14)),D14-E14,"")</f>
        <v/>
      </c>
      <c r="H14" s="8">
        <f>IF(ISNUMBER(G14),IF(D14&gt;0,E14/D14,""),"")</f>
        <v/>
      </c>
      <c r="I14" s="8">
        <f>IF(ISNUMBER(J14),IF($S$3&gt;0,F14/$S$3,""),"")</f>
        <v/>
      </c>
      <c r="J14" s="7">
        <f>IF(AND(ISNUMBER(G14),ISNUMBER(F14)),G14*F14,"")</f>
        <v/>
      </c>
      <c r="K14" s="9">
        <f>IF(ISNUMBER(I14),IF(ROUND(I14-$S$5,9)&gt;=0,"High","Low"),"")</f>
        <v/>
      </c>
      <c r="L14" s="9">
        <f>IF(ISNUMBER(I14),IF(ROUND(G14-$S$7,9)&gt;=0,"High","Low"),"")</f>
        <v/>
      </c>
      <c r="M14" s="10">
        <f>IF(AND(K14&lt;&gt;"",L14&lt;&gt;""),IF(K14="High",IF(L14="High","Star","Plowhorse"),IF(L14="High","Puzzle","Dog")),"")</f>
        <v/>
      </c>
      <c r="N14" s="5" t="n"/>
      <c r="O14" s="7">
        <f>IF(AND(ISNUMBER(G14),ISNUMBER(N14)),N14-E14,"")</f>
        <v/>
      </c>
      <c r="P14" s="7">
        <f>IF(AND(ISNUMBER(J14),ISNUMBER(N14)),(N14-D14)*F14,"")</f>
        <v/>
      </c>
      <c r="R14" t="inlineStr">
        <is>
          <t>Rum</t>
        </is>
      </c>
      <c r="S14" s="15">
        <f>IF(R14="","",COUNTIFS(B$2:B$31,R14,A$2:A$31,"&lt;&gt;"))</f>
        <v/>
      </c>
      <c r="T14" s="16">
        <f>IF(OR(R14="",COUNTA(A$2:A$31)=0),"",S14/COUNTA(A$2:A$31))</f>
        <v/>
      </c>
    </row>
    <row r="15">
      <c r="A15" s="4" t="n"/>
      <c r="B15" s="4" t="n"/>
      <c r="C15" s="4" t="n"/>
      <c r="D15" s="5" t="n"/>
      <c r="E15" s="5" t="n"/>
      <c r="F15" s="6" t="n"/>
      <c r="G15" s="7">
        <f>IF(AND(A15&lt;&gt;"",ISNUMBER(D15),ISNUMBER(E15)),D15-E15,"")</f>
        <v/>
      </c>
      <c r="H15" s="8">
        <f>IF(ISNUMBER(G15),IF(D15&gt;0,E15/D15,""),"")</f>
        <v/>
      </c>
      <c r="I15" s="8">
        <f>IF(ISNUMBER(J15),IF($S$3&gt;0,F15/$S$3,""),"")</f>
        <v/>
      </c>
      <c r="J15" s="7">
        <f>IF(AND(ISNUMBER(G15),ISNUMBER(F15)),G15*F15,"")</f>
        <v/>
      </c>
      <c r="K15" s="9">
        <f>IF(ISNUMBER(I15),IF(ROUND(I15-$S$5,9)&gt;=0,"High","Low"),"")</f>
        <v/>
      </c>
      <c r="L15" s="9">
        <f>IF(ISNUMBER(I15),IF(ROUND(G15-$S$7,9)&gt;=0,"High","Low"),"")</f>
        <v/>
      </c>
      <c r="M15" s="10">
        <f>IF(AND(K15&lt;&gt;"",L15&lt;&gt;""),IF(K15="High",IF(L15="High","Star","Plowhorse"),IF(L15="High","Puzzle","Dog")),"")</f>
        <v/>
      </c>
      <c r="N15" s="5" t="n"/>
      <c r="O15" s="7">
        <f>IF(AND(ISNUMBER(G15),ISNUMBER(N15)),N15-E15,"")</f>
        <v/>
      </c>
      <c r="P15" s="7">
        <f>IF(AND(ISNUMBER(J15),ISNUMBER(N15)),(N15-D15)*F15,"")</f>
        <v/>
      </c>
      <c r="R15" t="inlineStr">
        <is>
          <t>Pisco</t>
        </is>
      </c>
      <c r="S15" s="15">
        <f>IF(R15="","",COUNTIFS(B$2:B$31,R15,A$2:A$31,"&lt;&gt;"))</f>
        <v/>
      </c>
      <c r="T15" s="16">
        <f>IF(OR(R15="",COUNTA(A$2:A$31)=0),"",S15/COUNTA(A$2:A$31))</f>
        <v/>
      </c>
    </row>
    <row r="16">
      <c r="A16" s="4" t="n"/>
      <c r="B16" s="4" t="n"/>
      <c r="C16" s="4" t="n"/>
      <c r="D16" s="5" t="n"/>
      <c r="E16" s="5" t="n"/>
      <c r="F16" s="6" t="n"/>
      <c r="G16" s="7">
        <f>IF(AND(A16&lt;&gt;"",ISNUMBER(D16),ISNUMBER(E16)),D16-E16,"")</f>
        <v/>
      </c>
      <c r="H16" s="8">
        <f>IF(ISNUMBER(G16),IF(D16&gt;0,E16/D16,""),"")</f>
        <v/>
      </c>
      <c r="I16" s="8">
        <f>IF(ISNUMBER(J16),IF($S$3&gt;0,F16/$S$3,""),"")</f>
        <v/>
      </c>
      <c r="J16" s="7">
        <f>IF(AND(ISNUMBER(G16),ISNUMBER(F16)),G16*F16,"")</f>
        <v/>
      </c>
      <c r="K16" s="9">
        <f>IF(ISNUMBER(I16),IF(ROUND(I16-$S$5,9)&gt;=0,"High","Low"),"")</f>
        <v/>
      </c>
      <c r="L16" s="9">
        <f>IF(ISNUMBER(I16),IF(ROUND(G16-$S$7,9)&gt;=0,"High","Low"),"")</f>
        <v/>
      </c>
      <c r="M16" s="10">
        <f>IF(AND(K16&lt;&gt;"",L16&lt;&gt;""),IF(K16="High",IF(L16="High","Star","Plowhorse"),IF(L16="High","Puzzle","Dog")),"")</f>
        <v/>
      </c>
      <c r="N16" s="5" t="n"/>
      <c r="O16" s="7">
        <f>IF(AND(ISNUMBER(G16),ISNUMBER(N16)),N16-E16,"")</f>
        <v/>
      </c>
      <c r="P16" s="7">
        <f>IF(AND(ISNUMBER(J16),ISNUMBER(N16)),(N16-D16)*F16,"")</f>
        <v/>
      </c>
      <c r="R16" t="inlineStr">
        <is>
          <t>Aperol</t>
        </is>
      </c>
      <c r="S16" s="15">
        <f>IF(R16="","",COUNTIFS(B$2:B$31,R16,A$2:A$31,"&lt;&gt;"))</f>
        <v/>
      </c>
      <c r="T16" s="16">
        <f>IF(OR(R16="",COUNTA(A$2:A$31)=0),"",S16/COUNTA(A$2:A$31))</f>
        <v/>
      </c>
    </row>
    <row r="17">
      <c r="A17" s="4" t="n"/>
      <c r="B17" s="4" t="n"/>
      <c r="C17" s="4" t="n"/>
      <c r="D17" s="5" t="n"/>
      <c r="E17" s="5" t="n"/>
      <c r="F17" s="6" t="n"/>
      <c r="G17" s="7">
        <f>IF(AND(A17&lt;&gt;"",ISNUMBER(D17),ISNUMBER(E17)),D17-E17,"")</f>
        <v/>
      </c>
      <c r="H17" s="8">
        <f>IF(ISNUMBER(G17),IF(D17&gt;0,E17/D17,""),"")</f>
        <v/>
      </c>
      <c r="I17" s="8">
        <f>IF(ISNUMBER(J17),IF($S$3&gt;0,F17/$S$3,""),"")</f>
        <v/>
      </c>
      <c r="J17" s="7">
        <f>IF(AND(ISNUMBER(G17),ISNUMBER(F17)),G17*F17,"")</f>
        <v/>
      </c>
      <c r="K17" s="9">
        <f>IF(ISNUMBER(I17),IF(ROUND(I17-$S$5,9)&gt;=0,"High","Low"),"")</f>
        <v/>
      </c>
      <c r="L17" s="9">
        <f>IF(ISNUMBER(I17),IF(ROUND(G17-$S$7,9)&gt;=0,"High","Low"),"")</f>
        <v/>
      </c>
      <c r="M17" s="10">
        <f>IF(AND(K17&lt;&gt;"",L17&lt;&gt;""),IF(K17="High",IF(L17="High","Star","Plowhorse"),IF(L17="High","Puzzle","Dog")),"")</f>
        <v/>
      </c>
      <c r="N17" s="5" t="n"/>
      <c r="O17" s="7">
        <f>IF(AND(ISNUMBER(G17),ISNUMBER(N17)),N17-E17,"")</f>
        <v/>
      </c>
      <c r="P17" s="7">
        <f>IF(AND(ISNUMBER(J17),ISNUMBER(N17)),(N17-D17)*F17,"")</f>
        <v/>
      </c>
      <c r="S17" s="15">
        <f>IF(R17="","",COUNTIFS(B$2:B$31,R17,A$2:A$31,"&lt;&gt;"))</f>
        <v/>
      </c>
      <c r="T17" s="16">
        <f>IF(OR(R17="",COUNTA(A$2:A$31)=0),"",S17/COUNTA(A$2:A$31))</f>
        <v/>
      </c>
    </row>
    <row r="18">
      <c r="A18" s="4" t="n"/>
      <c r="B18" s="4" t="n"/>
      <c r="C18" s="4" t="n"/>
      <c r="D18" s="5" t="n"/>
      <c r="E18" s="5" t="n"/>
      <c r="F18" s="6" t="n"/>
      <c r="G18" s="7">
        <f>IF(AND(A18&lt;&gt;"",ISNUMBER(D18),ISNUMBER(E18)),D18-E18,"")</f>
        <v/>
      </c>
      <c r="H18" s="8">
        <f>IF(ISNUMBER(G18),IF(D18&gt;0,E18/D18,""),"")</f>
        <v/>
      </c>
      <c r="I18" s="8">
        <f>IF(ISNUMBER(J18),IF($S$3&gt;0,F18/$S$3,""),"")</f>
        <v/>
      </c>
      <c r="J18" s="7">
        <f>IF(AND(ISNUMBER(G18),ISNUMBER(F18)),G18*F18,"")</f>
        <v/>
      </c>
      <c r="K18" s="9">
        <f>IF(ISNUMBER(I18),IF(ROUND(I18-$S$5,9)&gt;=0,"High","Low"),"")</f>
        <v/>
      </c>
      <c r="L18" s="9">
        <f>IF(ISNUMBER(I18),IF(ROUND(G18-$S$7,9)&gt;=0,"High","Low"),"")</f>
        <v/>
      </c>
      <c r="M18" s="10">
        <f>IF(AND(K18&lt;&gt;"",L18&lt;&gt;""),IF(K18="High",IF(L18="High","Star","Plowhorse"),IF(L18="High","Puzzle","Dog")),"")</f>
        <v/>
      </c>
      <c r="N18" s="5" t="n"/>
      <c r="O18" s="7">
        <f>IF(AND(ISNUMBER(G18),ISNUMBER(N18)),N18-E18,"")</f>
        <v/>
      </c>
      <c r="P18" s="7">
        <f>IF(AND(ISNUMBER(J18),ISNUMBER(N18)),(N18-D18)*F18,"")</f>
        <v/>
      </c>
      <c r="S18" s="15">
        <f>IF(R18="","",COUNTIFS(B$2:B$31,R18,A$2:A$31,"&lt;&gt;"))</f>
        <v/>
      </c>
      <c r="T18" s="16">
        <f>IF(OR(R18="",COUNTA(A$2:A$31)=0),"",S18/COUNTA(A$2:A$31))</f>
        <v/>
      </c>
    </row>
    <row r="19">
      <c r="A19" s="4" t="n"/>
      <c r="B19" s="4" t="n"/>
      <c r="C19" s="4" t="n"/>
      <c r="D19" s="5" t="n"/>
      <c r="E19" s="5" t="n"/>
      <c r="F19" s="6" t="n"/>
      <c r="G19" s="7">
        <f>IF(AND(A19&lt;&gt;"",ISNUMBER(D19),ISNUMBER(E19)),D19-E19,"")</f>
        <v/>
      </c>
      <c r="H19" s="8">
        <f>IF(ISNUMBER(G19),IF(D19&gt;0,E19/D19,""),"")</f>
        <v/>
      </c>
      <c r="I19" s="8">
        <f>IF(ISNUMBER(J19),IF($S$3&gt;0,F19/$S$3,""),"")</f>
        <v/>
      </c>
      <c r="J19" s="7">
        <f>IF(AND(ISNUMBER(G19),ISNUMBER(F19)),G19*F19,"")</f>
        <v/>
      </c>
      <c r="K19" s="9">
        <f>IF(ISNUMBER(I19),IF(ROUND(I19-$S$5,9)&gt;=0,"High","Low"),"")</f>
        <v/>
      </c>
      <c r="L19" s="9">
        <f>IF(ISNUMBER(I19),IF(ROUND(G19-$S$7,9)&gt;=0,"High","Low"),"")</f>
        <v/>
      </c>
      <c r="M19" s="10">
        <f>IF(AND(K19&lt;&gt;"",L19&lt;&gt;""),IF(K19="High",IF(L19="High","Star","Plowhorse"),IF(L19="High","Puzzle","Dog")),"")</f>
        <v/>
      </c>
      <c r="N19" s="5" t="n"/>
      <c r="O19" s="7">
        <f>IF(AND(ISNUMBER(G19),ISNUMBER(N19)),N19-E19,"")</f>
        <v/>
      </c>
      <c r="P19" s="7">
        <f>IF(AND(ISNUMBER(J19),ISNUMBER(N19)),(N19-D19)*F19,"")</f>
        <v/>
      </c>
    </row>
    <row r="20">
      <c r="A20" s="4" t="n"/>
      <c r="B20" s="4" t="n"/>
      <c r="C20" s="4" t="n"/>
      <c r="D20" s="5" t="n"/>
      <c r="E20" s="5" t="n"/>
      <c r="F20" s="6" t="n"/>
      <c r="G20" s="7">
        <f>IF(AND(A20&lt;&gt;"",ISNUMBER(D20),ISNUMBER(E20)),D20-E20,"")</f>
        <v/>
      </c>
      <c r="H20" s="8">
        <f>IF(ISNUMBER(G20),IF(D20&gt;0,E20/D20,""),"")</f>
        <v/>
      </c>
      <c r="I20" s="8">
        <f>IF(ISNUMBER(J20),IF($S$3&gt;0,F20/$S$3,""),"")</f>
        <v/>
      </c>
      <c r="J20" s="7">
        <f>IF(AND(ISNUMBER(G20),ISNUMBER(F20)),G20*F20,"")</f>
        <v/>
      </c>
      <c r="K20" s="9">
        <f>IF(ISNUMBER(I20),IF(ROUND(I20-$S$5,9)&gt;=0,"High","Low"),"")</f>
        <v/>
      </c>
      <c r="L20" s="9">
        <f>IF(ISNUMBER(I20),IF(ROUND(G20-$S$7,9)&gt;=0,"High","Low"),"")</f>
        <v/>
      </c>
      <c r="M20" s="10">
        <f>IF(AND(K20&lt;&gt;"",L20&lt;&gt;""),IF(K20="High",IF(L20="High","Star","Plowhorse"),IF(L20="High","Puzzle","Dog")),"")</f>
        <v/>
      </c>
      <c r="N20" s="5" t="n"/>
      <c r="O20" s="7">
        <f>IF(AND(ISNUMBER(G20),ISNUMBER(N20)),N20-E20,"")</f>
        <v/>
      </c>
      <c r="P20" s="7">
        <f>IF(AND(ISNUMBER(J20),ISNUMBER(N20)),(N20-D20)*F20,"")</f>
        <v/>
      </c>
      <c r="R20" s="2" t="inlineStr">
        <is>
          <t>Style (type yours)</t>
        </is>
      </c>
      <c r="S20" s="2" t="inlineStr">
        <is>
          <t>Drinks</t>
        </is>
      </c>
      <c r="T20" s="2" t="inlineStr">
        <is>
          <t>Share</t>
        </is>
      </c>
    </row>
    <row r="21">
      <c r="A21" s="4" t="n"/>
      <c r="B21" s="4" t="n"/>
      <c r="C21" s="4" t="n"/>
      <c r="D21" s="5" t="n"/>
      <c r="E21" s="5" t="n"/>
      <c r="F21" s="6" t="n"/>
      <c r="G21" s="7">
        <f>IF(AND(A21&lt;&gt;"",ISNUMBER(D21),ISNUMBER(E21)),D21-E21,"")</f>
        <v/>
      </c>
      <c r="H21" s="8">
        <f>IF(ISNUMBER(G21),IF(D21&gt;0,E21/D21,""),"")</f>
        <v/>
      </c>
      <c r="I21" s="8">
        <f>IF(ISNUMBER(J21),IF($S$3&gt;0,F21/$S$3,""),"")</f>
        <v/>
      </c>
      <c r="J21" s="7">
        <f>IF(AND(ISNUMBER(G21),ISNUMBER(F21)),G21*F21,"")</f>
        <v/>
      </c>
      <c r="K21" s="9">
        <f>IF(ISNUMBER(I21),IF(ROUND(I21-$S$5,9)&gt;=0,"High","Low"),"")</f>
        <v/>
      </c>
      <c r="L21" s="9">
        <f>IF(ISNUMBER(I21),IF(ROUND(G21-$S$7,9)&gt;=0,"High","Low"),"")</f>
        <v/>
      </c>
      <c r="M21" s="10">
        <f>IF(AND(K21&lt;&gt;"",L21&lt;&gt;""),IF(K21="High",IF(L21="High","Star","Plowhorse"),IF(L21="High","Puzzle","Dog")),"")</f>
        <v/>
      </c>
      <c r="N21" s="5" t="n"/>
      <c r="O21" s="7">
        <f>IF(AND(ISNUMBER(G21),ISNUMBER(N21)),N21-E21,"")</f>
        <v/>
      </c>
      <c r="P21" s="7">
        <f>IF(AND(ISNUMBER(J21),ISNUMBER(N21)),(N21-D21)*F21,"")</f>
        <v/>
      </c>
      <c r="R21" t="inlineStr">
        <is>
          <t>Shaken</t>
        </is>
      </c>
      <c r="S21" s="15">
        <f>IF(R21="","",COUNTIFS(C$2:C$31,R21,A$2:A$31,"&lt;&gt;"))</f>
        <v/>
      </c>
      <c r="T21" s="16">
        <f>IF(OR(R21="",COUNTA(A$2:A$31)=0),"",S21/COUNTA(A$2:A$31))</f>
        <v/>
      </c>
    </row>
    <row r="22">
      <c r="A22" s="4" t="n"/>
      <c r="B22" s="4" t="n"/>
      <c r="C22" s="4" t="n"/>
      <c r="D22" s="5" t="n"/>
      <c r="E22" s="5" t="n"/>
      <c r="F22" s="6" t="n"/>
      <c r="G22" s="7">
        <f>IF(AND(A22&lt;&gt;"",ISNUMBER(D22),ISNUMBER(E22)),D22-E22,"")</f>
        <v/>
      </c>
      <c r="H22" s="8">
        <f>IF(ISNUMBER(G22),IF(D22&gt;0,E22/D22,""),"")</f>
        <v/>
      </c>
      <c r="I22" s="8">
        <f>IF(ISNUMBER(J22),IF($S$3&gt;0,F22/$S$3,""),"")</f>
        <v/>
      </c>
      <c r="J22" s="7">
        <f>IF(AND(ISNUMBER(G22),ISNUMBER(F22)),G22*F22,"")</f>
        <v/>
      </c>
      <c r="K22" s="9">
        <f>IF(ISNUMBER(I22),IF(ROUND(I22-$S$5,9)&gt;=0,"High","Low"),"")</f>
        <v/>
      </c>
      <c r="L22" s="9">
        <f>IF(ISNUMBER(I22),IF(ROUND(G22-$S$7,9)&gt;=0,"High","Low"),"")</f>
        <v/>
      </c>
      <c r="M22" s="10">
        <f>IF(AND(K22&lt;&gt;"",L22&lt;&gt;""),IF(K22="High",IF(L22="High","Star","Plowhorse"),IF(L22="High","Puzzle","Dog")),"")</f>
        <v/>
      </c>
      <c r="N22" s="5" t="n"/>
      <c r="O22" s="7">
        <f>IF(AND(ISNUMBER(G22),ISNUMBER(N22)),N22-E22,"")</f>
        <v/>
      </c>
      <c r="P22" s="7">
        <f>IF(AND(ISNUMBER(J22),ISNUMBER(N22)),(N22-D22)*F22,"")</f>
        <v/>
      </c>
      <c r="R22" t="inlineStr">
        <is>
          <t>Stirred</t>
        </is>
      </c>
      <c r="S22" s="15">
        <f>IF(R22="","",COUNTIFS(C$2:C$31,R22,A$2:A$31,"&lt;&gt;"))</f>
        <v/>
      </c>
      <c r="T22" s="16">
        <f>IF(OR(R22="",COUNTA(A$2:A$31)=0),"",S22/COUNTA(A$2:A$31))</f>
        <v/>
      </c>
    </row>
    <row r="23">
      <c r="A23" s="4" t="n"/>
      <c r="B23" s="4" t="n"/>
      <c r="C23" s="4" t="n"/>
      <c r="D23" s="5" t="n"/>
      <c r="E23" s="5" t="n"/>
      <c r="F23" s="6" t="n"/>
      <c r="G23" s="7">
        <f>IF(AND(A23&lt;&gt;"",ISNUMBER(D23),ISNUMBER(E23)),D23-E23,"")</f>
        <v/>
      </c>
      <c r="H23" s="8">
        <f>IF(ISNUMBER(G23),IF(D23&gt;0,E23/D23,""),"")</f>
        <v/>
      </c>
      <c r="I23" s="8">
        <f>IF(ISNUMBER(J23),IF($S$3&gt;0,F23/$S$3,""),"")</f>
        <v/>
      </c>
      <c r="J23" s="7">
        <f>IF(AND(ISNUMBER(G23),ISNUMBER(F23)),G23*F23,"")</f>
        <v/>
      </c>
      <c r="K23" s="9">
        <f>IF(ISNUMBER(I23),IF(ROUND(I23-$S$5,9)&gt;=0,"High","Low"),"")</f>
        <v/>
      </c>
      <c r="L23" s="9">
        <f>IF(ISNUMBER(I23),IF(ROUND(G23-$S$7,9)&gt;=0,"High","Low"),"")</f>
        <v/>
      </c>
      <c r="M23" s="10">
        <f>IF(AND(K23&lt;&gt;"",L23&lt;&gt;""),IF(K23="High",IF(L23="High","Star","Plowhorse"),IF(L23="High","Puzzle","Dog")),"")</f>
        <v/>
      </c>
      <c r="N23" s="5" t="n"/>
      <c r="O23" s="7">
        <f>IF(AND(ISNUMBER(G23),ISNUMBER(N23)),N23-E23,"")</f>
        <v/>
      </c>
      <c r="P23" s="7">
        <f>IF(AND(ISNUMBER(J23),ISNUMBER(N23)),(N23-D23)*F23,"")</f>
        <v/>
      </c>
      <c r="R23" t="inlineStr">
        <is>
          <t>Built</t>
        </is>
      </c>
      <c r="S23" s="15">
        <f>IF(R23="","",COUNTIFS(C$2:C$31,R23,A$2:A$31,"&lt;&gt;"))</f>
        <v/>
      </c>
      <c r="T23" s="16">
        <f>IF(OR(R23="",COUNTA(A$2:A$31)=0),"",S23/COUNTA(A$2:A$31))</f>
        <v/>
      </c>
    </row>
    <row r="24">
      <c r="A24" s="4" t="n"/>
      <c r="B24" s="4" t="n"/>
      <c r="C24" s="4" t="n"/>
      <c r="D24" s="5" t="n"/>
      <c r="E24" s="5" t="n"/>
      <c r="F24" s="6" t="n"/>
      <c r="G24" s="7">
        <f>IF(AND(A24&lt;&gt;"",ISNUMBER(D24),ISNUMBER(E24)),D24-E24,"")</f>
        <v/>
      </c>
      <c r="H24" s="8">
        <f>IF(ISNUMBER(G24),IF(D24&gt;0,E24/D24,""),"")</f>
        <v/>
      </c>
      <c r="I24" s="8">
        <f>IF(ISNUMBER(J24),IF($S$3&gt;0,F24/$S$3,""),"")</f>
        <v/>
      </c>
      <c r="J24" s="7">
        <f>IF(AND(ISNUMBER(G24),ISNUMBER(F24)),G24*F24,"")</f>
        <v/>
      </c>
      <c r="K24" s="9">
        <f>IF(ISNUMBER(I24),IF(ROUND(I24-$S$5,9)&gt;=0,"High","Low"),"")</f>
        <v/>
      </c>
      <c r="L24" s="9">
        <f>IF(ISNUMBER(I24),IF(ROUND(G24-$S$7,9)&gt;=0,"High","Low"),"")</f>
        <v/>
      </c>
      <c r="M24" s="10">
        <f>IF(AND(K24&lt;&gt;"",L24&lt;&gt;""),IF(K24="High",IF(L24="High","Star","Plowhorse"),IF(L24="High","Puzzle","Dog")),"")</f>
        <v/>
      </c>
      <c r="N24" s="5" t="n"/>
      <c r="O24" s="7">
        <f>IF(AND(ISNUMBER(G24),ISNUMBER(N24)),N24-E24,"")</f>
        <v/>
      </c>
      <c r="P24" s="7">
        <f>IF(AND(ISNUMBER(J24),ISNUMBER(N24)),(N24-D24)*F24,"")</f>
        <v/>
      </c>
      <c r="R24" t="inlineStr">
        <is>
          <t>Poured (pre-batch)</t>
        </is>
      </c>
      <c r="S24" s="15">
        <f>IF(R24="","",COUNTIFS(C$2:C$31,R24,A$2:A$31,"&lt;&gt;"))</f>
        <v/>
      </c>
      <c r="T24" s="16">
        <f>IF(OR(R24="",COUNTA(A$2:A$31)=0),"",S24/COUNTA(A$2:A$31))</f>
        <v/>
      </c>
    </row>
    <row r="25">
      <c r="A25" s="4" t="n"/>
      <c r="B25" s="4" t="n"/>
      <c r="C25" s="4" t="n"/>
      <c r="D25" s="5" t="n"/>
      <c r="E25" s="5" t="n"/>
      <c r="F25" s="6" t="n"/>
      <c r="G25" s="7">
        <f>IF(AND(A25&lt;&gt;"",ISNUMBER(D25),ISNUMBER(E25)),D25-E25,"")</f>
        <v/>
      </c>
      <c r="H25" s="8">
        <f>IF(ISNUMBER(G25),IF(D25&gt;0,E25/D25,""),"")</f>
        <v/>
      </c>
      <c r="I25" s="8">
        <f>IF(ISNUMBER(J25),IF($S$3&gt;0,F25/$S$3,""),"")</f>
        <v/>
      </c>
      <c r="J25" s="7">
        <f>IF(AND(ISNUMBER(G25),ISNUMBER(F25)),G25*F25,"")</f>
        <v/>
      </c>
      <c r="K25" s="9">
        <f>IF(ISNUMBER(I25),IF(ROUND(I25-$S$5,9)&gt;=0,"High","Low"),"")</f>
        <v/>
      </c>
      <c r="L25" s="9">
        <f>IF(ISNUMBER(I25),IF(ROUND(G25-$S$7,9)&gt;=0,"High","Low"),"")</f>
        <v/>
      </c>
      <c r="M25" s="10">
        <f>IF(AND(K25&lt;&gt;"",L25&lt;&gt;""),IF(K25="High",IF(L25="High","Star","Plowhorse"),IF(L25="High","Puzzle","Dog")),"")</f>
        <v/>
      </c>
      <c r="N25" s="5" t="n"/>
      <c r="O25" s="7">
        <f>IF(AND(ISNUMBER(G25),ISNUMBER(N25)),N25-E25,"")</f>
        <v/>
      </c>
      <c r="P25" s="7">
        <f>IF(AND(ISNUMBER(J25),ISNUMBER(N25)),(N25-D25)*F25,"")</f>
        <v/>
      </c>
      <c r="R25" t="inlineStr">
        <is>
          <t>Swizzled</t>
        </is>
      </c>
      <c r="S25" s="15">
        <f>IF(R25="","",COUNTIFS(C$2:C$31,R25,A$2:A$31,"&lt;&gt;"))</f>
        <v/>
      </c>
      <c r="T25" s="16">
        <f>IF(OR(R25="",COUNTA(A$2:A$31)=0),"",S25/COUNTA(A$2:A$31))</f>
        <v/>
      </c>
    </row>
    <row r="26">
      <c r="A26" s="4" t="n"/>
      <c r="B26" s="4" t="n"/>
      <c r="C26" s="4" t="n"/>
      <c r="D26" s="5" t="n"/>
      <c r="E26" s="5" t="n"/>
      <c r="F26" s="6" t="n"/>
      <c r="G26" s="7">
        <f>IF(AND(A26&lt;&gt;"",ISNUMBER(D26),ISNUMBER(E26)),D26-E26,"")</f>
        <v/>
      </c>
      <c r="H26" s="8">
        <f>IF(ISNUMBER(G26),IF(D26&gt;0,E26/D26,""),"")</f>
        <v/>
      </c>
      <c r="I26" s="8">
        <f>IF(ISNUMBER(J26),IF($S$3&gt;0,F26/$S$3,""),"")</f>
        <v/>
      </c>
      <c r="J26" s="7">
        <f>IF(AND(ISNUMBER(G26),ISNUMBER(F26)),G26*F26,"")</f>
        <v/>
      </c>
      <c r="K26" s="9">
        <f>IF(ISNUMBER(I26),IF(ROUND(I26-$S$5,9)&gt;=0,"High","Low"),"")</f>
        <v/>
      </c>
      <c r="L26" s="9">
        <f>IF(ISNUMBER(I26),IF(ROUND(G26-$S$7,9)&gt;=0,"High","Low"),"")</f>
        <v/>
      </c>
      <c r="M26" s="10">
        <f>IF(AND(K26&lt;&gt;"",L26&lt;&gt;""),IF(K26="High",IF(L26="High","Star","Plowhorse"),IF(L26="High","Puzzle","Dog")),"")</f>
        <v/>
      </c>
      <c r="N26" s="5" t="n"/>
      <c r="O26" s="7">
        <f>IF(AND(ISNUMBER(G26),ISNUMBER(N26)),N26-E26,"")</f>
        <v/>
      </c>
      <c r="P26" s="7">
        <f>IF(AND(ISNUMBER(J26),ISNUMBER(N26)),(N26-D26)*F26,"")</f>
        <v/>
      </c>
      <c r="S26" s="15">
        <f>IF(R26="","",COUNTIFS(C$2:C$31,R26,A$2:A$31,"&lt;&gt;"))</f>
        <v/>
      </c>
      <c r="T26" s="16">
        <f>IF(OR(R26="",COUNTA(A$2:A$31)=0),"",S26/COUNTA(A$2:A$31))</f>
        <v/>
      </c>
    </row>
    <row r="27">
      <c r="A27" s="4" t="n"/>
      <c r="B27" s="4" t="n"/>
      <c r="C27" s="4" t="n"/>
      <c r="D27" s="5" t="n"/>
      <c r="E27" s="5" t="n"/>
      <c r="F27" s="6" t="n"/>
      <c r="G27" s="7">
        <f>IF(AND(A27&lt;&gt;"",ISNUMBER(D27),ISNUMBER(E27)),D27-E27,"")</f>
        <v/>
      </c>
      <c r="H27" s="8">
        <f>IF(ISNUMBER(G27),IF(D27&gt;0,E27/D27,""),"")</f>
        <v/>
      </c>
      <c r="I27" s="8">
        <f>IF(ISNUMBER(J27),IF($S$3&gt;0,F27/$S$3,""),"")</f>
        <v/>
      </c>
      <c r="J27" s="7">
        <f>IF(AND(ISNUMBER(G27),ISNUMBER(F27)),G27*F27,"")</f>
        <v/>
      </c>
      <c r="K27" s="9">
        <f>IF(ISNUMBER(I27),IF(ROUND(I27-$S$5,9)&gt;=0,"High","Low"),"")</f>
        <v/>
      </c>
      <c r="L27" s="9">
        <f>IF(ISNUMBER(I27),IF(ROUND(G27-$S$7,9)&gt;=0,"High","Low"),"")</f>
        <v/>
      </c>
      <c r="M27" s="10">
        <f>IF(AND(K27&lt;&gt;"",L27&lt;&gt;""),IF(K27="High",IF(L27="High","Star","Plowhorse"),IF(L27="High","Puzzle","Dog")),"")</f>
        <v/>
      </c>
      <c r="N27" s="5" t="n"/>
      <c r="O27" s="7">
        <f>IF(AND(ISNUMBER(G27),ISNUMBER(N27)),N27-E27,"")</f>
        <v/>
      </c>
      <c r="P27" s="7">
        <f>IF(AND(ISNUMBER(J27),ISNUMBER(N27)),(N27-D27)*F27,"")</f>
        <v/>
      </c>
      <c r="S27" s="15">
        <f>IF(R27="","",COUNTIFS(C$2:C$31,R27,A$2:A$31,"&lt;&gt;"))</f>
        <v/>
      </c>
      <c r="T27" s="16">
        <f>IF(OR(R27="",COUNTA(A$2:A$31)=0),"",S27/COUNTA(A$2:A$31))</f>
        <v/>
      </c>
    </row>
    <row r="28">
      <c r="A28" s="4" t="n"/>
      <c r="B28" s="4" t="n"/>
      <c r="C28" s="4" t="n"/>
      <c r="D28" s="5" t="n"/>
      <c r="E28" s="5" t="n"/>
      <c r="F28" s="6" t="n"/>
      <c r="G28" s="7">
        <f>IF(AND(A28&lt;&gt;"",ISNUMBER(D28),ISNUMBER(E28)),D28-E28,"")</f>
        <v/>
      </c>
      <c r="H28" s="8">
        <f>IF(ISNUMBER(G28),IF(D28&gt;0,E28/D28,""),"")</f>
        <v/>
      </c>
      <c r="I28" s="8">
        <f>IF(ISNUMBER(J28),IF($S$3&gt;0,F28/$S$3,""),"")</f>
        <v/>
      </c>
      <c r="J28" s="7">
        <f>IF(AND(ISNUMBER(G28),ISNUMBER(F28)),G28*F28,"")</f>
        <v/>
      </c>
      <c r="K28" s="9">
        <f>IF(ISNUMBER(I28),IF(ROUND(I28-$S$5,9)&gt;=0,"High","Low"),"")</f>
        <v/>
      </c>
      <c r="L28" s="9">
        <f>IF(ISNUMBER(I28),IF(ROUND(G28-$S$7,9)&gt;=0,"High","Low"),"")</f>
        <v/>
      </c>
      <c r="M28" s="10">
        <f>IF(AND(K28&lt;&gt;"",L28&lt;&gt;""),IF(K28="High",IF(L28="High","Star","Plowhorse"),IF(L28="High","Puzzle","Dog")),"")</f>
        <v/>
      </c>
      <c r="N28" s="5" t="n"/>
      <c r="O28" s="7">
        <f>IF(AND(ISNUMBER(G28),ISNUMBER(N28)),N28-E28,"")</f>
        <v/>
      </c>
      <c r="P28" s="7">
        <f>IF(AND(ISNUMBER(J28),ISNUMBER(N28)),(N28-D28)*F28,"")</f>
        <v/>
      </c>
      <c r="S28" s="15">
        <f>IF(R28="","",COUNTIFS(C$2:C$31,R28,A$2:A$31,"&lt;&gt;"))</f>
        <v/>
      </c>
      <c r="T28" s="16">
        <f>IF(OR(R28="",COUNTA(A$2:A$31)=0),"",S28/COUNTA(A$2:A$31))</f>
        <v/>
      </c>
    </row>
    <row r="29">
      <c r="A29" s="4" t="n"/>
      <c r="B29" s="4" t="n"/>
      <c r="C29" s="4" t="n"/>
      <c r="D29" s="5" t="n"/>
      <c r="E29" s="5" t="n"/>
      <c r="F29" s="6" t="n"/>
      <c r="G29" s="7">
        <f>IF(AND(A29&lt;&gt;"",ISNUMBER(D29),ISNUMBER(E29)),D29-E29,"")</f>
        <v/>
      </c>
      <c r="H29" s="8">
        <f>IF(ISNUMBER(G29),IF(D29&gt;0,E29/D29,""),"")</f>
        <v/>
      </c>
      <c r="I29" s="8">
        <f>IF(ISNUMBER(J29),IF($S$3&gt;0,F29/$S$3,""),"")</f>
        <v/>
      </c>
      <c r="J29" s="7">
        <f>IF(AND(ISNUMBER(G29),ISNUMBER(F29)),G29*F29,"")</f>
        <v/>
      </c>
      <c r="K29" s="9">
        <f>IF(ISNUMBER(I29),IF(ROUND(I29-$S$5,9)&gt;=0,"High","Low"),"")</f>
        <v/>
      </c>
      <c r="L29" s="9">
        <f>IF(ISNUMBER(I29),IF(ROUND(G29-$S$7,9)&gt;=0,"High","Low"),"")</f>
        <v/>
      </c>
      <c r="M29" s="10">
        <f>IF(AND(K29&lt;&gt;"",L29&lt;&gt;""),IF(K29="High",IF(L29="High","Star","Plowhorse"),IF(L29="High","Puzzle","Dog")),"")</f>
        <v/>
      </c>
      <c r="N29" s="5" t="n"/>
      <c r="O29" s="7">
        <f>IF(AND(ISNUMBER(G29),ISNUMBER(N29)),N29-E29,"")</f>
        <v/>
      </c>
      <c r="P29" s="7">
        <f>IF(AND(ISNUMBER(J29),ISNUMBER(N29)),(N29-D29)*F29,"")</f>
        <v/>
      </c>
    </row>
    <row r="30">
      <c r="A30" s="4" t="n"/>
      <c r="B30" s="4" t="n"/>
      <c r="C30" s="4" t="n"/>
      <c r="D30" s="5" t="n"/>
      <c r="E30" s="5" t="n"/>
      <c r="F30" s="6" t="n"/>
      <c r="G30" s="7">
        <f>IF(AND(A30&lt;&gt;"",ISNUMBER(D30),ISNUMBER(E30)),D30-E30,"")</f>
        <v/>
      </c>
      <c r="H30" s="8">
        <f>IF(ISNUMBER(G30),IF(D30&gt;0,E30/D30,""),"")</f>
        <v/>
      </c>
      <c r="I30" s="8">
        <f>IF(ISNUMBER(J30),IF($S$3&gt;0,F30/$S$3,""),"")</f>
        <v/>
      </c>
      <c r="J30" s="7">
        <f>IF(AND(ISNUMBER(G30),ISNUMBER(F30)),G30*F30,"")</f>
        <v/>
      </c>
      <c r="K30" s="9">
        <f>IF(ISNUMBER(I30),IF(ROUND(I30-$S$5,9)&gt;=0,"High","Low"),"")</f>
        <v/>
      </c>
      <c r="L30" s="9">
        <f>IF(ISNUMBER(I30),IF(ROUND(G30-$S$7,9)&gt;=0,"High","Low"),"")</f>
        <v/>
      </c>
      <c r="M30" s="10">
        <f>IF(AND(K30&lt;&gt;"",L30&lt;&gt;""),IF(K30="High",IF(L30="High","Star","Plowhorse"),IF(L30="High","Puzzle","Dog")),"")</f>
        <v/>
      </c>
      <c r="N30" s="5" t="n"/>
      <c r="O30" s="7">
        <f>IF(AND(ISNUMBER(G30),ISNUMBER(N30)),N30-E30,"")</f>
        <v/>
      </c>
      <c r="P30" s="7">
        <f>IF(AND(ISNUMBER(J30),ISNUMBER(N30)),(N30-D30)*F30,"")</f>
        <v/>
      </c>
    </row>
    <row r="31">
      <c r="A31" s="4" t="n"/>
      <c r="B31" s="4" t="n"/>
      <c r="C31" s="4" t="n"/>
      <c r="D31" s="5" t="n"/>
      <c r="E31" s="5" t="n"/>
      <c r="F31" s="6" t="n"/>
      <c r="G31" s="7">
        <f>IF(AND(A31&lt;&gt;"",ISNUMBER(D31),ISNUMBER(E31)),D31-E31,"")</f>
        <v/>
      </c>
      <c r="H31" s="8">
        <f>IF(ISNUMBER(G31),IF(D31&gt;0,E31/D31,""),"")</f>
        <v/>
      </c>
      <c r="I31" s="8">
        <f>IF(ISNUMBER(J31),IF($S$3&gt;0,F31/$S$3,""),"")</f>
        <v/>
      </c>
      <c r="J31" s="7">
        <f>IF(AND(ISNUMBER(G31),ISNUMBER(F31)),G31*F31,"")</f>
        <v/>
      </c>
      <c r="K31" s="9">
        <f>IF(ISNUMBER(I31),IF(ROUND(I31-$S$5,9)&gt;=0,"High","Low"),"")</f>
        <v/>
      </c>
      <c r="L31" s="9">
        <f>IF(ISNUMBER(I31),IF(ROUND(G31-$S$7,9)&gt;=0,"High","Low"),"")</f>
        <v/>
      </c>
      <c r="M31" s="10">
        <f>IF(AND(K31&lt;&gt;"",L31&lt;&gt;""),IF(K31="High",IF(L31="High","Star","Plowhorse"),IF(L31="High","Puzzle","Dog")),"")</f>
        <v/>
      </c>
      <c r="N31" s="5" t="n"/>
      <c r="O31" s="7">
        <f>IF(AND(ISNUMBER(G31),ISNUMBER(N31)),N31-E31,"")</f>
        <v/>
      </c>
      <c r="P31" s="7">
        <f>IF(AND(ISNUMBER(J31),ISNUMBER(N31)),(N31-D31)*F31,"")</f>
        <v/>
      </c>
    </row>
    <row r="33">
      <c r="A33" s="17" t="inlineStr">
        <is>
          <t>All drinks</t>
        </is>
      </c>
      <c r="F33" s="18">
        <f>$S$3</f>
        <v/>
      </c>
      <c r="G33" s="19">
        <f>$S$7</f>
        <v/>
      </c>
      <c r="I33" s="22">
        <f>IF($S$3&gt;0,SUM(I$2:I$31),"")</f>
        <v/>
      </c>
      <c r="J33" s="19">
        <f>SUM(J$2:J$31)</f>
        <v/>
      </c>
      <c r="P33" s="19">
        <f>IF(COUNT(P$2:P$31)=0,"",SUM(P$2:P$31))</f>
        <v/>
      </c>
    </row>
    <row r="35">
      <c r="A35" s="17" t="inlineStr">
        <is>
          <t>Groups are starting points to check, not decisions.</t>
        </is>
      </c>
    </row>
    <row r="36">
      <c r="A36" s="17" t="inlineStr">
        <is>
          <t>Star</t>
        </is>
      </c>
      <c r="B36" t="inlineStr">
        <is>
          <t>Keep it prominent and keep it consistent; check its price still fits.</t>
        </is>
      </c>
    </row>
    <row r="37">
      <c r="A37" s="17" t="inlineStr">
        <is>
          <t>Plowhorse</t>
        </is>
      </c>
      <c r="B37" t="inlineStr">
        <is>
          <t>Test a small price rise or a cheaper spec that keeps the drink.</t>
        </is>
      </c>
    </row>
    <row r="38">
      <c r="A38" s="17" t="inlineStr">
        <is>
          <t>Puzzle</t>
        </is>
      </c>
      <c r="B38" t="inlineStr">
        <is>
          <t>Try a new place on the menu and ask the team to recommend it.</t>
        </is>
      </c>
    </row>
    <row r="39">
      <c r="A39" s="17" t="inlineStr">
        <is>
          <t>Dog</t>
        </is>
      </c>
      <c r="B39" t="inlineStr">
        <is>
          <t>Find out who orders it and why; keep, change or remove it.</t>
        </is>
      </c>
    </row>
    <row r="41">
      <c r="A41" t="inlineStr">
        <is>
          <t>Only rows with a name, price, cost and number sold count toward the lines.</t>
        </is>
      </c>
    </row>
    <row r="42">
      <c r="A42" t="inlineStr">
        <is>
          <t>The lines compare drinks on this list only. Run cocktails, beer and wine as separate lists.</t>
        </is>
      </c>
    </row>
    <row r="43">
      <c r="A43" t="inlineStr">
        <is>
          <t>Use the same method when you compare two periods.</t>
        </is>
      </c>
    </row>
  </sheetData>
  <pageMargins left="0.4" right="0.4" top="0.5" bottom="0.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43"/>
  <sheetViews>
    <sheetView zoomScale="11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4" customWidth="1" min="4" max="4"/>
    <col width="12" customWidth="1" min="5" max="5"/>
    <col width="11" customWidth="1" min="6" max="6"/>
    <col width="14" customWidth="1" min="7" max="7"/>
    <col width="11" customWidth="1" min="8" max="8"/>
    <col width="9" customWidth="1" min="9" max="9"/>
    <col width="15" customWidth="1" min="10" max="10"/>
    <col width="11" customWidth="1" min="11" max="11"/>
    <col width="9" customWidth="1" min="12" max="12"/>
    <col width="12" customWidth="1" min="13" max="13"/>
    <col width="13" customWidth="1" min="14" max="14"/>
    <col width="16" customWidth="1" min="15" max="15"/>
    <col width="15" customWidth="1" min="16" max="16"/>
    <col width="36" customWidth="1" min="18" max="18"/>
    <col width="13" customWidth="1" min="19" max="19"/>
    <col width="10" customWidth="1" min="20" max="20"/>
  </cols>
  <sheetData>
    <row r="1" ht="46" customHeight="1">
      <c r="A1" s="1" t="inlineStr">
        <is>
          <t>Drink</t>
        </is>
      </c>
      <c r="B1" s="1" t="inlineStr">
        <is>
          <t>Base spirit</t>
        </is>
      </c>
      <c r="C1" s="1" t="inlineStr">
        <is>
          <t>Style</t>
        </is>
      </c>
      <c r="D1" s="1" t="inlineStr">
        <is>
          <t>Menu price before tax ($)</t>
        </is>
      </c>
      <c r="E1" s="1" t="inlineStr">
        <is>
          <t>Cost per drink ($)</t>
        </is>
      </c>
      <c r="F1" s="1" t="inlineStr">
        <is>
          <t>Number sold</t>
        </is>
      </c>
      <c r="G1" s="1" t="inlineStr">
        <is>
          <t>Contribution margin ($)</t>
        </is>
      </c>
      <c r="H1" s="1" t="inlineStr">
        <is>
          <t>Pour cost (%)</t>
        </is>
      </c>
      <c r="I1" s="1" t="inlineStr">
        <is>
          <t>Mix (%)</t>
        </is>
      </c>
      <c r="J1" s="1" t="inlineStr">
        <is>
          <t>Total contribution ($)</t>
        </is>
      </c>
      <c r="K1" s="1" t="inlineStr">
        <is>
          <t>Popularity</t>
        </is>
      </c>
      <c r="L1" s="1" t="inlineStr">
        <is>
          <t>Margin</t>
        </is>
      </c>
      <c r="M1" s="1" t="inlineStr">
        <is>
          <t>Group</t>
        </is>
      </c>
      <c r="N1" s="1" t="inlineStr">
        <is>
          <t>Test a new price ($)</t>
        </is>
      </c>
      <c r="O1" s="1" t="inlineStr">
        <is>
          <t>Contribution margin at test price ($)</t>
        </is>
      </c>
      <c r="P1" s="1" t="inlineStr">
        <is>
          <t>Extra at the same volume ($)</t>
        </is>
      </c>
      <c r="R1" s="2" t="inlineStr">
        <is>
          <t>Summary</t>
        </is>
      </c>
      <c r="S1" s="3" t="n"/>
    </row>
    <row r="2">
      <c r="A2" s="4" t="n"/>
      <c r="B2" s="4" t="n"/>
      <c r="C2" s="4" t="n"/>
      <c r="D2" s="5" t="n"/>
      <c r="E2" s="5" t="n"/>
      <c r="F2" s="6" t="n"/>
      <c r="G2" s="7">
        <f>IF(AND(A2&lt;&gt;"",ISNUMBER(D2),ISNUMBER(E2)),D2-E2,"")</f>
        <v/>
      </c>
      <c r="H2" s="8">
        <f>IF(ISNUMBER(G2),IF(D2&gt;0,E2/D2,""),"")</f>
        <v/>
      </c>
      <c r="I2" s="8">
        <f>IF(ISNUMBER(J2),IF($S$3&gt;0,F2/$S$3,""),"")</f>
        <v/>
      </c>
      <c r="J2" s="7">
        <f>IF(AND(ISNUMBER(G2),ISNUMBER(F2)),G2*F2,"")</f>
        <v/>
      </c>
      <c r="K2" s="9">
        <f>IF(ISNUMBER(I2),IF(ROUND(I2-$S$5,9)&gt;=0,"High","Low"),"")</f>
        <v/>
      </c>
      <c r="L2" s="9">
        <f>IF(ISNUMBER(I2),IF(ROUND(G2-$S$7,9)&gt;=0,"High","Low"),"")</f>
        <v/>
      </c>
      <c r="M2" s="10">
        <f>IF(AND(K2&lt;&gt;"",L2&lt;&gt;""),IF(K2="High",IF(L2="High","Star","Plowhorse"),IF(L2="High","Puzzle","Dog")),"")</f>
        <v/>
      </c>
      <c r="N2" s="5" t="n"/>
      <c r="O2" s="7">
        <f>IF(AND(ISNUMBER(G2),ISNUMBER(N2)),N2-E2,"")</f>
        <v/>
      </c>
      <c r="P2" s="7">
        <f>IF(AND(ISNUMBER(J2),ISNUMBER(N2)),(N2-D2)*F2,"")</f>
        <v/>
      </c>
      <c r="R2" t="inlineStr">
        <is>
          <t>Drinks on the list (complete rows)</t>
        </is>
      </c>
      <c r="S2" s="11">
        <f>COUNT(J$2:J$31)</f>
        <v/>
      </c>
    </row>
    <row r="3">
      <c r="A3" s="4" t="n"/>
      <c r="B3" s="4" t="n"/>
      <c r="C3" s="4" t="n"/>
      <c r="D3" s="5" t="n"/>
      <c r="E3" s="5" t="n"/>
      <c r="F3" s="6" t="n"/>
      <c r="G3" s="7">
        <f>IF(AND(A3&lt;&gt;"",ISNUMBER(D3),ISNUMBER(E3)),D3-E3,"")</f>
        <v/>
      </c>
      <c r="H3" s="8">
        <f>IF(ISNUMBER(G3),IF(D3&gt;0,E3/D3,""),"")</f>
        <v/>
      </c>
      <c r="I3" s="8">
        <f>IF(ISNUMBER(J3),IF($S$3&gt;0,F3/$S$3,""),"")</f>
        <v/>
      </c>
      <c r="J3" s="7">
        <f>IF(AND(ISNUMBER(G3),ISNUMBER(F3)),G3*F3,"")</f>
        <v/>
      </c>
      <c r="K3" s="9">
        <f>IF(ISNUMBER(I3),IF(ROUND(I3-$S$5,9)&gt;=0,"High","Low"),"")</f>
        <v/>
      </c>
      <c r="L3" s="9">
        <f>IF(ISNUMBER(I3),IF(ROUND(G3-$S$7,9)&gt;=0,"High","Low"),"")</f>
        <v/>
      </c>
      <c r="M3" s="10">
        <f>IF(AND(K3&lt;&gt;"",L3&lt;&gt;""),IF(K3="High",IF(L3="High","Star","Plowhorse"),IF(L3="High","Puzzle","Dog")),"")</f>
        <v/>
      </c>
      <c r="N3" s="5" t="n"/>
      <c r="O3" s="7">
        <f>IF(AND(ISNUMBER(G3),ISNUMBER(N3)),N3-E3,"")</f>
        <v/>
      </c>
      <c r="P3" s="7">
        <f>IF(AND(ISNUMBER(J3),ISNUMBER(N3)),(N3-D3)*F3,"")</f>
        <v/>
      </c>
      <c r="R3" t="inlineStr">
        <is>
          <t>Drinks sold (complete rows)</t>
        </is>
      </c>
      <c r="S3" s="12">
        <f>SUMPRODUCT(--ISNUMBER(J$2:J$31),F$2:F$31)</f>
        <v/>
      </c>
    </row>
    <row r="4">
      <c r="A4" s="4" t="n"/>
      <c r="B4" s="4" t="n"/>
      <c r="C4" s="4" t="n"/>
      <c r="D4" s="5" t="n"/>
      <c r="E4" s="5" t="n"/>
      <c r="F4" s="6" t="n"/>
      <c r="G4" s="7">
        <f>IF(AND(A4&lt;&gt;"",ISNUMBER(D4),ISNUMBER(E4)),D4-E4,"")</f>
        <v/>
      </c>
      <c r="H4" s="8">
        <f>IF(ISNUMBER(G4),IF(D4&gt;0,E4/D4,""),"")</f>
        <v/>
      </c>
      <c r="I4" s="8">
        <f>IF(ISNUMBER(J4),IF($S$3&gt;0,F4/$S$3,""),"")</f>
        <v/>
      </c>
      <c r="J4" s="7">
        <f>IF(AND(ISNUMBER(G4),ISNUMBER(F4)),G4*F4,"")</f>
        <v/>
      </c>
      <c r="K4" s="9">
        <f>IF(ISNUMBER(I4),IF(ROUND(I4-$S$5,9)&gt;=0,"High","Low"),"")</f>
        <v/>
      </c>
      <c r="L4" s="9">
        <f>IF(ISNUMBER(I4),IF(ROUND(G4-$S$7,9)&gt;=0,"High","Low"),"")</f>
        <v/>
      </c>
      <c r="M4" s="10">
        <f>IF(AND(K4&lt;&gt;"",L4&lt;&gt;""),IF(K4="High",IF(L4="High","Star","Plowhorse"),IF(L4="High","Puzzle","Dog")),"")</f>
        <v/>
      </c>
      <c r="N4" s="5" t="n"/>
      <c r="O4" s="7">
        <f>IF(AND(ISNUMBER(G4),ISNUMBER(N4)),N4-E4,"")</f>
        <v/>
      </c>
      <c r="P4" s="7">
        <f>IF(AND(ISNUMBER(J4),ISNUMBER(N4)),(N4-D4)*F4,"")</f>
        <v/>
      </c>
      <c r="R4" t="inlineStr">
        <is>
          <t>Even share (100% ÷ drinks)</t>
        </is>
      </c>
      <c r="S4" s="13">
        <f>IF($S$2=0,"",1/$S$2)</f>
        <v/>
      </c>
    </row>
    <row r="5">
      <c r="A5" s="4" t="n"/>
      <c r="B5" s="4" t="n"/>
      <c r="C5" s="4" t="n"/>
      <c r="D5" s="5" t="n"/>
      <c r="E5" s="5" t="n"/>
      <c r="F5" s="6" t="n"/>
      <c r="G5" s="7">
        <f>IF(AND(A5&lt;&gt;"",ISNUMBER(D5),ISNUMBER(E5)),D5-E5,"")</f>
        <v/>
      </c>
      <c r="H5" s="8">
        <f>IF(ISNUMBER(G5),IF(D5&gt;0,E5/D5,""),"")</f>
        <v/>
      </c>
      <c r="I5" s="8">
        <f>IF(ISNUMBER(J5),IF($S$3&gt;0,F5/$S$3,""),"")</f>
        <v/>
      </c>
      <c r="J5" s="7">
        <f>IF(AND(ISNUMBER(G5),ISNUMBER(F5)),G5*F5,"")</f>
        <v/>
      </c>
      <c r="K5" s="9">
        <f>IF(ISNUMBER(I5),IF(ROUND(I5-$S$5,9)&gt;=0,"High","Low"),"")</f>
        <v/>
      </c>
      <c r="L5" s="9">
        <f>IF(ISNUMBER(I5),IF(ROUND(G5-$S$7,9)&gt;=0,"High","Low"),"")</f>
        <v/>
      </c>
      <c r="M5" s="10">
        <f>IF(AND(K5&lt;&gt;"",L5&lt;&gt;""),IF(K5="High",IF(L5="High","Star","Plowhorse"),IF(L5="High","Puzzle","Dog")),"")</f>
        <v/>
      </c>
      <c r="N5" s="5" t="n"/>
      <c r="O5" s="7">
        <f>IF(AND(ISNUMBER(G5),ISNUMBER(N5)),N5-E5,"")</f>
        <v/>
      </c>
      <c r="P5" s="7">
        <f>IF(AND(ISNUMBER(J5),ISNUMBER(N5)),(N5-D5)*F5,"")</f>
        <v/>
      </c>
      <c r="R5" t="inlineStr">
        <is>
          <t>Popularity hurdle (70% of even share)</t>
        </is>
      </c>
      <c r="S5" s="13">
        <f>IF($S$2=0,"",0.7/$S$2)</f>
        <v/>
      </c>
    </row>
    <row r="6">
      <c r="A6" s="4" t="n"/>
      <c r="B6" s="4" t="n"/>
      <c r="C6" s="4" t="n"/>
      <c r="D6" s="5" t="n"/>
      <c r="E6" s="5" t="n"/>
      <c r="F6" s="6" t="n"/>
      <c r="G6" s="7">
        <f>IF(AND(A6&lt;&gt;"",ISNUMBER(D6),ISNUMBER(E6)),D6-E6,"")</f>
        <v/>
      </c>
      <c r="H6" s="8">
        <f>IF(ISNUMBER(G6),IF(D6&gt;0,E6/D6,""),"")</f>
        <v/>
      </c>
      <c r="I6" s="8">
        <f>IF(ISNUMBER(J6),IF($S$3&gt;0,F6/$S$3,""),"")</f>
        <v/>
      </c>
      <c r="J6" s="7">
        <f>IF(AND(ISNUMBER(G6),ISNUMBER(F6)),G6*F6,"")</f>
        <v/>
      </c>
      <c r="K6" s="9">
        <f>IF(ISNUMBER(I6),IF(ROUND(I6-$S$5,9)&gt;=0,"High","Low"),"")</f>
        <v/>
      </c>
      <c r="L6" s="9">
        <f>IF(ISNUMBER(I6),IF(ROUND(G6-$S$7,9)&gt;=0,"High","Low"),"")</f>
        <v/>
      </c>
      <c r="M6" s="10">
        <f>IF(AND(K6&lt;&gt;"",L6&lt;&gt;""),IF(K6="High",IF(L6="High","Star","Plowhorse"),IF(L6="High","Puzzle","Dog")),"")</f>
        <v/>
      </c>
      <c r="N6" s="5" t="n"/>
      <c r="O6" s="7">
        <f>IF(AND(ISNUMBER(G6),ISNUMBER(N6)),N6-E6,"")</f>
        <v/>
      </c>
      <c r="P6" s="7">
        <f>IF(AND(ISNUMBER(J6),ISNUMBER(N6)),(N6-D6)*F6,"")</f>
        <v/>
      </c>
      <c r="R6" t="inlineStr">
        <is>
          <t>Hurdle in drinks sold</t>
        </is>
      </c>
      <c r="S6" s="12">
        <f>IF($S$2=0,"",$S$5*$S$3)</f>
        <v/>
      </c>
    </row>
    <row r="7">
      <c r="A7" s="4" t="n"/>
      <c r="B7" s="4" t="n"/>
      <c r="C7" s="4" t="n"/>
      <c r="D7" s="5" t="n"/>
      <c r="E7" s="5" t="n"/>
      <c r="F7" s="6" t="n"/>
      <c r="G7" s="7">
        <f>IF(AND(A7&lt;&gt;"",ISNUMBER(D7),ISNUMBER(E7)),D7-E7,"")</f>
        <v/>
      </c>
      <c r="H7" s="8">
        <f>IF(ISNUMBER(G7),IF(D7&gt;0,E7/D7,""),"")</f>
        <v/>
      </c>
      <c r="I7" s="8">
        <f>IF(ISNUMBER(J7),IF($S$3&gt;0,F7/$S$3,""),"")</f>
        <v/>
      </c>
      <c r="J7" s="7">
        <f>IF(AND(ISNUMBER(G7),ISNUMBER(F7)),G7*F7,"")</f>
        <v/>
      </c>
      <c r="K7" s="9">
        <f>IF(ISNUMBER(I7),IF(ROUND(I7-$S$5,9)&gt;=0,"High","Low"),"")</f>
        <v/>
      </c>
      <c r="L7" s="9">
        <f>IF(ISNUMBER(I7),IF(ROUND(G7-$S$7,9)&gt;=0,"High","Low"),"")</f>
        <v/>
      </c>
      <c r="M7" s="10">
        <f>IF(AND(K7&lt;&gt;"",L7&lt;&gt;""),IF(K7="High",IF(L7="High","Star","Plowhorse"),IF(L7="High","Puzzle","Dog")),"")</f>
        <v/>
      </c>
      <c r="N7" s="5" t="n"/>
      <c r="O7" s="7">
        <f>IF(AND(ISNUMBER(G7),ISNUMBER(N7)),N7-E7,"")</f>
        <v/>
      </c>
      <c r="P7" s="7">
        <f>IF(AND(ISNUMBER(J7),ISNUMBER(N7)),(N7-D7)*F7,"")</f>
        <v/>
      </c>
      <c r="R7" t="inlineStr">
        <is>
          <t>Weighted average contribution margin</t>
        </is>
      </c>
      <c r="S7" s="14">
        <f>IF($S$3=0,"",SUM(J$2:J$31)/$S$3)</f>
        <v/>
      </c>
    </row>
    <row r="8">
      <c r="A8" s="4" t="n"/>
      <c r="B8" s="4" t="n"/>
      <c r="C8" s="4" t="n"/>
      <c r="D8" s="5" t="n"/>
      <c r="E8" s="5" t="n"/>
      <c r="F8" s="6" t="n"/>
      <c r="G8" s="7">
        <f>IF(AND(A8&lt;&gt;"",ISNUMBER(D8),ISNUMBER(E8)),D8-E8,"")</f>
        <v/>
      </c>
      <c r="H8" s="8">
        <f>IF(ISNUMBER(G8),IF(D8&gt;0,E8/D8,""),"")</f>
        <v/>
      </c>
      <c r="I8" s="8">
        <f>IF(ISNUMBER(J8),IF($S$3&gt;0,F8/$S$3,""),"")</f>
        <v/>
      </c>
      <c r="J8" s="7">
        <f>IF(AND(ISNUMBER(G8),ISNUMBER(F8)),G8*F8,"")</f>
        <v/>
      </c>
      <c r="K8" s="9">
        <f>IF(ISNUMBER(I8),IF(ROUND(I8-$S$5,9)&gt;=0,"High","Low"),"")</f>
        <v/>
      </c>
      <c r="L8" s="9">
        <f>IF(ISNUMBER(I8),IF(ROUND(G8-$S$7,9)&gt;=0,"High","Low"),"")</f>
        <v/>
      </c>
      <c r="M8" s="10">
        <f>IF(AND(K8&lt;&gt;"",L8&lt;&gt;""),IF(K8="High",IF(L8="High","Star","Plowhorse"),IF(L8="High","Puzzle","Dog")),"")</f>
        <v/>
      </c>
      <c r="N8" s="5" t="n"/>
      <c r="O8" s="7">
        <f>IF(AND(ISNUMBER(G8),ISNUMBER(N8)),N8-E8,"")</f>
        <v/>
      </c>
      <c r="P8" s="7">
        <f>IF(AND(ISNUMBER(J8),ISNUMBER(N8)),(N8-D8)*F8,"")</f>
        <v/>
      </c>
      <c r="R8" t="inlineStr">
        <is>
          <t>Total contribution</t>
        </is>
      </c>
      <c r="S8" s="14">
        <f>SUM(J$2:J$31)</f>
        <v/>
      </c>
    </row>
    <row r="9">
      <c r="A9" s="4" t="n"/>
      <c r="B9" s="4" t="n"/>
      <c r="C9" s="4" t="n"/>
      <c r="D9" s="5" t="n"/>
      <c r="E9" s="5" t="n"/>
      <c r="F9" s="6" t="n"/>
      <c r="G9" s="7">
        <f>IF(AND(A9&lt;&gt;"",ISNUMBER(D9),ISNUMBER(E9)),D9-E9,"")</f>
        <v/>
      </c>
      <c r="H9" s="8">
        <f>IF(ISNUMBER(G9),IF(D9&gt;0,E9/D9,""),"")</f>
        <v/>
      </c>
      <c r="I9" s="8">
        <f>IF(ISNUMBER(J9),IF($S$3&gt;0,F9/$S$3,""),"")</f>
        <v/>
      </c>
      <c r="J9" s="7">
        <f>IF(AND(ISNUMBER(G9),ISNUMBER(F9)),G9*F9,"")</f>
        <v/>
      </c>
      <c r="K9" s="9">
        <f>IF(ISNUMBER(I9),IF(ROUND(I9-$S$5,9)&gt;=0,"High","Low"),"")</f>
        <v/>
      </c>
      <c r="L9" s="9">
        <f>IF(ISNUMBER(I9),IF(ROUND(G9-$S$7,9)&gt;=0,"High","Low"),"")</f>
        <v/>
      </c>
      <c r="M9" s="10">
        <f>IF(AND(K9&lt;&gt;"",L9&lt;&gt;""),IF(K9="High",IF(L9="High","Star","Plowhorse"),IF(L9="High","Puzzle","Dog")),"")</f>
        <v/>
      </c>
      <c r="N9" s="5" t="n"/>
      <c r="O9" s="7">
        <f>IF(AND(ISNUMBER(G9),ISNUMBER(N9)),N9-E9,"")</f>
        <v/>
      </c>
      <c r="P9" s="7">
        <f>IF(AND(ISNUMBER(J9),ISNUMBER(N9)),(N9-D9)*F9,"")</f>
        <v/>
      </c>
    </row>
    <row r="10">
      <c r="A10" s="4" t="n"/>
      <c r="B10" s="4" t="n"/>
      <c r="C10" s="4" t="n"/>
      <c r="D10" s="5" t="n"/>
      <c r="E10" s="5" t="n"/>
      <c r="F10" s="6" t="n"/>
      <c r="G10" s="7">
        <f>IF(AND(A10&lt;&gt;"",ISNUMBER(D10),ISNUMBER(E10)),D10-E10,"")</f>
        <v/>
      </c>
      <c r="H10" s="8">
        <f>IF(ISNUMBER(G10),IF(D10&gt;0,E10/D10,""),"")</f>
        <v/>
      </c>
      <c r="I10" s="8">
        <f>IF(ISNUMBER(J10),IF($S$3&gt;0,F10/$S$3,""),"")</f>
        <v/>
      </c>
      <c r="J10" s="7">
        <f>IF(AND(ISNUMBER(G10),ISNUMBER(F10)),G10*F10,"")</f>
        <v/>
      </c>
      <c r="K10" s="9">
        <f>IF(ISNUMBER(I10),IF(ROUND(I10-$S$5,9)&gt;=0,"High","Low"),"")</f>
        <v/>
      </c>
      <c r="L10" s="9">
        <f>IF(ISNUMBER(I10),IF(ROUND(G10-$S$7,9)&gt;=0,"High","Low"),"")</f>
        <v/>
      </c>
      <c r="M10" s="10">
        <f>IF(AND(K10&lt;&gt;"",L10&lt;&gt;""),IF(K10="High",IF(L10="High","Star","Plowhorse"),IF(L10="High","Puzzle","Dog")),"")</f>
        <v/>
      </c>
      <c r="N10" s="5" t="n"/>
      <c r="O10" s="7">
        <f>IF(AND(ISNUMBER(G10),ISNUMBER(N10)),N10-E10,"")</f>
        <v/>
      </c>
      <c r="P10" s="7">
        <f>IF(AND(ISNUMBER(J10),ISNUMBER(N10)),(N10-D10)*F10,"")</f>
        <v/>
      </c>
      <c r="R10" s="2" t="inlineStr">
        <is>
          <t>Base spirit (type yours)</t>
        </is>
      </c>
      <c r="S10" s="2" t="inlineStr">
        <is>
          <t>Drinks</t>
        </is>
      </c>
      <c r="T10" s="2" t="inlineStr">
        <is>
          <t>Share</t>
        </is>
      </c>
    </row>
    <row r="11">
      <c r="A11" s="4" t="n"/>
      <c r="B11" s="4" t="n"/>
      <c r="C11" s="4" t="n"/>
      <c r="D11" s="5" t="n"/>
      <c r="E11" s="5" t="n"/>
      <c r="F11" s="6" t="n"/>
      <c r="G11" s="7">
        <f>IF(AND(A11&lt;&gt;"",ISNUMBER(D11),ISNUMBER(E11)),D11-E11,"")</f>
        <v/>
      </c>
      <c r="H11" s="8">
        <f>IF(ISNUMBER(G11),IF(D11&gt;0,E11/D11,""),"")</f>
        <v/>
      </c>
      <c r="I11" s="8">
        <f>IF(ISNUMBER(J11),IF($S$3&gt;0,F11/$S$3,""),"")</f>
        <v/>
      </c>
      <c r="J11" s="7">
        <f>IF(AND(ISNUMBER(G11),ISNUMBER(F11)),G11*F11,"")</f>
        <v/>
      </c>
      <c r="K11" s="9">
        <f>IF(ISNUMBER(I11),IF(ROUND(I11-$S$5,9)&gt;=0,"High","Low"),"")</f>
        <v/>
      </c>
      <c r="L11" s="9">
        <f>IF(ISNUMBER(I11),IF(ROUND(G11-$S$7,9)&gt;=0,"High","Low"),"")</f>
        <v/>
      </c>
      <c r="M11" s="10">
        <f>IF(AND(K11&lt;&gt;"",L11&lt;&gt;""),IF(K11="High",IF(L11="High","Star","Plowhorse"),IF(L11="High","Puzzle","Dog")),"")</f>
        <v/>
      </c>
      <c r="N11" s="5" t="n"/>
      <c r="O11" s="7">
        <f>IF(AND(ISNUMBER(G11),ISNUMBER(N11)),N11-E11,"")</f>
        <v/>
      </c>
      <c r="P11" s="7">
        <f>IF(AND(ISNUMBER(J11),ISNUMBER(N11)),(N11-D11)*F11,"")</f>
        <v/>
      </c>
      <c r="S11" s="15">
        <f>IF(R11="","",COUNTIFS(B$2:B$31,R11,A$2:A$31,"&lt;&gt;"))</f>
        <v/>
      </c>
      <c r="T11" s="16">
        <f>IF(OR(R11="",COUNTA(A$2:A$31)=0),"",S11/COUNTA(A$2:A$31))</f>
        <v/>
      </c>
    </row>
    <row r="12">
      <c r="A12" s="4" t="n"/>
      <c r="B12" s="4" t="n"/>
      <c r="C12" s="4" t="n"/>
      <c r="D12" s="5" t="n"/>
      <c r="E12" s="5" t="n"/>
      <c r="F12" s="6" t="n"/>
      <c r="G12" s="7">
        <f>IF(AND(A12&lt;&gt;"",ISNUMBER(D12),ISNUMBER(E12)),D12-E12,"")</f>
        <v/>
      </c>
      <c r="H12" s="8">
        <f>IF(ISNUMBER(G12),IF(D12&gt;0,E12/D12,""),"")</f>
        <v/>
      </c>
      <c r="I12" s="8">
        <f>IF(ISNUMBER(J12),IF($S$3&gt;0,F12/$S$3,""),"")</f>
        <v/>
      </c>
      <c r="J12" s="7">
        <f>IF(AND(ISNUMBER(G12),ISNUMBER(F12)),G12*F12,"")</f>
        <v/>
      </c>
      <c r="K12" s="9">
        <f>IF(ISNUMBER(I12),IF(ROUND(I12-$S$5,9)&gt;=0,"High","Low"),"")</f>
        <v/>
      </c>
      <c r="L12" s="9">
        <f>IF(ISNUMBER(I12),IF(ROUND(G12-$S$7,9)&gt;=0,"High","Low"),"")</f>
        <v/>
      </c>
      <c r="M12" s="10">
        <f>IF(AND(K12&lt;&gt;"",L12&lt;&gt;""),IF(K12="High",IF(L12="High","Star","Plowhorse"),IF(L12="High","Puzzle","Dog")),"")</f>
        <v/>
      </c>
      <c r="N12" s="5" t="n"/>
      <c r="O12" s="7">
        <f>IF(AND(ISNUMBER(G12),ISNUMBER(N12)),N12-E12,"")</f>
        <v/>
      </c>
      <c r="P12" s="7">
        <f>IF(AND(ISNUMBER(J12),ISNUMBER(N12)),(N12-D12)*F12,"")</f>
        <v/>
      </c>
      <c r="S12" s="15">
        <f>IF(R12="","",COUNTIFS(B$2:B$31,R12,A$2:A$31,"&lt;&gt;"))</f>
        <v/>
      </c>
      <c r="T12" s="16">
        <f>IF(OR(R12="",COUNTA(A$2:A$31)=0),"",S12/COUNTA(A$2:A$31))</f>
        <v/>
      </c>
    </row>
    <row r="13">
      <c r="A13" s="4" t="n"/>
      <c r="B13" s="4" t="n"/>
      <c r="C13" s="4" t="n"/>
      <c r="D13" s="5" t="n"/>
      <c r="E13" s="5" t="n"/>
      <c r="F13" s="6" t="n"/>
      <c r="G13" s="7">
        <f>IF(AND(A13&lt;&gt;"",ISNUMBER(D13),ISNUMBER(E13)),D13-E13,"")</f>
        <v/>
      </c>
      <c r="H13" s="8">
        <f>IF(ISNUMBER(G13),IF(D13&gt;0,E13/D13,""),"")</f>
        <v/>
      </c>
      <c r="I13" s="8">
        <f>IF(ISNUMBER(J13),IF($S$3&gt;0,F13/$S$3,""),"")</f>
        <v/>
      </c>
      <c r="J13" s="7">
        <f>IF(AND(ISNUMBER(G13),ISNUMBER(F13)),G13*F13,"")</f>
        <v/>
      </c>
      <c r="K13" s="9">
        <f>IF(ISNUMBER(I13),IF(ROUND(I13-$S$5,9)&gt;=0,"High","Low"),"")</f>
        <v/>
      </c>
      <c r="L13" s="9">
        <f>IF(ISNUMBER(I13),IF(ROUND(G13-$S$7,9)&gt;=0,"High","Low"),"")</f>
        <v/>
      </c>
      <c r="M13" s="10">
        <f>IF(AND(K13&lt;&gt;"",L13&lt;&gt;""),IF(K13="High",IF(L13="High","Star","Plowhorse"),IF(L13="High","Puzzle","Dog")),"")</f>
        <v/>
      </c>
      <c r="N13" s="5" t="n"/>
      <c r="O13" s="7">
        <f>IF(AND(ISNUMBER(G13),ISNUMBER(N13)),N13-E13,"")</f>
        <v/>
      </c>
      <c r="P13" s="7">
        <f>IF(AND(ISNUMBER(J13),ISNUMBER(N13)),(N13-D13)*F13,"")</f>
        <v/>
      </c>
      <c r="S13" s="15">
        <f>IF(R13="","",COUNTIFS(B$2:B$31,R13,A$2:A$31,"&lt;&gt;"))</f>
        <v/>
      </c>
      <c r="T13" s="16">
        <f>IF(OR(R13="",COUNTA(A$2:A$31)=0),"",S13/COUNTA(A$2:A$31))</f>
        <v/>
      </c>
    </row>
    <row r="14">
      <c r="A14" s="4" t="n"/>
      <c r="B14" s="4" t="n"/>
      <c r="C14" s="4" t="n"/>
      <c r="D14" s="5" t="n"/>
      <c r="E14" s="5" t="n"/>
      <c r="F14" s="6" t="n"/>
      <c r="G14" s="7">
        <f>IF(AND(A14&lt;&gt;"",ISNUMBER(D14),ISNUMBER(E14)),D14-E14,"")</f>
        <v/>
      </c>
      <c r="H14" s="8">
        <f>IF(ISNUMBER(G14),IF(D14&gt;0,E14/D14,""),"")</f>
        <v/>
      </c>
      <c r="I14" s="8">
        <f>IF(ISNUMBER(J14),IF($S$3&gt;0,F14/$S$3,""),"")</f>
        <v/>
      </c>
      <c r="J14" s="7">
        <f>IF(AND(ISNUMBER(G14),ISNUMBER(F14)),G14*F14,"")</f>
        <v/>
      </c>
      <c r="K14" s="9">
        <f>IF(ISNUMBER(I14),IF(ROUND(I14-$S$5,9)&gt;=0,"High","Low"),"")</f>
        <v/>
      </c>
      <c r="L14" s="9">
        <f>IF(ISNUMBER(I14),IF(ROUND(G14-$S$7,9)&gt;=0,"High","Low"),"")</f>
        <v/>
      </c>
      <c r="M14" s="10">
        <f>IF(AND(K14&lt;&gt;"",L14&lt;&gt;""),IF(K14="High",IF(L14="High","Star","Plowhorse"),IF(L14="High","Puzzle","Dog")),"")</f>
        <v/>
      </c>
      <c r="N14" s="5" t="n"/>
      <c r="O14" s="7">
        <f>IF(AND(ISNUMBER(G14),ISNUMBER(N14)),N14-E14,"")</f>
        <v/>
      </c>
      <c r="P14" s="7">
        <f>IF(AND(ISNUMBER(J14),ISNUMBER(N14)),(N14-D14)*F14,"")</f>
        <v/>
      </c>
      <c r="S14" s="15">
        <f>IF(R14="","",COUNTIFS(B$2:B$31,R14,A$2:A$31,"&lt;&gt;"))</f>
        <v/>
      </c>
      <c r="T14" s="16">
        <f>IF(OR(R14="",COUNTA(A$2:A$31)=0),"",S14/COUNTA(A$2:A$31))</f>
        <v/>
      </c>
    </row>
    <row r="15">
      <c r="A15" s="4" t="n"/>
      <c r="B15" s="4" t="n"/>
      <c r="C15" s="4" t="n"/>
      <c r="D15" s="5" t="n"/>
      <c r="E15" s="5" t="n"/>
      <c r="F15" s="6" t="n"/>
      <c r="G15" s="7">
        <f>IF(AND(A15&lt;&gt;"",ISNUMBER(D15),ISNUMBER(E15)),D15-E15,"")</f>
        <v/>
      </c>
      <c r="H15" s="8">
        <f>IF(ISNUMBER(G15),IF(D15&gt;0,E15/D15,""),"")</f>
        <v/>
      </c>
      <c r="I15" s="8">
        <f>IF(ISNUMBER(J15),IF($S$3&gt;0,F15/$S$3,""),"")</f>
        <v/>
      </c>
      <c r="J15" s="7">
        <f>IF(AND(ISNUMBER(G15),ISNUMBER(F15)),G15*F15,"")</f>
        <v/>
      </c>
      <c r="K15" s="9">
        <f>IF(ISNUMBER(I15),IF(ROUND(I15-$S$5,9)&gt;=0,"High","Low"),"")</f>
        <v/>
      </c>
      <c r="L15" s="9">
        <f>IF(ISNUMBER(I15),IF(ROUND(G15-$S$7,9)&gt;=0,"High","Low"),"")</f>
        <v/>
      </c>
      <c r="M15" s="10">
        <f>IF(AND(K15&lt;&gt;"",L15&lt;&gt;""),IF(K15="High",IF(L15="High","Star","Plowhorse"),IF(L15="High","Puzzle","Dog")),"")</f>
        <v/>
      </c>
      <c r="N15" s="5" t="n"/>
      <c r="O15" s="7">
        <f>IF(AND(ISNUMBER(G15),ISNUMBER(N15)),N15-E15,"")</f>
        <v/>
      </c>
      <c r="P15" s="7">
        <f>IF(AND(ISNUMBER(J15),ISNUMBER(N15)),(N15-D15)*F15,"")</f>
        <v/>
      </c>
      <c r="S15" s="15">
        <f>IF(R15="","",COUNTIFS(B$2:B$31,R15,A$2:A$31,"&lt;&gt;"))</f>
        <v/>
      </c>
      <c r="T15" s="16">
        <f>IF(OR(R15="",COUNTA(A$2:A$31)=0),"",S15/COUNTA(A$2:A$31))</f>
        <v/>
      </c>
    </row>
    <row r="16">
      <c r="A16" s="4" t="n"/>
      <c r="B16" s="4" t="n"/>
      <c r="C16" s="4" t="n"/>
      <c r="D16" s="5" t="n"/>
      <c r="E16" s="5" t="n"/>
      <c r="F16" s="6" t="n"/>
      <c r="G16" s="7">
        <f>IF(AND(A16&lt;&gt;"",ISNUMBER(D16),ISNUMBER(E16)),D16-E16,"")</f>
        <v/>
      </c>
      <c r="H16" s="8">
        <f>IF(ISNUMBER(G16),IF(D16&gt;0,E16/D16,""),"")</f>
        <v/>
      </c>
      <c r="I16" s="8">
        <f>IF(ISNUMBER(J16),IF($S$3&gt;0,F16/$S$3,""),"")</f>
        <v/>
      </c>
      <c r="J16" s="7">
        <f>IF(AND(ISNUMBER(G16),ISNUMBER(F16)),G16*F16,"")</f>
        <v/>
      </c>
      <c r="K16" s="9">
        <f>IF(ISNUMBER(I16),IF(ROUND(I16-$S$5,9)&gt;=0,"High","Low"),"")</f>
        <v/>
      </c>
      <c r="L16" s="9">
        <f>IF(ISNUMBER(I16),IF(ROUND(G16-$S$7,9)&gt;=0,"High","Low"),"")</f>
        <v/>
      </c>
      <c r="M16" s="10">
        <f>IF(AND(K16&lt;&gt;"",L16&lt;&gt;""),IF(K16="High",IF(L16="High","Star","Plowhorse"),IF(L16="High","Puzzle","Dog")),"")</f>
        <v/>
      </c>
      <c r="N16" s="5" t="n"/>
      <c r="O16" s="7">
        <f>IF(AND(ISNUMBER(G16),ISNUMBER(N16)),N16-E16,"")</f>
        <v/>
      </c>
      <c r="P16" s="7">
        <f>IF(AND(ISNUMBER(J16),ISNUMBER(N16)),(N16-D16)*F16,"")</f>
        <v/>
      </c>
      <c r="S16" s="15">
        <f>IF(R16="","",COUNTIFS(B$2:B$31,R16,A$2:A$31,"&lt;&gt;"))</f>
        <v/>
      </c>
      <c r="T16" s="16">
        <f>IF(OR(R16="",COUNTA(A$2:A$31)=0),"",S16/COUNTA(A$2:A$31))</f>
        <v/>
      </c>
    </row>
    <row r="17">
      <c r="A17" s="4" t="n"/>
      <c r="B17" s="4" t="n"/>
      <c r="C17" s="4" t="n"/>
      <c r="D17" s="5" t="n"/>
      <c r="E17" s="5" t="n"/>
      <c r="F17" s="6" t="n"/>
      <c r="G17" s="7">
        <f>IF(AND(A17&lt;&gt;"",ISNUMBER(D17),ISNUMBER(E17)),D17-E17,"")</f>
        <v/>
      </c>
      <c r="H17" s="8">
        <f>IF(ISNUMBER(G17),IF(D17&gt;0,E17/D17,""),"")</f>
        <v/>
      </c>
      <c r="I17" s="8">
        <f>IF(ISNUMBER(J17),IF($S$3&gt;0,F17/$S$3,""),"")</f>
        <v/>
      </c>
      <c r="J17" s="7">
        <f>IF(AND(ISNUMBER(G17),ISNUMBER(F17)),G17*F17,"")</f>
        <v/>
      </c>
      <c r="K17" s="9">
        <f>IF(ISNUMBER(I17),IF(ROUND(I17-$S$5,9)&gt;=0,"High","Low"),"")</f>
        <v/>
      </c>
      <c r="L17" s="9">
        <f>IF(ISNUMBER(I17),IF(ROUND(G17-$S$7,9)&gt;=0,"High","Low"),"")</f>
        <v/>
      </c>
      <c r="M17" s="10">
        <f>IF(AND(K17&lt;&gt;"",L17&lt;&gt;""),IF(K17="High",IF(L17="High","Star","Plowhorse"),IF(L17="High","Puzzle","Dog")),"")</f>
        <v/>
      </c>
      <c r="N17" s="5" t="n"/>
      <c r="O17" s="7">
        <f>IF(AND(ISNUMBER(G17),ISNUMBER(N17)),N17-E17,"")</f>
        <v/>
      </c>
      <c r="P17" s="7">
        <f>IF(AND(ISNUMBER(J17),ISNUMBER(N17)),(N17-D17)*F17,"")</f>
        <v/>
      </c>
      <c r="S17" s="15">
        <f>IF(R17="","",COUNTIFS(B$2:B$31,R17,A$2:A$31,"&lt;&gt;"))</f>
        <v/>
      </c>
      <c r="T17" s="16">
        <f>IF(OR(R17="",COUNTA(A$2:A$31)=0),"",S17/COUNTA(A$2:A$31))</f>
        <v/>
      </c>
    </row>
    <row r="18">
      <c r="A18" s="4" t="n"/>
      <c r="B18" s="4" t="n"/>
      <c r="C18" s="4" t="n"/>
      <c r="D18" s="5" t="n"/>
      <c r="E18" s="5" t="n"/>
      <c r="F18" s="6" t="n"/>
      <c r="G18" s="7">
        <f>IF(AND(A18&lt;&gt;"",ISNUMBER(D18),ISNUMBER(E18)),D18-E18,"")</f>
        <v/>
      </c>
      <c r="H18" s="8">
        <f>IF(ISNUMBER(G18),IF(D18&gt;0,E18/D18,""),"")</f>
        <v/>
      </c>
      <c r="I18" s="8">
        <f>IF(ISNUMBER(J18),IF($S$3&gt;0,F18/$S$3,""),"")</f>
        <v/>
      </c>
      <c r="J18" s="7">
        <f>IF(AND(ISNUMBER(G18),ISNUMBER(F18)),G18*F18,"")</f>
        <v/>
      </c>
      <c r="K18" s="9">
        <f>IF(ISNUMBER(I18),IF(ROUND(I18-$S$5,9)&gt;=0,"High","Low"),"")</f>
        <v/>
      </c>
      <c r="L18" s="9">
        <f>IF(ISNUMBER(I18),IF(ROUND(G18-$S$7,9)&gt;=0,"High","Low"),"")</f>
        <v/>
      </c>
      <c r="M18" s="10">
        <f>IF(AND(K18&lt;&gt;"",L18&lt;&gt;""),IF(K18="High",IF(L18="High","Star","Plowhorse"),IF(L18="High","Puzzle","Dog")),"")</f>
        <v/>
      </c>
      <c r="N18" s="5" t="n"/>
      <c r="O18" s="7">
        <f>IF(AND(ISNUMBER(G18),ISNUMBER(N18)),N18-E18,"")</f>
        <v/>
      </c>
      <c r="P18" s="7">
        <f>IF(AND(ISNUMBER(J18),ISNUMBER(N18)),(N18-D18)*F18,"")</f>
        <v/>
      </c>
      <c r="S18" s="15">
        <f>IF(R18="","",COUNTIFS(B$2:B$31,R18,A$2:A$31,"&lt;&gt;"))</f>
        <v/>
      </c>
      <c r="T18" s="16">
        <f>IF(OR(R18="",COUNTA(A$2:A$31)=0),"",S18/COUNTA(A$2:A$31))</f>
        <v/>
      </c>
    </row>
    <row r="19">
      <c r="A19" s="4" t="n"/>
      <c r="B19" s="4" t="n"/>
      <c r="C19" s="4" t="n"/>
      <c r="D19" s="5" t="n"/>
      <c r="E19" s="5" t="n"/>
      <c r="F19" s="6" t="n"/>
      <c r="G19" s="7">
        <f>IF(AND(A19&lt;&gt;"",ISNUMBER(D19),ISNUMBER(E19)),D19-E19,"")</f>
        <v/>
      </c>
      <c r="H19" s="8">
        <f>IF(ISNUMBER(G19),IF(D19&gt;0,E19/D19,""),"")</f>
        <v/>
      </c>
      <c r="I19" s="8">
        <f>IF(ISNUMBER(J19),IF($S$3&gt;0,F19/$S$3,""),"")</f>
        <v/>
      </c>
      <c r="J19" s="7">
        <f>IF(AND(ISNUMBER(G19),ISNUMBER(F19)),G19*F19,"")</f>
        <v/>
      </c>
      <c r="K19" s="9">
        <f>IF(ISNUMBER(I19),IF(ROUND(I19-$S$5,9)&gt;=0,"High","Low"),"")</f>
        <v/>
      </c>
      <c r="L19" s="9">
        <f>IF(ISNUMBER(I19),IF(ROUND(G19-$S$7,9)&gt;=0,"High","Low"),"")</f>
        <v/>
      </c>
      <c r="M19" s="10">
        <f>IF(AND(K19&lt;&gt;"",L19&lt;&gt;""),IF(K19="High",IF(L19="High","Star","Plowhorse"),IF(L19="High","Puzzle","Dog")),"")</f>
        <v/>
      </c>
      <c r="N19" s="5" t="n"/>
      <c r="O19" s="7">
        <f>IF(AND(ISNUMBER(G19),ISNUMBER(N19)),N19-E19,"")</f>
        <v/>
      </c>
      <c r="P19" s="7">
        <f>IF(AND(ISNUMBER(J19),ISNUMBER(N19)),(N19-D19)*F19,"")</f>
        <v/>
      </c>
    </row>
    <row r="20">
      <c r="A20" s="4" t="n"/>
      <c r="B20" s="4" t="n"/>
      <c r="C20" s="4" t="n"/>
      <c r="D20" s="5" t="n"/>
      <c r="E20" s="5" t="n"/>
      <c r="F20" s="6" t="n"/>
      <c r="G20" s="7">
        <f>IF(AND(A20&lt;&gt;"",ISNUMBER(D20),ISNUMBER(E20)),D20-E20,"")</f>
        <v/>
      </c>
      <c r="H20" s="8">
        <f>IF(ISNUMBER(G20),IF(D20&gt;0,E20/D20,""),"")</f>
        <v/>
      </c>
      <c r="I20" s="8">
        <f>IF(ISNUMBER(J20),IF($S$3&gt;0,F20/$S$3,""),"")</f>
        <v/>
      </c>
      <c r="J20" s="7">
        <f>IF(AND(ISNUMBER(G20),ISNUMBER(F20)),G20*F20,"")</f>
        <v/>
      </c>
      <c r="K20" s="9">
        <f>IF(ISNUMBER(I20),IF(ROUND(I20-$S$5,9)&gt;=0,"High","Low"),"")</f>
        <v/>
      </c>
      <c r="L20" s="9">
        <f>IF(ISNUMBER(I20),IF(ROUND(G20-$S$7,9)&gt;=0,"High","Low"),"")</f>
        <v/>
      </c>
      <c r="M20" s="10">
        <f>IF(AND(K20&lt;&gt;"",L20&lt;&gt;""),IF(K20="High",IF(L20="High","Star","Plowhorse"),IF(L20="High","Puzzle","Dog")),"")</f>
        <v/>
      </c>
      <c r="N20" s="5" t="n"/>
      <c r="O20" s="7">
        <f>IF(AND(ISNUMBER(G20),ISNUMBER(N20)),N20-E20,"")</f>
        <v/>
      </c>
      <c r="P20" s="7">
        <f>IF(AND(ISNUMBER(J20),ISNUMBER(N20)),(N20-D20)*F20,"")</f>
        <v/>
      </c>
      <c r="R20" s="2" t="inlineStr">
        <is>
          <t>Style (type yours)</t>
        </is>
      </c>
      <c r="S20" s="2" t="inlineStr">
        <is>
          <t>Drinks</t>
        </is>
      </c>
      <c r="T20" s="2" t="inlineStr">
        <is>
          <t>Share</t>
        </is>
      </c>
    </row>
    <row r="21">
      <c r="A21" s="4" t="n"/>
      <c r="B21" s="4" t="n"/>
      <c r="C21" s="4" t="n"/>
      <c r="D21" s="5" t="n"/>
      <c r="E21" s="5" t="n"/>
      <c r="F21" s="6" t="n"/>
      <c r="G21" s="7">
        <f>IF(AND(A21&lt;&gt;"",ISNUMBER(D21),ISNUMBER(E21)),D21-E21,"")</f>
        <v/>
      </c>
      <c r="H21" s="8">
        <f>IF(ISNUMBER(G21),IF(D21&gt;0,E21/D21,""),"")</f>
        <v/>
      </c>
      <c r="I21" s="8">
        <f>IF(ISNUMBER(J21),IF($S$3&gt;0,F21/$S$3,""),"")</f>
        <v/>
      </c>
      <c r="J21" s="7">
        <f>IF(AND(ISNUMBER(G21),ISNUMBER(F21)),G21*F21,"")</f>
        <v/>
      </c>
      <c r="K21" s="9">
        <f>IF(ISNUMBER(I21),IF(ROUND(I21-$S$5,9)&gt;=0,"High","Low"),"")</f>
        <v/>
      </c>
      <c r="L21" s="9">
        <f>IF(ISNUMBER(I21),IF(ROUND(G21-$S$7,9)&gt;=0,"High","Low"),"")</f>
        <v/>
      </c>
      <c r="M21" s="10">
        <f>IF(AND(K21&lt;&gt;"",L21&lt;&gt;""),IF(K21="High",IF(L21="High","Star","Plowhorse"),IF(L21="High","Puzzle","Dog")),"")</f>
        <v/>
      </c>
      <c r="N21" s="5" t="n"/>
      <c r="O21" s="7">
        <f>IF(AND(ISNUMBER(G21),ISNUMBER(N21)),N21-E21,"")</f>
        <v/>
      </c>
      <c r="P21" s="7">
        <f>IF(AND(ISNUMBER(J21),ISNUMBER(N21)),(N21-D21)*F21,"")</f>
        <v/>
      </c>
      <c r="R21" t="inlineStr">
        <is>
          <t>Shaken</t>
        </is>
      </c>
      <c r="S21" s="15">
        <f>IF(R21="","",COUNTIFS(C$2:C$31,R21,A$2:A$31,"&lt;&gt;"))</f>
        <v/>
      </c>
      <c r="T21" s="16">
        <f>IF(OR(R21="",COUNTA(A$2:A$31)=0),"",S21/COUNTA(A$2:A$31))</f>
        <v/>
      </c>
    </row>
    <row r="22">
      <c r="A22" s="4" t="n"/>
      <c r="B22" s="4" t="n"/>
      <c r="C22" s="4" t="n"/>
      <c r="D22" s="5" t="n"/>
      <c r="E22" s="5" t="n"/>
      <c r="F22" s="6" t="n"/>
      <c r="G22" s="7">
        <f>IF(AND(A22&lt;&gt;"",ISNUMBER(D22),ISNUMBER(E22)),D22-E22,"")</f>
        <v/>
      </c>
      <c r="H22" s="8">
        <f>IF(ISNUMBER(G22),IF(D22&gt;0,E22/D22,""),"")</f>
        <v/>
      </c>
      <c r="I22" s="8">
        <f>IF(ISNUMBER(J22),IF($S$3&gt;0,F22/$S$3,""),"")</f>
        <v/>
      </c>
      <c r="J22" s="7">
        <f>IF(AND(ISNUMBER(G22),ISNUMBER(F22)),G22*F22,"")</f>
        <v/>
      </c>
      <c r="K22" s="9">
        <f>IF(ISNUMBER(I22),IF(ROUND(I22-$S$5,9)&gt;=0,"High","Low"),"")</f>
        <v/>
      </c>
      <c r="L22" s="9">
        <f>IF(ISNUMBER(I22),IF(ROUND(G22-$S$7,9)&gt;=0,"High","Low"),"")</f>
        <v/>
      </c>
      <c r="M22" s="10">
        <f>IF(AND(K22&lt;&gt;"",L22&lt;&gt;""),IF(K22="High",IF(L22="High","Star","Plowhorse"),IF(L22="High","Puzzle","Dog")),"")</f>
        <v/>
      </c>
      <c r="N22" s="5" t="n"/>
      <c r="O22" s="7">
        <f>IF(AND(ISNUMBER(G22),ISNUMBER(N22)),N22-E22,"")</f>
        <v/>
      </c>
      <c r="P22" s="7">
        <f>IF(AND(ISNUMBER(J22),ISNUMBER(N22)),(N22-D22)*F22,"")</f>
        <v/>
      </c>
      <c r="R22" t="inlineStr">
        <is>
          <t>Stirred</t>
        </is>
      </c>
      <c r="S22" s="15">
        <f>IF(R22="","",COUNTIFS(C$2:C$31,R22,A$2:A$31,"&lt;&gt;"))</f>
        <v/>
      </c>
      <c r="T22" s="16">
        <f>IF(OR(R22="",COUNTA(A$2:A$31)=0),"",S22/COUNTA(A$2:A$31))</f>
        <v/>
      </c>
    </row>
    <row r="23">
      <c r="A23" s="4" t="n"/>
      <c r="B23" s="4" t="n"/>
      <c r="C23" s="4" t="n"/>
      <c r="D23" s="5" t="n"/>
      <c r="E23" s="5" t="n"/>
      <c r="F23" s="6" t="n"/>
      <c r="G23" s="7">
        <f>IF(AND(A23&lt;&gt;"",ISNUMBER(D23),ISNUMBER(E23)),D23-E23,"")</f>
        <v/>
      </c>
      <c r="H23" s="8">
        <f>IF(ISNUMBER(G23),IF(D23&gt;0,E23/D23,""),"")</f>
        <v/>
      </c>
      <c r="I23" s="8">
        <f>IF(ISNUMBER(J23),IF($S$3&gt;0,F23/$S$3,""),"")</f>
        <v/>
      </c>
      <c r="J23" s="7">
        <f>IF(AND(ISNUMBER(G23),ISNUMBER(F23)),G23*F23,"")</f>
        <v/>
      </c>
      <c r="K23" s="9">
        <f>IF(ISNUMBER(I23),IF(ROUND(I23-$S$5,9)&gt;=0,"High","Low"),"")</f>
        <v/>
      </c>
      <c r="L23" s="9">
        <f>IF(ISNUMBER(I23),IF(ROUND(G23-$S$7,9)&gt;=0,"High","Low"),"")</f>
        <v/>
      </c>
      <c r="M23" s="10">
        <f>IF(AND(K23&lt;&gt;"",L23&lt;&gt;""),IF(K23="High",IF(L23="High","Star","Plowhorse"),IF(L23="High","Puzzle","Dog")),"")</f>
        <v/>
      </c>
      <c r="N23" s="5" t="n"/>
      <c r="O23" s="7">
        <f>IF(AND(ISNUMBER(G23),ISNUMBER(N23)),N23-E23,"")</f>
        <v/>
      </c>
      <c r="P23" s="7">
        <f>IF(AND(ISNUMBER(J23),ISNUMBER(N23)),(N23-D23)*F23,"")</f>
        <v/>
      </c>
      <c r="R23" t="inlineStr">
        <is>
          <t>Built</t>
        </is>
      </c>
      <c r="S23" s="15">
        <f>IF(R23="","",COUNTIFS(C$2:C$31,R23,A$2:A$31,"&lt;&gt;"))</f>
        <v/>
      </c>
      <c r="T23" s="16">
        <f>IF(OR(R23="",COUNTA(A$2:A$31)=0),"",S23/COUNTA(A$2:A$31))</f>
        <v/>
      </c>
    </row>
    <row r="24">
      <c r="A24" s="4" t="n"/>
      <c r="B24" s="4" t="n"/>
      <c r="C24" s="4" t="n"/>
      <c r="D24" s="5" t="n"/>
      <c r="E24" s="5" t="n"/>
      <c r="F24" s="6" t="n"/>
      <c r="G24" s="7">
        <f>IF(AND(A24&lt;&gt;"",ISNUMBER(D24),ISNUMBER(E24)),D24-E24,"")</f>
        <v/>
      </c>
      <c r="H24" s="8">
        <f>IF(ISNUMBER(G24),IF(D24&gt;0,E24/D24,""),"")</f>
        <v/>
      </c>
      <c r="I24" s="8">
        <f>IF(ISNUMBER(J24),IF($S$3&gt;0,F24/$S$3,""),"")</f>
        <v/>
      </c>
      <c r="J24" s="7">
        <f>IF(AND(ISNUMBER(G24),ISNUMBER(F24)),G24*F24,"")</f>
        <v/>
      </c>
      <c r="K24" s="9">
        <f>IF(ISNUMBER(I24),IF(ROUND(I24-$S$5,9)&gt;=0,"High","Low"),"")</f>
        <v/>
      </c>
      <c r="L24" s="9">
        <f>IF(ISNUMBER(I24),IF(ROUND(G24-$S$7,9)&gt;=0,"High","Low"),"")</f>
        <v/>
      </c>
      <c r="M24" s="10">
        <f>IF(AND(K24&lt;&gt;"",L24&lt;&gt;""),IF(K24="High",IF(L24="High","Star","Plowhorse"),IF(L24="High","Puzzle","Dog")),"")</f>
        <v/>
      </c>
      <c r="N24" s="5" t="n"/>
      <c r="O24" s="7">
        <f>IF(AND(ISNUMBER(G24),ISNUMBER(N24)),N24-E24,"")</f>
        <v/>
      </c>
      <c r="P24" s="7">
        <f>IF(AND(ISNUMBER(J24),ISNUMBER(N24)),(N24-D24)*F24,"")</f>
        <v/>
      </c>
      <c r="R24" t="inlineStr">
        <is>
          <t>Swizzled</t>
        </is>
      </c>
      <c r="S24" s="15">
        <f>IF(R24="","",COUNTIFS(C$2:C$31,R24,A$2:A$31,"&lt;&gt;"))</f>
        <v/>
      </c>
      <c r="T24" s="16">
        <f>IF(OR(R24="",COUNTA(A$2:A$31)=0),"",S24/COUNTA(A$2:A$31))</f>
        <v/>
      </c>
    </row>
    <row r="25">
      <c r="A25" s="4" t="n"/>
      <c r="B25" s="4" t="n"/>
      <c r="C25" s="4" t="n"/>
      <c r="D25" s="5" t="n"/>
      <c r="E25" s="5" t="n"/>
      <c r="F25" s="6" t="n"/>
      <c r="G25" s="7">
        <f>IF(AND(A25&lt;&gt;"",ISNUMBER(D25),ISNUMBER(E25)),D25-E25,"")</f>
        <v/>
      </c>
      <c r="H25" s="8">
        <f>IF(ISNUMBER(G25),IF(D25&gt;0,E25/D25,""),"")</f>
        <v/>
      </c>
      <c r="I25" s="8">
        <f>IF(ISNUMBER(J25),IF($S$3&gt;0,F25/$S$3,""),"")</f>
        <v/>
      </c>
      <c r="J25" s="7">
        <f>IF(AND(ISNUMBER(G25),ISNUMBER(F25)),G25*F25,"")</f>
        <v/>
      </c>
      <c r="K25" s="9">
        <f>IF(ISNUMBER(I25),IF(ROUND(I25-$S$5,9)&gt;=0,"High","Low"),"")</f>
        <v/>
      </c>
      <c r="L25" s="9">
        <f>IF(ISNUMBER(I25),IF(ROUND(G25-$S$7,9)&gt;=0,"High","Low"),"")</f>
        <v/>
      </c>
      <c r="M25" s="10">
        <f>IF(AND(K25&lt;&gt;"",L25&lt;&gt;""),IF(K25="High",IF(L25="High","Star","Plowhorse"),IF(L25="High","Puzzle","Dog")),"")</f>
        <v/>
      </c>
      <c r="N25" s="5" t="n"/>
      <c r="O25" s="7">
        <f>IF(AND(ISNUMBER(G25),ISNUMBER(N25)),N25-E25,"")</f>
        <v/>
      </c>
      <c r="P25" s="7">
        <f>IF(AND(ISNUMBER(J25),ISNUMBER(N25)),(N25-D25)*F25,"")</f>
        <v/>
      </c>
      <c r="R25" t="inlineStr">
        <is>
          <t>Poured (pre-batch)</t>
        </is>
      </c>
      <c r="S25" s="15">
        <f>IF(R25="","",COUNTIFS(C$2:C$31,R25,A$2:A$31,"&lt;&gt;"))</f>
        <v/>
      </c>
      <c r="T25" s="16">
        <f>IF(OR(R25="",COUNTA(A$2:A$31)=0),"",S25/COUNTA(A$2:A$31))</f>
        <v/>
      </c>
    </row>
    <row r="26">
      <c r="A26" s="4" t="n"/>
      <c r="B26" s="4" t="n"/>
      <c r="C26" s="4" t="n"/>
      <c r="D26" s="5" t="n"/>
      <c r="E26" s="5" t="n"/>
      <c r="F26" s="6" t="n"/>
      <c r="G26" s="7">
        <f>IF(AND(A26&lt;&gt;"",ISNUMBER(D26),ISNUMBER(E26)),D26-E26,"")</f>
        <v/>
      </c>
      <c r="H26" s="8">
        <f>IF(ISNUMBER(G26),IF(D26&gt;0,E26/D26,""),"")</f>
        <v/>
      </c>
      <c r="I26" s="8">
        <f>IF(ISNUMBER(J26),IF($S$3&gt;0,F26/$S$3,""),"")</f>
        <v/>
      </c>
      <c r="J26" s="7">
        <f>IF(AND(ISNUMBER(G26),ISNUMBER(F26)),G26*F26,"")</f>
        <v/>
      </c>
      <c r="K26" s="9">
        <f>IF(ISNUMBER(I26),IF(ROUND(I26-$S$5,9)&gt;=0,"High","Low"),"")</f>
        <v/>
      </c>
      <c r="L26" s="9">
        <f>IF(ISNUMBER(I26),IF(ROUND(G26-$S$7,9)&gt;=0,"High","Low"),"")</f>
        <v/>
      </c>
      <c r="M26" s="10">
        <f>IF(AND(K26&lt;&gt;"",L26&lt;&gt;""),IF(K26="High",IF(L26="High","Star","Plowhorse"),IF(L26="High","Puzzle","Dog")),"")</f>
        <v/>
      </c>
      <c r="N26" s="5" t="n"/>
      <c r="O26" s="7">
        <f>IF(AND(ISNUMBER(G26),ISNUMBER(N26)),N26-E26,"")</f>
        <v/>
      </c>
      <c r="P26" s="7">
        <f>IF(AND(ISNUMBER(J26),ISNUMBER(N26)),(N26-D26)*F26,"")</f>
        <v/>
      </c>
      <c r="S26" s="15">
        <f>IF(R26="","",COUNTIFS(C$2:C$31,R26,A$2:A$31,"&lt;&gt;"))</f>
        <v/>
      </c>
      <c r="T26" s="16">
        <f>IF(OR(R26="",COUNTA(A$2:A$31)=0),"",S26/COUNTA(A$2:A$31))</f>
        <v/>
      </c>
    </row>
    <row r="27">
      <c r="A27" s="4" t="n"/>
      <c r="B27" s="4" t="n"/>
      <c r="C27" s="4" t="n"/>
      <c r="D27" s="5" t="n"/>
      <c r="E27" s="5" t="n"/>
      <c r="F27" s="6" t="n"/>
      <c r="G27" s="7">
        <f>IF(AND(A27&lt;&gt;"",ISNUMBER(D27),ISNUMBER(E27)),D27-E27,"")</f>
        <v/>
      </c>
      <c r="H27" s="8">
        <f>IF(ISNUMBER(G27),IF(D27&gt;0,E27/D27,""),"")</f>
        <v/>
      </c>
      <c r="I27" s="8">
        <f>IF(ISNUMBER(J27),IF($S$3&gt;0,F27/$S$3,""),"")</f>
        <v/>
      </c>
      <c r="J27" s="7">
        <f>IF(AND(ISNUMBER(G27),ISNUMBER(F27)),G27*F27,"")</f>
        <v/>
      </c>
      <c r="K27" s="9">
        <f>IF(ISNUMBER(I27),IF(ROUND(I27-$S$5,9)&gt;=0,"High","Low"),"")</f>
        <v/>
      </c>
      <c r="L27" s="9">
        <f>IF(ISNUMBER(I27),IF(ROUND(G27-$S$7,9)&gt;=0,"High","Low"),"")</f>
        <v/>
      </c>
      <c r="M27" s="10">
        <f>IF(AND(K27&lt;&gt;"",L27&lt;&gt;""),IF(K27="High",IF(L27="High","Star","Plowhorse"),IF(L27="High","Puzzle","Dog")),"")</f>
        <v/>
      </c>
      <c r="N27" s="5" t="n"/>
      <c r="O27" s="7">
        <f>IF(AND(ISNUMBER(G27),ISNUMBER(N27)),N27-E27,"")</f>
        <v/>
      </c>
      <c r="P27" s="7">
        <f>IF(AND(ISNUMBER(J27),ISNUMBER(N27)),(N27-D27)*F27,"")</f>
        <v/>
      </c>
      <c r="S27" s="15">
        <f>IF(R27="","",COUNTIFS(C$2:C$31,R27,A$2:A$31,"&lt;&gt;"))</f>
        <v/>
      </c>
      <c r="T27" s="16">
        <f>IF(OR(R27="",COUNTA(A$2:A$31)=0),"",S27/COUNTA(A$2:A$31))</f>
        <v/>
      </c>
    </row>
    <row r="28">
      <c r="A28" s="4" t="n"/>
      <c r="B28" s="4" t="n"/>
      <c r="C28" s="4" t="n"/>
      <c r="D28" s="5" t="n"/>
      <c r="E28" s="5" t="n"/>
      <c r="F28" s="6" t="n"/>
      <c r="G28" s="7">
        <f>IF(AND(A28&lt;&gt;"",ISNUMBER(D28),ISNUMBER(E28)),D28-E28,"")</f>
        <v/>
      </c>
      <c r="H28" s="8">
        <f>IF(ISNUMBER(G28),IF(D28&gt;0,E28/D28,""),"")</f>
        <v/>
      </c>
      <c r="I28" s="8">
        <f>IF(ISNUMBER(J28),IF($S$3&gt;0,F28/$S$3,""),"")</f>
        <v/>
      </c>
      <c r="J28" s="7">
        <f>IF(AND(ISNUMBER(G28),ISNUMBER(F28)),G28*F28,"")</f>
        <v/>
      </c>
      <c r="K28" s="9">
        <f>IF(ISNUMBER(I28),IF(ROUND(I28-$S$5,9)&gt;=0,"High","Low"),"")</f>
        <v/>
      </c>
      <c r="L28" s="9">
        <f>IF(ISNUMBER(I28),IF(ROUND(G28-$S$7,9)&gt;=0,"High","Low"),"")</f>
        <v/>
      </c>
      <c r="M28" s="10">
        <f>IF(AND(K28&lt;&gt;"",L28&lt;&gt;""),IF(K28="High",IF(L28="High","Star","Plowhorse"),IF(L28="High","Puzzle","Dog")),"")</f>
        <v/>
      </c>
      <c r="N28" s="5" t="n"/>
      <c r="O28" s="7">
        <f>IF(AND(ISNUMBER(G28),ISNUMBER(N28)),N28-E28,"")</f>
        <v/>
      </c>
      <c r="P28" s="7">
        <f>IF(AND(ISNUMBER(J28),ISNUMBER(N28)),(N28-D28)*F28,"")</f>
        <v/>
      </c>
      <c r="S28" s="15">
        <f>IF(R28="","",COUNTIFS(C$2:C$31,R28,A$2:A$31,"&lt;&gt;"))</f>
        <v/>
      </c>
      <c r="T28" s="16">
        <f>IF(OR(R28="",COUNTA(A$2:A$31)=0),"",S28/COUNTA(A$2:A$31))</f>
        <v/>
      </c>
    </row>
    <row r="29">
      <c r="A29" s="4" t="n"/>
      <c r="B29" s="4" t="n"/>
      <c r="C29" s="4" t="n"/>
      <c r="D29" s="5" t="n"/>
      <c r="E29" s="5" t="n"/>
      <c r="F29" s="6" t="n"/>
      <c r="G29" s="7">
        <f>IF(AND(A29&lt;&gt;"",ISNUMBER(D29),ISNUMBER(E29)),D29-E29,"")</f>
        <v/>
      </c>
      <c r="H29" s="8">
        <f>IF(ISNUMBER(G29),IF(D29&gt;0,E29/D29,""),"")</f>
        <v/>
      </c>
      <c r="I29" s="8">
        <f>IF(ISNUMBER(J29),IF($S$3&gt;0,F29/$S$3,""),"")</f>
        <v/>
      </c>
      <c r="J29" s="7">
        <f>IF(AND(ISNUMBER(G29),ISNUMBER(F29)),G29*F29,"")</f>
        <v/>
      </c>
      <c r="K29" s="9">
        <f>IF(ISNUMBER(I29),IF(ROUND(I29-$S$5,9)&gt;=0,"High","Low"),"")</f>
        <v/>
      </c>
      <c r="L29" s="9">
        <f>IF(ISNUMBER(I29),IF(ROUND(G29-$S$7,9)&gt;=0,"High","Low"),"")</f>
        <v/>
      </c>
      <c r="M29" s="10">
        <f>IF(AND(K29&lt;&gt;"",L29&lt;&gt;""),IF(K29="High",IF(L29="High","Star","Plowhorse"),IF(L29="High","Puzzle","Dog")),"")</f>
        <v/>
      </c>
      <c r="N29" s="5" t="n"/>
      <c r="O29" s="7">
        <f>IF(AND(ISNUMBER(G29),ISNUMBER(N29)),N29-E29,"")</f>
        <v/>
      </c>
      <c r="P29" s="7">
        <f>IF(AND(ISNUMBER(J29),ISNUMBER(N29)),(N29-D29)*F29,"")</f>
        <v/>
      </c>
    </row>
    <row r="30">
      <c r="A30" s="4" t="n"/>
      <c r="B30" s="4" t="n"/>
      <c r="C30" s="4" t="n"/>
      <c r="D30" s="5" t="n"/>
      <c r="E30" s="5" t="n"/>
      <c r="F30" s="6" t="n"/>
      <c r="G30" s="7">
        <f>IF(AND(A30&lt;&gt;"",ISNUMBER(D30),ISNUMBER(E30)),D30-E30,"")</f>
        <v/>
      </c>
      <c r="H30" s="8">
        <f>IF(ISNUMBER(G30),IF(D30&gt;0,E30/D30,""),"")</f>
        <v/>
      </c>
      <c r="I30" s="8">
        <f>IF(ISNUMBER(J30),IF($S$3&gt;0,F30/$S$3,""),"")</f>
        <v/>
      </c>
      <c r="J30" s="7">
        <f>IF(AND(ISNUMBER(G30),ISNUMBER(F30)),G30*F30,"")</f>
        <v/>
      </c>
      <c r="K30" s="9">
        <f>IF(ISNUMBER(I30),IF(ROUND(I30-$S$5,9)&gt;=0,"High","Low"),"")</f>
        <v/>
      </c>
      <c r="L30" s="9">
        <f>IF(ISNUMBER(I30),IF(ROUND(G30-$S$7,9)&gt;=0,"High","Low"),"")</f>
        <v/>
      </c>
      <c r="M30" s="10">
        <f>IF(AND(K30&lt;&gt;"",L30&lt;&gt;""),IF(K30="High",IF(L30="High","Star","Plowhorse"),IF(L30="High","Puzzle","Dog")),"")</f>
        <v/>
      </c>
      <c r="N30" s="5" t="n"/>
      <c r="O30" s="7">
        <f>IF(AND(ISNUMBER(G30),ISNUMBER(N30)),N30-E30,"")</f>
        <v/>
      </c>
      <c r="P30" s="7">
        <f>IF(AND(ISNUMBER(J30),ISNUMBER(N30)),(N30-D30)*F30,"")</f>
        <v/>
      </c>
    </row>
    <row r="31">
      <c r="A31" s="4" t="n"/>
      <c r="B31" s="4" t="n"/>
      <c r="C31" s="4" t="n"/>
      <c r="D31" s="5" t="n"/>
      <c r="E31" s="5" t="n"/>
      <c r="F31" s="6" t="n"/>
      <c r="G31" s="7">
        <f>IF(AND(A31&lt;&gt;"",ISNUMBER(D31),ISNUMBER(E31)),D31-E31,"")</f>
        <v/>
      </c>
      <c r="H31" s="8">
        <f>IF(ISNUMBER(G31),IF(D31&gt;0,E31/D31,""),"")</f>
        <v/>
      </c>
      <c r="I31" s="8">
        <f>IF(ISNUMBER(J31),IF($S$3&gt;0,F31/$S$3,""),"")</f>
        <v/>
      </c>
      <c r="J31" s="7">
        <f>IF(AND(ISNUMBER(G31),ISNUMBER(F31)),G31*F31,"")</f>
        <v/>
      </c>
      <c r="K31" s="9">
        <f>IF(ISNUMBER(I31),IF(ROUND(I31-$S$5,9)&gt;=0,"High","Low"),"")</f>
        <v/>
      </c>
      <c r="L31" s="9">
        <f>IF(ISNUMBER(I31),IF(ROUND(G31-$S$7,9)&gt;=0,"High","Low"),"")</f>
        <v/>
      </c>
      <c r="M31" s="10">
        <f>IF(AND(K31&lt;&gt;"",L31&lt;&gt;""),IF(K31="High",IF(L31="High","Star","Plowhorse"),IF(L31="High","Puzzle","Dog")),"")</f>
        <v/>
      </c>
      <c r="N31" s="5" t="n"/>
      <c r="O31" s="7">
        <f>IF(AND(ISNUMBER(G31),ISNUMBER(N31)),N31-E31,"")</f>
        <v/>
      </c>
      <c r="P31" s="7">
        <f>IF(AND(ISNUMBER(J31),ISNUMBER(N31)),(N31-D31)*F31,"")</f>
        <v/>
      </c>
    </row>
    <row r="33">
      <c r="A33" s="17" t="inlineStr">
        <is>
          <t>All drinks</t>
        </is>
      </c>
      <c r="F33" s="18">
        <f>$S$3</f>
        <v/>
      </c>
      <c r="G33" s="19">
        <f>$S$7</f>
        <v/>
      </c>
      <c r="I33" s="22">
        <f>IF($S$3&gt;0,SUM(I$2:I$31),"")</f>
        <v/>
      </c>
      <c r="J33" s="19">
        <f>SUM(J$2:J$31)</f>
        <v/>
      </c>
      <c r="P33" s="19">
        <f>IF(COUNT(P$2:P$31)=0,"",SUM(P$2:P$31))</f>
        <v/>
      </c>
    </row>
    <row r="35">
      <c r="A35" s="17" t="inlineStr">
        <is>
          <t>Groups are starting points to check, not decisions.</t>
        </is>
      </c>
    </row>
    <row r="36">
      <c r="A36" s="17" t="inlineStr">
        <is>
          <t>Star</t>
        </is>
      </c>
      <c r="B36" t="inlineStr">
        <is>
          <t>Keep it prominent and keep it consistent; check its price still fits.</t>
        </is>
      </c>
    </row>
    <row r="37">
      <c r="A37" s="17" t="inlineStr">
        <is>
          <t>Plowhorse</t>
        </is>
      </c>
      <c r="B37" t="inlineStr">
        <is>
          <t>Test a small price rise or a cheaper spec that keeps the drink.</t>
        </is>
      </c>
    </row>
    <row r="38">
      <c r="A38" s="17" t="inlineStr">
        <is>
          <t>Puzzle</t>
        </is>
      </c>
      <c r="B38" t="inlineStr">
        <is>
          <t>Try a new place on the menu and ask the team to recommend it.</t>
        </is>
      </c>
    </row>
    <row r="39">
      <c r="A39" s="17" t="inlineStr">
        <is>
          <t>Dog</t>
        </is>
      </c>
      <c r="B39" t="inlineStr">
        <is>
          <t>Find out who orders it and why; keep, change or remove it.</t>
        </is>
      </c>
    </row>
    <row r="41">
      <c r="A41" t="inlineStr">
        <is>
          <t>Only rows with a name, price, cost and number sold count toward the lines.</t>
        </is>
      </c>
    </row>
    <row r="42">
      <c r="A42" t="inlineStr">
        <is>
          <t>The lines compare drinks on this list only. Run cocktails, beer and wine as separate lists.</t>
        </is>
      </c>
    </row>
    <row r="43">
      <c r="A43" t="inlineStr">
        <is>
          <t>Use the same method when you compare two periods.</t>
        </is>
      </c>
    </row>
  </sheetData>
  <pageMargins left="0.4" right="0.4" top="0.5" bottom="0.5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Menu engineering worksheet, from jery.ai/learn/menu-engineering</t>
        </is>
      </c>
    </row>
    <row r="2">
      <c r="A2" s="24" t="inlineStr"/>
    </row>
    <row r="3">
      <c r="A3" s="24" t="inlineStr">
        <is>
          <t>1. Copy the Your menu sheet once per list: cocktails, beer, wine. The lines compare drinks on one list only, so mixing lists moves the average and changes every group. Use the same method when you compare two periods.</t>
        </is>
      </c>
    </row>
    <row r="4">
      <c r="A4" s="24" t="inlineStr">
        <is>
          <t>2. Type each drink, its base spirit and style, its menu price before tax, its cost from the costed spec, and how many sold in the period.</t>
        </is>
      </c>
    </row>
    <row r="5">
      <c r="A5" s="24" t="inlineStr">
        <is>
          <t>3. The shaded columns work themselves out. Only rows with a name, price, cost and number sold count. Popular means a mix at or above 70% of an even share of the list. High margin means a contribution margin at or above the weighted average.</t>
        </is>
      </c>
    </row>
    <row r="6">
      <c r="A6" s="24" t="inlineStr">
        <is>
          <t>4. Each group is a starting point to check, not a decision. Star: keep it prominent and keep it consistent; check its price still fits. Plowhorse: test a small price rise or a cheaper spec that keeps the drink. Puzzle: try a new place on the menu and ask the team to recommend it. Dog: find out who orders it and why; keep, change or remove it.</t>
        </is>
      </c>
    </row>
    <row r="7">
      <c r="A7" s="24" t="inlineStr">
        <is>
          <t>5. Type a price in "Test a new price" to see the extra contribution if the same number sell. Sales may not hold after a big rise.</t>
        </is>
      </c>
    </row>
    <row r="8">
      <c r="A8" s="24" t="inlineStr">
        <is>
          <t>6. The blocks on the right count the list by base spirit and by style. Type your own spirits and styles in the left-hand cells.</t>
        </is>
      </c>
    </row>
    <row r="9">
      <c r="A9" s="24" t="inlineStr"/>
    </row>
    <row r="10">
      <c r="A10" s="24" t="inlineStr">
        <is>
          <t>Worked example: 10 cocktails over 28 nights. Prices are before tax.</t>
        </is>
      </c>
    </row>
    <row r="11">
      <c r="A11" s="24" t="inlineStr"/>
    </row>
    <row r="12">
      <c r="A12" s="24" t="inlineStr">
        <is>
          <t>This sheet uses Kasavana and Smith's lines (70% of an even share; the weighted average contribution margin). A matrix that splits at the median instead, as Jery's does, can put some drinks in a different group.</t>
        </is>
      </c>
    </row>
  </sheetData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2026-10-04T13:22:14Z</dcterms:created>
  <dcterms:modified xmlns:dcterms="http://purl.org/dc/terms/" xmlns:xsi="http://www.w3.org/2001/XMLSchema-instance" xsi:type="dcterms:W3CDTF">2026-10-10T19:13:53Z</dcterms:modified>
</cp:coreProperties>
</file>