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New folder\"/>
    </mc:Choice>
  </mc:AlternateContent>
  <bookViews>
    <workbookView xWindow="0" yWindow="0" windowWidth="19200" windowHeight="6930" tabRatio="500"/>
  </bookViews>
  <sheets>
    <sheet name="🏠 INTRO &amp; GUIDE" sheetId="1" r:id="rId1"/>
    <sheet name="📋 Tax Index" sheetId="2" r:id="rId2"/>
    <sheet name="👤 Individual Tax" sheetId="3" r:id="rId3"/>
    <sheet name="🏢 Company Tax" sheetId="4" r:id="rId4"/>
    <sheet name="🛒 Buying Tax" sheetId="5" r:id="rId5"/>
    <sheet name="💼 Selling Tax" sheetId="6" r:id="rId6"/>
    <sheet name="🧾 VAT — Commercial" sheetId="7" r:id="rId7"/>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37" i="7" l="1"/>
  <c r="G37" i="7" s="1"/>
  <c r="E36" i="7"/>
  <c r="G36" i="7" s="1"/>
  <c r="G35" i="7"/>
  <c r="F35" i="7"/>
  <c r="E35" i="7"/>
  <c r="F34" i="7"/>
  <c r="E34" i="7"/>
  <c r="G34" i="7" s="1"/>
  <c r="E33" i="7"/>
  <c r="G33" i="7" s="1"/>
  <c r="D28" i="7"/>
  <c r="D26" i="7"/>
  <c r="D25" i="7"/>
  <c r="D24" i="7"/>
  <c r="D27" i="7" s="1"/>
  <c r="D18" i="7"/>
  <c r="D39" i="6"/>
  <c r="D37" i="6"/>
  <c r="D36" i="6"/>
  <c r="D42" i="6" s="1"/>
  <c r="D35" i="6"/>
  <c r="D33" i="6"/>
  <c r="D40" i="6" s="1"/>
  <c r="D25" i="6"/>
  <c r="D24" i="6"/>
  <c r="D23" i="6"/>
  <c r="D26" i="6" s="1"/>
  <c r="D28" i="6" s="1"/>
  <c r="D21" i="6"/>
  <c r="D20" i="6"/>
  <c r="D19" i="6"/>
  <c r="D18" i="6"/>
  <c r="D16" i="5"/>
  <c r="D27" i="5" s="1"/>
  <c r="E27" i="5" s="1"/>
  <c r="E45" i="4"/>
  <c r="E40" i="4"/>
  <c r="D35" i="4"/>
  <c r="E19" i="4"/>
  <c r="E18" i="4"/>
  <c r="E17" i="4"/>
  <c r="E20" i="4" s="1"/>
  <c r="E16" i="4"/>
  <c r="E15" i="4"/>
  <c r="E14" i="4"/>
  <c r="E32" i="3"/>
  <c r="E29" i="3"/>
  <c r="E20" i="3"/>
  <c r="E19" i="3"/>
  <c r="E27" i="3" s="1"/>
  <c r="E18" i="3"/>
  <c r="E17" i="3"/>
  <c r="E16" i="3"/>
  <c r="E15" i="3"/>
  <c r="E14" i="3"/>
  <c r="E13" i="3"/>
  <c r="E26" i="3" s="1"/>
  <c r="D34" i="6" l="1"/>
  <c r="D41" i="6" s="1"/>
  <c r="D43" i="6" s="1"/>
  <c r="D44" i="6" s="1"/>
  <c r="D29" i="6"/>
  <c r="E29" i="4"/>
  <c r="E39" i="4"/>
  <c r="E28" i="4"/>
  <c r="E30" i="4"/>
  <c r="E27" i="4"/>
  <c r="E26" i="4"/>
  <c r="E24" i="4"/>
  <c r="E34" i="4"/>
  <c r="E32" i="4"/>
  <c r="E31" i="4"/>
  <c r="E33" i="4"/>
  <c r="E25" i="4"/>
  <c r="E28" i="3"/>
  <c r="E30" i="3" s="1"/>
  <c r="E33" i="3" s="1"/>
  <c r="E23" i="5"/>
  <c r="D19" i="5"/>
  <c r="E24" i="5"/>
  <c r="F33" i="7"/>
  <c r="D18" i="5"/>
  <c r="F36" i="7"/>
  <c r="D22" i="5"/>
  <c r="E22" i="5" s="1"/>
  <c r="D20" i="5"/>
  <c r="E20" i="5" s="1"/>
  <c r="E26" i="5"/>
  <c r="E21" i="5"/>
  <c r="F37" i="7"/>
  <c r="E35" i="3" l="1"/>
  <c r="E34" i="3"/>
  <c r="E18" i="5"/>
  <c r="E42" i="4"/>
  <c r="E41" i="4"/>
  <c r="E43" i="4" s="1"/>
  <c r="E19" i="5"/>
  <c r="D25" i="5"/>
  <c r="E25" i="5" s="1"/>
  <c r="D45" i="6"/>
  <c r="D46" i="6" s="1"/>
  <c r="E46" i="4" l="1"/>
  <c r="E47" i="4" s="1"/>
  <c r="D29" i="5"/>
  <c r="D32" i="5" l="1"/>
  <c r="D31" i="5"/>
  <c r="D30" i="5"/>
  <c r="E48" i="4"/>
  <c r="E49" i="4" s="1"/>
</calcChain>
</file>

<file path=xl/sharedStrings.xml><?xml version="1.0" encoding="utf-8"?>
<sst xmlns="http://schemas.openxmlformats.org/spreadsheetml/2006/main" count="405" uniqueCount="394">
  <si>
    <t>🇺🇬  UGANDA PROPERTY TAX ESTIMATOR</t>
  </si>
  <si>
    <t>A comprehensive tax planning tool for property investors, landlords &amp; property managers in Uganda</t>
  </si>
  <si>
    <t>⚠️  IMPORTANT DISCLAIMER — PLEASE READ BEFORE USE</t>
  </si>
  <si>
    <t>This tool is provided for ESTIMATION and EDUCATIONAL purposes only. It does NOT constitute legal, tax, or financial advice. Tax laws in Uganda are subject to change by the Uganda Revenue Authority (URA) and Parliament. While this tool reflects tax rules as of 2024/2025, rates, thresholds and regulations may have been updated. All calculations are approximate. Threalty (U) Ltd accepts no liability for decisions made based on this tool. You are strongly advised to consult a certified tax professional, URA-registered tax agent, or qualified accountant before making any property investment or tax filing decisions.</t>
  </si>
  <si>
    <t xml:space="preserve">  📌  HOW TO USE THIS TOOL</t>
  </si>
  <si>
    <t>Sheet</t>
  </si>
  <si>
    <t>Who It's For</t>
  </si>
  <si>
    <t>What It Does</t>
  </si>
  <si>
    <t>Key Output</t>
  </si>
  <si>
    <t>📋 Tax Index</t>
  </si>
  <si>
    <t>All landlords &amp; investors</t>
  </si>
  <si>
    <t>Summary of every property tax in Uganda</t>
  </si>
  <si>
    <t>Quick reference guide</t>
  </si>
  <si>
    <t>👤 Individual Tax</t>
  </si>
  <si>
    <t>Private landlords (natural persons)</t>
  </si>
  <si>
    <t>Rental income tax estimator at 12% above threshold</t>
  </si>
  <si>
    <t>Annual tax liability (UGX)</t>
  </si>
  <si>
    <t>🏢 Company/Non-Individual</t>
  </si>
  <si>
    <t>Companies, trusts, partnerships</t>
  </si>
  <si>
    <t>Net rental income tax at 30% with deductions</t>
  </si>
  <si>
    <t>Annual tax &amp; effective rate</t>
  </si>
  <si>
    <t>🛒 Buying Tax</t>
  </si>
  <si>
    <t>Property buyers &amp; investors</t>
  </si>
  <si>
    <t>Stamp duty, transfer fees &amp; all purchase costs</t>
  </si>
  <si>
    <t>Total acquisition cost (UGX)</t>
  </si>
  <si>
    <t>💼 Selling Tax</t>
  </si>
  <si>
    <t>Property sellers</t>
  </si>
  <si>
    <t>Withholding tax &amp; estimated gain calculations</t>
  </si>
  <si>
    <t>Net sale proceeds (UGX)</t>
  </si>
  <si>
    <t>🧾 VAT — Commercial</t>
  </si>
  <si>
    <t>Commercial property landlords</t>
  </si>
  <si>
    <t>VAT registration threshold &amp; rent impact</t>
  </si>
  <si>
    <t>Gross-up rent calculator</t>
  </si>
  <si>
    <t xml:space="preserve">  🎨  COLOR CODING GUIDE — READ BEFORE EDITING</t>
  </si>
  <si>
    <t>🔵 Blue cells</t>
  </si>
  <si>
    <t>INPUT cells — enter your data here</t>
  </si>
  <si>
    <t>⚫ Black cells</t>
  </si>
  <si>
    <t>FORMULA cells — do not overwrite</t>
  </si>
  <si>
    <t>🟢 Green cells</t>
  </si>
  <si>
    <t>LINKED values — pulled from other sheets</t>
  </si>
  <si>
    <t>🟡 Yellow cells</t>
  </si>
  <si>
    <t>ASSUMPTION cells — key rates (review these)</t>
  </si>
  <si>
    <t>🔴 Red/Orange cells</t>
  </si>
  <si>
    <t>RESULT / TOTAL cells — final answers</t>
  </si>
  <si>
    <t xml:space="preserve">  🏢  ABOUT THIS TOOL</t>
  </si>
  <si>
    <t>Built by:</t>
  </si>
  <si>
    <t>Threalty (U) Ltd — Uganda's Property Intelligence Company</t>
  </si>
  <si>
    <t>Purpose:</t>
  </si>
  <si>
    <t>To help landlords, property managers &amp; investors understand and estimate property-related taxes in Uganda</t>
  </si>
  <si>
    <t>Tax Authority:</t>
  </si>
  <si>
    <t>Uganda Revenue Authority (URA) | www.ura.go.ug</t>
  </si>
  <si>
    <t>Local Rates:</t>
  </si>
  <si>
    <t>KCCA, Municipal &amp; Town Councils across Uganda</t>
  </si>
  <si>
    <t>Version:</t>
  </si>
  <si>
    <t>2025 Edition — reflects URA tax rules for Year of Income 2024/2025</t>
  </si>
  <si>
    <t>Updated:</t>
  </si>
  <si>
    <t>January 2025</t>
  </si>
  <si>
    <t>📋  UGANDA PROPERTY TAX INDEX</t>
  </si>
  <si>
    <t>Complete reference of taxes affecting property owners &amp; investors in Uganda | Source: URA &amp; Local Government Finance Act</t>
  </si>
  <si>
    <t xml:space="preserve">  CENTRAL GOVERNMENT TAXES — Uganda Revenue Authority (URA)</t>
  </si>
  <si>
    <t>Tax Name</t>
  </si>
  <si>
    <t>Rate</t>
  </si>
  <si>
    <t>Who Pays</t>
  </si>
  <si>
    <t>Tax Base</t>
  </si>
  <si>
    <t>Payment Deadline</t>
  </si>
  <si>
    <t>Governing Law</t>
  </si>
  <si>
    <t>Rental Income Tax (Individuals)</t>
  </si>
  <si>
    <t>12% flat rate</t>
  </si>
  <si>
    <t>Individual landlords / natural persons</t>
  </si>
  <si>
    <t>Gross annual rental income above UGX 2,820,000 threshold</t>
  </si>
  <si>
    <t>By 31 December (or 6 months after Y/E)</t>
  </si>
  <si>
    <t>Income Tax Act, Cap 340 — Sec 5 &amp; 6</t>
  </si>
  <si>
    <t>Rental Income Tax (Non-Individuals)</t>
  </si>
  <si>
    <t>30% on net income</t>
  </si>
  <si>
    <t>Net rental income (gross rent minus allowable expenses)</t>
  </si>
  <si>
    <t>Within 6 months after year of income end</t>
  </si>
  <si>
    <t>Income Tax Act, Cap 340 — Sec 17</t>
  </si>
  <si>
    <t>Withholding Tax — Rent Payments</t>
  </si>
  <si>
    <t>15% (residents) / 15% (non-residents)</t>
  </si>
  <si>
    <t>Tenant paying rent to landlord (deducted at source)</t>
  </si>
  <si>
    <t>Gross rent paid — tenant remits to URA on landlord's behalf</t>
  </si>
  <si>
    <t>15th of following month</t>
  </si>
  <si>
    <t>Income Tax Act — Sec 119</t>
  </si>
  <si>
    <t>Withholding Tax — Property Sale (Commercial)</t>
  </si>
  <si>
    <t>6% of gross proceeds</t>
  </si>
  <si>
    <t>Buyer withholds from seller of commercial property</t>
  </si>
  <si>
    <t>Gross sale price / consideration (not gain)</t>
  </si>
  <si>
    <t>Within 15 days of payment</t>
  </si>
  <si>
    <t>Income Tax Act — Sec 122A</t>
  </si>
  <si>
    <t>Value Added Tax (VAT) — Commercial Rent</t>
  </si>
  <si>
    <t>18% on taxable rent</t>
  </si>
  <si>
    <t>Landlords of commercial property exceeding UGX 150M/year</t>
  </si>
  <si>
    <t>Annual rental income from taxable supplies (commercial)</t>
  </si>
  <si>
    <t>VAT Act, Cap 349 — Sec 8</t>
  </si>
  <si>
    <t>Stamp Duty — Property Transfer</t>
  </si>
  <si>
    <t>1.5% of property value</t>
  </si>
  <si>
    <t>Purchaser / transferee of property</t>
  </si>
  <si>
    <t>Higher of consideration paid or market value of property</t>
  </si>
  <si>
    <t>Before registration of title</t>
  </si>
  <si>
    <t>Stamps Act, Cap 342</t>
  </si>
  <si>
    <t>Capital Gains (via Income Tax)</t>
  </si>
  <si>
    <t>30% (companies) / 10% (individuals)</t>
  </si>
  <si>
    <t>Seller of investment/business property assets</t>
  </si>
  <si>
    <t>Net gain = Sale Price minus Cost Base (acquisition + improvements)</t>
  </si>
  <si>
    <t>Annual tax return filing</t>
  </si>
  <si>
    <t>Income Tax Act — Sec 20 &amp; 78</t>
  </si>
  <si>
    <t>PAYE on Property Business Employees</t>
  </si>
  <si>
    <t>10%–40% graduated</t>
  </si>
  <si>
    <t>Employers in property businesses (PMs, agencies)</t>
  </si>
  <si>
    <t>Employee gross emoluments / salaries paid</t>
  </si>
  <si>
    <t>Income Tax Act — Sec 116</t>
  </si>
  <si>
    <t xml:space="preserve">  LOCAL GOVERNMENT TAXES — KCCA, Municipal &amp; Town Councils</t>
  </si>
  <si>
    <t>Tax / Rate Name</t>
  </si>
  <si>
    <t>Rate / Amount</t>
  </si>
  <si>
    <t>Tax Base / Notes</t>
  </si>
  <si>
    <t>Where Applicable</t>
  </si>
  <si>
    <t>Governing Authority</t>
  </si>
  <si>
    <t>KCCA Property Rates</t>
  </si>
  <si>
    <t>6%–12% of annual rental value</t>
  </si>
  <si>
    <t>Owners of commercial &amp; residential property in Kampala</t>
  </si>
  <si>
    <t>Assessed Annual Rental Value (ARV) set by KCCA valuation roll</t>
  </si>
  <si>
    <t>Kampala Capital City (KCCA)</t>
  </si>
  <si>
    <t>KCCA Act 2010 &amp; Rating Act Cap 246</t>
  </si>
  <si>
    <t>Municipal Council Property Rates</t>
  </si>
  <si>
    <t>2%–8% of ARV</t>
  </si>
  <si>
    <t>Property owners in gazetted municipalities</t>
  </si>
  <si>
    <t>Assessed Annual Rental Value per municipality valuation</t>
  </si>
  <si>
    <t>Jinja, Mbale, Mbarara, Gulu, Fort Portal, Masaka, Lira, Arua</t>
  </si>
  <si>
    <t>Local Government Act, Rating Act</t>
  </si>
  <si>
    <t>Town Council Property Rates</t>
  </si>
  <si>
    <t>1%–5% of ARV</t>
  </si>
  <si>
    <t>Property owners in town councils</t>
  </si>
  <si>
    <t>Assessed rental value — may be lower than municipal rates</t>
  </si>
  <si>
    <t>All gazetted town councils across Uganda</t>
  </si>
  <si>
    <t>Local Government Act</t>
  </si>
  <si>
    <t>Ground Rent (Mailo/Leasehold)</t>
  </si>
  <si>
    <t>Fixed annual amount by title</t>
  </si>
  <si>
    <t>Leaseholders &amp; Mailo land occupants</t>
  </si>
  <si>
    <t>Fixed annual ground rent per title — varies by location &amp; acreage</t>
  </si>
  <si>
    <t>Nationwide (varies by district)</t>
  </si>
  <si>
    <t>Land Act, Cap 227</t>
  </si>
  <si>
    <t>Trading / Business Licence</t>
  </si>
  <si>
    <t>UGX 50,000 – UGX 5,000,000+</t>
  </si>
  <si>
    <t>Property businesses, agencies, letting agents</t>
  </si>
  <si>
    <t>Flat fee based on business category and location</t>
  </si>
  <si>
    <t>All municipalities and city divisions</t>
  </si>
  <si>
    <t>Building Plan Approval Fees</t>
  </si>
  <si>
    <t>Varies (0.5%–2% of construction cost)</t>
  </si>
  <si>
    <t>Property developers and those constructing/extending</t>
  </si>
  <si>
    <t>Based on Gross Floor Area (GFA) or estimated construction cost</t>
  </si>
  <si>
    <t>All local governments with physical planning</t>
  </si>
  <si>
    <t>Physical Planning Act, 2010</t>
  </si>
  <si>
    <t>Environment Impact Assessment Levy</t>
  </si>
  <si>
    <t>0.1% of project cost (large projects)</t>
  </si>
  <si>
    <t>Developers of large commercial/industrial property</t>
  </si>
  <si>
    <t>Projects above UGX 50M may require EIA — fee to NEMA</t>
  </si>
  <si>
    <t>Nationwide</t>
  </si>
  <si>
    <t>National Environment Act, 2019</t>
  </si>
  <si>
    <t xml:space="preserve">  ⚡  QUICK RATE REFERENCE — Key Numbers to Know</t>
  </si>
  <si>
    <t>UGX 2,820,000</t>
  </si>
  <si>
    <t>Individual rental tax-free threshold (annual)</t>
  </si>
  <si>
    <t>12%</t>
  </si>
  <si>
    <t>Individual landlord rental income tax rate</t>
  </si>
  <si>
    <t>30%</t>
  </si>
  <si>
    <t>Company/non-individual rental income tax rate</t>
  </si>
  <si>
    <t>UGX 150,000,000</t>
  </si>
  <si>
    <t>VAT registration threshold for commercial landlords (annual)</t>
  </si>
  <si>
    <t>18%</t>
  </si>
  <si>
    <t>VAT rate on commercial rent above threshold</t>
  </si>
  <si>
    <t>1.5%</t>
  </si>
  <si>
    <t>Stamp duty on property transfer/purchase</t>
  </si>
  <si>
    <t>6%</t>
  </si>
  <si>
    <t>KCCA property rates (approximate — varies by property type)</t>
  </si>
  <si>
    <t>Withholding tax on sale of commercial property (buyer withholds)</t>
  </si>
  <si>
    <t>15%</t>
  </si>
  <si>
    <t>Withholding tax on rent (tenant deducts and remits to URA)</t>
  </si>
  <si>
    <t>👤  INDIVIDUAL LANDLORD — RENTAL INCOME TAX ESTIMATOR</t>
  </si>
  <si>
    <t>For natural persons / individual landlords | URA Rental Income Tax @ 12% | Income Tax Act Cap 340</t>
  </si>
  <si>
    <t xml:space="preserve">  STEP 1 — ENTER YOUR RENTAL INCOME</t>
  </si>
  <si>
    <t>Landlord Name (optional)</t>
  </si>
  <si>
    <t>Your Name / Reference</t>
  </si>
  <si>
    <t>Tax Year of Income</t>
  </si>
  <si>
    <t>Number of Properties Rented Out</t>
  </si>
  <si>
    <t xml:space="preserve">  STEP 2 — ANNUAL RENTAL INCOME BREAKDOWN (Enter in blue cells)</t>
  </si>
  <si>
    <t>Property / Unit Description</t>
  </si>
  <si>
    <t>Monthly Rent (UGX)</t>
  </si>
  <si>
    <t>Annual Rent (UGX)</t>
  </si>
  <si>
    <t>Property 1 — e.g. 2BR Apartment, Ntinda</t>
  </si>
  <si>
    <t>Property 2 — e.g. Shop, Kisementi</t>
  </si>
  <si>
    <t>Property 3 — e.g. House, Muyenga</t>
  </si>
  <si>
    <t>Property 4</t>
  </si>
  <si>
    <t>Property 5</t>
  </si>
  <si>
    <t>Property 6</t>
  </si>
  <si>
    <t>Property 7</t>
  </si>
  <si>
    <t>Property 8</t>
  </si>
  <si>
    <t xml:space="preserve">  STEP 3 — ADJUSTMENTS</t>
  </si>
  <si>
    <t>Expected Vacancy / Empty Months Adjustment (%)</t>
  </si>
  <si>
    <t>← Enter as decimal e.g. 0.08 = 8%</t>
  </si>
  <si>
    <t xml:space="preserve">  STEP 4 — TAX CALCULATION (Automatically Calculated)</t>
  </si>
  <si>
    <t>Total Gross Annual Rental Income (all properties)</t>
  </si>
  <si>
    <t>Less: Vacancy Adjustment</t>
  </si>
  <si>
    <t>Effective Gross Rental Income (after vacancy)</t>
  </si>
  <si>
    <t>Less: Individual Tax-Free Threshold (UGX)</t>
  </si>
  <si>
    <t>Source: URA / ITA Cap 340</t>
  </si>
  <si>
    <t>Taxable Rental Income</t>
  </si>
  <si>
    <t>🧮  RENTAL INCOME TAX RATE (INDIVIDUAL)</t>
  </si>
  <si>
    <t>💰  ESTIMATED ANNUAL RENTAL INCOME TAX</t>
  </si>
  <si>
    <t>📅  ESTIMATED MONTHLY TAX EQUIVALENT</t>
  </si>
  <si>
    <t>📊  EFFECTIVE TAX RATE (on gross income)</t>
  </si>
  <si>
    <t xml:space="preserve">  ADDITIONAL OBLIGATIONS FOR INDIVIDUAL LANDLORDS</t>
  </si>
  <si>
    <t>✅  FILE annual tax return with URA by 31 December each year (or 6 months after year end)</t>
  </si>
  <si>
    <t>✅  KCCA / Local Council property rates are SEPARATE from rental income tax — budget 6%–12% of ARV additionally</t>
  </si>
  <si>
    <t>✅  WITHHOLDING TAX: If your tenant is a company/entity, they must withhold 15% of rent and remit to URA</t>
  </si>
  <si>
    <t>✅  PENALTIES: Late filing = UGX 200,000 fine. Failure to pay = penalties + 2% per month interest</t>
  </si>
  <si>
    <t>✅  VAT REGISTRATION: If your total rental income exceeds UGX 150M per year, you must register for VAT (see VAT sheet)</t>
  </si>
  <si>
    <t>✅  KEEP all receipts, bank statements and lease agreements — URA may audit up to 7 years back</t>
  </si>
  <si>
    <t>🏢  COMPANY / NON-INDIVIDUAL — RENTAL INCOME TAX ESTIMATOR</t>
  </si>
  <si>
    <t>For companies, trusts, partnerships &amp; bodies corporate | URA Rental Tax @ 30% on NET income | Income Tax Act Cap 340</t>
  </si>
  <si>
    <t xml:space="preserve">  COMPANY INFORMATION</t>
  </si>
  <si>
    <t>Company / Entity Name</t>
  </si>
  <si>
    <t>Enter Company Name</t>
  </si>
  <si>
    <t>TIN Number (URA)</t>
  </si>
  <si>
    <t>Enter URA TIN</t>
  </si>
  <si>
    <t>Financial Year End</t>
  </si>
  <si>
    <t>30 June 2025</t>
  </si>
  <si>
    <t>Entity Type</t>
  </si>
  <si>
    <t>Company / Trust / Partnership</t>
  </si>
  <si>
    <t xml:space="preserve">  GROSS RENTAL INCOME</t>
  </si>
  <si>
    <t>Income Source / Property</t>
  </si>
  <si>
    <t>Monthly (UGX)</t>
  </si>
  <si>
    <t>Annual (UGX)</t>
  </si>
  <si>
    <t>Residential Units (apartments, houses)</t>
  </si>
  <si>
    <t>Commercial Space (offices, shops)</t>
  </si>
  <si>
    <t>Warehouse / Industrial</t>
  </si>
  <si>
    <t>Other Rental Income</t>
  </si>
  <si>
    <t>Additional Income 1</t>
  </si>
  <si>
    <t>Additional Income 2</t>
  </si>
  <si>
    <t>TOTAL GROSS ANNUAL RENTAL INCOME</t>
  </si>
  <si>
    <t xml:space="preserve">  ALLOWABLE DEDUCTIONS (Companies may deduct these from rental income)</t>
  </si>
  <si>
    <t>Allowable Expense Category</t>
  </si>
  <si>
    <t>Annual Amount (UGX)</t>
  </si>
  <si>
    <t>% of Gross (auto)</t>
  </si>
  <si>
    <t>Property Management Fees (8%–12% of gross)</t>
  </si>
  <si>
    <t>Repairs &amp; Maintenance</t>
  </si>
  <si>
    <t>Insurance Premiums (fire, comprehensive)</t>
  </si>
  <si>
    <t>Security &amp; Guarding Costs</t>
  </si>
  <si>
    <t>Utilities (where borne by landlord)</t>
  </si>
  <si>
    <t>Advertising / Letting Costs</t>
  </si>
  <si>
    <t>Legal &amp; Professional Fees (lease-related)</t>
  </si>
  <si>
    <t>Loan Interest (on property acquisition loan)</t>
  </si>
  <si>
    <t>Depreciation / Capital Allowances (4% pa of building cost)</t>
  </si>
  <si>
    <t>Ground Rent &amp; Council Rates</t>
  </si>
  <si>
    <t>Other Allowable Costs</t>
  </si>
  <si>
    <t>TOTAL ALLOWABLE DEDUCTIONS</t>
  </si>
  <si>
    <t>⚠️  NOTE: Loss restriction rule — deductions cannot reduce rental income below 50% of gross income (ITA Sec 33)</t>
  </si>
  <si>
    <t xml:space="preserve">  TAX CALCULATION — AUTOMATICALLY CALCULATED</t>
  </si>
  <si>
    <t>Total Gross Rental Income</t>
  </si>
  <si>
    <t>Less: Total Allowable Deductions</t>
  </si>
  <si>
    <t>Net Rental Income (before loss restriction)</t>
  </si>
  <si>
    <t>50% Loss Restriction Floor (min. taxable income)</t>
  </si>
  <si>
    <t>Taxable Rental Income (after 50% restriction)</t>
  </si>
  <si>
    <t>🧮  CORPORATE RENTAL INCOME TAX RATE</t>
  </si>
  <si>
    <t>📅  EFFECTIVE TAX RATE ON GROSS INCOME</t>
  </si>
  <si>
    <t>💵  NET INCOME AFTER TAX</t>
  </si>
  <si>
    <t>📊  NET PROFIT MARGIN (after tax)</t>
  </si>
  <si>
    <t>🛒  PROPERTY PURCHASE — TAXES &amp; ACQUISITION COSTS ESTIMATOR</t>
  </si>
  <si>
    <t>Estimates all government taxes, duties and professional fees when purchasing property in Uganda</t>
  </si>
  <si>
    <t xml:space="preserve">  PROPERTY DETAILS — Enter in blue cells</t>
  </si>
  <si>
    <t>Property Description</t>
  </si>
  <si>
    <t>e.g. 3-Bedroom House on Plot 45, Block 3, Muyenga</t>
  </si>
  <si>
    <t>Property Location / District</t>
  </si>
  <si>
    <t>e.g. Kampala / Wakiso / Jinja</t>
  </si>
  <si>
    <t>Property Type</t>
  </si>
  <si>
    <t>Residential</t>
  </si>
  <si>
    <t>Agreed Purchase Price (UGX)</t>
  </si>
  <si>
    <t>URA Assessed / Market Value (UGX) — if different</t>
  </si>
  <si>
    <t>Is Buyer a Company or Individual?</t>
  </si>
  <si>
    <t>Individual</t>
  </si>
  <si>
    <t>📌  Stamp Duty is calculated on the HIGHER of purchase price or URA assessed value | Source: Stamps Act Cap 342</t>
  </si>
  <si>
    <t xml:space="preserve">  ACQUISITION COSTS BREAKDOWN</t>
  </si>
  <si>
    <t>Higher of purchase price or assessed value</t>
  </si>
  <si>
    <t>─────────────────────────────</t>
  </si>
  <si>
    <t>1️⃣   Stamp Duty (1.5% of higher value)</t>
  </si>
  <si>
    <t>2️⃣   Legal / Conveyancing Fees (est. 1%–2%)</t>
  </si>
  <si>
    <t>3️⃣   Land Registry / Title Transfer Fee</t>
  </si>
  <si>
    <t>4️⃣   Survey / Valuation Report Fee</t>
  </si>
  <si>
    <t>5️⃣   Agent / Broker Commission (est. 2%–3%)</t>
  </si>
  <si>
    <t>6️⃣   NSSF / Infrastructure Levy (if applicable)</t>
  </si>
  <si>
    <t>7️⃣   Bank Processing / Mortgage Fees (if financed)</t>
  </si>
  <si>
    <t>8️⃣   VAT on Professional Fees (18% on legal/agent fees)</t>
  </si>
  <si>
    <t>9️⃣   Due Diligence / Land Office Searches</t>
  </si>
  <si>
    <t>🔟   Miscellaneous / Contingency (1%)</t>
  </si>
  <si>
    <t>TOTAL ADDITIONAL ACQUISITION COSTS (excl. purchase price)</t>
  </si>
  <si>
    <t>TOTAL TRANSACTION COSTS AS % OF PURCHASE PRICE</t>
  </si>
  <si>
    <t>💰  TOTAL ALL-IN ACQUISITION COST</t>
  </si>
  <si>
    <t>📊  EFFECTIVE TOTAL COST ABOVE PURCHASE PRICE</t>
  </si>
  <si>
    <t xml:space="preserve">  💡  KEY REMINDERS WHEN BUYING PROPERTY IN UGANDA</t>
  </si>
  <si>
    <t>✅  Always conduct a title search at the Lands Registry before paying any money</t>
  </si>
  <si>
    <t>✅  Stamp duty MUST be paid before title can be transferred into buyer's name</t>
  </si>
  <si>
    <t>✅  Confirm whether seller has outstanding property rates/URA obligations — these can pass to buyer</t>
  </si>
  <si>
    <t>✅  If buying from a company, ensure company resolution and board approval for sale exists</t>
  </si>
  <si>
    <t>✅  Foreign nationals may have restrictions on freehold land — confirm your ownership rights</t>
  </si>
  <si>
    <t>✅  Budget 8%–12% above purchase price for all costs illustrated above</t>
  </si>
  <si>
    <t>💼  PROPERTY SALE — TAXES &amp; PROCEEDS ESTIMATOR</t>
  </si>
  <si>
    <t>Estimates withholding tax, capital gain &amp; net proceeds when selling property in Uganda | URA / Income Tax Act</t>
  </si>
  <si>
    <t xml:space="preserve">  PROPERTY &amp; SALE DETAILS — Enter in blue cells</t>
  </si>
  <si>
    <t>e.g. Commercial Building, Plot 10, Nakasero</t>
  </si>
  <si>
    <t>Seller Type</t>
  </si>
  <si>
    <t>Commercial</t>
  </si>
  <si>
    <t>Original Purchase Price (UGX)</t>
  </si>
  <si>
    <t>Year of Original Purchase</t>
  </si>
  <si>
    <t>Total Improvements Made Since Purchase (UGX)</t>
  </si>
  <si>
    <t>Agreed Sale Price (UGX)</t>
  </si>
  <si>
    <t>Agent / Broker Commission Rate</t>
  </si>
  <si>
    <t>Legal Fees on Sale (estimated)</t>
  </si>
  <si>
    <t xml:space="preserve">  COST BASE &amp; CAPITAL GAIN CALCULATION</t>
  </si>
  <si>
    <t>Original Purchase Price</t>
  </si>
  <si>
    <t>Add: Improvements &amp; Capital Expenditure</t>
  </si>
  <si>
    <t>Add: Acquisition Costs (stamp duty, legal — est. 5%)</t>
  </si>
  <si>
    <t>TOTAL COST BASE</t>
  </si>
  <si>
    <t>──────────────────────────────────────────</t>
  </si>
  <si>
    <t>Sale Price</t>
  </si>
  <si>
    <t>Less: Agent Commission</t>
  </si>
  <si>
    <t>Less: Legal Fees on Sale</t>
  </si>
  <si>
    <t>NET SALE PROCEEDS (before tax)</t>
  </si>
  <si>
    <t>ESTIMATED CAPITAL GAIN / PROFIT</t>
  </si>
  <si>
    <t>Capital Gain as % of Original Purchase Price</t>
  </si>
  <si>
    <t xml:space="preserve">  TAX OBLIGATIONS ON SALE</t>
  </si>
  <si>
    <t>Tax Type</t>
  </si>
  <si>
    <t>Amount (UGX)</t>
  </si>
  <si>
    <t>Notes</t>
  </si>
  <si>
    <t>Withholding Tax on Sale — Commercial (6% of gross sale price)</t>
  </si>
  <si>
    <t>Buyer must withhold &amp; remit to URA within 15 days of payment</t>
  </si>
  <si>
    <t>Capital Gains Tax — Individuals (10% of net gain)</t>
  </si>
  <si>
    <t>Gain included in individual income — 10% estimated rate</t>
  </si>
  <si>
    <t>Corporate Tax on Gain — Companies (30% of net gain)</t>
  </si>
  <si>
    <t>Gain treated as business income — taxed at 30%</t>
  </si>
  <si>
    <t>Agent Commission (deducted from proceeds)</t>
  </si>
  <si>
    <t>Not a tax — shown for total cost clarity</t>
  </si>
  <si>
    <t>Legal Fees on Sale</t>
  </si>
  <si>
    <t>Not a tax — included for total cost clarity</t>
  </si>
  <si>
    <t>Gross Sale Price</t>
  </si>
  <si>
    <t>Less: Withholding Tax (if commercial)</t>
  </si>
  <si>
    <t>Less: Capital / Corporate Tax on Gain</t>
  </si>
  <si>
    <t>Less: Agent &amp; Legal Costs</t>
  </si>
  <si>
    <t>💵  NET PROCEEDS TO SELLER (ESTIMATED)</t>
  </si>
  <si>
    <t>📊  Net Proceeds as % of Sale Price</t>
  </si>
  <si>
    <t>💰  Total Tax Burden on Sale</t>
  </si>
  <si>
    <t>📉  Tax as % of Sale Price</t>
  </si>
  <si>
    <t>🧾  VAT FOR COMMERCIAL LANDLORDS — UGANDA</t>
  </si>
  <si>
    <t>VAT @ 18% applies to commercial landlords above UGX 150M annual rental income threshold | VAT Act Cap 349</t>
  </si>
  <si>
    <t xml:space="preserve">  HOW VAT WORKS FOR COMMERCIAL LANDLORDS IN UGANDA</t>
  </si>
  <si>
    <t>Who must register?</t>
  </si>
  <si>
    <t>Any landlord or company receiving annual rent from COMMERCIAL property exceeding UGX 150,000,000</t>
  </si>
  <si>
    <t>What is taxable?</t>
  </si>
  <si>
    <t>Rent from commercial property (offices, shops, warehouses, factories). Residential rent is EXEMPT from VAT.</t>
  </si>
  <si>
    <t>What is the VAT rate?</t>
  </si>
  <si>
    <t>18% on taxable rent — this is added ON TOP of the base rent charged to tenants</t>
  </si>
  <si>
    <t>Who pays?</t>
  </si>
  <si>
    <t>The TENANT pays the VAT — but the landlord is responsible for collecting it and remitting to URA monthly</t>
  </si>
  <si>
    <t>What can be claimed back?</t>
  </si>
  <si>
    <t>Registered landlords can claim 'input VAT' on qualifying expenses — construction, repairs, professional fees</t>
  </si>
  <si>
    <t>Penalties?</t>
  </si>
  <si>
    <t>Failure to register when required = 2× annual tax due. Late filing = UGX 200,000 per return. Underpayment = 2% per month</t>
  </si>
  <si>
    <t xml:space="preserve">  PART A — VAT REGISTRATION CHECK</t>
  </si>
  <si>
    <t>Total Annual Rental Income (commercial only — UGX)</t>
  </si>
  <si>
    <t>VAT Registration Threshold (UGX 150,000,000)</t>
  </si>
  <si>
    <t>VAT REGISTRATION STATUS</t>
  </si>
  <si>
    <t xml:space="preserve">  PART B — VAT RENT IMPACT CALCULATOR</t>
  </si>
  <si>
    <t>Enter Monthly Base Rent (excl. VAT) — UGX</t>
  </si>
  <si>
    <t>VAT Rate</t>
  </si>
  <si>
    <t>Monthly VAT Amount (UGX)</t>
  </si>
  <si>
    <t>Total Monthly Rent Tenant Pays (incl. VAT)</t>
  </si>
  <si>
    <t>Annual Base Rent (excl. VAT)</t>
  </si>
  <si>
    <t>Annual VAT Collected</t>
  </si>
  <si>
    <t>Annual Gross Rent Tenant Pays</t>
  </si>
  <si>
    <t xml:space="preserve">  PART C — 5 WORKED EXAMPLES: HOW VAT AFFECTS COMMERCIAL RENT IN UGANDA</t>
  </si>
  <si>
    <t>#</t>
  </si>
  <si>
    <t>Property Type &amp; Location</t>
  </si>
  <si>
    <t>Base Monthly Rent</t>
  </si>
  <si>
    <t>VAT (18%)</t>
  </si>
  <si>
    <t>Tenant Pays (Monthly)</t>
  </si>
  <si>
    <t>Annual VAT to URA</t>
  </si>
  <si>
    <t>1</t>
  </si>
  <si>
    <t>Small Shop, Kikuubo Trading Arcade — Kampala CBD</t>
  </si>
  <si>
    <t>2</t>
  </si>
  <si>
    <t>Office Suite, Workers House — Kampala (100sqm)</t>
  </si>
  <si>
    <t>3</t>
  </si>
  <si>
    <t>Supermarket Unit, Forest Mall — Lugogo, Kampala</t>
  </si>
  <si>
    <t>4</t>
  </si>
  <si>
    <t>Warehouse, Namanve Industrial Park — Wakiso</t>
  </si>
  <si>
    <t>5</t>
  </si>
  <si>
    <t>Restaurant/Café Space, Acacia Mall — Kololo</t>
  </si>
  <si>
    <t>💡 KEY TAKEAWAY FOR COMMERCIAL LANDLORDS:
VAT does not reduce YOUR income — it is collected FROM the tenant on behalf of URA. You simply pass it on to URA by the 15th of the following month. However, if you are NOT registered and should be, you are legally liable for the VAT URA would have collected — so registration protects you. Being VAT-registered also means you can claim back VAT paid on construction, repairs and professional fees (input VAT deduction). Ensure your lease agreements clearly state whether rent is 'exclusive of VAT' or 'inclusive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</si>
</sst>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4" x14ac:knownFonts="1">
    <font>
      <sz val="11"/>
      <color theme="1"/>
      <name val="Calibri"/>
      <family val="2"/>
      <charset val="1"/>
    </font>
    <font>
      <b/>
      <sz val="22"/>
      <color rgb="FFFFFFFF"/>
      <name val="Arial"/>
      <charset val="1"/>
    </font>
    <font>
      <i/>
      <sz val="11"/>
      <color rgb="FFFFFFFF"/>
      <name val="Arial"/>
      <charset val="1"/>
    </font>
    <font>
      <b/>
      <sz val="11"/>
      <color rgb="FFC8102E"/>
      <name val="Arial"/>
      <charset val="1"/>
    </font>
    <font>
      <i/>
      <sz val="9"/>
      <color rgb="FF7B3F00"/>
      <name val="Arial"/>
      <charset val="1"/>
    </font>
    <font>
      <b/>
      <sz val="12"/>
      <color rgb="FFFFFFFF"/>
      <name val="Arial"/>
      <charset val="1"/>
    </font>
    <font>
      <b/>
      <sz val="10"/>
      <color rgb="FFFFFFFF"/>
      <name val="Arial"/>
      <charset val="1"/>
    </font>
    <font>
      <sz val="10"/>
      <color rgb="FF000000"/>
      <name val="Arial"/>
      <charset val="1"/>
    </font>
    <font>
      <b/>
      <sz val="11"/>
      <color rgb="FFFFFFFF"/>
      <name val="Arial"/>
      <charset val="1"/>
    </font>
    <font>
      <b/>
      <sz val="10"/>
      <color rgb="FF0000FF"/>
      <name val="Arial"/>
      <charset val="1"/>
    </font>
    <font>
      <b/>
      <sz val="10"/>
      <color rgb="FF000000"/>
      <name val="Arial"/>
      <charset val="1"/>
    </font>
    <font>
      <b/>
      <sz val="10"/>
      <color rgb="FF008000"/>
      <name val="Arial"/>
      <charset val="1"/>
    </font>
    <font>
      <b/>
      <sz val="10"/>
      <color rgb="FF7B6000"/>
      <name val="Arial"/>
      <charset val="1"/>
    </font>
    <font>
      <b/>
      <sz val="10"/>
      <color rgb="FFC8102E"/>
      <name val="Arial"/>
      <charset val="1"/>
    </font>
    <font>
      <b/>
      <sz val="10"/>
      <color rgb="FF1B4332"/>
      <name val="Arial"/>
      <charset val="1"/>
    </font>
    <font>
      <sz val="10"/>
      <name val="Arial"/>
      <charset val="1"/>
    </font>
    <font>
      <b/>
      <sz val="18"/>
      <color rgb="FFFFFFFF"/>
      <name val="Arial"/>
      <charset val="1"/>
    </font>
    <font>
      <i/>
      <sz val="10"/>
      <color rgb="FFFFFFFF"/>
      <name val="Arial"/>
      <charset val="1"/>
    </font>
    <font>
      <b/>
      <sz val="9"/>
      <name val="Arial"/>
      <charset val="1"/>
    </font>
    <font>
      <sz val="9"/>
      <name val="Arial"/>
      <charset val="1"/>
    </font>
    <font>
      <b/>
      <sz val="11"/>
      <color rgb="FF1A1A1A"/>
      <name val="Arial"/>
      <charset val="1"/>
    </font>
    <font>
      <b/>
      <sz val="11"/>
      <color rgb="FF1B4332"/>
      <name val="Arial"/>
      <charset val="1"/>
    </font>
    <font>
      <b/>
      <sz val="16"/>
      <color rgb="FFFFFFFF"/>
      <name val="Arial"/>
      <charset val="1"/>
    </font>
    <font>
      <i/>
      <sz val="11"/>
      <color rgb="FF0000FF"/>
      <name val="Arial"/>
      <charset val="1"/>
    </font>
    <font>
      <sz val="11"/>
      <color rgb="FF0000FF"/>
      <name val="Arial"/>
      <charset val="1"/>
    </font>
    <font>
      <sz val="10"/>
      <color rgb="FF0000FF"/>
      <name val="Arial"/>
      <charset val="1"/>
    </font>
    <font>
      <sz val="11"/>
      <color rgb="FF000000"/>
      <name val="Arial"/>
      <charset val="1"/>
    </font>
    <font>
      <i/>
      <sz val="9"/>
      <color rgb="FF888888"/>
      <name val="Arial"/>
      <charset val="1"/>
    </font>
    <font>
      <i/>
      <sz val="8"/>
      <color rgb="FF888888"/>
      <name val="Arial"/>
      <charset val="1"/>
    </font>
    <font>
      <b/>
      <sz val="11"/>
      <name val="Arial"/>
      <charset val="1"/>
    </font>
    <font>
      <b/>
      <sz val="12"/>
      <color rgb="FF1B4332"/>
      <name val="Arial"/>
      <charset val="1"/>
    </font>
    <font>
      <sz val="9"/>
      <color rgb="FF1B4332"/>
      <name val="Arial"/>
      <charset val="1"/>
    </font>
    <font>
      <b/>
      <sz val="15"/>
      <color rgb="FFFFFFFF"/>
      <name val="Arial"/>
      <charset val="1"/>
    </font>
    <font>
      <i/>
      <sz val="10"/>
      <color rgb="FF0000FF"/>
      <name val="Arial"/>
      <charset val="1"/>
    </font>
    <font>
      <b/>
      <sz val="10"/>
      <name val="Arial"/>
      <charset val="1"/>
    </font>
    <font>
      <sz val="9"/>
      <color rgb="FF0000FF"/>
      <name val="Arial"/>
      <charset val="1"/>
    </font>
    <font>
      <i/>
      <sz val="9"/>
      <color rgb="FFC8102E"/>
      <name val="Arial"/>
      <charset val="1"/>
    </font>
    <font>
      <i/>
      <sz val="9"/>
      <color rgb="FF555555"/>
      <name val="Arial"/>
      <charset val="1"/>
    </font>
    <font>
      <sz val="11"/>
      <name val="Arial"/>
      <charset val="1"/>
    </font>
    <font>
      <sz val="9"/>
      <color rgb="FF888888"/>
      <name val="Arial"/>
      <charset val="1"/>
    </font>
    <font>
      <i/>
      <sz val="8"/>
      <color rgb="FF666666"/>
      <name val="Arial"/>
      <charset val="1"/>
    </font>
    <font>
      <b/>
      <sz val="17"/>
      <color rgb="FFFFFFFF"/>
      <name val="Arial"/>
      <charset val="1"/>
    </font>
    <font>
      <sz val="11"/>
      <color rgb="FF888888"/>
      <name val="Arial"/>
      <charset val="1"/>
    </font>
    <font>
      <b/>
      <sz val="11"/>
      <color rgb="FF000000"/>
      <name val="Arial"/>
      <charset val="1"/>
    </font>
  </fonts>
  <fills count="15">
    <fill>
      <patternFill patternType="none"/>
    </fill>
    <fill>
      <patternFill patternType="gray125"/>
    </fill>
    <fill>
      <patternFill patternType="solid">
        <fgColor rgb="FF1B4332"/>
        <bgColor rgb="FF003300"/>
      </patternFill>
    </fill>
    <fill>
      <patternFill patternType="solid">
        <fgColor rgb="FF2D6A4F"/>
        <bgColor rgb="FF555555"/>
      </patternFill>
    </fill>
    <fill>
      <patternFill patternType="solid">
        <fgColor rgb="FFFFF3CD"/>
        <bgColor rgb="FFFFF8E7"/>
      </patternFill>
    </fill>
    <fill>
      <patternFill patternType="solid">
        <fgColor rgb="FFFFF8E7"/>
        <bgColor rgb="FFF8F9FA"/>
      </patternFill>
    </fill>
    <fill>
      <patternFill patternType="solid">
        <fgColor rgb="FFF8F9FA"/>
        <bgColor rgb="FFFFFFFF"/>
      </patternFill>
    </fill>
    <fill>
      <patternFill patternType="solid">
        <fgColor rgb="FFFFFFFF"/>
        <bgColor rgb="FFF8F9FA"/>
      </patternFill>
    </fill>
    <fill>
      <patternFill patternType="solid">
        <fgColor rgb="FFEBF5FB"/>
        <bgColor rgb="FFF8F9FA"/>
      </patternFill>
    </fill>
    <fill>
      <patternFill patternType="solid">
        <fgColor rgb="FFD8F3DC"/>
        <bgColor rgb="FFD4EDDA"/>
      </patternFill>
    </fill>
    <fill>
      <patternFill patternType="solid">
        <fgColor rgb="FFFFFF00"/>
        <bgColor rgb="FFFFFF00"/>
      </patternFill>
    </fill>
    <fill>
      <patternFill patternType="solid">
        <fgColor rgb="FFC8102E"/>
        <bgColor rgb="FFE63946"/>
      </patternFill>
    </fill>
    <fill>
      <patternFill patternType="solid">
        <fgColor rgb="FFC8C46A"/>
        <bgColor rgb="FFE9C46A"/>
      </patternFill>
    </fill>
    <fill>
      <patternFill patternType="solid">
        <fgColor rgb="FFD4EDDA"/>
        <bgColor rgb="FFD8F3DC"/>
      </patternFill>
    </fill>
    <fill>
      <patternFill patternType="solid">
        <fgColor rgb="FFFADADD"/>
        <bgColor rgb="FFFFF3CD"/>
      </patternFill>
    </fill>
  </fills>
  <borders count="2">
    <border>
      <left/>
      <right/>
      <top/>
      <bottom/>
      <diagonal/>
    </border>
    <border>
      <left style="thin">
        <color rgb="FFBDBDBD"/>
      </left>
      <right style="thin">
        <color rgb="FFBDBDBD"/>
      </right>
      <top style="thin">
        <color rgb="FFBDBDBD"/>
      </top>
      <bottom style="thin">
        <color rgb="FFBDBDBD"/>
      </bottom>
      <diagonal/>
    </border>
  </borders>
  <cellStyleXfs count="1">
    <xf numFmtId="0" fontId="0" fillId="0" borderId="0"/>
  </cellStyleXfs>
  <cellXfs count="96">
    <xf numFmtId="0" fontId="0" fillId="0" borderId="0" xfId="0"/>
    <xf numFmtId="0" fontId="6" fillId="2"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9" fillId="8" borderId="1" xfId="0" applyFont="1" applyFill="1" applyBorder="1" applyAlignment="1">
      <alignment horizontal="left" vertical="center"/>
    </xf>
    <xf numFmtId="0" fontId="10" fillId="7" borderId="1" xfId="0" applyFont="1" applyFill="1" applyBorder="1" applyAlignment="1">
      <alignment horizontal="left" vertical="center"/>
    </xf>
    <xf numFmtId="0" fontId="11" fillId="9" borderId="1" xfId="0" applyFont="1" applyFill="1" applyBorder="1" applyAlignment="1">
      <alignment horizontal="left" vertical="center"/>
    </xf>
    <xf numFmtId="0" fontId="12" fillId="10" borderId="1" xfId="0" applyFont="1" applyFill="1" applyBorder="1" applyAlignment="1">
      <alignment horizontal="left" vertical="center"/>
    </xf>
    <xf numFmtId="0" fontId="13" fillId="4" borderId="1" xfId="0" applyFont="1" applyFill="1" applyBorder="1" applyAlignment="1">
      <alignment horizontal="left" vertical="center"/>
    </xf>
    <xf numFmtId="0" fontId="14" fillId="9" borderId="1" xfId="0" applyFont="1" applyFill="1" applyBorder="1" applyAlignment="1">
      <alignment horizontal="left" vertical="center"/>
    </xf>
    <xf numFmtId="0" fontId="6" fillId="3" borderId="1" xfId="0" applyFont="1" applyFill="1" applyBorder="1" applyAlignment="1">
      <alignment horizontal="center" vertical="center"/>
    </xf>
    <xf numFmtId="0" fontId="18" fillId="7"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6" fillId="11" borderId="1" xfId="0" applyFont="1" applyFill="1" applyBorder="1" applyAlignment="1">
      <alignment horizontal="center" vertical="center"/>
    </xf>
    <xf numFmtId="0" fontId="21" fillId="9" borderId="1" xfId="0" applyFont="1" applyFill="1" applyBorder="1" applyAlignment="1">
      <alignment horizontal="center" vertical="center"/>
    </xf>
    <xf numFmtId="0" fontId="15" fillId="7" borderId="1" xfId="0" applyFont="1" applyFill="1" applyBorder="1" applyAlignment="1">
      <alignment horizontal="left" vertical="center"/>
    </xf>
    <xf numFmtId="0" fontId="15" fillId="0" borderId="0" xfId="0" applyFont="1" applyAlignment="1">
      <alignment horizontal="left" vertical="center"/>
    </xf>
    <xf numFmtId="0" fontId="24" fillId="8" borderId="1" xfId="0" applyFont="1" applyFill="1" applyBorder="1" applyAlignment="1">
      <alignment horizontal="right" vertical="center"/>
    </xf>
    <xf numFmtId="0" fontId="25" fillId="8" borderId="1" xfId="0" applyFont="1" applyFill="1" applyBorder="1" applyAlignment="1">
      <alignment horizontal="left" vertical="center"/>
    </xf>
    <xf numFmtId="164" fontId="24" fillId="8" borderId="1" xfId="0" applyNumberFormat="1" applyFont="1" applyFill="1" applyBorder="1" applyAlignment="1">
      <alignment horizontal="right" vertical="center"/>
    </xf>
    <xf numFmtId="164" fontId="26" fillId="7" borderId="1" xfId="0" applyNumberFormat="1" applyFont="1" applyFill="1" applyBorder="1" applyAlignment="1">
      <alignment horizontal="right" vertical="center"/>
    </xf>
    <xf numFmtId="165" fontId="24" fillId="10" borderId="1" xfId="0" applyNumberFormat="1" applyFont="1" applyFill="1" applyBorder="1" applyAlignment="1">
      <alignment horizontal="right" vertical="center"/>
    </xf>
    <xf numFmtId="0" fontId="27" fillId="0" borderId="0" xfId="0" applyFont="1" applyAlignment="1">
      <alignment horizontal="left" vertical="center"/>
    </xf>
    <xf numFmtId="0" fontId="28" fillId="0" borderId="0" xfId="0" applyFont="1" applyAlignment="1">
      <alignment horizontal="right" vertical="center"/>
    </xf>
    <xf numFmtId="0" fontId="29" fillId="4" borderId="1" xfId="0" applyFont="1" applyFill="1" applyBorder="1" applyAlignment="1">
      <alignment horizontal="left" vertical="center"/>
    </xf>
    <xf numFmtId="165" fontId="30" fillId="4" borderId="1" xfId="0" applyNumberFormat="1" applyFont="1" applyFill="1" applyBorder="1" applyAlignment="1">
      <alignment horizontal="right" vertical="center"/>
    </xf>
    <xf numFmtId="0" fontId="29" fillId="13" borderId="1" xfId="0" applyFont="1" applyFill="1" applyBorder="1" applyAlignment="1">
      <alignment horizontal="left" vertical="center"/>
    </xf>
    <xf numFmtId="164" fontId="30" fillId="13" borderId="1" xfId="0" applyNumberFormat="1" applyFont="1" applyFill="1" applyBorder="1" applyAlignment="1">
      <alignment horizontal="right" vertical="center"/>
    </xf>
    <xf numFmtId="0" fontId="15" fillId="6" borderId="1" xfId="0" applyFont="1" applyFill="1" applyBorder="1" applyAlignment="1">
      <alignment horizontal="left" vertical="center"/>
    </xf>
    <xf numFmtId="164" fontId="26" fillId="6" borderId="1" xfId="0" applyNumberFormat="1" applyFont="1" applyFill="1" applyBorder="1" applyAlignment="1">
      <alignment horizontal="right" vertical="center"/>
    </xf>
    <xf numFmtId="165" fontId="26" fillId="6" borderId="1" xfId="0" applyNumberFormat="1" applyFont="1" applyFill="1" applyBorder="1" applyAlignment="1">
      <alignment horizontal="right" vertical="center"/>
    </xf>
    <xf numFmtId="0" fontId="34" fillId="9" borderId="1" xfId="0" applyFont="1" applyFill="1" applyBorder="1" applyAlignment="1">
      <alignment horizontal="left" vertical="center"/>
    </xf>
    <xf numFmtId="164" fontId="21" fillId="9" borderId="1" xfId="0" applyNumberFormat="1" applyFont="1" applyFill="1" applyBorder="1" applyAlignment="1">
      <alignment horizontal="right" vertical="center"/>
    </xf>
    <xf numFmtId="0" fontId="35" fillId="8" borderId="1" xfId="0" applyFont="1" applyFill="1" applyBorder="1" applyAlignment="1">
      <alignment horizontal="left" vertical="center" wrapText="1"/>
    </xf>
    <xf numFmtId="165" fontId="7" fillId="7" borderId="1" xfId="0" applyNumberFormat="1" applyFont="1" applyFill="1" applyBorder="1" applyAlignment="1">
      <alignment horizontal="right" vertical="center"/>
    </xf>
    <xf numFmtId="0" fontId="34" fillId="14" borderId="1" xfId="0" applyFont="1" applyFill="1" applyBorder="1" applyAlignment="1">
      <alignment horizontal="left" vertical="center"/>
    </xf>
    <xf numFmtId="164" fontId="29" fillId="14" borderId="1" xfId="0" applyNumberFormat="1" applyFont="1" applyFill="1" applyBorder="1" applyAlignment="1">
      <alignment horizontal="right" vertical="center"/>
    </xf>
    <xf numFmtId="164" fontId="24" fillId="10" borderId="1" xfId="0" applyNumberFormat="1" applyFont="1" applyFill="1" applyBorder="1" applyAlignment="1">
      <alignment horizontal="right" vertical="center"/>
    </xf>
    <xf numFmtId="0" fontId="34" fillId="6" borderId="1" xfId="0" applyFont="1" applyFill="1" applyBorder="1" applyAlignment="1">
      <alignment horizontal="left" vertical="center"/>
    </xf>
    <xf numFmtId="164" fontId="29" fillId="0" borderId="1" xfId="0" applyNumberFormat="1" applyFont="1" applyBorder="1" applyAlignment="1">
      <alignment horizontal="right" vertical="center"/>
    </xf>
    <xf numFmtId="0" fontId="15" fillId="7" borderId="0" xfId="0" applyFont="1" applyFill="1" applyBorder="1" applyAlignment="1">
      <alignment horizontal="left" vertical="center"/>
    </xf>
    <xf numFmtId="164" fontId="38" fillId="0" borderId="1" xfId="0" applyNumberFormat="1" applyFont="1" applyBorder="1" applyAlignment="1">
      <alignment horizontal="right" vertical="center"/>
    </xf>
    <xf numFmtId="165" fontId="39" fillId="6" borderId="1" xfId="0" applyNumberFormat="1" applyFont="1" applyFill="1" applyBorder="1" applyAlignment="1">
      <alignment horizontal="right" vertical="center"/>
    </xf>
    <xf numFmtId="0" fontId="15" fillId="4" borderId="1" xfId="0" applyFont="1" applyFill="1" applyBorder="1" applyAlignment="1">
      <alignment horizontal="left" vertical="center"/>
    </xf>
    <xf numFmtId="164" fontId="26" fillId="4" borderId="1" xfId="0" applyNumberFormat="1" applyFont="1" applyFill="1" applyBorder="1" applyAlignment="1">
      <alignment horizontal="right" vertical="center"/>
    </xf>
    <xf numFmtId="165" fontId="26" fillId="4" borderId="1" xfId="0" applyNumberFormat="1" applyFont="1" applyFill="1" applyBorder="1" applyAlignment="1">
      <alignment horizontal="right" vertical="center"/>
    </xf>
    <xf numFmtId="165" fontId="26" fillId="7" borderId="1" xfId="0" applyNumberFormat="1" applyFont="1" applyFill="1" applyBorder="1" applyAlignment="1">
      <alignment horizontal="right" vertical="center"/>
    </xf>
    <xf numFmtId="0" fontId="15" fillId="7" borderId="0" xfId="0" applyFont="1" applyFill="1" applyAlignment="1">
      <alignment horizontal="left" vertical="center"/>
    </xf>
    <xf numFmtId="164" fontId="38" fillId="7" borderId="1" xfId="0" applyNumberFormat="1" applyFont="1" applyFill="1" applyBorder="1" applyAlignment="1">
      <alignment horizontal="right" vertical="center"/>
    </xf>
    <xf numFmtId="0" fontId="40" fillId="6" borderId="1" xfId="0" applyFont="1" applyFill="1" applyBorder="1" applyAlignment="1">
      <alignment horizontal="left" vertical="center" wrapText="1"/>
    </xf>
    <xf numFmtId="164" fontId="38" fillId="6" borderId="1" xfId="0" applyNumberFormat="1" applyFont="1" applyFill="1" applyBorder="1" applyAlignment="1">
      <alignment horizontal="right" vertical="center"/>
    </xf>
    <xf numFmtId="164" fontId="42" fillId="6" borderId="1" xfId="0" applyNumberFormat="1" applyFont="1" applyFill="1" applyBorder="1" applyAlignment="1">
      <alignment horizontal="right" vertical="center"/>
    </xf>
    <xf numFmtId="164" fontId="43" fillId="13" borderId="1" xfId="0" applyNumberFormat="1" applyFont="1" applyFill="1" applyBorder="1" applyAlignment="1">
      <alignment horizontal="righ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164" fontId="25" fillId="8" borderId="1" xfId="0" applyNumberFormat="1" applyFont="1" applyFill="1" applyBorder="1" applyAlignment="1">
      <alignment horizontal="right" vertical="center"/>
    </xf>
    <xf numFmtId="164" fontId="7" fillId="6" borderId="1" xfId="0" applyNumberFormat="1" applyFont="1" applyFill="1" applyBorder="1" applyAlignment="1">
      <alignment horizontal="right" vertical="center"/>
    </xf>
    <xf numFmtId="164" fontId="10" fillId="6" borderId="1" xfId="0" applyNumberFormat="1" applyFont="1" applyFill="1" applyBorder="1" applyAlignment="1">
      <alignment horizontal="right" vertical="center"/>
    </xf>
    <xf numFmtId="0" fontId="7" fillId="7" borderId="1" xfId="0" applyFont="1" applyFill="1" applyBorder="1" applyAlignment="1">
      <alignment horizontal="center" vertical="center"/>
    </xf>
    <xf numFmtId="0" fontId="7" fillId="7" borderId="1" xfId="0" applyFont="1" applyFill="1" applyBorder="1" applyAlignment="1">
      <alignment horizontal="left" vertical="center"/>
    </xf>
    <xf numFmtId="164" fontId="7" fillId="7" borderId="1" xfId="0" applyNumberFormat="1" applyFont="1" applyFill="1" applyBorder="1" applyAlignment="1">
      <alignment horizontal="right" vertical="center"/>
    </xf>
    <xf numFmtId="164" fontId="10" fillId="7" borderId="1" xfId="0" applyNumberFormat="1" applyFont="1" applyFill="1" applyBorder="1" applyAlignment="1">
      <alignment horizontal="right" vertical="center"/>
    </xf>
    <xf numFmtId="0" fontId="15"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8" fillId="3" borderId="0" xfId="0" applyFont="1" applyFill="1" applyBorder="1" applyAlignment="1">
      <alignment horizontal="left" vertical="center"/>
    </xf>
    <xf numFmtId="0" fontId="1" fillId="2"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4" fillId="5" borderId="0" xfId="0" applyFont="1" applyFill="1" applyBorder="1" applyAlignment="1">
      <alignment horizontal="left" vertical="top" wrapText="1"/>
    </xf>
    <xf numFmtId="0" fontId="5" fillId="2" borderId="0" xfId="0" applyFont="1" applyFill="1" applyBorder="1" applyAlignment="1">
      <alignment horizontal="left" vertical="center"/>
    </xf>
    <xf numFmtId="0" fontId="15" fillId="7" borderId="1" xfId="0" applyFont="1" applyFill="1" applyBorder="1" applyAlignment="1">
      <alignment horizontal="left" vertical="center"/>
    </xf>
    <xf numFmtId="0" fontId="16" fillId="2" borderId="0" xfId="0" applyFont="1" applyFill="1" applyBorder="1" applyAlignment="1">
      <alignment horizontal="center" vertical="center"/>
    </xf>
    <xf numFmtId="0" fontId="17" fillId="3" borderId="0" xfId="0" applyFont="1" applyFill="1" applyBorder="1" applyAlignment="1">
      <alignment horizontal="center" vertical="center"/>
    </xf>
    <xf numFmtId="0" fontId="5" fillId="11" borderId="0" xfId="0" applyFont="1" applyFill="1" applyBorder="1" applyAlignment="1">
      <alignment horizontal="left" vertical="center"/>
    </xf>
    <xf numFmtId="0" fontId="20" fillId="12" borderId="0" xfId="0" applyFont="1" applyFill="1" applyBorder="1" applyAlignment="1">
      <alignment horizontal="left" vertical="center"/>
    </xf>
    <xf numFmtId="0" fontId="31" fillId="9"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8"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23" fillId="8" borderId="1" xfId="0" applyFont="1" applyFill="1" applyBorder="1" applyAlignment="1">
      <alignment horizontal="left" vertical="center"/>
    </xf>
    <xf numFmtId="0" fontId="33" fillId="8" borderId="1" xfId="0" applyFont="1" applyFill="1" applyBorder="1" applyAlignment="1">
      <alignment horizontal="left" vertical="center"/>
    </xf>
    <xf numFmtId="0" fontId="8" fillId="11" borderId="0" xfId="0" applyFont="1" applyFill="1" applyBorder="1" applyAlignment="1">
      <alignment horizontal="left" vertical="center"/>
    </xf>
    <xf numFmtId="0" fontId="36" fillId="4" borderId="1" xfId="0" applyFont="1" applyFill="1" applyBorder="1" applyAlignment="1">
      <alignment horizontal="left" vertical="center" wrapText="1"/>
    </xf>
    <xf numFmtId="0" fontId="32" fillId="2" borderId="0" xfId="0" applyFont="1" applyFill="1" applyBorder="1" applyAlignment="1">
      <alignment horizontal="center" vertical="center"/>
    </xf>
    <xf numFmtId="0" fontId="31" fillId="7" borderId="1" xfId="0" applyFont="1" applyFill="1" applyBorder="1" applyAlignment="1">
      <alignment horizontal="left" vertical="center"/>
    </xf>
    <xf numFmtId="0" fontId="31" fillId="9" borderId="1" xfId="0" applyFont="1" applyFill="1" applyBorder="1" applyAlignment="1">
      <alignment horizontal="left" vertical="center"/>
    </xf>
    <xf numFmtId="164" fontId="24" fillId="10" borderId="1" xfId="0" applyNumberFormat="1" applyFont="1" applyFill="1" applyBorder="1" applyAlignment="1">
      <alignment horizontal="right" vertical="center"/>
    </xf>
    <xf numFmtId="0" fontId="37" fillId="6" borderId="1" xfId="0" applyFont="1" applyFill="1" applyBorder="1" applyAlignment="1">
      <alignment horizontal="left" vertical="center" wrapText="1"/>
    </xf>
    <xf numFmtId="165" fontId="24" fillId="8" borderId="1" xfId="0" applyNumberFormat="1" applyFont="1" applyFill="1" applyBorder="1" applyAlignment="1">
      <alignment horizontal="right" vertical="center"/>
    </xf>
    <xf numFmtId="164" fontId="24" fillId="8" borderId="1" xfId="0" applyNumberFormat="1" applyFont="1" applyFill="1" applyBorder="1" applyAlignment="1">
      <alignment horizontal="right" vertical="center"/>
    </xf>
    <xf numFmtId="0" fontId="34" fillId="4" borderId="1" xfId="0" applyFont="1" applyFill="1" applyBorder="1" applyAlignment="1">
      <alignment horizontal="center" vertical="center" wrapText="1"/>
    </xf>
    <xf numFmtId="0" fontId="31" fillId="9" borderId="1" xfId="0" applyFont="1" applyFill="1" applyBorder="1" applyAlignment="1">
      <alignment horizontal="left" vertical="top" wrapText="1"/>
    </xf>
    <xf numFmtId="0" fontId="19" fillId="7" borderId="1" xfId="0" applyFont="1" applyFill="1" applyBorder="1" applyAlignment="1">
      <alignment horizontal="left" vertical="center" wrapText="1"/>
    </xf>
    <xf numFmtId="0" fontId="41" fillId="2"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C8102E"/>
      <rgbColor rgb="FF00FF00"/>
      <rgbColor rgb="FF0000FF"/>
      <rgbColor rgb="FFFFFF00"/>
      <rgbColor rgb="FFFF00FF"/>
      <rgbColor rgb="FF00FFFF"/>
      <rgbColor rgb="FF800000"/>
      <rgbColor rgb="FF008000"/>
      <rgbColor rgb="FF000080"/>
      <rgbColor rgb="FF7B6000"/>
      <rgbColor rgb="FF800080"/>
      <rgbColor rgb="FF2D6A4F"/>
      <rgbColor rgb="FFBDBDBD"/>
      <rgbColor rgb="FF888888"/>
      <rgbColor rgb="FF9999FF"/>
      <rgbColor rgb="FF6A4C93"/>
      <rgbColor rgb="FFFFF3CD"/>
      <rgbColor rgb="FFEBF5FB"/>
      <rgbColor rgb="FF660066"/>
      <rgbColor rgb="FFF4A261"/>
      <rgbColor rgb="FF0066CC"/>
      <rgbColor rgb="FFFADADD"/>
      <rgbColor rgb="FF000080"/>
      <rgbColor rgb="FFFF00FF"/>
      <rgbColor rgb="FFFFFF00"/>
      <rgbColor rgb="FF00FFFF"/>
      <rgbColor rgb="FF800080"/>
      <rgbColor rgb="FF800000"/>
      <rgbColor rgb="FF008080"/>
      <rgbColor rgb="FF0000FF"/>
      <rgbColor rgb="FF00CCFF"/>
      <rgbColor rgb="FFD4EDDA"/>
      <rgbColor rgb="FFD8F3DC"/>
      <rgbColor rgb="FFFFF8E7"/>
      <rgbColor rgb="FFF8F9FA"/>
      <rgbColor rgb="FFFF99CC"/>
      <rgbColor rgb="FFCC99FF"/>
      <rgbColor rgb="FFE9C46A"/>
      <rgbColor rgb="FF3366FF"/>
      <rgbColor rgb="FF33CCCC"/>
      <rgbColor rgb="FFC8C46A"/>
      <rgbColor rgb="FFFFCC00"/>
      <rgbColor rgb="FFFF9900"/>
      <rgbColor rgb="FFFF6600"/>
      <rgbColor rgb="FF666666"/>
      <rgbColor rgb="FF969696"/>
      <rgbColor rgb="FF003366"/>
      <rgbColor rgb="FF2E86AB"/>
      <rgbColor rgb="FF003300"/>
      <rgbColor rgb="FF1A1A1A"/>
      <rgbColor rgb="FF7B3F00"/>
      <rgbColor rgb="FFE63946"/>
      <rgbColor rgb="FF555555"/>
      <rgbColor rgb="FF1B433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B4332"/>
    <pageSetUpPr fitToPage="1"/>
  </sheetPr>
  <dimension ref="A1:G31"/>
  <sheetViews>
    <sheetView showGridLines="0" tabSelected="1" topLeftCell="A22" zoomScaleNormal="100" workbookViewId="0">
      <selection activeCell="D35" sqref="D35"/>
    </sheetView>
  </sheetViews>
  <sheetFormatPr defaultColWidth="8.6328125" defaultRowHeight="14.5" x14ac:dyDescent="0.35"/>
  <cols>
    <col min="1" max="1" width="3" customWidth="1"/>
    <col min="2" max="2" width="28" customWidth="1"/>
    <col min="3" max="3" width="29.90625" customWidth="1"/>
    <col min="4" max="4" width="43.7265625" customWidth="1"/>
    <col min="5" max="5" width="30.26953125" customWidth="1"/>
    <col min="6" max="7" width="22" customWidth="1"/>
    <col min="8" max="8" width="5" customWidth="1"/>
  </cols>
  <sheetData>
    <row r="1" spans="1:7" ht="7.5" customHeight="1" x14ac:dyDescent="0.35"/>
    <row r="2" spans="1:7" ht="54.75" customHeight="1" x14ac:dyDescent="0.35">
      <c r="B2" s="67" t="s">
        <v>0</v>
      </c>
      <c r="C2" s="67"/>
      <c r="D2" s="67"/>
      <c r="E2" s="67"/>
      <c r="F2" s="67"/>
      <c r="G2" s="67"/>
    </row>
    <row r="3" spans="1:7" ht="27.75" customHeight="1" x14ac:dyDescent="0.35">
      <c r="B3" s="68" t="s">
        <v>1</v>
      </c>
      <c r="C3" s="68"/>
      <c r="D3" s="68"/>
      <c r="E3" s="68"/>
      <c r="F3" s="68"/>
      <c r="G3" s="68"/>
    </row>
    <row r="4" spans="1:7" ht="6" customHeight="1" x14ac:dyDescent="0.35"/>
    <row r="5" spans="1:7" ht="19.5" customHeight="1" x14ac:dyDescent="0.35">
      <c r="B5" s="69" t="s">
        <v>2</v>
      </c>
      <c r="C5" s="69"/>
      <c r="D5" s="69"/>
      <c r="E5" s="69"/>
      <c r="F5" s="69"/>
      <c r="G5" s="69"/>
    </row>
    <row r="6" spans="1:7" ht="64.5" customHeight="1" x14ac:dyDescent="0.35">
      <c r="B6" s="70" t="s">
        <v>3</v>
      </c>
      <c r="C6" s="70"/>
      <c r="D6" s="70"/>
      <c r="E6" s="70"/>
      <c r="F6" s="70"/>
      <c r="G6" s="70"/>
    </row>
    <row r="7" spans="1:7" ht="7.5" customHeight="1" x14ac:dyDescent="0.35"/>
    <row r="8" spans="1:7" ht="21.75" customHeight="1" x14ac:dyDescent="0.35">
      <c r="A8" s="71" t="s">
        <v>4</v>
      </c>
      <c r="B8" s="71"/>
      <c r="C8" s="71"/>
      <c r="D8" s="71"/>
      <c r="E8" s="71"/>
      <c r="F8" s="71"/>
    </row>
    <row r="9" spans="1:7" ht="7.5" customHeight="1" x14ac:dyDescent="0.35"/>
    <row r="10" spans="1:7" ht="19.5" customHeight="1" x14ac:dyDescent="0.35">
      <c r="B10" s="1" t="s">
        <v>5</v>
      </c>
      <c r="C10" s="1" t="s">
        <v>6</v>
      </c>
      <c r="D10" s="1" t="s">
        <v>7</v>
      </c>
      <c r="E10" s="1" t="s">
        <v>8</v>
      </c>
    </row>
    <row r="11" spans="1:7" ht="21.75" customHeight="1" x14ac:dyDescent="0.35">
      <c r="B11" s="2" t="s">
        <v>9</v>
      </c>
      <c r="C11" s="2" t="s">
        <v>10</v>
      </c>
      <c r="D11" s="2" t="s">
        <v>11</v>
      </c>
      <c r="E11" s="2" t="s">
        <v>12</v>
      </c>
    </row>
    <row r="12" spans="1:7" ht="21.75" customHeight="1" x14ac:dyDescent="0.35">
      <c r="B12" s="3" t="s">
        <v>13</v>
      </c>
      <c r="C12" s="3" t="s">
        <v>14</v>
      </c>
      <c r="D12" s="3" t="s">
        <v>15</v>
      </c>
      <c r="E12" s="3" t="s">
        <v>16</v>
      </c>
    </row>
    <row r="13" spans="1:7" ht="21.75" customHeight="1" x14ac:dyDescent="0.35">
      <c r="B13" s="2" t="s">
        <v>17</v>
      </c>
      <c r="C13" s="2" t="s">
        <v>18</v>
      </c>
      <c r="D13" s="2" t="s">
        <v>19</v>
      </c>
      <c r="E13" s="2" t="s">
        <v>20</v>
      </c>
    </row>
    <row r="14" spans="1:7" ht="21.75" customHeight="1" x14ac:dyDescent="0.35">
      <c r="B14" s="3" t="s">
        <v>21</v>
      </c>
      <c r="C14" s="3" t="s">
        <v>22</v>
      </c>
      <c r="D14" s="3" t="s">
        <v>23</v>
      </c>
      <c r="E14" s="3" t="s">
        <v>24</v>
      </c>
    </row>
    <row r="15" spans="1:7" ht="21.75" customHeight="1" x14ac:dyDescent="0.35">
      <c r="B15" s="2" t="s">
        <v>25</v>
      </c>
      <c r="C15" s="2" t="s">
        <v>26</v>
      </c>
      <c r="D15" s="2" t="s">
        <v>27</v>
      </c>
      <c r="E15" s="2" t="s">
        <v>28</v>
      </c>
    </row>
    <row r="16" spans="1:7" ht="21.75" customHeight="1" x14ac:dyDescent="0.35">
      <c r="B16" s="3" t="s">
        <v>29</v>
      </c>
      <c r="C16" s="3" t="s">
        <v>30</v>
      </c>
      <c r="D16" s="3" t="s">
        <v>31</v>
      </c>
      <c r="E16" s="3" t="s">
        <v>32</v>
      </c>
    </row>
    <row r="17" spans="1:6" ht="9.75" customHeight="1" x14ac:dyDescent="0.35"/>
    <row r="18" spans="1:6" ht="18" customHeight="1" x14ac:dyDescent="0.35">
      <c r="A18" s="66" t="s">
        <v>33</v>
      </c>
      <c r="B18" s="66"/>
      <c r="C18" s="66"/>
      <c r="D18" s="66"/>
      <c r="E18" s="66"/>
      <c r="F18" s="66"/>
    </row>
    <row r="19" spans="1:6" ht="19.5" customHeight="1" x14ac:dyDescent="0.35">
      <c r="B19" s="4" t="s">
        <v>34</v>
      </c>
      <c r="C19" s="65" t="s">
        <v>35</v>
      </c>
      <c r="D19" s="65"/>
      <c r="E19" s="65"/>
    </row>
    <row r="20" spans="1:6" ht="19.5" customHeight="1" x14ac:dyDescent="0.35">
      <c r="B20" s="5" t="s">
        <v>36</v>
      </c>
      <c r="C20" s="65" t="s">
        <v>37</v>
      </c>
      <c r="D20" s="65"/>
      <c r="E20" s="65"/>
    </row>
    <row r="21" spans="1:6" ht="19.5" customHeight="1" x14ac:dyDescent="0.35">
      <c r="B21" s="6" t="s">
        <v>38</v>
      </c>
      <c r="C21" s="65" t="s">
        <v>39</v>
      </c>
      <c r="D21" s="65"/>
      <c r="E21" s="65"/>
    </row>
    <row r="22" spans="1:6" ht="19.5" customHeight="1" x14ac:dyDescent="0.35">
      <c r="B22" s="7" t="s">
        <v>40</v>
      </c>
      <c r="C22" s="65" t="s">
        <v>41</v>
      </c>
      <c r="D22" s="65"/>
      <c r="E22" s="65"/>
    </row>
    <row r="23" spans="1:6" ht="19.5" customHeight="1" x14ac:dyDescent="0.35">
      <c r="B23" s="8" t="s">
        <v>42</v>
      </c>
      <c r="C23" s="65" t="s">
        <v>43</v>
      </c>
      <c r="D23" s="65"/>
      <c r="E23" s="65"/>
    </row>
    <row r="24" spans="1:6" ht="9.75" customHeight="1" x14ac:dyDescent="0.35"/>
    <row r="25" spans="1:6" ht="18" customHeight="1" x14ac:dyDescent="0.35">
      <c r="A25" s="66" t="s">
        <v>44</v>
      </c>
      <c r="B25" s="66"/>
      <c r="C25" s="66"/>
      <c r="D25" s="66"/>
      <c r="E25" s="66"/>
      <c r="F25" s="66"/>
    </row>
    <row r="26" spans="1:6" ht="19.5" customHeight="1" x14ac:dyDescent="0.35">
      <c r="B26" s="9" t="s">
        <v>45</v>
      </c>
      <c r="C26" s="64" t="s">
        <v>46</v>
      </c>
      <c r="D26" s="64"/>
      <c r="E26" s="64"/>
      <c r="F26" s="64"/>
    </row>
    <row r="27" spans="1:6" ht="19.5" customHeight="1" x14ac:dyDescent="0.35">
      <c r="B27" s="9" t="s">
        <v>47</v>
      </c>
      <c r="C27" s="64" t="s">
        <v>48</v>
      </c>
      <c r="D27" s="64"/>
      <c r="E27" s="64"/>
      <c r="F27" s="64"/>
    </row>
    <row r="28" spans="1:6" ht="19.5" customHeight="1" x14ac:dyDescent="0.35">
      <c r="B28" s="9" t="s">
        <v>49</v>
      </c>
      <c r="C28" s="64" t="s">
        <v>50</v>
      </c>
      <c r="D28" s="64"/>
      <c r="E28" s="64"/>
      <c r="F28" s="64"/>
    </row>
    <row r="29" spans="1:6" ht="19.5" customHeight="1" x14ac:dyDescent="0.35">
      <c r="B29" s="9" t="s">
        <v>51</v>
      </c>
      <c r="C29" s="64" t="s">
        <v>52</v>
      </c>
      <c r="D29" s="64"/>
      <c r="E29" s="64"/>
      <c r="F29" s="64"/>
    </row>
    <row r="30" spans="1:6" ht="19.5" customHeight="1" x14ac:dyDescent="0.35">
      <c r="B30" s="9" t="s">
        <v>53</v>
      </c>
      <c r="C30" s="64" t="s">
        <v>54</v>
      </c>
      <c r="D30" s="64"/>
      <c r="E30" s="64"/>
      <c r="F30" s="64"/>
    </row>
    <row r="31" spans="1:6" ht="19.5" customHeight="1" x14ac:dyDescent="0.35">
      <c r="B31" s="9" t="s">
        <v>55</v>
      </c>
      <c r="C31" s="64" t="s">
        <v>56</v>
      </c>
      <c r="D31" s="64"/>
      <c r="E31" s="64"/>
      <c r="F31" s="64"/>
    </row>
  </sheetData>
  <mergeCells count="18">
    <mergeCell ref="B2:G2"/>
    <mergeCell ref="B3:G3"/>
    <mergeCell ref="B5:G5"/>
    <mergeCell ref="B6:G6"/>
    <mergeCell ref="A8:F8"/>
    <mergeCell ref="A18:F18"/>
    <mergeCell ref="C19:E19"/>
    <mergeCell ref="C20:E20"/>
    <mergeCell ref="C21:E21"/>
    <mergeCell ref="C22:E22"/>
    <mergeCell ref="C29:F29"/>
    <mergeCell ref="C30:F30"/>
    <mergeCell ref="C31:F31"/>
    <mergeCell ref="C23:E23"/>
    <mergeCell ref="A25:F25"/>
    <mergeCell ref="C26:F26"/>
    <mergeCell ref="C27:F27"/>
    <mergeCell ref="C28:F28"/>
  </mergeCells>
  <pageMargins left="0.75" right="0.75" top="1" bottom="1"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D6A4F"/>
    <pageSetUpPr fitToPage="1"/>
  </sheetPr>
  <dimension ref="A1:G36"/>
  <sheetViews>
    <sheetView showGridLines="0" topLeftCell="A25" zoomScaleNormal="100" workbookViewId="0">
      <selection activeCell="E24" sqref="E24"/>
    </sheetView>
  </sheetViews>
  <sheetFormatPr defaultColWidth="8.6328125" defaultRowHeight="14.5" x14ac:dyDescent="0.35"/>
  <cols>
    <col min="1" max="1" width="3" customWidth="1"/>
    <col min="2" max="2" width="26" customWidth="1"/>
    <col min="3" max="3" width="17.26953125" customWidth="1"/>
    <col min="4" max="4" width="26.90625" customWidth="1"/>
    <col min="5" max="5" width="29.453125" customWidth="1"/>
    <col min="6" max="6" width="24.453125" customWidth="1"/>
    <col min="7" max="7" width="20" customWidth="1"/>
    <col min="8" max="8" width="5" customWidth="1"/>
  </cols>
  <sheetData>
    <row r="1" spans="1:7" ht="7.5" customHeight="1" x14ac:dyDescent="0.35"/>
    <row r="2" spans="1:7" ht="45" customHeight="1" x14ac:dyDescent="0.35">
      <c r="B2" s="73" t="s">
        <v>57</v>
      </c>
      <c r="C2" s="73"/>
      <c r="D2" s="73"/>
      <c r="E2" s="73"/>
      <c r="F2" s="73"/>
      <c r="G2" s="73"/>
    </row>
    <row r="3" spans="1:7" ht="21.75" customHeight="1" x14ac:dyDescent="0.35">
      <c r="B3" s="74" t="s">
        <v>58</v>
      </c>
      <c r="C3" s="74"/>
      <c r="D3" s="74"/>
      <c r="E3" s="74"/>
      <c r="F3" s="74"/>
      <c r="G3" s="74"/>
    </row>
    <row r="4" spans="1:7" ht="7.5" customHeight="1" x14ac:dyDescent="0.35"/>
    <row r="5" spans="1:7" ht="21.75" customHeight="1" x14ac:dyDescent="0.35">
      <c r="A5" s="71" t="s">
        <v>59</v>
      </c>
      <c r="B5" s="71"/>
      <c r="C5" s="71"/>
      <c r="D5" s="71"/>
      <c r="E5" s="71"/>
      <c r="F5" s="71"/>
    </row>
    <row r="6" spans="1:7" ht="21.75" customHeight="1" x14ac:dyDescent="0.35">
      <c r="B6" s="10" t="s">
        <v>60</v>
      </c>
      <c r="C6" s="10" t="s">
        <v>61</v>
      </c>
      <c r="D6" s="10" t="s">
        <v>62</v>
      </c>
      <c r="E6" s="10" t="s">
        <v>63</v>
      </c>
      <c r="F6" s="10" t="s">
        <v>64</v>
      </c>
      <c r="G6" s="10" t="s">
        <v>65</v>
      </c>
    </row>
    <row r="7" spans="1:7" ht="31.5" customHeight="1" x14ac:dyDescent="0.35">
      <c r="B7" s="11" t="s">
        <v>66</v>
      </c>
      <c r="C7" s="12" t="s">
        <v>67</v>
      </c>
      <c r="D7" s="12" t="s">
        <v>68</v>
      </c>
      <c r="E7" s="12" t="s">
        <v>69</v>
      </c>
      <c r="F7" s="12" t="s">
        <v>70</v>
      </c>
      <c r="G7" s="12" t="s">
        <v>71</v>
      </c>
    </row>
    <row r="8" spans="1:7" ht="31.5" customHeight="1" x14ac:dyDescent="0.35">
      <c r="B8" s="13" t="s">
        <v>72</v>
      </c>
      <c r="C8" s="14" t="s">
        <v>73</v>
      </c>
      <c r="D8" s="14" t="s">
        <v>18</v>
      </c>
      <c r="E8" s="14" t="s">
        <v>74</v>
      </c>
      <c r="F8" s="14" t="s">
        <v>75</v>
      </c>
      <c r="G8" s="14" t="s">
        <v>76</v>
      </c>
    </row>
    <row r="9" spans="1:7" ht="31.5" customHeight="1" x14ac:dyDescent="0.35">
      <c r="B9" s="11" t="s">
        <v>77</v>
      </c>
      <c r="C9" s="12" t="s">
        <v>78</v>
      </c>
      <c r="D9" s="12" t="s">
        <v>79</v>
      </c>
      <c r="E9" s="12" t="s">
        <v>80</v>
      </c>
      <c r="F9" s="12" t="s">
        <v>81</v>
      </c>
      <c r="G9" s="12" t="s">
        <v>82</v>
      </c>
    </row>
    <row r="10" spans="1:7" ht="31.5" customHeight="1" x14ac:dyDescent="0.35">
      <c r="B10" s="13" t="s">
        <v>83</v>
      </c>
      <c r="C10" s="14" t="s">
        <v>84</v>
      </c>
      <c r="D10" s="14" t="s">
        <v>85</v>
      </c>
      <c r="E10" s="14" t="s">
        <v>86</v>
      </c>
      <c r="F10" s="14" t="s">
        <v>87</v>
      </c>
      <c r="G10" s="14" t="s">
        <v>88</v>
      </c>
    </row>
    <row r="11" spans="1:7" ht="31.5" customHeight="1" x14ac:dyDescent="0.35">
      <c r="B11" s="11" t="s">
        <v>89</v>
      </c>
      <c r="C11" s="12" t="s">
        <v>90</v>
      </c>
      <c r="D11" s="12" t="s">
        <v>91</v>
      </c>
      <c r="E11" s="12" t="s">
        <v>92</v>
      </c>
      <c r="F11" s="12" t="s">
        <v>81</v>
      </c>
      <c r="G11" s="12" t="s">
        <v>93</v>
      </c>
    </row>
    <row r="12" spans="1:7" ht="31.5" customHeight="1" x14ac:dyDescent="0.35">
      <c r="B12" s="13" t="s">
        <v>94</v>
      </c>
      <c r="C12" s="14" t="s">
        <v>95</v>
      </c>
      <c r="D12" s="14" t="s">
        <v>96</v>
      </c>
      <c r="E12" s="14" t="s">
        <v>97</v>
      </c>
      <c r="F12" s="14" t="s">
        <v>98</v>
      </c>
      <c r="G12" s="14" t="s">
        <v>99</v>
      </c>
    </row>
    <row r="13" spans="1:7" ht="31.5" customHeight="1" x14ac:dyDescent="0.35">
      <c r="B13" s="11" t="s">
        <v>100</v>
      </c>
      <c r="C13" s="12" t="s">
        <v>101</v>
      </c>
      <c r="D13" s="12" t="s">
        <v>102</v>
      </c>
      <c r="E13" s="12" t="s">
        <v>103</v>
      </c>
      <c r="F13" s="12" t="s">
        <v>104</v>
      </c>
      <c r="G13" s="12" t="s">
        <v>105</v>
      </c>
    </row>
    <row r="14" spans="1:7" ht="31.5" customHeight="1" x14ac:dyDescent="0.35">
      <c r="B14" s="13" t="s">
        <v>106</v>
      </c>
      <c r="C14" s="14" t="s">
        <v>107</v>
      </c>
      <c r="D14" s="14" t="s">
        <v>108</v>
      </c>
      <c r="E14" s="14" t="s">
        <v>109</v>
      </c>
      <c r="F14" s="14" t="s">
        <v>81</v>
      </c>
      <c r="G14" s="14" t="s">
        <v>110</v>
      </c>
    </row>
    <row r="15" spans="1:7" ht="9.75" customHeight="1" x14ac:dyDescent="0.35"/>
    <row r="16" spans="1:7" ht="21.75" customHeight="1" x14ac:dyDescent="0.35">
      <c r="A16" s="75" t="s">
        <v>111</v>
      </c>
      <c r="B16" s="75"/>
      <c r="C16" s="75"/>
      <c r="D16" s="75"/>
      <c r="E16" s="75"/>
      <c r="F16" s="75"/>
    </row>
    <row r="17" spans="1:7" ht="21.75" customHeight="1" x14ac:dyDescent="0.35">
      <c r="B17" s="15" t="s">
        <v>112</v>
      </c>
      <c r="C17" s="15" t="s">
        <v>113</v>
      </c>
      <c r="D17" s="15" t="s">
        <v>62</v>
      </c>
      <c r="E17" s="15" t="s">
        <v>114</v>
      </c>
      <c r="F17" s="15" t="s">
        <v>115</v>
      </c>
      <c r="G17" s="15" t="s">
        <v>116</v>
      </c>
    </row>
    <row r="18" spans="1:7" ht="31.5" customHeight="1" x14ac:dyDescent="0.35">
      <c r="B18" s="11" t="s">
        <v>117</v>
      </c>
      <c r="C18" s="12" t="s">
        <v>118</v>
      </c>
      <c r="D18" s="12" t="s">
        <v>119</v>
      </c>
      <c r="E18" s="12" t="s">
        <v>120</v>
      </c>
      <c r="F18" s="12" t="s">
        <v>121</v>
      </c>
      <c r="G18" s="12" t="s">
        <v>122</v>
      </c>
    </row>
    <row r="19" spans="1:7" ht="31.5" customHeight="1" x14ac:dyDescent="0.35">
      <c r="B19" s="13" t="s">
        <v>123</v>
      </c>
      <c r="C19" s="14" t="s">
        <v>124</v>
      </c>
      <c r="D19" s="14" t="s">
        <v>125</v>
      </c>
      <c r="E19" s="14" t="s">
        <v>126</v>
      </c>
      <c r="F19" s="14" t="s">
        <v>127</v>
      </c>
      <c r="G19" s="14" t="s">
        <v>128</v>
      </c>
    </row>
    <row r="20" spans="1:7" ht="31.5" customHeight="1" x14ac:dyDescent="0.35">
      <c r="B20" s="11" t="s">
        <v>129</v>
      </c>
      <c r="C20" s="12" t="s">
        <v>130</v>
      </c>
      <c r="D20" s="12" t="s">
        <v>131</v>
      </c>
      <c r="E20" s="12" t="s">
        <v>132</v>
      </c>
      <c r="F20" s="12" t="s">
        <v>133</v>
      </c>
      <c r="G20" s="12" t="s">
        <v>134</v>
      </c>
    </row>
    <row r="21" spans="1:7" ht="31.5" customHeight="1" x14ac:dyDescent="0.35">
      <c r="B21" s="13" t="s">
        <v>135</v>
      </c>
      <c r="C21" s="14" t="s">
        <v>136</v>
      </c>
      <c r="D21" s="14" t="s">
        <v>137</v>
      </c>
      <c r="E21" s="14" t="s">
        <v>138</v>
      </c>
      <c r="F21" s="14" t="s">
        <v>139</v>
      </c>
      <c r="G21" s="14" t="s">
        <v>140</v>
      </c>
    </row>
    <row r="22" spans="1:7" ht="31.5" customHeight="1" x14ac:dyDescent="0.35">
      <c r="B22" s="11" t="s">
        <v>141</v>
      </c>
      <c r="C22" s="12" t="s">
        <v>142</v>
      </c>
      <c r="D22" s="12" t="s">
        <v>143</v>
      </c>
      <c r="E22" s="12" t="s">
        <v>144</v>
      </c>
      <c r="F22" s="12" t="s">
        <v>145</v>
      </c>
      <c r="G22" s="12" t="s">
        <v>134</v>
      </c>
    </row>
    <row r="23" spans="1:7" ht="31.5" customHeight="1" x14ac:dyDescent="0.35">
      <c r="B23" s="13" t="s">
        <v>146</v>
      </c>
      <c r="C23" s="14" t="s">
        <v>147</v>
      </c>
      <c r="D23" s="14" t="s">
        <v>148</v>
      </c>
      <c r="E23" s="14" t="s">
        <v>149</v>
      </c>
      <c r="F23" s="14" t="s">
        <v>150</v>
      </c>
      <c r="G23" s="14" t="s">
        <v>151</v>
      </c>
    </row>
    <row r="24" spans="1:7" ht="31.5" customHeight="1" x14ac:dyDescent="0.35">
      <c r="B24" s="11" t="s">
        <v>152</v>
      </c>
      <c r="C24" s="12" t="s">
        <v>153</v>
      </c>
      <c r="D24" s="12" t="s">
        <v>154</v>
      </c>
      <c r="E24" s="12" t="s">
        <v>155</v>
      </c>
      <c r="F24" s="12" t="s">
        <v>156</v>
      </c>
      <c r="G24" s="12" t="s">
        <v>157</v>
      </c>
    </row>
    <row r="26" spans="1:7" ht="9.75" customHeight="1" x14ac:dyDescent="0.35"/>
    <row r="27" spans="1:7" ht="21.75" customHeight="1" x14ac:dyDescent="0.35">
      <c r="A27" s="76" t="s">
        <v>158</v>
      </c>
      <c r="B27" s="76"/>
      <c r="C27" s="76"/>
      <c r="D27" s="76"/>
      <c r="E27" s="76"/>
      <c r="F27" s="76"/>
    </row>
    <row r="28" spans="1:7" ht="19.5" customHeight="1" x14ac:dyDescent="0.35">
      <c r="B28" s="16" t="s">
        <v>159</v>
      </c>
      <c r="C28" s="72" t="s">
        <v>160</v>
      </c>
      <c r="D28" s="72"/>
      <c r="E28" s="72"/>
      <c r="F28" s="72"/>
      <c r="G28" s="72"/>
    </row>
    <row r="29" spans="1:7" ht="19.5" customHeight="1" x14ac:dyDescent="0.35">
      <c r="B29" s="16" t="s">
        <v>161</v>
      </c>
      <c r="C29" s="72" t="s">
        <v>162</v>
      </c>
      <c r="D29" s="72"/>
      <c r="E29" s="72"/>
      <c r="F29" s="72"/>
      <c r="G29" s="72"/>
    </row>
    <row r="30" spans="1:7" ht="19.5" customHeight="1" x14ac:dyDescent="0.35">
      <c r="B30" s="16" t="s">
        <v>163</v>
      </c>
      <c r="C30" s="72" t="s">
        <v>164</v>
      </c>
      <c r="D30" s="72"/>
      <c r="E30" s="72"/>
      <c r="F30" s="72"/>
      <c r="G30" s="72"/>
    </row>
    <row r="31" spans="1:7" ht="19.5" customHeight="1" x14ac:dyDescent="0.35">
      <c r="B31" s="16" t="s">
        <v>165</v>
      </c>
      <c r="C31" s="72" t="s">
        <v>166</v>
      </c>
      <c r="D31" s="72"/>
      <c r="E31" s="72"/>
      <c r="F31" s="72"/>
      <c r="G31" s="72"/>
    </row>
    <row r="32" spans="1:7" ht="19.5" customHeight="1" x14ac:dyDescent="0.35">
      <c r="B32" s="16" t="s">
        <v>167</v>
      </c>
      <c r="C32" s="72" t="s">
        <v>168</v>
      </c>
      <c r="D32" s="72"/>
      <c r="E32" s="72"/>
      <c r="F32" s="72"/>
      <c r="G32" s="72"/>
    </row>
    <row r="33" spans="2:7" ht="19.5" customHeight="1" x14ac:dyDescent="0.35">
      <c r="B33" s="16" t="s">
        <v>169</v>
      </c>
      <c r="C33" s="72" t="s">
        <v>170</v>
      </c>
      <c r="D33" s="72"/>
      <c r="E33" s="72"/>
      <c r="F33" s="72"/>
      <c r="G33" s="72"/>
    </row>
    <row r="34" spans="2:7" ht="19.5" customHeight="1" x14ac:dyDescent="0.35">
      <c r="B34" s="16" t="s">
        <v>171</v>
      </c>
      <c r="C34" s="72" t="s">
        <v>172</v>
      </c>
      <c r="D34" s="72"/>
      <c r="E34" s="72"/>
      <c r="F34" s="72"/>
      <c r="G34" s="72"/>
    </row>
    <row r="35" spans="2:7" ht="19.5" customHeight="1" x14ac:dyDescent="0.35">
      <c r="B35" s="16" t="s">
        <v>171</v>
      </c>
      <c r="C35" s="72" t="s">
        <v>173</v>
      </c>
      <c r="D35" s="72"/>
      <c r="E35" s="72"/>
      <c r="F35" s="72"/>
      <c r="G35" s="72"/>
    </row>
    <row r="36" spans="2:7" ht="19.5" customHeight="1" x14ac:dyDescent="0.35">
      <c r="B36" s="16" t="s">
        <v>174</v>
      </c>
      <c r="C36" s="72" t="s">
        <v>175</v>
      </c>
      <c r="D36" s="72"/>
      <c r="E36" s="72"/>
      <c r="F36" s="72"/>
      <c r="G36" s="72"/>
    </row>
  </sheetData>
  <mergeCells count="14">
    <mergeCell ref="B2:G2"/>
    <mergeCell ref="B3:G3"/>
    <mergeCell ref="A5:F5"/>
    <mergeCell ref="A16:F16"/>
    <mergeCell ref="A27:F27"/>
    <mergeCell ref="C33:G33"/>
    <mergeCell ref="C34:G34"/>
    <mergeCell ref="C35:G35"/>
    <mergeCell ref="C36:G36"/>
    <mergeCell ref="C28:G28"/>
    <mergeCell ref="C29:G29"/>
    <mergeCell ref="C30:G30"/>
    <mergeCell ref="C31:G31"/>
    <mergeCell ref="C32:G32"/>
  </mergeCells>
  <pageMargins left="0.75" right="0.75" top="1" bottom="1"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86AB"/>
    <pageSetUpPr fitToPage="1"/>
  </sheetPr>
  <dimension ref="A1:F43"/>
  <sheetViews>
    <sheetView showGridLines="0" zoomScaleNormal="100" workbookViewId="0">
      <pane xSplit="1" ySplit="4" topLeftCell="B38" activePane="bottomRight" state="frozen"/>
      <selection pane="topRight" activeCell="B1" sqref="B1"/>
      <selection pane="bottomLeft" activeCell="A5" sqref="A5"/>
      <selection pane="bottomRight" activeCell="D45" sqref="D45"/>
    </sheetView>
  </sheetViews>
  <sheetFormatPr defaultColWidth="8.6328125" defaultRowHeight="14.5" x14ac:dyDescent="0.35"/>
  <cols>
    <col min="1" max="1" width="3" customWidth="1"/>
    <col min="2" max="2" width="34.54296875" customWidth="1"/>
    <col min="3" max="3" width="9.453125" customWidth="1"/>
    <col min="4" max="6" width="22" customWidth="1"/>
    <col min="7" max="7" width="5" customWidth="1"/>
  </cols>
  <sheetData>
    <row r="1" spans="1:6" ht="7.5" customHeight="1" x14ac:dyDescent="0.35"/>
    <row r="2" spans="1:6" ht="42" customHeight="1" x14ac:dyDescent="0.35">
      <c r="B2" s="80" t="s">
        <v>176</v>
      </c>
      <c r="C2" s="80"/>
      <c r="D2" s="80"/>
      <c r="E2" s="80"/>
      <c r="F2" s="80"/>
    </row>
    <row r="3" spans="1:6" ht="24.75" customHeight="1" x14ac:dyDescent="0.35">
      <c r="B3" s="74" t="s">
        <v>177</v>
      </c>
      <c r="C3" s="74"/>
      <c r="D3" s="74"/>
      <c r="E3" s="74"/>
      <c r="F3" s="74"/>
    </row>
    <row r="4" spans="1:6" ht="7.5" customHeight="1" x14ac:dyDescent="0.35"/>
    <row r="5" spans="1:6" ht="21.75" customHeight="1" x14ac:dyDescent="0.35">
      <c r="A5" s="79" t="s">
        <v>178</v>
      </c>
      <c r="B5" s="79"/>
      <c r="C5" s="79"/>
      <c r="D5" s="79"/>
      <c r="E5" s="79"/>
    </row>
    <row r="6" spans="1:6" ht="7.5" customHeight="1" x14ac:dyDescent="0.35"/>
    <row r="7" spans="1:6" ht="21.75" customHeight="1" x14ac:dyDescent="0.35">
      <c r="B7" s="18" t="s">
        <v>179</v>
      </c>
      <c r="D7" s="81" t="s">
        <v>180</v>
      </c>
      <c r="E7" s="81"/>
    </row>
    <row r="8" spans="1:6" ht="21.75" customHeight="1" x14ac:dyDescent="0.35">
      <c r="B8" s="18" t="s">
        <v>181</v>
      </c>
      <c r="D8" s="19">
        <v>2024</v>
      </c>
    </row>
    <row r="9" spans="1:6" ht="21.75" customHeight="1" x14ac:dyDescent="0.35">
      <c r="B9" s="18" t="s">
        <v>182</v>
      </c>
      <c r="D9" s="19">
        <v>3</v>
      </c>
    </row>
    <row r="10" spans="1:6" ht="7.5" customHeight="1" x14ac:dyDescent="0.35"/>
    <row r="11" spans="1:6" ht="18" customHeight="1" x14ac:dyDescent="0.35">
      <c r="A11" s="66" t="s">
        <v>183</v>
      </c>
      <c r="B11" s="66"/>
      <c r="C11" s="66"/>
      <c r="D11" s="66"/>
      <c r="E11" s="66"/>
    </row>
    <row r="12" spans="1:6" ht="19.5" customHeight="1" x14ac:dyDescent="0.35">
      <c r="B12" s="10" t="s">
        <v>184</v>
      </c>
      <c r="D12" s="10" t="s">
        <v>185</v>
      </c>
      <c r="E12" s="10" t="s">
        <v>186</v>
      </c>
    </row>
    <row r="13" spans="1:6" ht="21.75" customHeight="1" x14ac:dyDescent="0.35">
      <c r="B13" s="20" t="s">
        <v>187</v>
      </c>
      <c r="D13" s="21">
        <v>1500000</v>
      </c>
      <c r="E13" s="22">
        <f t="shared" ref="E13:E20" si="0">D13*12</f>
        <v>18000000</v>
      </c>
    </row>
    <row r="14" spans="1:6" ht="21.75" customHeight="1" x14ac:dyDescent="0.35">
      <c r="B14" s="20" t="s">
        <v>188</v>
      </c>
      <c r="D14" s="21">
        <v>2500000</v>
      </c>
      <c r="E14" s="22">
        <f t="shared" si="0"/>
        <v>30000000</v>
      </c>
    </row>
    <row r="15" spans="1:6" ht="21.75" customHeight="1" x14ac:dyDescent="0.35">
      <c r="B15" s="20" t="s">
        <v>189</v>
      </c>
      <c r="D15" s="21">
        <v>3000000</v>
      </c>
      <c r="E15" s="22">
        <f t="shared" si="0"/>
        <v>36000000</v>
      </c>
    </row>
    <row r="16" spans="1:6" ht="21.75" customHeight="1" x14ac:dyDescent="0.35">
      <c r="B16" s="20" t="s">
        <v>190</v>
      </c>
      <c r="D16" s="21">
        <v>0</v>
      </c>
      <c r="E16" s="22">
        <f t="shared" si="0"/>
        <v>0</v>
      </c>
    </row>
    <row r="17" spans="1:5" ht="21.75" customHeight="1" x14ac:dyDescent="0.35">
      <c r="B17" s="20" t="s">
        <v>191</v>
      </c>
      <c r="D17" s="21">
        <v>0</v>
      </c>
      <c r="E17" s="22">
        <f t="shared" si="0"/>
        <v>0</v>
      </c>
    </row>
    <row r="18" spans="1:5" ht="21.75" customHeight="1" x14ac:dyDescent="0.35">
      <c r="B18" s="20" t="s">
        <v>192</v>
      </c>
      <c r="D18" s="21">
        <v>0</v>
      </c>
      <c r="E18" s="22">
        <f t="shared" si="0"/>
        <v>0</v>
      </c>
    </row>
    <row r="19" spans="1:5" ht="21.75" customHeight="1" x14ac:dyDescent="0.35">
      <c r="B19" s="20" t="s">
        <v>193</v>
      </c>
      <c r="D19" s="21">
        <v>0</v>
      </c>
      <c r="E19" s="22">
        <f t="shared" si="0"/>
        <v>0</v>
      </c>
    </row>
    <row r="20" spans="1:5" ht="21.75" customHeight="1" x14ac:dyDescent="0.35">
      <c r="B20" s="20" t="s">
        <v>194</v>
      </c>
      <c r="D20" s="21">
        <v>0</v>
      </c>
      <c r="E20" s="22">
        <f t="shared" si="0"/>
        <v>0</v>
      </c>
    </row>
    <row r="21" spans="1:5" ht="7.5" customHeight="1" x14ac:dyDescent="0.35"/>
    <row r="22" spans="1:5" ht="18" customHeight="1" x14ac:dyDescent="0.35">
      <c r="A22" s="66" t="s">
        <v>195</v>
      </c>
      <c r="B22" s="66"/>
      <c r="C22" s="66"/>
      <c r="D22" s="66"/>
      <c r="E22" s="66"/>
    </row>
    <row r="23" spans="1:5" ht="21.75" customHeight="1" x14ac:dyDescent="0.35">
      <c r="B23" s="18" t="s">
        <v>196</v>
      </c>
      <c r="D23" s="23">
        <v>0.08</v>
      </c>
      <c r="E23" s="24" t="s">
        <v>197</v>
      </c>
    </row>
    <row r="24" spans="1:5" ht="7.5" customHeight="1" x14ac:dyDescent="0.35"/>
    <row r="25" spans="1:5" ht="21.75" customHeight="1" x14ac:dyDescent="0.35">
      <c r="A25" s="79" t="s">
        <v>198</v>
      </c>
      <c r="B25" s="79"/>
      <c r="C25" s="79"/>
      <c r="D25" s="79"/>
      <c r="E25" s="79"/>
    </row>
    <row r="26" spans="1:5" ht="21.75" customHeight="1" x14ac:dyDescent="0.35">
      <c r="B26" s="18" t="s">
        <v>199</v>
      </c>
      <c r="E26" s="22">
        <f>SUM(E13:E20)</f>
        <v>84000000</v>
      </c>
    </row>
    <row r="27" spans="1:5" ht="21.75" customHeight="1" x14ac:dyDescent="0.35">
      <c r="B27" s="18" t="s">
        <v>200</v>
      </c>
      <c r="E27" s="22">
        <f>-SUM(E13:E20)*D23</f>
        <v>-6720000</v>
      </c>
    </row>
    <row r="28" spans="1:5" ht="21.75" customHeight="1" x14ac:dyDescent="0.35">
      <c r="B28" s="18" t="s">
        <v>201</v>
      </c>
      <c r="E28" s="22">
        <f>E26+E27</f>
        <v>77280000</v>
      </c>
    </row>
    <row r="29" spans="1:5" ht="21.75" customHeight="1" x14ac:dyDescent="0.35">
      <c r="B29" s="18" t="s">
        <v>202</v>
      </c>
      <c r="D29" s="25" t="s">
        <v>203</v>
      </c>
      <c r="E29" s="22">
        <f>2820000</f>
        <v>2820000</v>
      </c>
    </row>
    <row r="30" spans="1:5" ht="21.75" customHeight="1" x14ac:dyDescent="0.35">
      <c r="B30" s="18" t="s">
        <v>204</v>
      </c>
      <c r="E30" s="22">
        <f>MAX(0,E28-E29)</f>
        <v>74460000</v>
      </c>
    </row>
    <row r="31" spans="1:5" ht="6" customHeight="1" x14ac:dyDescent="0.35"/>
    <row r="32" spans="1:5" ht="25.5" customHeight="1" x14ac:dyDescent="0.35">
      <c r="B32" s="26" t="s">
        <v>205</v>
      </c>
      <c r="E32" s="27">
        <f>12%</f>
        <v>0.12</v>
      </c>
    </row>
    <row r="33" spans="1:5" ht="25.5" customHeight="1" x14ac:dyDescent="0.35">
      <c r="B33" s="28" t="s">
        <v>206</v>
      </c>
      <c r="E33" s="29">
        <f>E30*0.12</f>
        <v>8935200</v>
      </c>
    </row>
    <row r="34" spans="1:5" ht="25.5" customHeight="1" x14ac:dyDescent="0.35">
      <c r="B34" s="30" t="s">
        <v>207</v>
      </c>
      <c r="E34" s="31">
        <f>E33/12</f>
        <v>744600</v>
      </c>
    </row>
    <row r="35" spans="1:5" ht="25.5" customHeight="1" x14ac:dyDescent="0.35">
      <c r="B35" s="30" t="s">
        <v>208</v>
      </c>
      <c r="E35" s="32">
        <f>IFERROR(E33/E26,0)</f>
        <v>0.10637142857142858</v>
      </c>
    </row>
    <row r="36" spans="1:5" ht="7.5" customHeight="1" x14ac:dyDescent="0.35"/>
    <row r="37" spans="1:5" ht="18" customHeight="1" x14ac:dyDescent="0.35">
      <c r="A37" s="66" t="s">
        <v>209</v>
      </c>
      <c r="B37" s="66"/>
      <c r="C37" s="66"/>
      <c r="D37" s="66"/>
      <c r="E37" s="66"/>
    </row>
    <row r="38" spans="1:5" ht="21.75" customHeight="1" x14ac:dyDescent="0.35">
      <c r="B38" s="77" t="s">
        <v>210</v>
      </c>
      <c r="C38" s="77"/>
      <c r="D38" s="77"/>
      <c r="E38" s="77"/>
    </row>
    <row r="39" spans="1:5" ht="21.75" customHeight="1" x14ac:dyDescent="0.35">
      <c r="B39" s="78" t="s">
        <v>211</v>
      </c>
      <c r="C39" s="78"/>
      <c r="D39" s="78"/>
      <c r="E39" s="78"/>
    </row>
    <row r="40" spans="1:5" ht="21.75" customHeight="1" x14ac:dyDescent="0.35">
      <c r="B40" s="77" t="s">
        <v>212</v>
      </c>
      <c r="C40" s="77"/>
      <c r="D40" s="77"/>
      <c r="E40" s="77"/>
    </row>
    <row r="41" spans="1:5" ht="21.75" customHeight="1" x14ac:dyDescent="0.35">
      <c r="B41" s="78" t="s">
        <v>213</v>
      </c>
      <c r="C41" s="78"/>
      <c r="D41" s="78"/>
      <c r="E41" s="78"/>
    </row>
    <row r="42" spans="1:5" ht="21.75" customHeight="1" x14ac:dyDescent="0.35">
      <c r="B42" s="77" t="s">
        <v>214</v>
      </c>
      <c r="C42" s="77"/>
      <c r="D42" s="77"/>
      <c r="E42" s="77"/>
    </row>
    <row r="43" spans="1:5" ht="21.75" customHeight="1" x14ac:dyDescent="0.35">
      <c r="B43" s="78" t="s">
        <v>215</v>
      </c>
      <c r="C43" s="78"/>
      <c r="D43" s="78"/>
      <c r="E43" s="78"/>
    </row>
  </sheetData>
  <mergeCells count="14">
    <mergeCell ref="B2:F2"/>
    <mergeCell ref="B3:F3"/>
    <mergeCell ref="A5:E5"/>
    <mergeCell ref="D7:E7"/>
    <mergeCell ref="A11:E11"/>
    <mergeCell ref="B40:E40"/>
    <mergeCell ref="B41:E41"/>
    <mergeCell ref="B42:E42"/>
    <mergeCell ref="B43:E43"/>
    <mergeCell ref="A22:E22"/>
    <mergeCell ref="A25:E25"/>
    <mergeCell ref="A37:E37"/>
    <mergeCell ref="B38:E38"/>
    <mergeCell ref="B39:E39"/>
  </mergeCells>
  <pageMargins left="0.75" right="0.75" top="1" bottom="1"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9C46A"/>
    <pageSetUpPr fitToPage="1"/>
  </sheetPr>
  <dimension ref="A1:F49"/>
  <sheetViews>
    <sheetView showGridLines="0" zoomScaleNormal="100" workbookViewId="0">
      <pane xSplit="1" ySplit="4" topLeftCell="B47" activePane="bottomRight" state="frozen"/>
      <selection pane="topRight" activeCell="B1" sqref="B1"/>
      <selection pane="bottomLeft" activeCell="A5" sqref="A5"/>
      <selection pane="bottomRight"/>
    </sheetView>
  </sheetViews>
  <sheetFormatPr defaultColWidth="8.6328125" defaultRowHeight="14.5" x14ac:dyDescent="0.35"/>
  <cols>
    <col min="1" max="1" width="3" customWidth="1"/>
    <col min="2" max="2" width="32" customWidth="1"/>
    <col min="3" max="3" width="5" customWidth="1"/>
    <col min="4" max="6" width="22" customWidth="1"/>
    <col min="7" max="7" width="5" customWidth="1"/>
  </cols>
  <sheetData>
    <row r="1" spans="1:6" ht="7.5" customHeight="1" x14ac:dyDescent="0.35"/>
    <row r="2" spans="1:6" ht="42" customHeight="1" x14ac:dyDescent="0.35">
      <c r="B2" s="85" t="s">
        <v>216</v>
      </c>
      <c r="C2" s="85"/>
      <c r="D2" s="85"/>
      <c r="E2" s="85"/>
      <c r="F2" s="85"/>
    </row>
    <row r="3" spans="1:6" ht="24.75" customHeight="1" x14ac:dyDescent="0.35">
      <c r="B3" s="74" t="s">
        <v>217</v>
      </c>
      <c r="C3" s="74"/>
      <c r="D3" s="74"/>
      <c r="E3" s="74"/>
      <c r="F3" s="74"/>
    </row>
    <row r="4" spans="1:6" ht="7.5" customHeight="1" x14ac:dyDescent="0.35"/>
    <row r="5" spans="1:6" ht="21.75" customHeight="1" x14ac:dyDescent="0.35">
      <c r="A5" s="79" t="s">
        <v>218</v>
      </c>
      <c r="B5" s="79"/>
      <c r="C5" s="79"/>
      <c r="D5" s="79"/>
      <c r="E5" s="79"/>
    </row>
    <row r="6" spans="1:6" ht="7.5" customHeight="1" x14ac:dyDescent="0.35"/>
    <row r="7" spans="1:6" ht="21.75" customHeight="1" x14ac:dyDescent="0.35">
      <c r="B7" s="18" t="s">
        <v>219</v>
      </c>
      <c r="D7" s="82" t="s">
        <v>220</v>
      </c>
      <c r="E7" s="82"/>
    </row>
    <row r="8" spans="1:6" ht="21.75" customHeight="1" x14ac:dyDescent="0.35">
      <c r="B8" s="18" t="s">
        <v>221</v>
      </c>
      <c r="D8" s="82" t="s">
        <v>222</v>
      </c>
      <c r="E8" s="82"/>
    </row>
    <row r="9" spans="1:6" ht="21.75" customHeight="1" x14ac:dyDescent="0.35">
      <c r="B9" s="18" t="s">
        <v>223</v>
      </c>
      <c r="D9" s="82" t="s">
        <v>224</v>
      </c>
      <c r="E9" s="82"/>
    </row>
    <row r="10" spans="1:6" ht="21.75" customHeight="1" x14ac:dyDescent="0.35">
      <c r="B10" s="18" t="s">
        <v>225</v>
      </c>
      <c r="D10" s="82" t="s">
        <v>226</v>
      </c>
      <c r="E10" s="82"/>
    </row>
    <row r="11" spans="1:6" ht="7.5" customHeight="1" x14ac:dyDescent="0.35"/>
    <row r="12" spans="1:6" ht="18" customHeight="1" x14ac:dyDescent="0.35">
      <c r="A12" s="66" t="s">
        <v>227</v>
      </c>
      <c r="B12" s="66"/>
      <c r="C12" s="66"/>
      <c r="D12" s="66"/>
      <c r="E12" s="66"/>
    </row>
    <row r="13" spans="1:6" ht="19.5" customHeight="1" x14ac:dyDescent="0.35">
      <c r="B13" s="10" t="s">
        <v>228</v>
      </c>
      <c r="D13" s="10" t="s">
        <v>229</v>
      </c>
      <c r="E13" s="10" t="s">
        <v>230</v>
      </c>
    </row>
    <row r="14" spans="1:6" ht="21.75" customHeight="1" x14ac:dyDescent="0.35">
      <c r="B14" s="20" t="s">
        <v>231</v>
      </c>
      <c r="D14" s="21">
        <v>8000000</v>
      </c>
      <c r="E14" s="22">
        <f t="shared" ref="E14:E19" si="0">D14*12</f>
        <v>96000000</v>
      </c>
    </row>
    <row r="15" spans="1:6" ht="21.75" customHeight="1" x14ac:dyDescent="0.35">
      <c r="B15" s="20" t="s">
        <v>232</v>
      </c>
      <c r="D15" s="21">
        <v>15000000</v>
      </c>
      <c r="E15" s="22">
        <f t="shared" si="0"/>
        <v>180000000</v>
      </c>
    </row>
    <row r="16" spans="1:6" ht="21.75" customHeight="1" x14ac:dyDescent="0.35">
      <c r="B16" s="20" t="s">
        <v>233</v>
      </c>
      <c r="D16" s="21">
        <v>5000000</v>
      </c>
      <c r="E16" s="22">
        <f t="shared" si="0"/>
        <v>60000000</v>
      </c>
    </row>
    <row r="17" spans="1:5" ht="21.75" customHeight="1" x14ac:dyDescent="0.35">
      <c r="B17" s="20" t="s">
        <v>234</v>
      </c>
      <c r="D17" s="21">
        <v>2000000</v>
      </c>
      <c r="E17" s="22">
        <f t="shared" si="0"/>
        <v>24000000</v>
      </c>
    </row>
    <row r="18" spans="1:5" ht="21.75" customHeight="1" x14ac:dyDescent="0.35">
      <c r="B18" s="20" t="s">
        <v>235</v>
      </c>
      <c r="D18" s="21">
        <v>0</v>
      </c>
      <c r="E18" s="22">
        <f t="shared" si="0"/>
        <v>0</v>
      </c>
    </row>
    <row r="19" spans="1:5" ht="21.75" customHeight="1" x14ac:dyDescent="0.35">
      <c r="B19" s="20" t="s">
        <v>236</v>
      </c>
      <c r="D19" s="21">
        <v>0</v>
      </c>
      <c r="E19" s="22">
        <f t="shared" si="0"/>
        <v>0</v>
      </c>
    </row>
    <row r="20" spans="1:5" ht="21.75" customHeight="1" x14ac:dyDescent="0.35">
      <c r="B20" s="33" t="s">
        <v>237</v>
      </c>
      <c r="E20" s="34">
        <f>SUM(E14:E19)</f>
        <v>360000000</v>
      </c>
    </row>
    <row r="21" spans="1:5" ht="7.5" customHeight="1" x14ac:dyDescent="0.35"/>
    <row r="22" spans="1:5" ht="18" customHeight="1" x14ac:dyDescent="0.35">
      <c r="A22" s="83" t="s">
        <v>238</v>
      </c>
      <c r="B22" s="83"/>
      <c r="C22" s="83"/>
      <c r="D22" s="83"/>
      <c r="E22" s="83"/>
    </row>
    <row r="23" spans="1:5" ht="19.5" customHeight="1" x14ac:dyDescent="0.35">
      <c r="B23" s="15" t="s">
        <v>239</v>
      </c>
      <c r="D23" s="15" t="s">
        <v>240</v>
      </c>
      <c r="E23" s="15" t="s">
        <v>241</v>
      </c>
    </row>
    <row r="24" spans="1:5" ht="21.75" customHeight="1" x14ac:dyDescent="0.35">
      <c r="B24" s="35" t="s">
        <v>242</v>
      </c>
      <c r="D24" s="21">
        <v>3600000</v>
      </c>
      <c r="E24" s="36">
        <f>IFERROR(D24/E20,0)</f>
        <v>0.01</v>
      </c>
    </row>
    <row r="25" spans="1:5" ht="21.75" customHeight="1" x14ac:dyDescent="0.35">
      <c r="B25" s="35" t="s">
        <v>243</v>
      </c>
      <c r="D25" s="21">
        <v>2400000</v>
      </c>
      <c r="E25" s="36">
        <f>IFERROR(D25/E20,0)</f>
        <v>6.6666666666666671E-3</v>
      </c>
    </row>
    <row r="26" spans="1:5" ht="21.75" customHeight="1" x14ac:dyDescent="0.35">
      <c r="B26" s="35" t="s">
        <v>244</v>
      </c>
      <c r="D26" s="21">
        <v>1200000</v>
      </c>
      <c r="E26" s="36">
        <f>IFERROR(D26/E20,0)</f>
        <v>3.3333333333333335E-3</v>
      </c>
    </row>
    <row r="27" spans="1:5" ht="21.75" customHeight="1" x14ac:dyDescent="0.35">
      <c r="B27" s="35" t="s">
        <v>245</v>
      </c>
      <c r="D27" s="21">
        <v>1800000</v>
      </c>
      <c r="E27" s="36">
        <f>IFERROR(D27/E20,0)</f>
        <v>5.0000000000000001E-3</v>
      </c>
    </row>
    <row r="28" spans="1:5" ht="21.75" customHeight="1" x14ac:dyDescent="0.35">
      <c r="B28" s="35" t="s">
        <v>246</v>
      </c>
      <c r="D28" s="21">
        <v>600000</v>
      </c>
      <c r="E28" s="36">
        <f>IFERROR(D28/E20,0)</f>
        <v>1.6666666666666668E-3</v>
      </c>
    </row>
    <row r="29" spans="1:5" ht="21.75" customHeight="1" x14ac:dyDescent="0.35">
      <c r="B29" s="35" t="s">
        <v>247</v>
      </c>
      <c r="D29" s="21">
        <v>400000</v>
      </c>
      <c r="E29" s="36">
        <f>IFERROR(D29/E20,0)</f>
        <v>1.1111111111111111E-3</v>
      </c>
    </row>
    <row r="30" spans="1:5" ht="21.75" customHeight="1" x14ac:dyDescent="0.35">
      <c r="B30" s="35" t="s">
        <v>248</v>
      </c>
      <c r="D30" s="21">
        <v>800000</v>
      </c>
      <c r="E30" s="36">
        <f>IFERROR(D30/E20,0)</f>
        <v>2.2222222222222222E-3</v>
      </c>
    </row>
    <row r="31" spans="1:5" ht="21.75" customHeight="1" x14ac:dyDescent="0.35">
      <c r="B31" s="35" t="s">
        <v>249</v>
      </c>
      <c r="D31" s="21">
        <v>4800000</v>
      </c>
      <c r="E31" s="36">
        <f>IFERROR(D31/E20,0)</f>
        <v>1.3333333333333334E-2</v>
      </c>
    </row>
    <row r="32" spans="1:5" ht="21.75" customHeight="1" x14ac:dyDescent="0.35">
      <c r="B32" s="35" t="s">
        <v>250</v>
      </c>
      <c r="D32" s="21">
        <v>6000000</v>
      </c>
      <c r="E32" s="36">
        <f>IFERROR(D32/E20,0)</f>
        <v>1.6666666666666666E-2</v>
      </c>
    </row>
    <row r="33" spans="1:6" ht="21.75" customHeight="1" x14ac:dyDescent="0.35">
      <c r="B33" s="35" t="s">
        <v>251</v>
      </c>
      <c r="D33" s="21">
        <v>900000</v>
      </c>
      <c r="E33" s="36">
        <f>IFERROR(D33/E20,0)</f>
        <v>2.5000000000000001E-3</v>
      </c>
    </row>
    <row r="34" spans="1:6" ht="21.75" customHeight="1" x14ac:dyDescent="0.35">
      <c r="B34" s="35" t="s">
        <v>252</v>
      </c>
      <c r="D34" s="21">
        <v>0</v>
      </c>
      <c r="E34" s="36">
        <f>IFERROR(D34/E20,0)</f>
        <v>0</v>
      </c>
    </row>
    <row r="35" spans="1:6" ht="21.75" customHeight="1" x14ac:dyDescent="0.35">
      <c r="B35" s="37" t="s">
        <v>253</v>
      </c>
      <c r="D35" s="38">
        <f>SUM(D24:D34)</f>
        <v>22500000</v>
      </c>
    </row>
    <row r="36" spans="1:6" ht="21.75" customHeight="1" x14ac:dyDescent="0.35">
      <c r="B36" s="84" t="s">
        <v>254</v>
      </c>
      <c r="C36" s="84"/>
      <c r="D36" s="84"/>
      <c r="E36" s="84"/>
      <c r="F36" s="84"/>
    </row>
    <row r="37" spans="1:6" ht="7.5" customHeight="1" x14ac:dyDescent="0.35"/>
    <row r="38" spans="1:6" ht="21.75" customHeight="1" x14ac:dyDescent="0.35">
      <c r="A38" s="79" t="s">
        <v>255</v>
      </c>
      <c r="B38" s="79"/>
      <c r="C38" s="79"/>
      <c r="D38" s="79"/>
      <c r="E38" s="79"/>
    </row>
    <row r="39" spans="1:6" ht="21.75" customHeight="1" x14ac:dyDescent="0.35">
      <c r="B39" s="18" t="s">
        <v>256</v>
      </c>
      <c r="E39" s="22">
        <f>E20</f>
        <v>360000000</v>
      </c>
    </row>
    <row r="40" spans="1:6" ht="21.75" customHeight="1" x14ac:dyDescent="0.35">
      <c r="B40" s="18" t="s">
        <v>257</v>
      </c>
      <c r="E40" s="22">
        <f>-D35</f>
        <v>-22500000</v>
      </c>
    </row>
    <row r="41" spans="1:6" ht="21.75" customHeight="1" x14ac:dyDescent="0.35">
      <c r="B41" s="18" t="s">
        <v>258</v>
      </c>
      <c r="E41" s="22">
        <f>E39+E40</f>
        <v>337500000</v>
      </c>
    </row>
    <row r="42" spans="1:6" ht="21.75" customHeight="1" x14ac:dyDescent="0.35">
      <c r="B42" s="18" t="s">
        <v>259</v>
      </c>
      <c r="E42" s="22">
        <f>E39*0.5</f>
        <v>180000000</v>
      </c>
    </row>
    <row r="43" spans="1:6" ht="21.75" customHeight="1" x14ac:dyDescent="0.35">
      <c r="B43" s="18" t="s">
        <v>260</v>
      </c>
      <c r="E43" s="22">
        <f>MAX(E41,E42)</f>
        <v>337500000</v>
      </c>
    </row>
    <row r="44" spans="1:6" ht="7.5" customHeight="1" x14ac:dyDescent="0.35"/>
    <row r="45" spans="1:6" ht="25.5" customHeight="1" x14ac:dyDescent="0.35">
      <c r="B45" s="26" t="s">
        <v>261</v>
      </c>
      <c r="E45" s="27">
        <f>30%</f>
        <v>0.3</v>
      </c>
    </row>
    <row r="46" spans="1:6" ht="25.5" customHeight="1" x14ac:dyDescent="0.35">
      <c r="B46" s="28" t="s">
        <v>206</v>
      </c>
      <c r="E46" s="29">
        <f>E43*0.3</f>
        <v>101250000</v>
      </c>
    </row>
    <row r="47" spans="1:6" ht="25.5" customHeight="1" x14ac:dyDescent="0.35">
      <c r="B47" s="30" t="s">
        <v>262</v>
      </c>
      <c r="E47" s="32">
        <f>IFERROR(E46/E20,0)</f>
        <v>0.28125</v>
      </c>
    </row>
    <row r="48" spans="1:6" ht="25.5" customHeight="1" x14ac:dyDescent="0.35">
      <c r="B48" s="30" t="s">
        <v>263</v>
      </c>
      <c r="E48" s="31">
        <f>E43-E46</f>
        <v>236250000</v>
      </c>
    </row>
    <row r="49" spans="2:5" ht="25.5" customHeight="1" x14ac:dyDescent="0.35">
      <c r="B49" s="30" t="s">
        <v>264</v>
      </c>
      <c r="E49" s="32">
        <f>IFERROR(E48/E20,0)</f>
        <v>0.65625</v>
      </c>
    </row>
  </sheetData>
  <mergeCells count="11">
    <mergeCell ref="B2:F2"/>
    <mergeCell ref="B3:F3"/>
    <mergeCell ref="A5:E5"/>
    <mergeCell ref="D7:E7"/>
    <mergeCell ref="D8:E8"/>
    <mergeCell ref="A38:E38"/>
    <mergeCell ref="D9:E9"/>
    <mergeCell ref="D10:E10"/>
    <mergeCell ref="A12:E12"/>
    <mergeCell ref="A22:E22"/>
    <mergeCell ref="B36:F36"/>
  </mergeCells>
  <pageMargins left="0.75" right="0.75" top="1" bottom="1"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4A261"/>
    <pageSetUpPr fitToPage="1"/>
  </sheetPr>
  <dimension ref="A1:E40"/>
  <sheetViews>
    <sheetView showGridLines="0" zoomScaleNormal="100" workbookViewId="0">
      <pane xSplit="1" ySplit="4" topLeftCell="B32" activePane="bottomRight" state="frozen"/>
      <selection pane="topRight" activeCell="B1" sqref="B1"/>
      <selection pane="bottomLeft" activeCell="A5" sqref="A5"/>
      <selection pane="bottomRight" activeCell="F40" sqref="F40"/>
    </sheetView>
  </sheetViews>
  <sheetFormatPr defaultColWidth="8.6328125" defaultRowHeight="14.5" x14ac:dyDescent="0.35"/>
  <cols>
    <col min="1" max="1" width="3" customWidth="1"/>
    <col min="2" max="2" width="42.08984375" customWidth="1"/>
    <col min="3" max="3" width="14.7265625" customWidth="1"/>
    <col min="4" max="5" width="22" customWidth="1"/>
    <col min="6" max="6" width="5" customWidth="1"/>
  </cols>
  <sheetData>
    <row r="1" spans="1:5" ht="7.5" customHeight="1" x14ac:dyDescent="0.35"/>
    <row r="2" spans="1:5" ht="42" customHeight="1" x14ac:dyDescent="0.35">
      <c r="B2" s="85" t="s">
        <v>265</v>
      </c>
      <c r="C2" s="85"/>
      <c r="D2" s="85"/>
      <c r="E2" s="85"/>
    </row>
    <row r="3" spans="1:5" ht="24.75" customHeight="1" x14ac:dyDescent="0.35">
      <c r="B3" s="74" t="s">
        <v>266</v>
      </c>
      <c r="C3" s="74"/>
      <c r="D3" s="74"/>
      <c r="E3" s="74"/>
    </row>
    <row r="4" spans="1:5" ht="7.5" customHeight="1" x14ac:dyDescent="0.35"/>
    <row r="5" spans="1:5" ht="21.75" customHeight="1" x14ac:dyDescent="0.35">
      <c r="A5" s="79" t="s">
        <v>267</v>
      </c>
      <c r="B5" s="79"/>
      <c r="C5" s="79"/>
      <c r="D5" s="79"/>
    </row>
    <row r="6" spans="1:5" ht="7.5" customHeight="1" x14ac:dyDescent="0.35"/>
    <row r="7" spans="1:5" ht="21.75" customHeight="1" x14ac:dyDescent="0.35">
      <c r="B7" s="18" t="s">
        <v>268</v>
      </c>
      <c r="D7" s="82" t="s">
        <v>269</v>
      </c>
      <c r="E7" s="82"/>
    </row>
    <row r="8" spans="1:5" ht="21.75" customHeight="1" x14ac:dyDescent="0.35">
      <c r="B8" s="18" t="s">
        <v>270</v>
      </c>
      <c r="D8" s="82" t="s">
        <v>271</v>
      </c>
      <c r="E8" s="82"/>
    </row>
    <row r="9" spans="1:5" ht="21.75" customHeight="1" x14ac:dyDescent="0.35">
      <c r="B9" s="18" t="s">
        <v>272</v>
      </c>
      <c r="D9" s="82" t="s">
        <v>273</v>
      </c>
      <c r="E9" s="82"/>
    </row>
    <row r="10" spans="1:5" ht="21.75" customHeight="1" x14ac:dyDescent="0.35">
      <c r="B10" s="18" t="s">
        <v>274</v>
      </c>
      <c r="D10" s="88">
        <v>450000000</v>
      </c>
      <c r="E10" s="88"/>
    </row>
    <row r="11" spans="1:5" ht="21.75" customHeight="1" x14ac:dyDescent="0.35">
      <c r="B11" s="18" t="s">
        <v>275</v>
      </c>
      <c r="D11" s="88">
        <v>450000000</v>
      </c>
      <c r="E11" s="88"/>
    </row>
    <row r="12" spans="1:5" ht="21.75" customHeight="1" x14ac:dyDescent="0.35">
      <c r="B12" s="18" t="s">
        <v>276</v>
      </c>
      <c r="D12" s="82" t="s">
        <v>277</v>
      </c>
      <c r="E12" s="82"/>
    </row>
    <row r="13" spans="1:5" ht="19.5" customHeight="1" x14ac:dyDescent="0.35">
      <c r="B13" s="89" t="s">
        <v>278</v>
      </c>
      <c r="C13" s="89"/>
      <c r="D13" s="89"/>
      <c r="E13" s="89"/>
    </row>
    <row r="14" spans="1:5" ht="7.5" customHeight="1" x14ac:dyDescent="0.35"/>
    <row r="15" spans="1:5" ht="21.75" customHeight="1" x14ac:dyDescent="0.35">
      <c r="A15" s="79" t="s">
        <v>279</v>
      </c>
      <c r="B15" s="79"/>
      <c r="C15" s="79"/>
      <c r="D15" s="79"/>
    </row>
    <row r="16" spans="1:5" ht="21.75" customHeight="1" x14ac:dyDescent="0.35">
      <c r="B16" s="40" t="s">
        <v>280</v>
      </c>
      <c r="D16" s="41">
        <f>MAX(D10,D11)</f>
        <v>450000000</v>
      </c>
    </row>
    <row r="17" spans="2:5" ht="21.75" customHeight="1" x14ac:dyDescent="0.35">
      <c r="B17" s="42" t="s">
        <v>281</v>
      </c>
    </row>
    <row r="18" spans="2:5" ht="21.75" customHeight="1" x14ac:dyDescent="0.35">
      <c r="B18" s="17" t="s">
        <v>282</v>
      </c>
      <c r="D18" s="43">
        <f>D16*0.015</f>
        <v>6750000</v>
      </c>
      <c r="E18" s="44">
        <f>IFERROR(D18/D16,0)</f>
        <v>1.4999999999999999E-2</v>
      </c>
    </row>
    <row r="19" spans="2:5" ht="21.75" customHeight="1" x14ac:dyDescent="0.35">
      <c r="B19" s="17" t="s">
        <v>283</v>
      </c>
      <c r="D19" s="43">
        <f>D16*0.015</f>
        <v>6750000</v>
      </c>
      <c r="E19" s="44">
        <f>IFERROR(D19/D16,0)</f>
        <v>1.4999999999999999E-2</v>
      </c>
    </row>
    <row r="20" spans="2:5" ht="21.75" customHeight="1" x14ac:dyDescent="0.35">
      <c r="B20" s="17" t="s">
        <v>284</v>
      </c>
      <c r="D20" s="43">
        <f>MIN(MAX(D16*0.002,500000),5000000)</f>
        <v>900000</v>
      </c>
      <c r="E20" s="44">
        <f>IFERROR(D20/D16,0)</f>
        <v>2E-3</v>
      </c>
    </row>
    <row r="21" spans="2:5" ht="21.75" customHeight="1" x14ac:dyDescent="0.35">
      <c r="B21" s="17" t="s">
        <v>285</v>
      </c>
      <c r="D21" s="21">
        <v>2500000</v>
      </c>
      <c r="E21" s="44">
        <f>IFERROR(D21/D16,0)</f>
        <v>5.5555555555555558E-3</v>
      </c>
    </row>
    <row r="22" spans="2:5" ht="21.75" customHeight="1" x14ac:dyDescent="0.35">
      <c r="B22" s="17" t="s">
        <v>286</v>
      </c>
      <c r="D22" s="43">
        <f>D16*0.025</f>
        <v>11250000</v>
      </c>
      <c r="E22" s="44">
        <f>IFERROR(D22/D16,0)</f>
        <v>2.5000000000000001E-2</v>
      </c>
    </row>
    <row r="23" spans="2:5" ht="21.75" customHeight="1" x14ac:dyDescent="0.35">
      <c r="B23" s="17" t="s">
        <v>287</v>
      </c>
      <c r="D23" s="21">
        <v>0</v>
      </c>
      <c r="E23" s="44">
        <f>IFERROR(D23/D16,0)</f>
        <v>0</v>
      </c>
    </row>
    <row r="24" spans="2:5" ht="21.75" customHeight="1" x14ac:dyDescent="0.35">
      <c r="B24" s="17" t="s">
        <v>288</v>
      </c>
      <c r="D24" s="21">
        <v>0</v>
      </c>
      <c r="E24" s="44">
        <f>IFERROR(D24/D16,0)</f>
        <v>0</v>
      </c>
    </row>
    <row r="25" spans="2:5" ht="21.75" customHeight="1" x14ac:dyDescent="0.35">
      <c r="B25" s="17" t="s">
        <v>289</v>
      </c>
      <c r="D25" s="43">
        <f>(D19+D22)*0.18</f>
        <v>3240000</v>
      </c>
      <c r="E25" s="44">
        <f>IFERROR(D25/D16,0)</f>
        <v>7.1999999999999998E-3</v>
      </c>
    </row>
    <row r="26" spans="2:5" ht="21.75" customHeight="1" x14ac:dyDescent="0.35">
      <c r="B26" s="17" t="s">
        <v>290</v>
      </c>
      <c r="D26" s="21">
        <v>500000</v>
      </c>
      <c r="E26" s="44">
        <f>IFERROR(D26/D16,0)</f>
        <v>1.1111111111111111E-3</v>
      </c>
    </row>
    <row r="27" spans="2:5" ht="21.75" customHeight="1" x14ac:dyDescent="0.35">
      <c r="B27" s="17" t="s">
        <v>291</v>
      </c>
      <c r="D27" s="43">
        <f>D16*0.01</f>
        <v>4500000</v>
      </c>
      <c r="E27" s="44">
        <f>IFERROR(D27/D16,0)</f>
        <v>0.01</v>
      </c>
    </row>
    <row r="28" spans="2:5" ht="7.5" customHeight="1" x14ac:dyDescent="0.35"/>
    <row r="29" spans="2:5" ht="25.5" customHeight="1" x14ac:dyDescent="0.35">
      <c r="B29" s="45" t="s">
        <v>292</v>
      </c>
      <c r="D29" s="46">
        <f>SUM(D18:D27)</f>
        <v>36390000</v>
      </c>
    </row>
    <row r="30" spans="2:5" ht="25.5" customHeight="1" x14ac:dyDescent="0.35">
      <c r="B30" s="45" t="s">
        <v>293</v>
      </c>
      <c r="D30" s="47">
        <f>IFERROR(D29/D10,0)</f>
        <v>8.086666666666667E-2</v>
      </c>
    </row>
    <row r="31" spans="2:5" ht="25.5" customHeight="1" x14ac:dyDescent="0.35">
      <c r="B31" s="28" t="s">
        <v>294</v>
      </c>
      <c r="D31" s="29">
        <f>D10+D29</f>
        <v>486390000</v>
      </c>
    </row>
    <row r="32" spans="2:5" ht="25.5" customHeight="1" x14ac:dyDescent="0.35">
      <c r="B32" s="30" t="s">
        <v>295</v>
      </c>
      <c r="D32" s="32">
        <f>IFERROR(D29/D10,0)</f>
        <v>8.086666666666667E-2</v>
      </c>
    </row>
    <row r="33" spans="1:5" ht="7.5" customHeight="1" x14ac:dyDescent="0.35"/>
    <row r="34" spans="1:5" ht="18" customHeight="1" x14ac:dyDescent="0.35">
      <c r="A34" s="66" t="s">
        <v>296</v>
      </c>
      <c r="B34" s="66"/>
      <c r="C34" s="66"/>
      <c r="D34" s="66"/>
    </row>
    <row r="35" spans="1:5" ht="19.5" customHeight="1" x14ac:dyDescent="0.35">
      <c r="B35" s="87" t="s">
        <v>297</v>
      </c>
      <c r="C35" s="87"/>
      <c r="D35" s="87"/>
      <c r="E35" s="87"/>
    </row>
    <row r="36" spans="1:5" ht="19.5" customHeight="1" x14ac:dyDescent="0.35">
      <c r="B36" s="86" t="s">
        <v>298</v>
      </c>
      <c r="C36" s="86"/>
      <c r="D36" s="86"/>
      <c r="E36" s="86"/>
    </row>
    <row r="37" spans="1:5" ht="19.5" customHeight="1" x14ac:dyDescent="0.35">
      <c r="B37" s="87" t="s">
        <v>299</v>
      </c>
      <c r="C37" s="87"/>
      <c r="D37" s="87"/>
      <c r="E37" s="87"/>
    </row>
    <row r="38" spans="1:5" ht="19.5" customHeight="1" x14ac:dyDescent="0.35">
      <c r="B38" s="86" t="s">
        <v>300</v>
      </c>
      <c r="C38" s="86"/>
      <c r="D38" s="86"/>
      <c r="E38" s="86"/>
    </row>
    <row r="39" spans="1:5" ht="19.5" customHeight="1" x14ac:dyDescent="0.35">
      <c r="B39" s="87" t="s">
        <v>301</v>
      </c>
      <c r="C39" s="87"/>
      <c r="D39" s="87"/>
      <c r="E39" s="87"/>
    </row>
    <row r="40" spans="1:5" ht="19.5" customHeight="1" x14ac:dyDescent="0.35">
      <c r="B40" s="86" t="s">
        <v>302</v>
      </c>
      <c r="C40" s="86"/>
      <c r="D40" s="86"/>
      <c r="E40" s="86"/>
    </row>
  </sheetData>
  <mergeCells count="18">
    <mergeCell ref="B2:E2"/>
    <mergeCell ref="B3:E3"/>
    <mergeCell ref="A5:D5"/>
    <mergeCell ref="D7:E7"/>
    <mergeCell ref="D8:E8"/>
    <mergeCell ref="D9:E9"/>
    <mergeCell ref="D10:E10"/>
    <mergeCell ref="D11:E11"/>
    <mergeCell ref="D12:E12"/>
    <mergeCell ref="B13:E13"/>
    <mergeCell ref="B38:E38"/>
    <mergeCell ref="B39:E39"/>
    <mergeCell ref="B40:E40"/>
    <mergeCell ref="A15:D15"/>
    <mergeCell ref="A34:D34"/>
    <mergeCell ref="B35:E35"/>
    <mergeCell ref="B36:E36"/>
    <mergeCell ref="B37:E37"/>
  </mergeCells>
  <pageMargins left="0.75" right="0.75" top="1" bottom="1"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63946"/>
    <pageSetUpPr fitToPage="1"/>
  </sheetPr>
  <dimension ref="A1:E46"/>
  <sheetViews>
    <sheetView showGridLines="0" zoomScaleNormal="100" workbookViewId="0">
      <pane xSplit="1" ySplit="4" topLeftCell="B35" activePane="bottomRight" state="frozen"/>
      <selection pane="topRight" activeCell="B1" sqref="B1"/>
      <selection pane="bottomLeft" activeCell="A5" sqref="A5"/>
      <selection pane="bottomRight" activeCell="E19" sqref="E19"/>
    </sheetView>
  </sheetViews>
  <sheetFormatPr defaultColWidth="8.6328125" defaultRowHeight="14.5" x14ac:dyDescent="0.35"/>
  <cols>
    <col min="1" max="1" width="3" customWidth="1"/>
    <col min="2" max="2" width="34" customWidth="1"/>
    <col min="3" max="3" width="12.81640625" customWidth="1"/>
    <col min="4" max="4" width="28.1796875" customWidth="1"/>
    <col min="5" max="5" width="31.1796875" customWidth="1"/>
    <col min="6" max="6" width="5" customWidth="1"/>
  </cols>
  <sheetData>
    <row r="1" spans="1:5" ht="7.5" customHeight="1" x14ac:dyDescent="0.35"/>
    <row r="2" spans="1:5" ht="42" customHeight="1" x14ac:dyDescent="0.35">
      <c r="B2" s="80" t="s">
        <v>303</v>
      </c>
      <c r="C2" s="80"/>
      <c r="D2" s="80"/>
      <c r="E2" s="80"/>
    </row>
    <row r="3" spans="1:5" ht="24.75" customHeight="1" x14ac:dyDescent="0.35">
      <c r="B3" s="74" t="s">
        <v>304</v>
      </c>
      <c r="C3" s="74"/>
      <c r="D3" s="74"/>
      <c r="E3" s="74"/>
    </row>
    <row r="4" spans="1:5" ht="7.5" customHeight="1" x14ac:dyDescent="0.35"/>
    <row r="5" spans="1:5" ht="21.75" customHeight="1" x14ac:dyDescent="0.35">
      <c r="A5" s="79" t="s">
        <v>305</v>
      </c>
      <c r="B5" s="79"/>
      <c r="C5" s="79"/>
      <c r="D5" s="79"/>
    </row>
    <row r="6" spans="1:5" ht="7.5" customHeight="1" x14ac:dyDescent="0.35"/>
    <row r="7" spans="1:5" ht="21.75" customHeight="1" x14ac:dyDescent="0.35">
      <c r="B7" s="18" t="s">
        <v>268</v>
      </c>
      <c r="D7" s="82" t="s">
        <v>306</v>
      </c>
      <c r="E7" s="82"/>
    </row>
    <row r="8" spans="1:5" ht="21.75" customHeight="1" x14ac:dyDescent="0.35">
      <c r="B8" s="18" t="s">
        <v>307</v>
      </c>
      <c r="D8" s="82" t="s">
        <v>277</v>
      </c>
      <c r="E8" s="82"/>
    </row>
    <row r="9" spans="1:5" ht="21.75" customHeight="1" x14ac:dyDescent="0.35">
      <c r="B9" s="18" t="s">
        <v>272</v>
      </c>
      <c r="D9" s="82" t="s">
        <v>308</v>
      </c>
      <c r="E9" s="82"/>
    </row>
    <row r="10" spans="1:5" ht="21.75" customHeight="1" x14ac:dyDescent="0.35">
      <c r="B10" s="18" t="s">
        <v>309</v>
      </c>
      <c r="D10" s="88">
        <v>300000000</v>
      </c>
      <c r="E10" s="88"/>
    </row>
    <row r="11" spans="1:5" ht="21.75" customHeight="1" x14ac:dyDescent="0.35">
      <c r="B11" s="18" t="s">
        <v>310</v>
      </c>
      <c r="D11" s="91">
        <v>2015</v>
      </c>
      <c r="E11" s="91"/>
    </row>
    <row r="12" spans="1:5" ht="21.75" customHeight="1" x14ac:dyDescent="0.35">
      <c r="B12" s="18" t="s">
        <v>311</v>
      </c>
      <c r="D12" s="91">
        <v>80000000</v>
      </c>
      <c r="E12" s="91"/>
    </row>
    <row r="13" spans="1:5" ht="21.75" customHeight="1" x14ac:dyDescent="0.35">
      <c r="B13" s="18" t="s">
        <v>312</v>
      </c>
      <c r="D13" s="88">
        <v>750000000</v>
      </c>
      <c r="E13" s="88"/>
    </row>
    <row r="14" spans="1:5" ht="21.75" customHeight="1" x14ac:dyDescent="0.35">
      <c r="B14" s="18" t="s">
        <v>313</v>
      </c>
      <c r="D14" s="90">
        <v>0.03</v>
      </c>
      <c r="E14" s="90"/>
    </row>
    <row r="15" spans="1:5" ht="21.75" customHeight="1" x14ac:dyDescent="0.35">
      <c r="B15" s="18" t="s">
        <v>314</v>
      </c>
      <c r="D15" s="91">
        <v>5000000</v>
      </c>
      <c r="E15" s="91"/>
    </row>
    <row r="16" spans="1:5" ht="7.5" customHeight="1" x14ac:dyDescent="0.35"/>
    <row r="17" spans="1:5" ht="21.75" customHeight="1" x14ac:dyDescent="0.35">
      <c r="A17" s="79" t="s">
        <v>315</v>
      </c>
      <c r="B17" s="79"/>
      <c r="C17" s="79"/>
      <c r="D17" s="79"/>
    </row>
    <row r="18" spans="1:5" ht="21.75" customHeight="1" x14ac:dyDescent="0.35">
      <c r="B18" s="17" t="s">
        <v>316</v>
      </c>
      <c r="D18" s="22">
        <f>D10</f>
        <v>300000000</v>
      </c>
    </row>
    <row r="19" spans="1:5" ht="21.75" customHeight="1" x14ac:dyDescent="0.35">
      <c r="B19" s="17" t="s">
        <v>317</v>
      </c>
      <c r="D19" s="22">
        <f>D12</f>
        <v>80000000</v>
      </c>
    </row>
    <row r="20" spans="1:5" ht="21.75" customHeight="1" x14ac:dyDescent="0.35">
      <c r="B20" s="17" t="s">
        <v>318</v>
      </c>
      <c r="D20" s="48">
        <f>D10*0.05</f>
        <v>15000000</v>
      </c>
    </row>
    <row r="21" spans="1:5" ht="21.75" customHeight="1" x14ac:dyDescent="0.35">
      <c r="B21" s="33" t="s">
        <v>319</v>
      </c>
      <c r="D21" s="34">
        <f>D18+D19+D20</f>
        <v>395000000</v>
      </c>
    </row>
    <row r="22" spans="1:5" ht="21.75" customHeight="1" x14ac:dyDescent="0.35">
      <c r="B22" s="49" t="s">
        <v>320</v>
      </c>
    </row>
    <row r="23" spans="1:5" ht="21.75" customHeight="1" x14ac:dyDescent="0.35">
      <c r="B23" s="17" t="s">
        <v>321</v>
      </c>
      <c r="D23" s="22">
        <f>D13</f>
        <v>750000000</v>
      </c>
    </row>
    <row r="24" spans="1:5" ht="21.75" customHeight="1" x14ac:dyDescent="0.35">
      <c r="B24" s="17" t="s">
        <v>322</v>
      </c>
      <c r="D24" s="22">
        <f>-D13*D14</f>
        <v>-22500000</v>
      </c>
    </row>
    <row r="25" spans="1:5" ht="21.75" customHeight="1" x14ac:dyDescent="0.35">
      <c r="B25" s="17" t="s">
        <v>323</v>
      </c>
      <c r="D25" s="22">
        <f>-D15</f>
        <v>-5000000</v>
      </c>
    </row>
    <row r="26" spans="1:5" ht="21.75" customHeight="1" x14ac:dyDescent="0.35">
      <c r="B26" s="33" t="s">
        <v>324</v>
      </c>
      <c r="D26" s="34">
        <f>D23+D24+D25</f>
        <v>722500000</v>
      </c>
    </row>
    <row r="27" spans="1:5" ht="21.75" customHeight="1" x14ac:dyDescent="0.35">
      <c r="B27" s="49" t="s">
        <v>320</v>
      </c>
    </row>
    <row r="28" spans="1:5" ht="21.75" customHeight="1" x14ac:dyDescent="0.35">
      <c r="B28" s="33" t="s">
        <v>325</v>
      </c>
      <c r="D28" s="34">
        <f>D26-D21</f>
        <v>327500000</v>
      </c>
    </row>
    <row r="29" spans="1:5" ht="21.75" customHeight="1" x14ac:dyDescent="0.35">
      <c r="B29" s="17" t="s">
        <v>326</v>
      </c>
      <c r="D29" s="48">
        <f>IFERROR(D28/D10,0)</f>
        <v>1.0916666666666666</v>
      </c>
    </row>
    <row r="30" spans="1:5" ht="7.5" customHeight="1" x14ac:dyDescent="0.35"/>
    <row r="31" spans="1:5" ht="21.75" customHeight="1" x14ac:dyDescent="0.35">
      <c r="A31" s="79" t="s">
        <v>327</v>
      </c>
      <c r="B31" s="79"/>
      <c r="C31" s="79"/>
      <c r="D31" s="79"/>
    </row>
    <row r="32" spans="1:5" ht="19.5" customHeight="1" x14ac:dyDescent="0.35">
      <c r="B32" s="10" t="s">
        <v>328</v>
      </c>
      <c r="D32" s="10" t="s">
        <v>329</v>
      </c>
      <c r="E32" s="10" t="s">
        <v>330</v>
      </c>
    </row>
    <row r="33" spans="2:5" ht="25.5" customHeight="1" x14ac:dyDescent="0.35">
      <c r="B33" s="12" t="s">
        <v>331</v>
      </c>
      <c r="D33" s="50">
        <f>IF(D9="Commercial",D13*0.06,0)</f>
        <v>45000000</v>
      </c>
      <c r="E33" s="51" t="s">
        <v>332</v>
      </c>
    </row>
    <row r="34" spans="2:5" ht="25.5" customHeight="1" x14ac:dyDescent="0.35">
      <c r="B34" s="14" t="s">
        <v>333</v>
      </c>
      <c r="D34" s="52">
        <f>IF(D8="Individual",MAX(0,D28)*0.1,0)</f>
        <v>32750000</v>
      </c>
      <c r="E34" s="51" t="s">
        <v>334</v>
      </c>
    </row>
    <row r="35" spans="2:5" ht="25.5" customHeight="1" x14ac:dyDescent="0.35">
      <c r="B35" s="12" t="s">
        <v>335</v>
      </c>
      <c r="D35" s="50">
        <f>IF(D8="Company",MAX(0,D28)*0.3,0)</f>
        <v>0</v>
      </c>
      <c r="E35" s="51" t="s">
        <v>336</v>
      </c>
    </row>
    <row r="36" spans="2:5" ht="25.5" customHeight="1" x14ac:dyDescent="0.35">
      <c r="B36" s="14" t="s">
        <v>337</v>
      </c>
      <c r="D36" s="52">
        <f>D13*D14</f>
        <v>22500000</v>
      </c>
      <c r="E36" s="51" t="s">
        <v>338</v>
      </c>
    </row>
    <row r="37" spans="2:5" ht="25.5" customHeight="1" x14ac:dyDescent="0.35">
      <c r="B37" s="12" t="s">
        <v>339</v>
      </c>
      <c r="D37" s="50">
        <f>D15</f>
        <v>5000000</v>
      </c>
      <c r="E37" s="51" t="s">
        <v>340</v>
      </c>
    </row>
    <row r="38" spans="2:5" ht="7.5" customHeight="1" x14ac:dyDescent="0.35"/>
    <row r="39" spans="2:5" ht="21.75" customHeight="1" x14ac:dyDescent="0.35">
      <c r="B39" s="45" t="s">
        <v>341</v>
      </c>
      <c r="D39" s="46">
        <f>D13</f>
        <v>750000000</v>
      </c>
    </row>
    <row r="40" spans="2:5" ht="21.75" customHeight="1" x14ac:dyDescent="0.35">
      <c r="B40" s="45" t="s">
        <v>342</v>
      </c>
      <c r="D40" s="46">
        <f>-D33</f>
        <v>-45000000</v>
      </c>
    </row>
    <row r="41" spans="2:5" ht="21.75" customHeight="1" x14ac:dyDescent="0.35">
      <c r="B41" s="45" t="s">
        <v>343</v>
      </c>
      <c r="D41" s="46">
        <f>-MAX(D34,D35)</f>
        <v>-32750000</v>
      </c>
    </row>
    <row r="42" spans="2:5" ht="21.75" customHeight="1" x14ac:dyDescent="0.35">
      <c r="B42" s="45" t="s">
        <v>344</v>
      </c>
      <c r="D42" s="46">
        <f>-(D36+D37)</f>
        <v>-27500000</v>
      </c>
    </row>
    <row r="43" spans="2:5" ht="25.5" customHeight="1" x14ac:dyDescent="0.35">
      <c r="B43" s="28" t="s">
        <v>345</v>
      </c>
      <c r="D43" s="29">
        <f>D39+D40+D41+D42</f>
        <v>644750000</v>
      </c>
    </row>
    <row r="44" spans="2:5" ht="21.75" customHeight="1" x14ac:dyDescent="0.35">
      <c r="B44" s="30" t="s">
        <v>346</v>
      </c>
      <c r="D44" s="32">
        <f>IFERROR(D43/D13,0)</f>
        <v>0.85966666666666669</v>
      </c>
    </row>
    <row r="45" spans="2:5" ht="21.75" customHeight="1" x14ac:dyDescent="0.35">
      <c r="B45" s="30" t="s">
        <v>347</v>
      </c>
      <c r="D45" s="31">
        <f>D33+MAX(D34,D35)</f>
        <v>77750000</v>
      </c>
    </row>
    <row r="46" spans="2:5" ht="21.75" customHeight="1" x14ac:dyDescent="0.35">
      <c r="B46" s="30" t="s">
        <v>348</v>
      </c>
      <c r="D46" s="32">
        <f>IFERROR(D45/D13,0)</f>
        <v>0.10366666666666667</v>
      </c>
    </row>
  </sheetData>
  <mergeCells count="14">
    <mergeCell ref="B2:E2"/>
    <mergeCell ref="B3:E3"/>
    <mergeCell ref="A5:D5"/>
    <mergeCell ref="D7:E7"/>
    <mergeCell ref="D8:E8"/>
    <mergeCell ref="D14:E14"/>
    <mergeCell ref="D15:E15"/>
    <mergeCell ref="A17:D17"/>
    <mergeCell ref="A31:D31"/>
    <mergeCell ref="D9:E9"/>
    <mergeCell ref="D10:E10"/>
    <mergeCell ref="D11:E11"/>
    <mergeCell ref="D12:E12"/>
    <mergeCell ref="D13:E13"/>
  </mergeCells>
  <pageMargins left="0.75" right="0.75" top="1" bottom="1"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4C93"/>
    <pageSetUpPr fitToPage="1"/>
  </sheetPr>
  <dimension ref="A1:G39"/>
  <sheetViews>
    <sheetView showGridLines="0" zoomScaleNormal="100" workbookViewId="0">
      <pane xSplit="1" ySplit="4" topLeftCell="B5" activePane="bottomRight" state="frozen"/>
      <selection pane="topRight" activeCell="B1" sqref="B1"/>
      <selection pane="bottomLeft" activeCell="A5" sqref="A5"/>
      <selection pane="bottomRight" activeCell="E42" sqref="E42"/>
    </sheetView>
  </sheetViews>
  <sheetFormatPr defaultColWidth="8.6328125" defaultRowHeight="14.5" x14ac:dyDescent="0.35"/>
  <cols>
    <col min="1" max="1" width="3" customWidth="1"/>
    <col min="2" max="2" width="4" customWidth="1"/>
    <col min="3" max="3" width="47.1796875" customWidth="1"/>
    <col min="4" max="4" width="19.81640625" customWidth="1"/>
    <col min="5" max="5" width="52.54296875" customWidth="1"/>
    <col min="6" max="7" width="22" customWidth="1"/>
  </cols>
  <sheetData>
    <row r="1" spans="1:5" ht="7.5" customHeight="1" x14ac:dyDescent="0.35"/>
    <row r="2" spans="1:5" ht="42" customHeight="1" x14ac:dyDescent="0.35">
      <c r="B2" s="95" t="s">
        <v>349</v>
      </c>
      <c r="C2" s="95"/>
      <c r="D2" s="95"/>
      <c r="E2" s="95"/>
    </row>
    <row r="3" spans="1:5" ht="24.75" customHeight="1" x14ac:dyDescent="0.35">
      <c r="B3" s="74" t="s">
        <v>350</v>
      </c>
      <c r="C3" s="74"/>
      <c r="D3" s="74"/>
      <c r="E3" s="74"/>
    </row>
    <row r="4" spans="1:5" ht="7.5" customHeight="1" x14ac:dyDescent="0.35"/>
    <row r="5" spans="1:5" ht="21.75" customHeight="1" x14ac:dyDescent="0.35">
      <c r="A5" s="79" t="s">
        <v>351</v>
      </c>
      <c r="B5" s="79"/>
      <c r="C5" s="79"/>
      <c r="D5" s="79"/>
    </row>
    <row r="6" spans="1:5" ht="7.5" customHeight="1" x14ac:dyDescent="0.35"/>
    <row r="7" spans="1:5" ht="27.75" customHeight="1" x14ac:dyDescent="0.35">
      <c r="B7" s="9" t="s">
        <v>352</v>
      </c>
      <c r="D7" s="94" t="s">
        <v>353</v>
      </c>
      <c r="E7" s="94"/>
    </row>
    <row r="8" spans="1:5" ht="27.75" customHeight="1" x14ac:dyDescent="0.35">
      <c r="B8" s="9" t="s">
        <v>354</v>
      </c>
      <c r="D8" s="94" t="s">
        <v>355</v>
      </c>
      <c r="E8" s="94"/>
    </row>
    <row r="9" spans="1:5" ht="27.75" customHeight="1" x14ac:dyDescent="0.35">
      <c r="B9" s="9" t="s">
        <v>356</v>
      </c>
      <c r="D9" s="94" t="s">
        <v>357</v>
      </c>
      <c r="E9" s="94"/>
    </row>
    <row r="10" spans="1:5" ht="27.75" customHeight="1" x14ac:dyDescent="0.35">
      <c r="B10" s="9" t="s">
        <v>358</v>
      </c>
      <c r="D10" s="94" t="s">
        <v>359</v>
      </c>
      <c r="E10" s="94"/>
    </row>
    <row r="11" spans="1:5" ht="27.75" customHeight="1" x14ac:dyDescent="0.35">
      <c r="B11" s="9" t="s">
        <v>360</v>
      </c>
      <c r="D11" s="94" t="s">
        <v>361</v>
      </c>
      <c r="E11" s="94"/>
    </row>
    <row r="12" spans="1:5" ht="27.75" customHeight="1" x14ac:dyDescent="0.35">
      <c r="B12" s="9" t="s">
        <v>362</v>
      </c>
      <c r="D12" s="94" t="s">
        <v>363</v>
      </c>
      <c r="E12" s="94"/>
    </row>
    <row r="13" spans="1:5" ht="7.5" customHeight="1" x14ac:dyDescent="0.35"/>
    <row r="14" spans="1:5" ht="18" customHeight="1" x14ac:dyDescent="0.35">
      <c r="A14" s="66" t="s">
        <v>364</v>
      </c>
      <c r="B14" s="66"/>
      <c r="C14" s="66"/>
      <c r="D14" s="66"/>
    </row>
    <row r="15" spans="1:5" ht="7.5" customHeight="1" x14ac:dyDescent="0.35"/>
    <row r="16" spans="1:5" ht="21.75" customHeight="1" x14ac:dyDescent="0.35">
      <c r="B16" s="18" t="s">
        <v>365</v>
      </c>
      <c r="D16" s="39">
        <v>180000000</v>
      </c>
    </row>
    <row r="17" spans="1:7" ht="21.75" customHeight="1" x14ac:dyDescent="0.35">
      <c r="B17" s="18" t="s">
        <v>366</v>
      </c>
      <c r="D17" s="53">
        <v>150000000</v>
      </c>
    </row>
    <row r="18" spans="1:7" ht="25.5" customHeight="1" x14ac:dyDescent="0.35">
      <c r="B18" s="26" t="s">
        <v>367</v>
      </c>
      <c r="D18" s="92" t="str">
        <f>IF(D16&gt;=D17,"⚠️ MUST REGISTER FOR VAT — Income exceeds threshold","✅ NOT required to register yet — below threshold")</f>
        <v>⚠️ MUST REGISTER FOR VAT — Income exceeds threshold</v>
      </c>
      <c r="E18" s="92"/>
    </row>
    <row r="19" spans="1:7" ht="7.5" customHeight="1" x14ac:dyDescent="0.35"/>
    <row r="20" spans="1:7" ht="18" customHeight="1" x14ac:dyDescent="0.35">
      <c r="A20" s="66" t="s">
        <v>368</v>
      </c>
      <c r="B20" s="66"/>
      <c r="C20" s="66"/>
      <c r="D20" s="66"/>
    </row>
    <row r="21" spans="1:7" ht="7.5" customHeight="1" x14ac:dyDescent="0.35"/>
    <row r="22" spans="1:7" ht="21.75" customHeight="1" x14ac:dyDescent="0.35">
      <c r="B22" s="18" t="s">
        <v>369</v>
      </c>
      <c r="D22" s="39">
        <v>5000000</v>
      </c>
    </row>
    <row r="23" spans="1:7" ht="21.75" customHeight="1" x14ac:dyDescent="0.35">
      <c r="B23" s="18" t="s">
        <v>370</v>
      </c>
      <c r="D23" s="23">
        <v>0.18</v>
      </c>
    </row>
    <row r="24" spans="1:7" ht="21.75" customHeight="1" x14ac:dyDescent="0.35">
      <c r="B24" s="18" t="s">
        <v>371</v>
      </c>
      <c r="D24" s="22">
        <f>D22*D23</f>
        <v>900000</v>
      </c>
    </row>
    <row r="25" spans="1:7" ht="21.75" customHeight="1" x14ac:dyDescent="0.35">
      <c r="B25" s="18" t="s">
        <v>372</v>
      </c>
      <c r="D25" s="54">
        <f>D22+D24</f>
        <v>5900000</v>
      </c>
    </row>
    <row r="26" spans="1:7" ht="21.75" customHeight="1" x14ac:dyDescent="0.35">
      <c r="B26" s="18" t="s">
        <v>373</v>
      </c>
      <c r="D26" s="22">
        <f>D22*12</f>
        <v>60000000</v>
      </c>
    </row>
    <row r="27" spans="1:7" ht="21.75" customHeight="1" x14ac:dyDescent="0.35">
      <c r="B27" s="18" t="s">
        <v>374</v>
      </c>
      <c r="D27" s="22">
        <f>D24*12</f>
        <v>10800000</v>
      </c>
    </row>
    <row r="28" spans="1:7" ht="21.75" customHeight="1" x14ac:dyDescent="0.35">
      <c r="B28" s="18" t="s">
        <v>375</v>
      </c>
      <c r="D28" s="54">
        <f>D25*12</f>
        <v>70800000</v>
      </c>
    </row>
    <row r="29" spans="1:7" ht="7.5" customHeight="1" x14ac:dyDescent="0.35"/>
    <row r="30" spans="1:7" ht="21.75" customHeight="1" x14ac:dyDescent="0.35">
      <c r="A30" s="79" t="s">
        <v>376</v>
      </c>
      <c r="B30" s="79"/>
      <c r="C30" s="79"/>
      <c r="D30" s="79"/>
    </row>
    <row r="31" spans="1:7" ht="7.5" customHeight="1" x14ac:dyDescent="0.35"/>
    <row r="32" spans="1:7" ht="24" customHeight="1" x14ac:dyDescent="0.35">
      <c r="B32" s="10" t="s">
        <v>377</v>
      </c>
      <c r="C32" s="10" t="s">
        <v>378</v>
      </c>
      <c r="D32" s="10" t="s">
        <v>379</v>
      </c>
      <c r="E32" s="10" t="s">
        <v>380</v>
      </c>
      <c r="F32" s="10" t="s">
        <v>381</v>
      </c>
      <c r="G32" s="10" t="s">
        <v>382</v>
      </c>
    </row>
    <row r="33" spans="2:7" ht="25.5" customHeight="1" x14ac:dyDescent="0.35">
      <c r="B33" s="55" t="s">
        <v>383</v>
      </c>
      <c r="C33" s="56" t="s">
        <v>384</v>
      </c>
      <c r="D33" s="57">
        <v>3000000</v>
      </c>
      <c r="E33" s="58">
        <f>D33*0.18</f>
        <v>540000</v>
      </c>
      <c r="F33" s="59">
        <f>D33+E33</f>
        <v>3540000</v>
      </c>
      <c r="G33" s="58">
        <f>E33*12</f>
        <v>6480000</v>
      </c>
    </row>
    <row r="34" spans="2:7" ht="25.5" customHeight="1" x14ac:dyDescent="0.35">
      <c r="B34" s="60" t="s">
        <v>385</v>
      </c>
      <c r="C34" s="61" t="s">
        <v>386</v>
      </c>
      <c r="D34" s="57">
        <v>8000000</v>
      </c>
      <c r="E34" s="62">
        <f>D34*0.18</f>
        <v>1440000</v>
      </c>
      <c r="F34" s="63">
        <f>D34+E34</f>
        <v>9440000</v>
      </c>
      <c r="G34" s="62">
        <f>E34*12</f>
        <v>17280000</v>
      </c>
    </row>
    <row r="35" spans="2:7" ht="25.5" customHeight="1" x14ac:dyDescent="0.35">
      <c r="B35" s="55" t="s">
        <v>387</v>
      </c>
      <c r="C35" s="56" t="s">
        <v>388</v>
      </c>
      <c r="D35" s="57">
        <v>25000000</v>
      </c>
      <c r="E35" s="58">
        <f>D35*0.18</f>
        <v>4500000</v>
      </c>
      <c r="F35" s="59">
        <f>D35+E35</f>
        <v>29500000</v>
      </c>
      <c r="G35" s="58">
        <f>E35*12</f>
        <v>54000000</v>
      </c>
    </row>
    <row r="36" spans="2:7" ht="25.5" customHeight="1" x14ac:dyDescent="0.35">
      <c r="B36" s="60" t="s">
        <v>389</v>
      </c>
      <c r="C36" s="61" t="s">
        <v>390</v>
      </c>
      <c r="D36" s="57">
        <v>12000000</v>
      </c>
      <c r="E36" s="62">
        <f>D36*0.18</f>
        <v>2160000</v>
      </c>
      <c r="F36" s="63">
        <f>D36+E36</f>
        <v>14160000</v>
      </c>
      <c r="G36" s="62">
        <f>E36*12</f>
        <v>25920000</v>
      </c>
    </row>
    <row r="37" spans="2:7" ht="25.5" customHeight="1" x14ac:dyDescent="0.35">
      <c r="B37" s="55" t="s">
        <v>391</v>
      </c>
      <c r="C37" s="56" t="s">
        <v>392</v>
      </c>
      <c r="D37" s="57">
        <v>18000000</v>
      </c>
      <c r="E37" s="58">
        <f>D37*0.18</f>
        <v>3240000</v>
      </c>
      <c r="F37" s="59">
        <f>D37+E37</f>
        <v>21240000</v>
      </c>
      <c r="G37" s="58">
        <f>E37*12</f>
        <v>38880000</v>
      </c>
    </row>
    <row r="38" spans="2:7" ht="7.5" customHeight="1" x14ac:dyDescent="0.35"/>
    <row r="39" spans="2:7" ht="54.75" customHeight="1" x14ac:dyDescent="0.35">
      <c r="B39" s="93" t="s">
        <v>393</v>
      </c>
      <c r="C39" s="93"/>
      <c r="D39" s="93"/>
      <c r="E39" s="93"/>
      <c r="F39" s="93"/>
      <c r="G39" s="93"/>
    </row>
  </sheetData>
  <mergeCells count="14">
    <mergeCell ref="B2:E2"/>
    <mergeCell ref="B3:E3"/>
    <mergeCell ref="A5:D5"/>
    <mergeCell ref="D7:E7"/>
    <mergeCell ref="D8:E8"/>
    <mergeCell ref="D18:E18"/>
    <mergeCell ref="A20:D20"/>
    <mergeCell ref="A30:D30"/>
    <mergeCell ref="B39:G39"/>
    <mergeCell ref="D9:E9"/>
    <mergeCell ref="D10:E10"/>
    <mergeCell ref="D11:E11"/>
    <mergeCell ref="D12:E12"/>
    <mergeCell ref="A14:D14"/>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 INTRO &amp; GUIDE</vt:lpstr>
      <vt:lpstr>📋 Tax Index</vt:lpstr>
      <vt:lpstr>👤 Individual Tax</vt:lpstr>
      <vt:lpstr>🏢 Company Tax</vt:lpstr>
      <vt:lpstr>🛒 Buying Tax</vt:lpstr>
      <vt:lpstr>💼 Selling Tax</vt:lpstr>
      <vt:lpstr>🧾 VAT — Commercial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Kirungi Akiiki;Threalty Services Limited</dc:creator>
  <dc:description/>
  <cp:lastModifiedBy>Raymond Kirungi</cp:lastModifiedBy>
  <cp:revision>0</cp:revision>
  <dcterms:created xsi:type="dcterms:W3CDTF">2026-04-22T05:34:36Z</dcterms:created>
  <dcterms:modified xsi:type="dcterms:W3CDTF">2026-04-23T07:04:40Z</dcterms:modified>
  <dc:language>en-US</dc:language>
</cp:coreProperties>
</file>