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ngt\Downloads\"/>
    </mc:Choice>
  </mc:AlternateContent>
  <bookViews>
    <workbookView xWindow="0" yWindow="0" windowWidth="19200" windowHeight="6930" tabRatio="500" firstSheet="4" activeTab="6"/>
  </bookViews>
  <sheets>
    <sheet name="📊 Dashboard" sheetId="1" r:id="rId1"/>
    <sheet name="🏠 Properties" sheetId="2" r:id="rId2"/>
    <sheet name="💰 Income Planner" sheetId="3" r:id="rId3"/>
    <sheet name="🔧 Expense Budget" sheetId="4" r:id="rId4"/>
    <sheet name="📈 Cash Flow" sheetId="5" r:id="rId5"/>
    <sheet name="🔨 Repair Tracker" sheetId="6" r:id="rId6"/>
    <sheet name="📋 Notes &amp; Reminders" sheetId="7" r:id="rId7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0" i="6" l="1"/>
  <c r="F60" i="6"/>
  <c r="K59" i="6"/>
  <c r="K58" i="6"/>
  <c r="K57" i="6"/>
  <c r="K56" i="6"/>
  <c r="K55" i="6"/>
  <c r="K54" i="6"/>
  <c r="K53" i="6"/>
  <c r="K52" i="6"/>
  <c r="K51" i="6"/>
  <c r="K50" i="6"/>
  <c r="K49" i="6"/>
  <c r="K48" i="6"/>
  <c r="K47" i="6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60" i="6" s="1"/>
  <c r="D6" i="6"/>
  <c r="D5" i="6"/>
  <c r="D7" i="6" s="1"/>
  <c r="O7" i="5"/>
  <c r="N7" i="5"/>
  <c r="M7" i="5"/>
  <c r="L7" i="5"/>
  <c r="K7" i="5"/>
  <c r="J7" i="5"/>
  <c r="I7" i="5"/>
  <c r="H7" i="5"/>
  <c r="G7" i="5"/>
  <c r="F7" i="5"/>
  <c r="E7" i="5"/>
  <c r="D7" i="5"/>
  <c r="K98" i="4"/>
  <c r="K9" i="5" s="1"/>
  <c r="K12" i="5" s="1"/>
  <c r="H97" i="4"/>
  <c r="H8" i="5" s="1"/>
  <c r="O95" i="4"/>
  <c r="N95" i="4"/>
  <c r="M95" i="4"/>
  <c r="L95" i="4"/>
  <c r="K95" i="4"/>
  <c r="J95" i="4"/>
  <c r="I95" i="4"/>
  <c r="H95" i="4"/>
  <c r="G95" i="4"/>
  <c r="F95" i="4"/>
  <c r="E95" i="4"/>
  <c r="D95" i="4"/>
  <c r="O94" i="4"/>
  <c r="N94" i="4"/>
  <c r="M94" i="4"/>
  <c r="L94" i="4"/>
  <c r="K94" i="4"/>
  <c r="J94" i="4"/>
  <c r="I94" i="4"/>
  <c r="H94" i="4"/>
  <c r="G94" i="4"/>
  <c r="F94" i="4"/>
  <c r="E94" i="4"/>
  <c r="D94" i="4"/>
  <c r="P92" i="4"/>
  <c r="P91" i="4"/>
  <c r="P89" i="4"/>
  <c r="P88" i="4"/>
  <c r="P86" i="4"/>
  <c r="P85" i="4"/>
  <c r="P83" i="4"/>
  <c r="P82" i="4"/>
  <c r="P80" i="4"/>
  <c r="P79" i="4"/>
  <c r="P77" i="4"/>
  <c r="P76" i="4"/>
  <c r="P74" i="4"/>
  <c r="P73" i="4"/>
  <c r="P94" i="4" s="1"/>
  <c r="P71" i="4"/>
  <c r="P95" i="4" s="1"/>
  <c r="P70" i="4"/>
  <c r="O66" i="4"/>
  <c r="N66" i="4"/>
  <c r="M66" i="4"/>
  <c r="L66" i="4"/>
  <c r="K66" i="4"/>
  <c r="J66" i="4"/>
  <c r="I66" i="4"/>
  <c r="H66" i="4"/>
  <c r="G66" i="4"/>
  <c r="F66" i="4"/>
  <c r="E66" i="4"/>
  <c r="D66" i="4"/>
  <c r="O65" i="4"/>
  <c r="N65" i="4"/>
  <c r="M65" i="4"/>
  <c r="L65" i="4"/>
  <c r="K65" i="4"/>
  <c r="J65" i="4"/>
  <c r="I65" i="4"/>
  <c r="H65" i="4"/>
  <c r="G65" i="4"/>
  <c r="F65" i="4"/>
  <c r="E65" i="4"/>
  <c r="D65" i="4"/>
  <c r="P63" i="4"/>
  <c r="P62" i="4"/>
  <c r="P60" i="4"/>
  <c r="P59" i="4"/>
  <c r="P57" i="4"/>
  <c r="P56" i="4"/>
  <c r="P54" i="4"/>
  <c r="P53" i="4"/>
  <c r="P51" i="4"/>
  <c r="P50" i="4"/>
  <c r="P48" i="4"/>
  <c r="P66" i="4" s="1"/>
  <c r="P47" i="4"/>
  <c r="P65" i="4" s="1"/>
  <c r="O43" i="4"/>
  <c r="O98" i="4" s="1"/>
  <c r="N43" i="4"/>
  <c r="M43" i="4"/>
  <c r="L43" i="4"/>
  <c r="K43" i="4"/>
  <c r="J43" i="4"/>
  <c r="I43" i="4"/>
  <c r="H43" i="4"/>
  <c r="G43" i="4"/>
  <c r="G98" i="4" s="1"/>
  <c r="F43" i="4"/>
  <c r="E43" i="4"/>
  <c r="D43" i="4"/>
  <c r="O42" i="4"/>
  <c r="N42" i="4"/>
  <c r="M42" i="4"/>
  <c r="L42" i="4"/>
  <c r="L97" i="4" s="1"/>
  <c r="K42" i="4"/>
  <c r="J42" i="4"/>
  <c r="I42" i="4"/>
  <c r="H42" i="4"/>
  <c r="G42" i="4"/>
  <c r="F42" i="4"/>
  <c r="E42" i="4"/>
  <c r="D42" i="4"/>
  <c r="D97" i="4" s="1"/>
  <c r="P40" i="4"/>
  <c r="P39" i="4"/>
  <c r="P37" i="4"/>
  <c r="P36" i="4"/>
  <c r="P34" i="4"/>
  <c r="P33" i="4"/>
  <c r="P31" i="4"/>
  <c r="P30" i="4"/>
  <c r="P28" i="4"/>
  <c r="P27" i="4"/>
  <c r="P25" i="4"/>
  <c r="P43" i="4" s="1"/>
  <c r="P24" i="4"/>
  <c r="P42" i="4" s="1"/>
  <c r="O20" i="4"/>
  <c r="N20" i="4"/>
  <c r="N98" i="4" s="1"/>
  <c r="M20" i="4"/>
  <c r="M98" i="4" s="1"/>
  <c r="L20" i="4"/>
  <c r="L98" i="4" s="1"/>
  <c r="K20" i="4"/>
  <c r="J20" i="4"/>
  <c r="J98" i="4" s="1"/>
  <c r="I20" i="4"/>
  <c r="I98" i="4" s="1"/>
  <c r="H20" i="4"/>
  <c r="H98" i="4" s="1"/>
  <c r="G20" i="4"/>
  <c r="F20" i="4"/>
  <c r="F98" i="4" s="1"/>
  <c r="E20" i="4"/>
  <c r="E98" i="4" s="1"/>
  <c r="D20" i="4"/>
  <c r="D98" i="4" s="1"/>
  <c r="O19" i="4"/>
  <c r="O97" i="4" s="1"/>
  <c r="N19" i="4"/>
  <c r="N97" i="4" s="1"/>
  <c r="M19" i="4"/>
  <c r="M97" i="4" s="1"/>
  <c r="L19" i="4"/>
  <c r="K19" i="4"/>
  <c r="K97" i="4" s="1"/>
  <c r="J19" i="4"/>
  <c r="J97" i="4" s="1"/>
  <c r="I19" i="4"/>
  <c r="I97" i="4" s="1"/>
  <c r="H19" i="4"/>
  <c r="G19" i="4"/>
  <c r="G97" i="4" s="1"/>
  <c r="F19" i="4"/>
  <c r="F97" i="4" s="1"/>
  <c r="E19" i="4"/>
  <c r="E97" i="4" s="1"/>
  <c r="D19" i="4"/>
  <c r="P17" i="4"/>
  <c r="P16" i="4"/>
  <c r="P14" i="4"/>
  <c r="P13" i="4"/>
  <c r="P11" i="4"/>
  <c r="P10" i="4"/>
  <c r="P19" i="4" s="1"/>
  <c r="P97" i="4" s="1"/>
  <c r="P8" i="4"/>
  <c r="P20" i="4" s="1"/>
  <c r="P7" i="4"/>
  <c r="H33" i="3"/>
  <c r="D33" i="3"/>
  <c r="O31" i="3"/>
  <c r="O33" i="3" s="1"/>
  <c r="N31" i="3"/>
  <c r="N33" i="3" s="1"/>
  <c r="M31" i="3"/>
  <c r="M33" i="3" s="1"/>
  <c r="L31" i="3"/>
  <c r="L33" i="3" s="1"/>
  <c r="K31" i="3"/>
  <c r="K33" i="3" s="1"/>
  <c r="J31" i="3"/>
  <c r="J33" i="3" s="1"/>
  <c r="I31" i="3"/>
  <c r="I33" i="3" s="1"/>
  <c r="H31" i="3"/>
  <c r="G31" i="3"/>
  <c r="G33" i="3" s="1"/>
  <c r="F31" i="3"/>
  <c r="F33" i="3" s="1"/>
  <c r="E31" i="3"/>
  <c r="E33" i="3" s="1"/>
  <c r="D31" i="3"/>
  <c r="P31" i="3" s="1"/>
  <c r="Q31" i="3" s="1"/>
  <c r="P30" i="3"/>
  <c r="P29" i="3"/>
  <c r="P28" i="3"/>
  <c r="P27" i="3"/>
  <c r="P26" i="3"/>
  <c r="O22" i="3"/>
  <c r="N22" i="3"/>
  <c r="M22" i="3"/>
  <c r="L22" i="3"/>
  <c r="K22" i="3"/>
  <c r="J22" i="3"/>
  <c r="I22" i="3"/>
  <c r="H22" i="3"/>
  <c r="G22" i="3"/>
  <c r="F22" i="3"/>
  <c r="E22" i="3"/>
  <c r="D22" i="3"/>
  <c r="P22" i="3" s="1"/>
  <c r="Q22" i="3" s="1"/>
  <c r="P21" i="3"/>
  <c r="B21" i="3"/>
  <c r="P20" i="3"/>
  <c r="B20" i="3"/>
  <c r="P19" i="3"/>
  <c r="B19" i="3"/>
  <c r="P18" i="3"/>
  <c r="B18" i="3"/>
  <c r="P17" i="3"/>
  <c r="B17" i="3"/>
  <c r="P16" i="3"/>
  <c r="B16" i="3"/>
  <c r="P10" i="3"/>
  <c r="Q10" i="3" s="1"/>
  <c r="Q8" i="3"/>
  <c r="D5" i="3"/>
  <c r="E16" i="2"/>
  <c r="G15" i="2"/>
  <c r="G14" i="2"/>
  <c r="G13" i="2"/>
  <c r="G12" i="2"/>
  <c r="G11" i="2"/>
  <c r="G10" i="2"/>
  <c r="F16" i="2" s="1"/>
  <c r="D7" i="2"/>
  <c r="E5" i="1" s="1"/>
  <c r="D5" i="2"/>
  <c r="D40" i="1"/>
  <c r="D39" i="1"/>
  <c r="D38" i="1"/>
  <c r="D37" i="1"/>
  <c r="D36" i="1"/>
  <c r="J35" i="1"/>
  <c r="I35" i="1"/>
  <c r="G35" i="1"/>
  <c r="D35" i="1"/>
  <c r="D34" i="1"/>
  <c r="D33" i="1"/>
  <c r="F32" i="1"/>
  <c r="D32" i="1"/>
  <c r="D31" i="1"/>
  <c r="D30" i="1"/>
  <c r="D29" i="1"/>
  <c r="D28" i="1"/>
  <c r="G22" i="1"/>
  <c r="G10" i="1"/>
  <c r="K5" i="1"/>
  <c r="H5" i="1"/>
  <c r="C5" i="1"/>
  <c r="F38" i="1" l="1"/>
  <c r="N8" i="5"/>
  <c r="D9" i="5"/>
  <c r="I28" i="1"/>
  <c r="G28" i="1"/>
  <c r="J28" i="1"/>
  <c r="L9" i="5"/>
  <c r="I36" i="1"/>
  <c r="G36" i="1"/>
  <c r="J36" i="1"/>
  <c r="F28" i="1"/>
  <c r="D8" i="5"/>
  <c r="F36" i="1"/>
  <c r="L8" i="5"/>
  <c r="N12" i="5"/>
  <c r="P33" i="3"/>
  <c r="Q33" i="3" s="1"/>
  <c r="I8" i="5"/>
  <c r="F33" i="1"/>
  <c r="J29" i="1"/>
  <c r="I29" i="1"/>
  <c r="G29" i="1"/>
  <c r="E9" i="5"/>
  <c r="E12" i="5" s="1"/>
  <c r="J37" i="1"/>
  <c r="I37" i="1"/>
  <c r="G37" i="1"/>
  <c r="M9" i="5"/>
  <c r="M12" i="5" s="1"/>
  <c r="F40" i="1"/>
  <c r="B14" i="1"/>
  <c r="Q43" i="4"/>
  <c r="J9" i="5"/>
  <c r="J34" i="1"/>
  <c r="I34" i="1"/>
  <c r="G34" i="1"/>
  <c r="F34" i="1"/>
  <c r="J8" i="5"/>
  <c r="I30" i="1"/>
  <c r="J30" i="1"/>
  <c r="F9" i="5"/>
  <c r="F12" i="5" s="1"/>
  <c r="G30" i="1"/>
  <c r="I38" i="1"/>
  <c r="J38" i="1"/>
  <c r="N9" i="5"/>
  <c r="G38" i="1"/>
  <c r="F30" i="1"/>
  <c r="F8" i="5"/>
  <c r="L12" i="5"/>
  <c r="F35" i="1"/>
  <c r="K8" i="5"/>
  <c r="P98" i="4"/>
  <c r="J33" i="1"/>
  <c r="I9" i="5"/>
  <c r="I12" i="5" s="1"/>
  <c r="I33" i="1"/>
  <c r="G33" i="1"/>
  <c r="I32" i="1"/>
  <c r="G32" i="1"/>
  <c r="H9" i="5"/>
  <c r="H12" i="5" s="1"/>
  <c r="J32" i="1"/>
  <c r="J12" i="5"/>
  <c r="E8" i="5"/>
  <c r="F29" i="1"/>
  <c r="M8" i="5"/>
  <c r="F37" i="1"/>
  <c r="H9" i="3"/>
  <c r="D6" i="2"/>
  <c r="G9" i="3"/>
  <c r="O9" i="3"/>
  <c r="N9" i="3"/>
  <c r="F9" i="3"/>
  <c r="E9" i="3"/>
  <c r="M9" i="3"/>
  <c r="L9" i="3"/>
  <c r="D9" i="3"/>
  <c r="K9" i="3"/>
  <c r="J9" i="3"/>
  <c r="I9" i="3"/>
  <c r="G8" i="5"/>
  <c r="F31" i="1"/>
  <c r="O8" i="5"/>
  <c r="F39" i="1"/>
  <c r="I31" i="1"/>
  <c r="G31" i="1"/>
  <c r="G9" i="5"/>
  <c r="G12" i="5" s="1"/>
  <c r="J31" i="1"/>
  <c r="I39" i="1"/>
  <c r="G39" i="1"/>
  <c r="O9" i="5"/>
  <c r="O12" i="5" s="1"/>
  <c r="J39" i="1"/>
  <c r="P7" i="5"/>
  <c r="H13" i="5" l="1"/>
  <c r="F13" i="5"/>
  <c r="O13" i="5"/>
  <c r="E6" i="5"/>
  <c r="E11" i="5" s="1"/>
  <c r="C29" i="1"/>
  <c r="E11" i="3"/>
  <c r="E12" i="3"/>
  <c r="F11" i="3"/>
  <c r="C30" i="1"/>
  <c r="F12" i="3"/>
  <c r="F6" i="5"/>
  <c r="F11" i="5" s="1"/>
  <c r="M6" i="5"/>
  <c r="M11" i="5" s="1"/>
  <c r="C37" i="1"/>
  <c r="M11" i="3"/>
  <c r="M12" i="3"/>
  <c r="E13" i="5"/>
  <c r="C33" i="1"/>
  <c r="I12" i="3"/>
  <c r="I6" i="5"/>
  <c r="I11" i="5" s="1"/>
  <c r="I11" i="3"/>
  <c r="N11" i="3"/>
  <c r="C38" i="1"/>
  <c r="N12" i="3"/>
  <c r="N6" i="5"/>
  <c r="N11" i="5" s="1"/>
  <c r="N13" i="5" s="1"/>
  <c r="I13" i="5"/>
  <c r="J12" i="3"/>
  <c r="C34" i="1"/>
  <c r="J6" i="5"/>
  <c r="J11" i="5" s="1"/>
  <c r="J11" i="3"/>
  <c r="O11" i="3"/>
  <c r="O12" i="3"/>
  <c r="C39" i="1"/>
  <c r="O6" i="5"/>
  <c r="O11" i="5" s="1"/>
  <c r="J13" i="5"/>
  <c r="K6" i="5"/>
  <c r="K11" i="5" s="1"/>
  <c r="K13" i="5" s="1"/>
  <c r="C35" i="1"/>
  <c r="K11" i="3"/>
  <c r="K12" i="3"/>
  <c r="G11" i="3"/>
  <c r="G12" i="3"/>
  <c r="C31" i="1"/>
  <c r="G6" i="5"/>
  <c r="G11" i="5" s="1"/>
  <c r="G13" i="5" s="1"/>
  <c r="I40" i="1"/>
  <c r="G40" i="1"/>
  <c r="Q44" i="4"/>
  <c r="G14" i="1"/>
  <c r="M13" i="5"/>
  <c r="P8" i="5"/>
  <c r="P9" i="3"/>
  <c r="D6" i="5"/>
  <c r="D11" i="3"/>
  <c r="C28" i="1"/>
  <c r="D12" i="3"/>
  <c r="P9" i="5"/>
  <c r="L6" i="5"/>
  <c r="L11" i="5" s="1"/>
  <c r="L13" i="5" s="1"/>
  <c r="L11" i="3"/>
  <c r="C36" i="1"/>
  <c r="L12" i="3"/>
  <c r="H11" i="3"/>
  <c r="H12" i="3"/>
  <c r="H6" i="5"/>
  <c r="H11" i="5" s="1"/>
  <c r="C32" i="1"/>
  <c r="D12" i="5"/>
  <c r="P12" i="3" l="1"/>
  <c r="Q12" i="3" s="1"/>
  <c r="P12" i="5"/>
  <c r="D15" i="5"/>
  <c r="E15" i="5" s="1"/>
  <c r="F15" i="5" s="1"/>
  <c r="G15" i="5" s="1"/>
  <c r="H15" i="5" s="1"/>
  <c r="I15" i="5" s="1"/>
  <c r="J15" i="5" s="1"/>
  <c r="K15" i="5" s="1"/>
  <c r="L15" i="5" s="1"/>
  <c r="M15" i="5" s="1"/>
  <c r="N15" i="5" s="1"/>
  <c r="O15" i="5" s="1"/>
  <c r="P15" i="5" s="1"/>
  <c r="P11" i="3"/>
  <c r="Q11" i="3" s="1"/>
  <c r="D11" i="5"/>
  <c r="P11" i="5" s="1"/>
  <c r="P6" i="5"/>
  <c r="B10" i="1"/>
  <c r="C40" i="1"/>
  <c r="Q9" i="3"/>
  <c r="D13" i="5" l="1"/>
  <c r="P13" i="5" s="1"/>
  <c r="B22" i="1"/>
  <c r="G18" i="1"/>
  <c r="Q7" i="5"/>
  <c r="B18" i="1"/>
  <c r="Q6" i="5"/>
</calcChain>
</file>

<file path=xl/sharedStrings.xml><?xml version="1.0" encoding="utf-8"?>
<sst xmlns="http://schemas.openxmlformats.org/spreadsheetml/2006/main" count="442" uniqueCount="296">
  <si>
    <t>📊  ANNUAL PROPERTY BUDGET PLANNER — Uganda Landlord Dashboard</t>
  </si>
  <si>
    <t>Plan repairs · KCCA rates · insurance · management fees · track income vs budget | Threalty (U) Ltd</t>
  </si>
  <si>
    <t xml:space="preserve">  📌  BUDGET YEAR &amp; PORTFOLIO SUMMARY</t>
  </si>
  <si>
    <t>Budget Year:</t>
  </si>
  <si>
    <t>Owner / Landlord:</t>
  </si>
  <si>
    <t>Total Properties:</t>
  </si>
  <si>
    <t>Total Units:</t>
  </si>
  <si>
    <t xml:space="preserve">  💰  ANNUAL INCOME SUMMARY</t>
  </si>
  <si>
    <t>BUDGETED ANNUAL INCOME</t>
  </si>
  <si>
    <t>ACTUAL / RECEIVED INCOME</t>
  </si>
  <si>
    <t>TOTAL BUDGETED EXPENSES</t>
  </si>
  <si>
    <t>TOTAL ACTUAL EXPENSES</t>
  </si>
  <si>
    <t>BUDGETED NET INCOME</t>
  </si>
  <si>
    <t>ACTUAL NET INCOME</t>
  </si>
  <si>
    <t>BUDGET VARIANCE (Act−Bud)</t>
  </si>
  <si>
    <t>PLANNED REPAIRS (annual)</t>
  </si>
  <si>
    <t xml:space="preserve">  📅  MONTHLY SNAPSHOT — Income vs Expenses vs Net Cash Flow</t>
  </si>
  <si>
    <t xml:space="preserve"> Month</t>
  </si>
  <si>
    <t>Bud Income</t>
  </si>
  <si>
    <t>Act Income</t>
  </si>
  <si>
    <t>Bud Expenses</t>
  </si>
  <si>
    <t>Act Expenses</t>
  </si>
  <si>
    <t>Net Cash Flow</t>
  </si>
  <si>
    <t>Status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</si>
  <si>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</si>
  <si>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</si>
  <si>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</si>
  <si>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</si>
  <si>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</si>
  <si>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</si>
  <si>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</si>
  <si>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</si>
  <si>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</si>
  <si>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</si>
  <si>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</si>
  <si>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</si>
  <si>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ANNUAL TOTAL</t>
  </si>
  <si>
    <t xml:space="preserve">  🚨  BUDGET ALERTS &amp; KEY REMINDERS — Uganda Landlord Calendar</t>
  </si>
  <si>
    <t>January–February</t>
  </si>
  <si>
    <t>💳  KCCA PROPERTY RATES DUE — Pay by end of February to avoid penalty. Budget: ~6% of Annual Rental Value (ARV)</t>
  </si>
  <si>
    <t>January</t>
  </si>
  <si>
    <t>📋  URA RENTAL TAX RETURN — File return for previous year by 31 December (or within 6 months of year end)</t>
  </si>
  <si>
    <t>Ongoing Monthly</t>
  </si>
  <si>
    <t>🔧  MANAGEMENT FEES — Typically 8–12% of gross rent. Should be tracked monthly in Expense Budget sheet</t>
  </si>
  <si>
    <t>Every 2–3 years</t>
  </si>
  <si>
    <t>🎨  REPAINTING / REFRESH — Budget UGX 2M–8M per unit for interior repaint. Plan ahead in Repair Tracker</t>
  </si>
  <si>
    <t>Pre-Rainy Season</t>
  </si>
  <si>
    <t>🌧️  ROOF INSPECTION — March &amp; September. Budget UGX 1M–5M for roof repairs before rains. Reactive = 3× cost</t>
  </si>
  <si>
    <t>Annual Renewal</t>
  </si>
  <si>
    <t>📄  INSURANCE RENEWAL — Fire + comprehensive insurance. Get 3 quotes. Budget UGX 1.5M–5M/year per property</t>
  </si>
  <si>
    <t>Monthly</t>
  </si>
  <si>
    <t>💡  GENERATOR FUEL &amp; SERVICE — Budget UGX 200K–600K/month for shared generator. Annual service ~UGX 500K</t>
  </si>
  <si>
    <t>Quarterly</t>
  </si>
  <si>
    <t>🔍  VACANCY REVIEW — If vacancy &gt;2 months, review rent vs market. Threalty area index can benchmark pricing</t>
  </si>
  <si>
    <t>🏠  PROPERTIES REGISTER — Portfolio Overview</t>
  </si>
  <si>
    <t>Register all properties here — feeds into Income Planner and Expense Budget</t>
  </si>
  <si>
    <t xml:space="preserve">  📌  PORTFOLIO SETTINGS</t>
  </si>
  <si>
    <t>Number of Properties (auto)</t>
  </si>
  <si>
    <t>Total Rentable Units (auto)</t>
  </si>
  <si>
    <t xml:space="preserve">  🏘️  PROPERTY REGISTER (Up to 6 Properties)</t>
  </si>
  <si>
    <t>#</t>
  </si>
  <si>
    <t>Property Name / Description</t>
  </si>
  <si>
    <t>Location</t>
  </si>
  <si>
    <t>Units</t>
  </si>
  <si>
    <t>Monthly Rent / Unit (UGX)</t>
  </si>
  <si>
    <t>Annual Gross Rent (UGX)</t>
  </si>
  <si>
    <t>Type</t>
  </si>
  <si>
    <t>Notes</t>
  </si>
  <si>
    <t>P1</t>
  </si>
  <si>
    <t>e.g. 4-Unit Block, Ntinda</t>
  </si>
  <si>
    <t>Kampala - Ntinda</t>
  </si>
  <si>
    <t>Residential</t>
  </si>
  <si>
    <t>Caretaker: John</t>
  </si>
  <si>
    <t>P2</t>
  </si>
  <si>
    <t>e.g. Shops — Kisementi</t>
  </si>
  <si>
    <t>Kampala - Kisementi</t>
  </si>
  <si>
    <t>Commercial</t>
  </si>
  <si>
    <t>P3</t>
  </si>
  <si>
    <t>e.g. House, Muyenga</t>
  </si>
  <si>
    <t>Kampala - Muyenga</t>
  </si>
  <si>
    <t>P4</t>
  </si>
  <si>
    <t>P5</t>
  </si>
  <si>
    <t>P6</t>
  </si>
  <si>
    <t>PORTFOLIO TOTALS</t>
  </si>
  <si>
    <t xml:space="preserve">  💡  HOW TO USE THIS TOOL — STEP BY STEP</t>
  </si>
  <si>
    <t>Step 1</t>
  </si>
  <si>
    <t>Fill in your property details in this sheet (rows 10–15). Up to 6 properties.</t>
  </si>
  <si>
    <t>Step 2</t>
  </si>
  <si>
    <t>Go to 💰 Income Planner — enter budgeted rent per month and track actual receipts.</t>
  </si>
  <si>
    <t>Step 3</t>
  </si>
  <si>
    <t>Go to 🔧 Expense Budget — enter budgeted vs actual for each cost category each month.</t>
  </si>
  <si>
    <t>Step 4</t>
  </si>
  <si>
    <t>📈 Cash Flow auto-calculates from Income and Expense sheets — no entry needed.</t>
  </si>
  <si>
    <t>Step 5</t>
  </si>
  <si>
    <t>Use 🔨 Repair Tracker to plan and track all maintenance jobs with cost estimates.</t>
  </si>
  <si>
    <t>Step 6</t>
  </si>
  <si>
    <t>Check 📊 Dashboard monthly — it summarises everything in one view.</t>
  </si>
  <si>
    <t>Step 7</t>
  </si>
  <si>
    <t>Update actual figures monthly (blue cells). Review Dashboard vs budget each month.</t>
  </si>
  <si>
    <t>💰  INCOME PLANNER — Monthly Rent Tracking (Budget vs Actual)</t>
  </si>
  <si>
    <t>Enter BUDGETED rent in green rows | Enter ACTUAL received in blue rows | Auto-calculates variance</t>
  </si>
  <si>
    <t xml:space="preserve">  📌  YEAR &amp; SETTINGS</t>
  </si>
  <si>
    <t>Budget Year (from Properties sheet)</t>
  </si>
  <si>
    <t xml:space="preserve">  🏠  GROSS RENTAL INCOME — PORTFOLIO TOTAL</t>
  </si>
  <si>
    <t>MONTH</t>
  </si>
  <si>
    <t>TOTAL</t>
  </si>
  <si>
    <t>📗 BUDGETED Gross Monthly Income (UGX)</t>
  </si>
  <si>
    <t>📘 ACTUAL Gross Rent Received (UGX)</t>
  </si>
  <si>
    <t>⬜ Vacancy / Non-Payment Loss (Budget)</t>
  </si>
  <si>
    <t>📊 Income Variance (Actual − Budget)</t>
  </si>
  <si>
    <t xml:space="preserve">  🏘️  INCOME BY PROPERTY — Monthly Actual Received (UGX)</t>
  </si>
  <si>
    <t>PROPERTY</t>
  </si>
  <si>
    <t>TOTAL ACTUAL (Properties Sum)</t>
  </si>
  <si>
    <t xml:space="preserve">  ➕  OTHER INCOME (Parking, Signage, Services, etc.)</t>
  </si>
  <si>
    <t>OTHER INCOME</t>
  </si>
  <si>
    <t>Parking Fees</t>
  </si>
  <si>
    <t>Signage / Billboard Rent</t>
  </si>
  <si>
    <t>Service Charge Recovery</t>
  </si>
  <si>
    <t>Penalty / Late Payment Fees</t>
  </si>
  <si>
    <t>Other Income</t>
  </si>
  <si>
    <t>TOTAL OTHER INCOME</t>
  </si>
  <si>
    <t>💰  GRAND TOTAL INCOME (Rent + Other)</t>
  </si>
  <si>
    <t>🔧  EXPENSE BUDGET — Monthly Budget vs Actual Tracking</t>
  </si>
  <si>
    <t>ORANGE rows = budget | BLUE rows = actual spent | All amounts in UGX | Update actual monthly</t>
  </si>
  <si>
    <t xml:space="preserve">  🏛️  GOVERNMENT, STATUTORY &amp; INSURANCE COSTS</t>
  </si>
  <si>
    <t>EXPENSE CATEGORY</t>
  </si>
  <si>
    <t>📙 KCCA Property Rates — BUDGET</t>
  </si>
  <si>
    <t>📘 KCCA Property Rates — ACTUAL</t>
  </si>
  <si>
    <t>📙 URA Rental Income Tax — BUDGET</t>
  </si>
  <si>
    <t>📘 URA Rental Income Tax — ACTUAL</t>
  </si>
  <si>
    <t>📙 Ground Rent (annual payment) — BUDGET</t>
  </si>
  <si>
    <t>📘 Ground Rent (annual payment) — ACTUAL</t>
  </si>
  <si>
    <t>📙 Building Insurance (annual renewal) — BUDGET</t>
  </si>
  <si>
    <t>📘 Building Insurance (annual renewal) — ACTUAL</t>
  </si>
  <si>
    <t>STATUTORY COSTS — BUDGET TOTAL</t>
  </si>
  <si>
    <t>STATUTORY COSTS — ACTUAL TOTAL</t>
  </si>
  <si>
    <t xml:space="preserve">  👷  MANAGEMENT &amp; PROFESSIONAL FEES</t>
  </si>
  <si>
    <t>📙 Property Management Fees (8–12% of rent) — BUDGET</t>
  </si>
  <si>
    <t>📘 Property Management Fees (8–12% of rent) — ACTUAL</t>
  </si>
  <si>
    <t>📙 Caretaker / Site Manager Salary — BUDGET</t>
  </si>
  <si>
    <t>📘 Caretaker / Site Manager Salary — ACTUAL</t>
  </si>
  <si>
    <t>📙 Security / Guard Services — BUDGET</t>
  </si>
  <si>
    <t>📘 Security / Guard Services — ACTUAL</t>
  </si>
  <si>
    <t>📙 Garbage Collection — BUDGET</t>
  </si>
  <si>
    <t>📘 Garbage Collection — ACTUAL</t>
  </si>
  <si>
    <t>📙 Accountant / Bookkeeping Fees — BUDGET</t>
  </si>
  <si>
    <t>📘 Accountant / Bookkeeping Fees — ACTUAL</t>
  </si>
  <si>
    <t>📙 Legal / Lease Renewal Fees — BUDGET</t>
  </si>
  <si>
    <t>📘 Legal / Lease Renewal Fees — ACTUAL</t>
  </si>
  <si>
    <t>MANAGEMENT — BUDGET TOTAL</t>
  </si>
  <si>
    <t>MANAGEMENT — ACTUAL TOTAL</t>
  </si>
  <si>
    <t xml:space="preserve">  ⚡  UTILITIES &amp; RUNNING COSTS</t>
  </si>
  <si>
    <t>📙 Electricity (common areas / UMEME) — BUDGET</t>
  </si>
  <si>
    <t>📘 Electricity (common areas / UMEME) — ACTUAL</t>
  </si>
  <si>
    <t>📙 Water / NWSC Bills — BUDGET</t>
  </si>
  <si>
    <t>📘 Water / NWSC Bills — ACTUAL</t>
  </si>
  <si>
    <t>📙 Generator Fuel — BUDGET</t>
  </si>
  <si>
    <t>📘 Generator Fuel — ACTUAL</t>
  </si>
  <si>
    <t>📙 Generator Service &amp; Maintenance — BUDGET</t>
  </si>
  <si>
    <t>📘 Generator Service &amp; Maintenance — ACTUAL</t>
  </si>
  <si>
    <t>📙 Internet / CCTV Subscription — BUDGET</t>
  </si>
  <si>
    <t>📘 Internet / CCTV Subscription — ACTUAL</t>
  </si>
  <si>
    <t>📙 Other Utilities — BUDGET</t>
  </si>
  <si>
    <t>📘 Other Utilities — ACTUAL</t>
  </si>
  <si>
    <t>UTILITIES — BUDGET TOTAL</t>
  </si>
  <si>
    <t>UTILITIES — ACTUAL TOTAL</t>
  </si>
  <si>
    <t xml:space="preserve">  🔨  REPAIRS &amp; MAINTENANCE</t>
  </si>
  <si>
    <t>📙 Plumbing Repairs — BUDGET</t>
  </si>
  <si>
    <t>📘 Plumbing Repairs — ACTUAL</t>
  </si>
  <si>
    <t>📙 Electrical Repairs — BUDGET</t>
  </si>
  <si>
    <t>📘 Electrical Repairs — ACTUAL</t>
  </si>
  <si>
    <t>📙 Painting &amp; Plastering — BUDGET</t>
  </si>
  <si>
    <t>📘 Painting &amp; Plastering — ACTUAL</t>
  </si>
  <si>
    <t>📙 Roofing &amp; Waterproofing — BUDGET</t>
  </si>
  <si>
    <t>📘 Roofing &amp; Waterproofing — ACTUAL</t>
  </si>
  <si>
    <t>📙 Carpentry &amp; Joinery (doors/windows) — BUDGET</t>
  </si>
  <si>
    <t>📘 Carpentry &amp; Joinery (doors/windows) — ACTUAL</t>
  </si>
  <si>
    <t>📙 Tiles &amp; Flooring — BUDGET</t>
  </si>
  <si>
    <t>📘 Tiles &amp; Flooring — ACTUAL</t>
  </si>
  <si>
    <t>📙 External / Compound Repairs — BUDGET</t>
  </si>
  <si>
    <t>📘 External / Compound Repairs — ACTUAL</t>
  </si>
  <si>
    <t>📙 Emergency / Unplanned Repairs — BUDGET</t>
  </si>
  <si>
    <t>📘 Emergency / Unplanned Repairs — ACTUAL</t>
  </si>
  <si>
    <t>REPAIRS — BUDGET TOTAL</t>
  </si>
  <si>
    <t>REPAIRS — ACTUAL TOTAL</t>
  </si>
  <si>
    <t>💰  TOTAL EXPENSES — BUDGET</t>
  </si>
  <si>
    <t>💰  TOTAL EXPENSES — ACTUAL</t>
  </si>
  <si>
    <t>📈  CASH FLOW STATEMENT — Monthly &amp; Annual</t>
  </si>
  <si>
    <t>Auto-calculated from Income Planner and Expense Budget | No data entry needed on this sheet</t>
  </si>
  <si>
    <t xml:space="preserve">  📊  MONTHLY CASH FLOW SUMMARY</t>
  </si>
  <si>
    <t>CASH FLOW LINE</t>
  </si>
  <si>
    <t>BUDGETED GROSS INCOME</t>
  </si>
  <si>
    <t>ACTUAL GROSS INCOME RECEIVED</t>
  </si>
  <si>
    <t>BUDGETED TOTAL EXPENSES</t>
  </si>
  <si>
    <t>ACTUAL TOTAL EXPENSES</t>
  </si>
  <si>
    <t>📗 NET CASH FLOW — BUDGET (Income − Expenses)</t>
  </si>
  <si>
    <t>📘 NET CASH FLOW — ACTUAL (Income − Expenses)</t>
  </si>
  <si>
    <t>📊 VARIANCE (Actual NCF − Budget NCF)</t>
  </si>
  <si>
    <t>CUMULATIVE CASH FLOW (running balance)</t>
  </si>
  <si>
    <t>🔨  REPAIR &amp; MAINTENANCE TRACKER — Annual Plan</t>
  </si>
  <si>
    <t>Plan every repair job before it happens | Track actual cost vs quote | Prioritise by urgency</t>
  </si>
  <si>
    <t xml:space="preserve">  📊  REPAIR BUDGET SUMMARY (auto)</t>
  </si>
  <si>
    <t>Total Planned Repair Budget (all jobs)</t>
  </si>
  <si>
    <t>← Used by Dashboard</t>
  </si>
  <si>
    <t>Total Actual Cost to Date</t>
  </si>
  <si>
    <t>Variance (Actual − Planned)</t>
  </si>
  <si>
    <t>Property</t>
  </si>
  <si>
    <t>Month Due</t>
  </si>
  <si>
    <t>Description of Work</t>
  </si>
  <si>
    <t>Quoted / Budget (UGX)</t>
  </si>
  <si>
    <t>Actual Cost (UGX)</t>
  </si>
  <si>
    <t>Contractor</t>
  </si>
  <si>
    <t>Date Completed</t>
  </si>
  <si>
    <t>Variance</t>
  </si>
  <si>
    <t>1</t>
  </si>
  <si>
    <t>Planned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</si>
  <si>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</si>
  <si>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</si>
  <si>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</si>
  <si>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</si>
  <si>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</si>
  <si>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</si>
  <si>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</si>
  <si>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</si>
  <si>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</si>
  <si>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</si>
  <si>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</si>
  <si>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</si>
  <si>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</si>
  <si>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</si>
  <si>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</si>
  <si>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</si>
  <si>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</si>
  <si>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</si>
  <si>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</si>
  <si>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</si>
  <si>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</si>
  <si>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</si>
  <si>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</si>
  <si>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</si>
  <si>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</si>
  <si>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</si>
  <si>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</si>
  <si>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</si>
  <si>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</si>
  <si>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</si>
  <si>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</si>
  <si>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</si>
  <si>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</si>
  <si>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</si>
  <si>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</si>
  <si>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</si>
  <si>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</si>
  <si>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</si>
  <si>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</si>
  <si>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</si>
  <si>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</si>
  <si>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</si>
  <si>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</si>
  <si>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</si>
  <si>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</si>
  <si>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</si>
  <si>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</si>
  <si>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</si>
  <si>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</si>
  <si>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TOTALS</t>
  </si>
  <si>
    <t>📋  NOTES, REMINDERS &amp; TENANT CONTACTS</t>
  </si>
  <si>
    <t>Use this sheet for monthly notes, follow-ups, tenant issues, and important dates</t>
  </si>
  <si>
    <t xml:space="preserve">  📅  IMPORTANT DATES &amp; DEADLINES</t>
  </si>
  <si>
    <t>Obligation</t>
  </si>
  <si>
    <t>When</t>
  </si>
  <si>
    <t>Action Required</t>
  </si>
  <si>
    <t>KCCA Property Rates Due</t>
  </si>
  <si>
    <t>January/February</t>
  </si>
  <si>
    <t>Pay at KCCA offices or online. Get receipt and file.</t>
  </si>
  <si>
    <t>URA Rental Tax Return</t>
  </si>
  <si>
    <t>By 31 December (or 6 months after year end)</t>
  </si>
  <si>
    <t>Log into URA e-Tax portal. Declare all rental income.</t>
  </si>
  <si>
    <t>Building Insurance Renewal</t>
  </si>
  <si>
    <t>Check policy for anniversary date</t>
  </si>
  <si>
    <t>Get 3 quotes. Review sum insured vs current rebuild cost.</t>
  </si>
  <si>
    <t>Ground Rent Payment</t>
  </si>
  <si>
    <t>As per title / leasehold terms</t>
  </si>
  <si>
    <t>Keep payment receipt. Late payment = risk of losing land.</t>
  </si>
  <si>
    <t>Generator Annual Service</t>
  </si>
  <si>
    <t>Recommend April/October</t>
  </si>
  <si>
    <t>Book before rains. Prevents costly emergency repairs.</t>
  </si>
  <si>
    <t>Roof Inspection</t>
  </si>
  <si>
    <t>March &amp; September (pre-rainy season)</t>
  </si>
  <si>
    <t>Early detection = cheap fix. Post-rainy damage = expensive.</t>
  </si>
  <si>
    <t>Tenant Lease Review</t>
  </si>
  <si>
    <t>60 days before lease expiry</t>
  </si>
  <si>
    <t>Send renewal notice. Adjust rent per current market rate.</t>
  </si>
  <si>
    <t xml:space="preserve">  📝  MONTHLY NOTES LOG (Enter notes for each month)</t>
  </si>
  <si>
    <t>Month</t>
  </si>
  <si>
    <t>Notes / Actions / Tenant Issues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</si>
</sst>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;\-"/>
  </numFmts>
  <fonts count="55" x14ac:knownFonts="1">
    <font>
      <sz val="11"/>
      <color theme="1"/>
      <name val="Calibri"/>
      <family val="2"/>
      <charset val="1"/>
    </font>
    <font>
      <b/>
      <sz val="14"/>
      <color rgb="FFFFFFFF"/>
      <name val="Arial"/>
      <charset val="1"/>
    </font>
    <font>
      <i/>
      <sz val="10"/>
      <color rgb="FFFFFFFF"/>
      <name val="Arial"/>
      <charset val="1"/>
    </font>
    <font>
      <b/>
      <sz val="10"/>
      <color rgb="FFFFFFFF"/>
      <name val="Arial"/>
      <charset val="1"/>
    </font>
    <font>
      <b/>
      <sz val="10"/>
      <color rgb="FF1A1F5E"/>
      <name val="Arial"/>
      <charset val="1"/>
    </font>
    <font>
      <b/>
      <sz val="12"/>
      <color rgb="FF2C3E50"/>
      <name val="Arial"/>
      <charset val="1"/>
    </font>
    <font>
      <b/>
      <sz val="9"/>
      <color rgb="FFFFFFFF"/>
      <name val="Arial"/>
      <charset val="1"/>
    </font>
    <font>
      <b/>
      <sz val="18"/>
      <color rgb="FFFFFFFF"/>
      <name val="Arial"/>
      <charset val="1"/>
    </font>
    <font>
      <b/>
      <sz val="18"/>
      <color rgb="FF2C3E50"/>
      <name val="Arial"/>
      <charset val="1"/>
    </font>
    <font>
      <sz val="9"/>
      <color rgb="FF2C3E50"/>
      <name val="Arial"/>
      <charset val="1"/>
    </font>
    <font>
      <sz val="10"/>
      <color rgb="FF1B4332"/>
      <name val="Arial"/>
      <charset val="1"/>
    </font>
    <font>
      <sz val="10"/>
      <color rgb="FF148F77"/>
      <name val="Arial"/>
      <charset val="1"/>
    </font>
    <font>
      <sz val="10"/>
      <color rgb="FF922B21"/>
      <name val="Arial"/>
      <charset val="1"/>
    </font>
    <font>
      <sz val="10"/>
      <color rgb="FFE67E22"/>
      <name val="Arial"/>
      <charset val="1"/>
    </font>
    <font>
      <b/>
      <sz val="9"/>
      <color rgb="FF1A1A1A"/>
      <name val="Arial"/>
      <charset val="1"/>
    </font>
    <font>
      <b/>
      <sz val="9"/>
      <color rgb="FF1A1F5E"/>
      <name val="Arial"/>
      <charset val="1"/>
    </font>
    <font>
      <b/>
      <sz val="9"/>
      <color rgb="FF1B4332"/>
      <name val="Arial"/>
      <charset val="1"/>
    </font>
    <font>
      <b/>
      <sz val="9"/>
      <color rgb="FF922B21"/>
      <name val="Arial"/>
      <charset val="1"/>
    </font>
    <font>
      <b/>
      <sz val="9"/>
      <color rgb="FF148F77"/>
      <name val="Arial"/>
      <charset val="1"/>
    </font>
    <font>
      <b/>
      <sz val="9"/>
      <color rgb="FF4A235A"/>
      <name val="Arial"/>
      <charset val="1"/>
    </font>
    <font>
      <b/>
      <sz val="9"/>
      <color rgb="FF2C3E50"/>
      <name val="Arial"/>
      <charset val="1"/>
    </font>
    <font>
      <b/>
      <sz val="9"/>
      <color rgb="FF9A7D0A"/>
      <name val="Arial"/>
      <charset val="1"/>
    </font>
    <font>
      <i/>
      <sz val="10"/>
      <color rgb="FF566573"/>
      <name val="Arial"/>
      <charset val="1"/>
    </font>
    <font>
      <sz val="11"/>
      <color rgb="FF1B4332"/>
      <name val="Arial"/>
      <charset val="1"/>
    </font>
    <font>
      <sz val="10"/>
      <color rgb="FF0000FF"/>
      <name val="Arial"/>
      <charset val="1"/>
    </font>
    <font>
      <sz val="11"/>
      <color rgb="FF0000FF"/>
      <name val="Arial"/>
      <charset val="1"/>
    </font>
    <font>
      <b/>
      <sz val="11"/>
      <color rgb="FF1B4332"/>
      <name val="Arial"/>
      <charset val="1"/>
    </font>
    <font>
      <sz val="9"/>
      <name val="Arial"/>
      <charset val="1"/>
    </font>
    <font>
      <sz val="10"/>
      <color rgb="FF000000"/>
      <name val="Arial"/>
      <charset val="1"/>
    </font>
    <font>
      <sz val="10"/>
      <name val="Arial"/>
      <charset val="1"/>
    </font>
    <font>
      <b/>
      <sz val="10"/>
      <color rgb="FF1B4332"/>
      <name val="Arial"/>
      <charset val="1"/>
    </font>
    <font>
      <b/>
      <sz val="10"/>
      <color rgb="FF148F77"/>
      <name val="Arial"/>
      <charset val="1"/>
    </font>
    <font>
      <b/>
      <sz val="11"/>
      <color rgb="FFFFFFFF"/>
      <name val="Arial"/>
      <charset val="1"/>
    </font>
    <font>
      <sz val="11"/>
      <color rgb="FF922B21"/>
      <name val="Arial"/>
      <charset val="1"/>
    </font>
    <font>
      <b/>
      <sz val="11"/>
      <color rgb="FF922B21"/>
      <name val="Arial"/>
      <charset val="1"/>
    </font>
    <font>
      <sz val="10"/>
      <color rgb="FF9A7D0A"/>
      <name val="Arial"/>
      <charset val="1"/>
    </font>
    <font>
      <sz val="11"/>
      <color rgb="FF9A7D0A"/>
      <name val="Arial"/>
      <charset val="1"/>
    </font>
    <font>
      <b/>
      <sz val="11"/>
      <color rgb="FF9A7D0A"/>
      <name val="Arial"/>
      <charset val="1"/>
    </font>
    <font>
      <b/>
      <sz val="11"/>
      <color rgb="FF000000"/>
      <name val="Arial"/>
      <charset val="1"/>
    </font>
    <font>
      <b/>
      <sz val="10"/>
      <name val="Arial"/>
      <charset val="1"/>
    </font>
    <font>
      <sz val="9"/>
      <color rgb="FFE67E22"/>
      <name val="Arial"/>
      <charset val="1"/>
    </font>
    <font>
      <b/>
      <sz val="11"/>
      <color rgb="FFE67E22"/>
      <name val="Arial"/>
      <charset val="1"/>
    </font>
    <font>
      <sz val="9"/>
      <color rgb="FF1A1F5E"/>
      <name val="Arial"/>
      <charset val="1"/>
    </font>
    <font>
      <b/>
      <sz val="11"/>
      <color rgb="FF1A1F5E"/>
      <name val="Arial"/>
      <charset val="1"/>
    </font>
    <font>
      <b/>
      <sz val="10"/>
      <color rgb="FFE67E22"/>
      <name val="Arial"/>
      <charset val="1"/>
    </font>
    <font>
      <b/>
      <sz val="11"/>
      <color rgb="FF148F77"/>
      <name val="Arial"/>
      <charset val="1"/>
    </font>
    <font>
      <b/>
      <sz val="10"/>
      <color rgb="FF9A7D0A"/>
      <name val="Arial"/>
      <charset val="1"/>
    </font>
    <font>
      <b/>
      <sz val="10"/>
      <color rgb="FF4A235A"/>
      <name val="Arial"/>
      <charset val="1"/>
    </font>
    <font>
      <sz val="11"/>
      <color rgb="FF4A235A"/>
      <name val="Arial"/>
      <charset val="1"/>
    </font>
    <font>
      <i/>
      <sz val="8"/>
      <color rgb="FF888888"/>
      <name val="Arial"/>
      <charset val="1"/>
    </font>
    <font>
      <sz val="10"/>
      <color rgb="FF1A1F5E"/>
      <name val="Arial"/>
      <charset val="1"/>
    </font>
    <font>
      <b/>
      <sz val="9"/>
      <name val="Arial"/>
      <charset val="1"/>
    </font>
    <font>
      <sz val="9"/>
      <color rgb="FF0000FF"/>
      <name val="Arial"/>
      <charset val="1"/>
    </font>
    <font>
      <sz val="9"/>
      <color rgb="FF566573"/>
      <name val="Arial"/>
      <charset val="1"/>
    </font>
    <font>
      <i/>
      <sz val="11"/>
      <color rgb="FF0000FF"/>
      <name val="Arial"/>
      <charset val="1"/>
    </font>
  </fonts>
  <fills count="24">
    <fill>
      <patternFill patternType="none"/>
    </fill>
    <fill>
      <patternFill patternType="gray125"/>
    </fill>
    <fill>
      <patternFill patternType="solid">
        <fgColor rgb="FF1B4332"/>
        <bgColor rgb="FF2C3E50"/>
      </patternFill>
    </fill>
    <fill>
      <patternFill patternType="solid">
        <fgColor rgb="FF2D6A4F"/>
        <bgColor rgb="FF566573"/>
      </patternFill>
    </fill>
    <fill>
      <patternFill patternType="solid">
        <fgColor rgb="FF1A1F5E"/>
        <bgColor rgb="FF1A1A1A"/>
      </patternFill>
    </fill>
    <fill>
      <patternFill patternType="solid">
        <fgColor rgb="FFD6EAF8"/>
        <bgColor rgb="FFD1F2EB"/>
      </patternFill>
    </fill>
    <fill>
      <patternFill patternType="solid">
        <fgColor rgb="FFFFFFFF"/>
        <bgColor rgb="FFFEF9E7"/>
      </patternFill>
    </fill>
    <fill>
      <patternFill patternType="solid">
        <fgColor rgb="FF148F77"/>
        <bgColor rgb="FF339966"/>
      </patternFill>
    </fill>
    <fill>
      <patternFill patternType="solid">
        <fgColor rgb="FF922B21"/>
        <bgColor rgb="FF993366"/>
      </patternFill>
    </fill>
    <fill>
      <patternFill patternType="solid">
        <fgColor rgb="FFE67E22"/>
        <bgColor rgb="FFFF9900"/>
      </patternFill>
    </fill>
    <fill>
      <patternFill patternType="solid">
        <fgColor rgb="FFC0392B"/>
        <bgColor rgb="FF922B21"/>
      </patternFill>
    </fill>
    <fill>
      <patternFill patternType="solid">
        <fgColor rgb="FF4A235A"/>
        <bgColor rgb="FF1A1F5E"/>
      </patternFill>
    </fill>
    <fill>
      <patternFill patternType="solid">
        <fgColor rgb="FF2E4A7A"/>
        <bgColor rgb="FF2C3E50"/>
      </patternFill>
    </fill>
    <fill>
      <patternFill patternType="solid">
        <fgColor rgb="FF566573"/>
        <bgColor rgb="FF2D6A4F"/>
      </patternFill>
    </fill>
    <fill>
      <patternFill patternType="solid">
        <fgColor rgb="FFF5F5F5"/>
        <bgColor rgb="FFF0FAF4"/>
      </patternFill>
    </fill>
    <fill>
      <patternFill patternType="solid">
        <fgColor rgb="FF2C3E50"/>
        <bgColor rgb="FF1B4332"/>
      </patternFill>
    </fill>
    <fill>
      <patternFill patternType="solid">
        <fgColor rgb="FFD8F3DC"/>
        <bgColor rgb="FFD1F2EB"/>
      </patternFill>
    </fill>
    <fill>
      <patternFill patternType="solid">
        <fgColor rgb="FFD1F2EB"/>
        <bgColor rgb="FFD8F3DC"/>
      </patternFill>
    </fill>
    <fill>
      <patternFill patternType="solid">
        <fgColor rgb="FFFADBD8"/>
        <bgColor rgb="FFF4ECF7"/>
      </patternFill>
    </fill>
    <fill>
      <patternFill patternType="solid">
        <fgColor rgb="FFFEF9E7"/>
        <bgColor rgb="FFF5F5F5"/>
      </patternFill>
    </fill>
    <fill>
      <patternFill patternType="solid">
        <fgColor rgb="FFF0C040"/>
        <bgColor rgb="FFFF9900"/>
      </patternFill>
    </fill>
    <fill>
      <patternFill patternType="solid">
        <fgColor rgb="FFF4ECF7"/>
        <bgColor rgb="FFF5F5F5"/>
      </patternFill>
    </fill>
    <fill>
      <patternFill patternType="solid">
        <fgColor rgb="FFEBF5FB"/>
        <bgColor rgb="FFF0FAF4"/>
      </patternFill>
    </fill>
    <fill>
      <patternFill patternType="solid">
        <fgColor rgb="FFF0FAF4"/>
        <bgColor rgb="FFF5F5F5"/>
      </patternFill>
    </fill>
  </fills>
  <borders count="6">
    <border>
      <left/>
      <right/>
      <top/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 style="thin">
        <color rgb="FFC8C8C8"/>
      </left>
      <right style="medium">
        <color rgb="FF888888"/>
      </right>
      <top style="thin">
        <color rgb="FFC8C8C8"/>
      </top>
      <bottom style="thin">
        <color rgb="FFC8C8C8"/>
      </bottom>
      <diagonal/>
    </border>
    <border>
      <left style="medium">
        <color rgb="FF888888"/>
      </left>
      <right style="medium">
        <color rgb="FF888888"/>
      </right>
      <top style="medium">
        <color rgb="FF888888"/>
      </top>
      <bottom style="medium">
        <color rgb="FF888888"/>
      </bottom>
      <diagonal/>
    </border>
    <border>
      <left/>
      <right/>
      <top style="thin">
        <color rgb="FFC8C8C8"/>
      </top>
      <bottom/>
      <diagonal/>
    </border>
    <border>
      <left/>
      <right style="thin">
        <color rgb="FFC8C8C8"/>
      </right>
      <top style="thin">
        <color rgb="FFC8C8C8"/>
      </top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6" fillId="11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164" fontId="7" fillId="9" borderId="2" xfId="0" applyNumberFormat="1" applyFont="1" applyFill="1" applyBorder="1" applyAlignment="1">
      <alignment horizontal="center" vertical="center"/>
    </xf>
    <xf numFmtId="164" fontId="7" fillId="10" borderId="2" xfId="0" applyNumberFormat="1" applyFont="1" applyFill="1" applyBorder="1" applyAlignment="1">
      <alignment horizontal="center" vertical="center"/>
    </xf>
    <xf numFmtId="0" fontId="6" fillId="9" borderId="0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 vertical="center"/>
    </xf>
    <xf numFmtId="164" fontId="7" fillId="7" borderId="2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4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/>
    <xf numFmtId="0" fontId="4" fillId="5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/>
    </xf>
    <xf numFmtId="164" fontId="10" fillId="16" borderId="1" xfId="0" applyNumberFormat="1" applyFont="1" applyFill="1" applyBorder="1" applyAlignment="1">
      <alignment horizontal="right" vertical="center"/>
    </xf>
    <xf numFmtId="164" fontId="11" fillId="17" borderId="1" xfId="0" applyNumberFormat="1" applyFont="1" applyFill="1" applyBorder="1" applyAlignment="1">
      <alignment horizontal="right" vertical="center"/>
    </xf>
    <xf numFmtId="164" fontId="12" fillId="18" borderId="1" xfId="0" applyNumberFormat="1" applyFont="1" applyFill="1" applyBorder="1" applyAlignment="1">
      <alignment horizontal="right" vertical="center"/>
    </xf>
    <xf numFmtId="164" fontId="13" fillId="19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0" fontId="9" fillId="6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right" vertical="center"/>
    </xf>
    <xf numFmtId="164" fontId="3" fillId="7" borderId="1" xfId="0" applyNumberFormat="1" applyFont="1" applyFill="1" applyBorder="1" applyAlignment="1">
      <alignment horizontal="right" vertical="center"/>
    </xf>
    <xf numFmtId="164" fontId="3" fillId="8" borderId="1" xfId="0" applyNumberFormat="1" applyFont="1" applyFill="1" applyBorder="1" applyAlignment="1">
      <alignment horizontal="right" vertical="center"/>
    </xf>
    <xf numFmtId="164" fontId="3" fillId="9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right" vertical="center"/>
    </xf>
    <xf numFmtId="0" fontId="14" fillId="20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6" fillId="16" borderId="1" xfId="0" applyFont="1" applyFill="1" applyBorder="1" applyAlignment="1">
      <alignment horizontal="center" vertical="center"/>
    </xf>
    <xf numFmtId="0" fontId="17" fillId="18" borderId="1" xfId="0" applyFont="1" applyFill="1" applyBorder="1" applyAlignment="1">
      <alignment horizontal="center" vertical="center"/>
    </xf>
    <xf numFmtId="0" fontId="18" fillId="17" borderId="1" xfId="0" applyFont="1" applyFill="1" applyBorder="1" applyAlignment="1">
      <alignment horizontal="center" vertical="center"/>
    </xf>
    <xf numFmtId="0" fontId="19" fillId="21" borderId="1" xfId="0" applyFont="1" applyFill="1" applyBorder="1" applyAlignment="1">
      <alignment horizontal="center" vertical="center"/>
    </xf>
    <xf numFmtId="0" fontId="20" fillId="14" borderId="1" xfId="0" applyFont="1" applyFill="1" applyBorder="1" applyAlignment="1">
      <alignment horizontal="center" vertical="center"/>
    </xf>
    <xf numFmtId="0" fontId="21" fillId="19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3" fillId="16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 wrapText="1"/>
    </xf>
    <xf numFmtId="0" fontId="24" fillId="22" borderId="1" xfId="0" applyFont="1" applyFill="1" applyBorder="1" applyAlignment="1">
      <alignment horizontal="left" vertical="center"/>
    </xf>
    <xf numFmtId="0" fontId="25" fillId="22" borderId="1" xfId="0" applyFont="1" applyFill="1" applyBorder="1" applyAlignment="1">
      <alignment horizontal="right" vertical="center"/>
    </xf>
    <xf numFmtId="164" fontId="25" fillId="22" borderId="1" xfId="0" applyNumberFormat="1" applyFont="1" applyFill="1" applyBorder="1" applyAlignment="1">
      <alignment horizontal="right" vertical="center"/>
    </xf>
    <xf numFmtId="164" fontId="23" fillId="16" borderId="1" xfId="0" applyNumberFormat="1" applyFont="1" applyFill="1" applyBorder="1" applyAlignment="1">
      <alignment horizontal="right" vertical="center"/>
    </xf>
    <xf numFmtId="0" fontId="0" fillId="22" borderId="1" xfId="0" applyFill="1" applyBorder="1" applyAlignment="1"/>
    <xf numFmtId="0" fontId="3" fillId="4" borderId="0" xfId="0" applyFont="1" applyFill="1" applyAlignment="1">
      <alignment horizontal="left" vertical="center"/>
    </xf>
    <xf numFmtId="164" fontId="26" fillId="16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64" fontId="29" fillId="14" borderId="0" xfId="0" applyNumberFormat="1" applyFont="1" applyFill="1" applyAlignment="1">
      <alignment horizontal="right" vertical="center"/>
    </xf>
    <xf numFmtId="0" fontId="30" fillId="16" borderId="0" xfId="0" applyFont="1" applyFill="1" applyAlignment="1">
      <alignment horizontal="left" vertical="center"/>
    </xf>
    <xf numFmtId="164" fontId="24" fillId="16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164" fontId="29" fillId="14" borderId="0" xfId="0" applyNumberFormat="1" applyFont="1" applyFill="1" applyAlignment="1">
      <alignment horizontal="right" vertical="center"/>
    </xf>
    <xf numFmtId="0" fontId="31" fillId="17" borderId="0" xfId="0" applyFont="1" applyFill="1" applyAlignment="1">
      <alignment horizontal="left" vertical="center"/>
    </xf>
    <xf numFmtId="164" fontId="25" fillId="17" borderId="1" xfId="0" applyNumberFormat="1" applyFont="1" applyFill="1" applyBorder="1" applyAlignment="1">
      <alignment horizontal="right" vertical="center"/>
    </xf>
    <xf numFmtId="164" fontId="32" fillId="7" borderId="1" xfId="0" applyNumberFormat="1" applyFont="1" applyFill="1" applyBorder="1" applyAlignment="1">
      <alignment horizontal="right" vertical="center"/>
    </xf>
    <xf numFmtId="0" fontId="12" fillId="18" borderId="0" xfId="0" applyFont="1" applyFill="1" applyAlignment="1">
      <alignment horizontal="left" vertical="center"/>
    </xf>
    <xf numFmtId="164" fontId="33" fillId="18" borderId="1" xfId="0" applyNumberFormat="1" applyFont="1" applyFill="1" applyBorder="1" applyAlignment="1">
      <alignment horizontal="right" vertical="center"/>
    </xf>
    <xf numFmtId="164" fontId="34" fillId="18" borderId="1" xfId="0" applyNumberFormat="1" applyFont="1" applyFill="1" applyBorder="1" applyAlignment="1">
      <alignment horizontal="right" vertical="center"/>
    </xf>
    <xf numFmtId="0" fontId="35" fillId="19" borderId="0" xfId="0" applyFont="1" applyFill="1" applyAlignment="1">
      <alignment horizontal="left" vertical="center"/>
    </xf>
    <xf numFmtId="164" fontId="36" fillId="19" borderId="1" xfId="0" applyNumberFormat="1" applyFont="1" applyFill="1" applyBorder="1" applyAlignment="1">
      <alignment horizontal="right" vertical="center"/>
    </xf>
    <xf numFmtId="164" fontId="37" fillId="19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left" vertical="center"/>
    </xf>
    <xf numFmtId="164" fontId="25" fillId="16" borderId="1" xfId="0" applyNumberFormat="1" applyFont="1" applyFill="1" applyBorder="1" applyAlignment="1">
      <alignment horizontal="right" vertical="center"/>
    </xf>
    <xf numFmtId="164" fontId="38" fillId="14" borderId="1" xfId="0" applyNumberFormat="1" applyFont="1" applyFill="1" applyBorder="1" applyAlignment="1">
      <alignment horizontal="right" vertical="center"/>
    </xf>
    <xf numFmtId="0" fontId="9" fillId="23" borderId="1" xfId="0" applyFont="1" applyFill="1" applyBorder="1" applyAlignment="1">
      <alignment horizontal="left" vertical="center"/>
    </xf>
    <xf numFmtId="164" fontId="25" fillId="23" borderId="1" xfId="0" applyNumberFormat="1" applyFont="1" applyFill="1" applyBorder="1" applyAlignment="1">
      <alignment horizontal="right" vertical="center"/>
    </xf>
    <xf numFmtId="0" fontId="9" fillId="17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164" fontId="25" fillId="5" borderId="1" xfId="0" applyNumberFormat="1" applyFont="1" applyFill="1" applyBorder="1" applyAlignment="1">
      <alignment horizontal="right" vertical="center"/>
    </xf>
    <xf numFmtId="0" fontId="9" fillId="22" borderId="1" xfId="0" applyFont="1" applyFill="1" applyBorder="1" applyAlignment="1">
      <alignment horizontal="left" vertical="center"/>
    </xf>
    <xf numFmtId="164" fontId="32" fillId="12" borderId="1" xfId="0" applyNumberFormat="1" applyFont="1" applyFill="1" applyBorder="1" applyAlignment="1">
      <alignment horizontal="right" vertical="center"/>
    </xf>
    <xf numFmtId="164" fontId="32" fillId="4" borderId="1" xfId="0" applyNumberFormat="1" applyFont="1" applyFill="1" applyBorder="1" applyAlignment="1">
      <alignment horizontal="right" vertical="center"/>
    </xf>
    <xf numFmtId="0" fontId="6" fillId="7" borderId="1" xfId="0" applyFont="1" applyFill="1" applyBorder="1" applyAlignment="1">
      <alignment horizontal="center" vertical="center"/>
    </xf>
    <xf numFmtId="164" fontId="24" fillId="22" borderId="1" xfId="0" applyNumberFormat="1" applyFont="1" applyFill="1" applyBorder="1" applyAlignment="1">
      <alignment horizontal="right" vertical="center"/>
    </xf>
    <xf numFmtId="164" fontId="39" fillId="14" borderId="1" xfId="0" applyNumberFormat="1" applyFont="1" applyFill="1" applyBorder="1" applyAlignment="1">
      <alignment horizontal="right" vertical="center"/>
    </xf>
    <xf numFmtId="0" fontId="3" fillId="7" borderId="0" xfId="0" applyFont="1" applyFill="1" applyAlignment="1">
      <alignment horizontal="left" vertical="center"/>
    </xf>
    <xf numFmtId="0" fontId="32" fillId="2" borderId="0" xfId="0" applyFont="1" applyFill="1" applyAlignment="1">
      <alignment horizontal="left" vertical="center"/>
    </xf>
    <xf numFmtId="164" fontId="32" fillId="3" borderId="1" xfId="0" applyNumberFormat="1" applyFont="1" applyFill="1" applyBorder="1" applyAlignment="1">
      <alignment horizontal="right" vertical="center"/>
    </xf>
    <xf numFmtId="164" fontId="32" fillId="2" borderId="1" xfId="0" applyNumberFormat="1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 vertical="center"/>
    </xf>
    <xf numFmtId="0" fontId="40" fillId="19" borderId="1" xfId="0" applyFont="1" applyFill="1" applyBorder="1" applyAlignment="1">
      <alignment horizontal="left" vertical="center"/>
    </xf>
    <xf numFmtId="164" fontId="25" fillId="19" borderId="1" xfId="0" applyNumberFormat="1" applyFont="1" applyFill="1" applyBorder="1" applyAlignment="1">
      <alignment horizontal="right" vertical="center"/>
    </xf>
    <xf numFmtId="164" fontId="41" fillId="19" borderId="1" xfId="0" applyNumberFormat="1" applyFont="1" applyFill="1" applyBorder="1" applyAlignment="1">
      <alignment horizontal="right" vertical="center"/>
    </xf>
    <xf numFmtId="0" fontId="42" fillId="5" borderId="1" xfId="0" applyFont="1" applyFill="1" applyBorder="1" applyAlignment="1">
      <alignment horizontal="left" vertical="center"/>
    </xf>
    <xf numFmtId="164" fontId="43" fillId="5" borderId="1" xfId="0" applyNumberFormat="1" applyFont="1" applyFill="1" applyBorder="1" applyAlignment="1">
      <alignment horizontal="right" vertical="center"/>
    </xf>
    <xf numFmtId="0" fontId="44" fillId="20" borderId="1" xfId="0" applyFont="1" applyFill="1" applyBorder="1" applyAlignment="1">
      <alignment horizontal="left" vertical="center"/>
    </xf>
    <xf numFmtId="164" fontId="41" fillId="20" borderId="1" xfId="0" applyNumberFormat="1" applyFont="1" applyFill="1" applyBorder="1" applyAlignment="1">
      <alignment horizontal="right" vertical="center"/>
    </xf>
    <xf numFmtId="0" fontId="32" fillId="8" borderId="1" xfId="0" applyFont="1" applyFill="1" applyBorder="1" applyAlignment="1">
      <alignment horizontal="left" vertical="center"/>
    </xf>
    <xf numFmtId="164" fontId="32" fillId="10" borderId="1" xfId="0" applyNumberFormat="1" applyFont="1" applyFill="1" applyBorder="1" applyAlignment="1">
      <alignment horizontal="right" vertical="center"/>
    </xf>
    <xf numFmtId="164" fontId="32" fillId="8" borderId="1" xfId="0" applyNumberFormat="1" applyFont="1" applyFill="1" applyBorder="1" applyAlignment="1">
      <alignment horizontal="right" vertical="center"/>
    </xf>
    <xf numFmtId="0" fontId="32" fillId="9" borderId="1" xfId="0" applyFont="1" applyFill="1" applyBorder="1" applyAlignment="1">
      <alignment horizontal="left" vertical="center"/>
    </xf>
    <xf numFmtId="164" fontId="32" fillId="9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right" vertical="center"/>
    </xf>
    <xf numFmtId="0" fontId="3" fillId="7" borderId="1" xfId="0" applyFont="1" applyFill="1" applyBorder="1" applyAlignment="1">
      <alignment horizontal="left" vertical="center"/>
    </xf>
    <xf numFmtId="164" fontId="3" fillId="7" borderId="1" xfId="0" applyNumberFormat="1" applyFont="1" applyFill="1" applyBorder="1" applyAlignment="1">
      <alignment horizontal="righ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2" fillId="2" borderId="1" xfId="0" applyFont="1" applyFill="1" applyBorder="1" applyAlignment="1">
      <alignment horizontal="left" vertical="center"/>
    </xf>
    <xf numFmtId="0" fontId="32" fillId="7" borderId="1" xfId="0" applyFont="1" applyFill="1" applyBorder="1" applyAlignment="1">
      <alignment horizontal="left" vertical="center"/>
    </xf>
    <xf numFmtId="164" fontId="45" fillId="17" borderId="1" xfId="0" applyNumberFormat="1" applyFont="1" applyFill="1" applyBorder="1" applyAlignment="1">
      <alignment horizontal="right" vertical="center"/>
    </xf>
    <xf numFmtId="0" fontId="46" fillId="19" borderId="1" xfId="0" applyFont="1" applyFill="1" applyBorder="1" applyAlignment="1">
      <alignment horizontal="left" vertical="center"/>
    </xf>
    <xf numFmtId="0" fontId="47" fillId="21" borderId="1" xfId="0" applyFont="1" applyFill="1" applyBorder="1" applyAlignment="1">
      <alignment horizontal="left" vertical="center"/>
    </xf>
    <xf numFmtId="164" fontId="48" fillId="21" borderId="1" xfId="0" applyNumberFormat="1" applyFont="1" applyFill="1" applyBorder="1" applyAlignment="1">
      <alignment horizontal="right" vertical="center"/>
    </xf>
    <xf numFmtId="164" fontId="32" fillId="11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49" fillId="0" borderId="0" xfId="0" applyFont="1" applyAlignment="1"/>
    <xf numFmtId="0" fontId="50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6" fillId="13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51" fillId="14" borderId="1" xfId="0" applyFont="1" applyFill="1" applyBorder="1" applyAlignment="1">
      <alignment horizontal="center" vertical="center"/>
    </xf>
    <xf numFmtId="0" fontId="52" fillId="22" borderId="1" xfId="0" applyFont="1" applyFill="1" applyBorder="1" applyAlignment="1">
      <alignment horizontal="left" vertical="center"/>
    </xf>
    <xf numFmtId="0" fontId="52" fillId="22" borderId="1" xfId="0" applyFont="1" applyFill="1" applyBorder="1" applyAlignment="1">
      <alignment horizontal="center" vertical="center"/>
    </xf>
    <xf numFmtId="164" fontId="52" fillId="14" borderId="1" xfId="0" applyNumberFormat="1" applyFont="1" applyFill="1" applyBorder="1" applyAlignment="1">
      <alignment horizontal="right" vertical="center"/>
    </xf>
    <xf numFmtId="164" fontId="52" fillId="18" borderId="1" xfId="0" applyNumberFormat="1" applyFont="1" applyFill="1" applyBorder="1" applyAlignment="1">
      <alignment horizontal="right" vertical="center"/>
    </xf>
    <xf numFmtId="164" fontId="52" fillId="16" borderId="1" xfId="0" applyNumberFormat="1" applyFont="1" applyFill="1" applyBorder="1" applyAlignment="1">
      <alignment horizontal="right" vertical="center"/>
    </xf>
    <xf numFmtId="0" fontId="53" fillId="22" borderId="1" xfId="0" applyFont="1" applyFill="1" applyBorder="1" applyAlignment="1">
      <alignment horizontal="left" vertical="center"/>
    </xf>
    <xf numFmtId="0" fontId="53" fillId="22" borderId="1" xfId="0" applyFont="1" applyFill="1" applyBorder="1" applyAlignment="1">
      <alignment horizontal="center" vertical="center"/>
    </xf>
    <xf numFmtId="164" fontId="27" fillId="14" borderId="1" xfId="0" applyNumberFormat="1" applyFont="1" applyFill="1" applyBorder="1" applyAlignment="1">
      <alignment horizontal="right" vertical="center"/>
    </xf>
    <xf numFmtId="0" fontId="51" fillId="6" borderId="1" xfId="0" applyFont="1" applyFill="1" applyBorder="1" applyAlignment="1">
      <alignment horizontal="center" vertical="center"/>
    </xf>
    <xf numFmtId="164" fontId="52" fillId="6" borderId="1" xfId="0" applyNumberFormat="1" applyFont="1" applyFill="1" applyBorder="1" applyAlignment="1">
      <alignment horizontal="right" vertical="center"/>
    </xf>
    <xf numFmtId="164" fontId="27" fillId="6" borderId="1" xfId="0" applyNumberFormat="1" applyFont="1" applyFill="1" applyBorder="1" applyAlignment="1">
      <alignment horizontal="right" vertical="center"/>
    </xf>
    <xf numFmtId="0" fontId="32" fillId="1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51" fillId="14" borderId="1" xfId="0" applyFont="1" applyFill="1" applyBorder="1" applyAlignment="1">
      <alignment horizontal="left" vertical="center" wrapText="1"/>
    </xf>
    <xf numFmtId="0" fontId="27" fillId="14" borderId="1" xfId="0" applyFont="1" applyFill="1" applyBorder="1" applyAlignment="1">
      <alignment horizontal="left" vertical="center" wrapText="1"/>
    </xf>
    <xf numFmtId="0" fontId="51" fillId="6" borderId="1" xfId="0" applyFont="1" applyFill="1" applyBorder="1" applyAlignment="1">
      <alignment horizontal="left" vertical="center" wrapText="1"/>
    </xf>
    <xf numFmtId="0" fontId="27" fillId="6" borderId="1" xfId="0" applyFont="1" applyFill="1" applyBorder="1" applyAlignment="1">
      <alignment horizontal="left" vertical="center" wrapText="1"/>
    </xf>
    <xf numFmtId="0" fontId="30" fillId="16" borderId="1" xfId="0" applyFont="1" applyFill="1" applyBorder="1" applyAlignment="1">
      <alignment horizontal="center" vertical="center"/>
    </xf>
    <xf numFmtId="0" fontId="30" fillId="23" borderId="1" xfId="0" applyFont="1" applyFill="1" applyBorder="1" applyAlignment="1">
      <alignment horizontal="center" vertical="center"/>
    </xf>
    <xf numFmtId="164" fontId="7" fillId="12" borderId="2" xfId="0" applyNumberFormat="1" applyFont="1" applyFill="1" applyBorder="1" applyAlignment="1">
      <alignment horizontal="center" vertical="center"/>
    </xf>
    <xf numFmtId="164" fontId="7" fillId="11" borderId="2" xfId="0" applyNumberFormat="1" applyFont="1" applyFill="1" applyBorder="1" applyAlignment="1">
      <alignment horizontal="center" vertical="center"/>
    </xf>
    <xf numFmtId="0" fontId="6" fillId="13" borderId="0" xfId="0" applyFont="1" applyFill="1" applyBorder="1" applyAlignment="1">
      <alignment horizontal="center" vertical="center"/>
    </xf>
    <xf numFmtId="0" fontId="6" fillId="10" borderId="0" xfId="0" applyFont="1" applyFill="1" applyBorder="1" applyAlignment="1">
      <alignment horizontal="center" vertical="center"/>
    </xf>
    <xf numFmtId="164" fontId="8" fillId="14" borderId="2" xfId="0" applyNumberFormat="1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left" vertical="center"/>
    </xf>
    <xf numFmtId="0" fontId="9" fillId="14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23" fillId="16" borderId="1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left" vertical="center"/>
    </xf>
    <xf numFmtId="0" fontId="27" fillId="16" borderId="1" xfId="0" applyFont="1" applyFill="1" applyBorder="1" applyAlignment="1">
      <alignment horizontal="left" vertical="center" wrapText="1"/>
    </xf>
    <xf numFmtId="0" fontId="27" fillId="23" borderId="1" xfId="0" applyFont="1" applyFill="1" applyBorder="1" applyAlignment="1">
      <alignment horizontal="left" vertical="center" wrapText="1"/>
    </xf>
    <xf numFmtId="0" fontId="3" fillId="7" borderId="0" xfId="0" applyFont="1" applyFill="1" applyBorder="1" applyAlignment="1">
      <alignment horizontal="left" vertical="center"/>
    </xf>
    <xf numFmtId="0" fontId="28" fillId="17" borderId="1" xfId="0" applyFont="1" applyFill="1" applyBorder="1" applyAlignment="1">
      <alignment horizontal="left" vertical="center" wrapText="1"/>
    </xf>
    <xf numFmtId="0" fontId="1" fillId="8" borderId="0" xfId="0" applyFont="1" applyFill="1" applyBorder="1" applyAlignment="1">
      <alignment horizontal="center" vertical="center"/>
    </xf>
    <xf numFmtId="0" fontId="2" fillId="10" borderId="0" xfId="0" applyFont="1" applyFill="1" applyBorder="1" applyAlignment="1">
      <alignment horizontal="center" vertical="center"/>
    </xf>
    <xf numFmtId="0" fontId="3" fillId="10" borderId="0" xfId="0" applyFont="1" applyFill="1" applyBorder="1" applyAlignment="1">
      <alignment horizontal="left" vertical="center"/>
    </xf>
    <xf numFmtId="0" fontId="1" fillId="10" borderId="0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54" fillId="16" borderId="1" xfId="0" applyFont="1" applyFill="1" applyBorder="1" applyAlignment="1">
      <alignment horizontal="left" vertical="top" wrapText="1"/>
    </xf>
    <xf numFmtId="0" fontId="54" fillId="23" borderId="1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A7D0A"/>
      <rgbColor rgb="FF800080"/>
      <rgbColor rgb="FF148F77"/>
      <rgbColor rgb="FFC8C8C8"/>
      <rgbColor rgb="FF888888"/>
      <rgbColor rgb="FF9999FF"/>
      <rgbColor rgb="FFC0392B"/>
      <rgbColor rgb="FFFEF9E7"/>
      <rgbColor rgb="FFD1F2EB"/>
      <rgbColor rgb="FF4A235A"/>
      <rgbColor rgb="FFFF8080"/>
      <rgbColor rgb="FF0066CC"/>
      <rgbColor rgb="FFF4ECF7"/>
      <rgbColor rgb="FF000080"/>
      <rgbColor rgb="FFFF00FF"/>
      <rgbColor rgb="FFFFFF00"/>
      <rgbColor rgb="FF00FFFF"/>
      <rgbColor rgb="FF800080"/>
      <rgbColor rgb="FF800000"/>
      <rgbColor rgb="FF2D6A4F"/>
      <rgbColor rgb="FF0000FF"/>
      <rgbColor rgb="FF00CCFF"/>
      <rgbColor rgb="FFD6EAF8"/>
      <rgbColor rgb="FFD8F3DC"/>
      <rgbColor rgb="FFF0FAF4"/>
      <rgbColor rgb="FFEBF5FB"/>
      <rgbColor rgb="FFF5F5F5"/>
      <rgbColor rgb="FFCC99FF"/>
      <rgbColor rgb="FFFADBD8"/>
      <rgbColor rgb="FF3366FF"/>
      <rgbColor rgb="FF33CCCC"/>
      <rgbColor rgb="FF99CC00"/>
      <rgbColor rgb="FFF0C040"/>
      <rgbColor rgb="FFFF9900"/>
      <rgbColor rgb="FFE67E22"/>
      <rgbColor rgb="FF566573"/>
      <rgbColor rgb="FF969696"/>
      <rgbColor rgb="FF1A1F5E"/>
      <rgbColor rgb="FF339966"/>
      <rgbColor rgb="FF1A1A1A"/>
      <rgbColor rgb="FF1B4332"/>
      <rgbColor rgb="FF922B21"/>
      <rgbColor rgb="FF993366"/>
      <rgbColor rgb="FF2E4A7A"/>
      <rgbColor rgb="FF2C3E5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B4332"/>
    <pageSetUpPr fitToPage="1"/>
  </sheetPr>
  <dimension ref="A1:L51"/>
  <sheetViews>
    <sheetView showGridLines="0" zoomScale="70" zoomScaleNormal="70" workbookViewId="0">
      <selection activeCell="F13" sqref="F13"/>
    </sheetView>
  </sheetViews>
  <sheetFormatPr defaultColWidth="8.6328125" defaultRowHeight="14.5" x14ac:dyDescent="0.35"/>
  <cols>
    <col min="1" max="1" width="3" style="15" customWidth="1"/>
    <col min="2" max="2" width="26" style="15" customWidth="1"/>
    <col min="3" max="3" width="16.6328125" style="15" customWidth="1"/>
    <col min="4" max="5" width="18" style="15" customWidth="1"/>
    <col min="6" max="6" width="13.6328125" style="15" customWidth="1"/>
    <col min="7" max="8" width="18" style="15" customWidth="1"/>
    <col min="9" max="9" width="14.453125" style="15" customWidth="1"/>
    <col min="10" max="11" width="18" style="15" customWidth="1"/>
    <col min="12" max="12" width="3" style="15" customWidth="1"/>
  </cols>
  <sheetData>
    <row r="1" spans="2:11" ht="45.75" customHeight="1" x14ac:dyDescent="0.35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</row>
    <row r="2" spans="2:11" ht="21.75" customHeight="1" x14ac:dyDescent="0.35">
      <c r="B2" s="13" t="s">
        <v>1</v>
      </c>
      <c r="C2" s="13"/>
      <c r="D2" s="13"/>
      <c r="E2" s="13"/>
      <c r="F2" s="13"/>
      <c r="G2" s="13"/>
      <c r="H2" s="13"/>
      <c r="I2" s="13"/>
      <c r="J2" s="13"/>
      <c r="K2" s="13"/>
    </row>
    <row r="3" spans="2:11" ht="6.75" customHeight="1" x14ac:dyDescent="0.35"/>
    <row r="4" spans="2:11" ht="19.5" customHeight="1" x14ac:dyDescent="0.35">
      <c r="B4" s="12" t="s">
        <v>2</v>
      </c>
      <c r="C4" s="12"/>
      <c r="D4" s="12"/>
      <c r="E4" s="12"/>
      <c r="F4" s="12"/>
      <c r="G4" s="12"/>
      <c r="H4" s="12"/>
      <c r="I4" s="12"/>
      <c r="J4" s="12"/>
      <c r="K4" s="12"/>
    </row>
    <row r="5" spans="2:11" ht="24" customHeight="1" x14ac:dyDescent="0.35">
      <c r="B5" s="16" t="s">
        <v>3</v>
      </c>
      <c r="C5" s="17">
        <f>'🏠 Properties'!D8</f>
        <v>0</v>
      </c>
      <c r="D5" s="16" t="s">
        <v>4</v>
      </c>
      <c r="E5" s="17">
        <f>'🏠 Properties'!D7</f>
        <v>0</v>
      </c>
      <c r="G5" s="16" t="s">
        <v>5</v>
      </c>
      <c r="H5" s="17">
        <f>'🏠 Properties'!D7</f>
        <v>0</v>
      </c>
      <c r="J5" s="16" t="s">
        <v>6</v>
      </c>
      <c r="K5" s="17">
        <f>'🏠 Properties'!D8</f>
        <v>0</v>
      </c>
    </row>
    <row r="6" spans="2:11" ht="6.75" customHeight="1" x14ac:dyDescent="0.35"/>
    <row r="7" spans="2:11" ht="19.5" customHeight="1" x14ac:dyDescent="0.35">
      <c r="B7" s="11" t="s">
        <v>7</v>
      </c>
      <c r="C7" s="11"/>
      <c r="D7" s="11"/>
      <c r="E7" s="11"/>
      <c r="F7" s="11"/>
      <c r="G7" s="11"/>
      <c r="H7" s="11"/>
      <c r="I7" s="11"/>
      <c r="J7" s="11"/>
      <c r="K7" s="11"/>
    </row>
    <row r="8" spans="2:11" ht="6" customHeight="1" x14ac:dyDescent="0.35"/>
    <row r="9" spans="2:11" ht="19.5" customHeight="1" x14ac:dyDescent="0.35">
      <c r="B9" s="10" t="s">
        <v>8</v>
      </c>
      <c r="C9" s="10"/>
      <c r="D9" s="10"/>
      <c r="E9" s="10"/>
      <c r="G9" s="9" t="s">
        <v>9</v>
      </c>
      <c r="H9" s="9"/>
      <c r="I9" s="9"/>
      <c r="J9" s="9"/>
    </row>
    <row r="10" spans="2:11" ht="37.5" customHeight="1" x14ac:dyDescent="0.35">
      <c r="B10" s="8">
        <f>'💰 Income Planner'!P9</f>
        <v>21810000000</v>
      </c>
      <c r="C10" s="8"/>
      <c r="D10" s="8"/>
      <c r="E10" s="8"/>
      <c r="G10" s="7">
        <f>'💰 Income Planner'!P10</f>
        <v>0</v>
      </c>
      <c r="H10" s="7"/>
      <c r="I10" s="7"/>
      <c r="J10" s="7"/>
    </row>
    <row r="11" spans="2:11" ht="6" customHeight="1" x14ac:dyDescent="0.35"/>
    <row r="13" spans="2:11" ht="19.5" customHeight="1" x14ac:dyDescent="0.35">
      <c r="B13" s="6" t="s">
        <v>10</v>
      </c>
      <c r="C13" s="6"/>
      <c r="D13" s="6"/>
      <c r="E13" s="6"/>
      <c r="G13" s="5" t="s">
        <v>11</v>
      </c>
      <c r="H13" s="5"/>
      <c r="I13" s="5"/>
      <c r="J13" s="5"/>
    </row>
    <row r="14" spans="2:11" ht="37.5" customHeight="1" x14ac:dyDescent="0.35">
      <c r="B14" s="4">
        <f>'🔧 Expense Budget'!P97</f>
        <v>56360000</v>
      </c>
      <c r="C14" s="4"/>
      <c r="D14" s="4"/>
      <c r="E14" s="4"/>
      <c r="G14" s="3">
        <f>'🔧 Expense Budget'!P98</f>
        <v>0</v>
      </c>
      <c r="H14" s="3"/>
      <c r="I14" s="3"/>
      <c r="J14" s="3"/>
    </row>
    <row r="15" spans="2:11" ht="6" customHeight="1" x14ac:dyDescent="0.35"/>
    <row r="17" spans="2:11" ht="19.5" customHeight="1" x14ac:dyDescent="0.35">
      <c r="B17" s="2" t="s">
        <v>12</v>
      </c>
      <c r="C17" s="2"/>
      <c r="D17" s="2"/>
      <c r="E17" s="2"/>
      <c r="G17" s="1" t="s">
        <v>13</v>
      </c>
      <c r="H17" s="1"/>
      <c r="I17" s="1"/>
      <c r="J17" s="1"/>
    </row>
    <row r="18" spans="2:11" ht="37.5" customHeight="1" x14ac:dyDescent="0.35">
      <c r="B18" s="145">
        <f>'📈 Cash Flow'!P11</f>
        <v>21753640000</v>
      </c>
      <c r="C18" s="145"/>
      <c r="D18" s="145"/>
      <c r="E18" s="145"/>
      <c r="G18" s="146">
        <f>'📈 Cash Flow'!P12</f>
        <v>0</v>
      </c>
      <c r="H18" s="146"/>
      <c r="I18" s="146"/>
      <c r="J18" s="146"/>
    </row>
    <row r="19" spans="2:11" ht="6" customHeight="1" x14ac:dyDescent="0.35"/>
    <row r="21" spans="2:11" ht="19.5" customHeight="1" x14ac:dyDescent="0.35">
      <c r="B21" s="147" t="s">
        <v>14</v>
      </c>
      <c r="C21" s="147"/>
      <c r="D21" s="147"/>
      <c r="E21" s="147"/>
      <c r="G21" s="148" t="s">
        <v>15</v>
      </c>
      <c r="H21" s="148"/>
      <c r="I21" s="148"/>
      <c r="J21" s="148"/>
    </row>
    <row r="22" spans="2:11" ht="37.5" customHeight="1" x14ac:dyDescent="0.35">
      <c r="B22" s="149">
        <f>'📈 Cash Flow'!P12-'📈 Cash Flow'!P11</f>
        <v>-21753640000</v>
      </c>
      <c r="C22" s="149"/>
      <c r="D22" s="149"/>
      <c r="E22" s="149"/>
      <c r="G22" s="4">
        <f>'🔨 Repair Tracker'!D5</f>
        <v>0</v>
      </c>
      <c r="H22" s="4"/>
      <c r="I22" s="4"/>
      <c r="J22" s="4"/>
    </row>
    <row r="23" spans="2:11" ht="6" customHeight="1" x14ac:dyDescent="0.35"/>
    <row r="25" spans="2:11" ht="6.75" customHeight="1" x14ac:dyDescent="0.35"/>
    <row r="26" spans="2:11" ht="19.5" customHeight="1" x14ac:dyDescent="0.35">
      <c r="B26" s="12" t="s">
        <v>16</v>
      </c>
      <c r="C26" s="12"/>
      <c r="D26" s="12"/>
      <c r="E26" s="12"/>
      <c r="F26" s="12"/>
      <c r="G26" s="12"/>
      <c r="H26" s="12"/>
      <c r="I26" s="12"/>
      <c r="J26" s="12"/>
      <c r="K26" s="12"/>
    </row>
    <row r="27" spans="2:11" ht="21.75" customHeight="1" x14ac:dyDescent="0.35">
      <c r="B27" s="18" t="s">
        <v>17</v>
      </c>
      <c r="C27" s="19" t="s">
        <v>18</v>
      </c>
      <c r="D27" s="20" t="s">
        <v>19</v>
      </c>
      <c r="F27" s="21" t="s">
        <v>20</v>
      </c>
      <c r="G27" s="22" t="s">
        <v>21</v>
      </c>
      <c r="I27" s="18" t="s">
        <v>22</v>
      </c>
      <c r="J27" s="23" t="s">
        <v>23</v>
      </c>
    </row>
    <row r="28" spans="2:11" ht="21.75" customHeight="1" x14ac:dyDescent="0.35">
      <c r="B28" s="24" t="s">
        <v>24</v>
      </c>
      <c r="C28" s="25">
        <f>'💰 Income Planner'!D9</f>
        <v>1817500000</v>
      </c>
      <c r="D28" s="26">
        <f>'💰 Income Planner'!D10</f>
        <v>0</v>
      </c>
      <c r="F28" s="27">
        <f>'🔧 Expense Budget'!D97</f>
        <v>4380000</v>
      </c>
      <c r="G28" s="28">
        <f>'🔧 Expense Budget'!D98</f>
        <v>0</v>
      </c>
      <c r="I28" s="29">
        <f>'💰 Income Planner'!D10-'🔧 Expense Budget'!D98</f>
        <v>0</v>
      </c>
      <c r="J28" s="24" t="str">
        <f>IF('💰 Income Planner'!D10-'🔧 Expense Budget'!D98&gt;=0,"✅ Positive","⚠️ Deficit")</f>
        <v>✅ Positive</v>
      </c>
    </row>
    <row r="29" spans="2:11" ht="21.75" customHeight="1" x14ac:dyDescent="0.35">
      <c r="B29" s="30" t="s">
        <v>25</v>
      </c>
      <c r="C29" s="25">
        <f>'💰 Income Planner'!E9</f>
        <v>1817500000</v>
      </c>
      <c r="D29" s="26">
        <f>'💰 Income Planner'!E10</f>
        <v>0</v>
      </c>
      <c r="F29" s="27">
        <f>'🔧 Expense Budget'!E97</f>
        <v>7780000</v>
      </c>
      <c r="G29" s="28">
        <f>'🔧 Expense Budget'!E98</f>
        <v>0</v>
      </c>
      <c r="I29" s="29">
        <f>'💰 Income Planner'!E10-'🔧 Expense Budget'!E98</f>
        <v>0</v>
      </c>
      <c r="J29" s="24" t="str">
        <f>IF('💰 Income Planner'!E10-'🔧 Expense Budget'!E98&gt;=0,"✅ Positive","⚠️ Deficit")</f>
        <v>✅ Positive</v>
      </c>
    </row>
    <row r="30" spans="2:11" ht="21.75" customHeight="1" x14ac:dyDescent="0.35">
      <c r="B30" s="24" t="s">
        <v>26</v>
      </c>
      <c r="C30" s="25">
        <f>'💰 Income Planner'!F9</f>
        <v>1817500000</v>
      </c>
      <c r="D30" s="26">
        <f>'💰 Income Planner'!F10</f>
        <v>0</v>
      </c>
      <c r="F30" s="27">
        <f>'🔧 Expense Budget'!F97</f>
        <v>4480000</v>
      </c>
      <c r="G30" s="28">
        <f>'🔧 Expense Budget'!F98</f>
        <v>0</v>
      </c>
      <c r="I30" s="29">
        <f>'💰 Income Planner'!F10-'🔧 Expense Budget'!F98</f>
        <v>0</v>
      </c>
      <c r="J30" s="24" t="str">
        <f>IF('💰 Income Planner'!F10-'🔧 Expense Budget'!F98&gt;=0,"✅ Positive","⚠️ Deficit")</f>
        <v>✅ Positive</v>
      </c>
    </row>
    <row r="31" spans="2:11" ht="21.75" customHeight="1" x14ac:dyDescent="0.35">
      <c r="B31" s="30" t="s">
        <v>27</v>
      </c>
      <c r="C31" s="25">
        <f>'💰 Income Planner'!G9</f>
        <v>1817500000</v>
      </c>
      <c r="D31" s="26">
        <f>'💰 Income Planner'!G10</f>
        <v>0</v>
      </c>
      <c r="F31" s="27">
        <f>'🔧 Expense Budget'!G97</f>
        <v>5980000</v>
      </c>
      <c r="G31" s="28">
        <f>'🔧 Expense Budget'!G98</f>
        <v>0</v>
      </c>
      <c r="I31" s="29">
        <f>'💰 Income Planner'!G10-'🔧 Expense Budget'!G98</f>
        <v>0</v>
      </c>
      <c r="J31" s="24" t="str">
        <f>IF('💰 Income Planner'!G10-'🔧 Expense Budget'!G98&gt;=0,"✅ Positive","⚠️ Deficit")</f>
        <v>✅ Positive</v>
      </c>
    </row>
    <row r="32" spans="2:11" ht="21.75" customHeight="1" x14ac:dyDescent="0.35">
      <c r="B32" s="24" t="s">
        <v>28</v>
      </c>
      <c r="C32" s="25">
        <f>'💰 Income Planner'!H9</f>
        <v>1817500000</v>
      </c>
      <c r="D32" s="26">
        <f>'💰 Income Planner'!H10</f>
        <v>0</v>
      </c>
      <c r="F32" s="27">
        <f>'🔧 Expense Budget'!H97</f>
        <v>3180000</v>
      </c>
      <c r="G32" s="28">
        <f>'🔧 Expense Budget'!H98</f>
        <v>0</v>
      </c>
      <c r="I32" s="29">
        <f>'💰 Income Planner'!H10-'🔧 Expense Budget'!H98</f>
        <v>0</v>
      </c>
      <c r="J32" s="24" t="str">
        <f>IF('💰 Income Planner'!H10-'🔧 Expense Budget'!H98&gt;=0,"✅ Positive","⚠️ Deficit")</f>
        <v>✅ Positive</v>
      </c>
    </row>
    <row r="33" spans="2:11" ht="21.75" customHeight="1" x14ac:dyDescent="0.35">
      <c r="B33" s="30" t="s">
        <v>29</v>
      </c>
      <c r="C33" s="25">
        <f>'💰 Income Planner'!I9</f>
        <v>1817500000</v>
      </c>
      <c r="D33" s="26">
        <f>'💰 Income Planner'!I10</f>
        <v>0</v>
      </c>
      <c r="F33" s="27">
        <f>'🔧 Expense Budget'!I97</f>
        <v>9230000</v>
      </c>
      <c r="G33" s="28">
        <f>'🔧 Expense Budget'!I98</f>
        <v>0</v>
      </c>
      <c r="I33" s="29">
        <f>'💰 Income Planner'!I10-'🔧 Expense Budget'!I98</f>
        <v>0</v>
      </c>
      <c r="J33" s="24" t="str">
        <f>IF('💰 Income Planner'!I10-'🔧 Expense Budget'!I98&gt;=0,"✅ Positive","⚠️ Deficit")</f>
        <v>✅ Positive</v>
      </c>
    </row>
    <row r="34" spans="2:11" ht="21.75" customHeight="1" x14ac:dyDescent="0.35">
      <c r="B34" s="24" t="s">
        <v>30</v>
      </c>
      <c r="C34" s="25">
        <f>'💰 Income Planner'!J9</f>
        <v>1817500000</v>
      </c>
      <c r="D34" s="26">
        <f>'💰 Income Planner'!J10</f>
        <v>0</v>
      </c>
      <c r="F34" s="27">
        <f>'🔧 Expense Budget'!J97</f>
        <v>3480000</v>
      </c>
      <c r="G34" s="28">
        <f>'🔧 Expense Budget'!J98</f>
        <v>0</v>
      </c>
      <c r="I34" s="29">
        <f>'💰 Income Planner'!J10-'🔧 Expense Budget'!J98</f>
        <v>0</v>
      </c>
      <c r="J34" s="24" t="str">
        <f>IF('💰 Income Planner'!J10-'🔧 Expense Budget'!J98&gt;=0,"✅ Positive","⚠️ Deficit")</f>
        <v>✅ Positive</v>
      </c>
    </row>
    <row r="35" spans="2:11" ht="21.75" customHeight="1" x14ac:dyDescent="0.35">
      <c r="B35" s="30" t="s">
        <v>31</v>
      </c>
      <c r="C35" s="25">
        <f>'💰 Income Planner'!K9</f>
        <v>1817500000</v>
      </c>
      <c r="D35" s="26">
        <f>'💰 Income Planner'!K10</f>
        <v>0</v>
      </c>
      <c r="F35" s="27">
        <f>'🔧 Expense Budget'!K97</f>
        <v>3480000</v>
      </c>
      <c r="G35" s="28">
        <f>'🔧 Expense Budget'!K98</f>
        <v>0</v>
      </c>
      <c r="I35" s="29">
        <f>'💰 Income Planner'!K10-'🔧 Expense Budget'!K98</f>
        <v>0</v>
      </c>
      <c r="J35" s="24" t="str">
        <f>IF('💰 Income Planner'!K10-'🔧 Expense Budget'!K98&gt;=0,"✅ Positive","⚠️ Deficit")</f>
        <v>✅ Positive</v>
      </c>
    </row>
    <row r="36" spans="2:11" ht="21.75" customHeight="1" x14ac:dyDescent="0.35">
      <c r="B36" s="24" t="s">
        <v>32</v>
      </c>
      <c r="C36" s="25">
        <f>'💰 Income Planner'!L9</f>
        <v>1817500000</v>
      </c>
      <c r="D36" s="26">
        <f>'💰 Income Planner'!L10</f>
        <v>0</v>
      </c>
      <c r="F36" s="27">
        <f>'🔧 Expense Budget'!L97</f>
        <v>4680000</v>
      </c>
      <c r="G36" s="28">
        <f>'🔧 Expense Budget'!L98</f>
        <v>0</v>
      </c>
      <c r="I36" s="29">
        <f>'💰 Income Planner'!L10-'🔧 Expense Budget'!L98</f>
        <v>0</v>
      </c>
      <c r="J36" s="24" t="str">
        <f>IF('💰 Income Planner'!L10-'🔧 Expense Budget'!L98&gt;=0,"✅ Positive","⚠️ Deficit")</f>
        <v>✅ Positive</v>
      </c>
    </row>
    <row r="37" spans="2:11" ht="21.75" customHeight="1" x14ac:dyDescent="0.35">
      <c r="B37" s="30" t="s">
        <v>33</v>
      </c>
      <c r="C37" s="25">
        <f>'💰 Income Planner'!M9</f>
        <v>1817500000</v>
      </c>
      <c r="D37" s="26">
        <f>'💰 Income Planner'!M10</f>
        <v>0</v>
      </c>
      <c r="F37" s="27">
        <f>'🔧 Expense Budget'!M97</f>
        <v>3480000</v>
      </c>
      <c r="G37" s="28">
        <f>'🔧 Expense Budget'!M98</f>
        <v>0</v>
      </c>
      <c r="I37" s="29">
        <f>'💰 Income Planner'!M10-'🔧 Expense Budget'!M98</f>
        <v>0</v>
      </c>
      <c r="J37" s="24" t="str">
        <f>IF('💰 Income Planner'!M10-'🔧 Expense Budget'!M98&gt;=0,"✅ Positive","⚠️ Deficit")</f>
        <v>✅ Positive</v>
      </c>
    </row>
    <row r="38" spans="2:11" ht="21.75" customHeight="1" x14ac:dyDescent="0.35">
      <c r="B38" s="24" t="s">
        <v>34</v>
      </c>
      <c r="C38" s="25">
        <f>'💰 Income Planner'!N9</f>
        <v>1817500000</v>
      </c>
      <c r="D38" s="26">
        <f>'💰 Income Planner'!N10</f>
        <v>0</v>
      </c>
      <c r="F38" s="27">
        <f>'🔧 Expense Budget'!N97</f>
        <v>2980000</v>
      </c>
      <c r="G38" s="28">
        <f>'🔧 Expense Budget'!N98</f>
        <v>0</v>
      </c>
      <c r="I38" s="29">
        <f>'💰 Income Planner'!N10-'🔧 Expense Budget'!N98</f>
        <v>0</v>
      </c>
      <c r="J38" s="24" t="str">
        <f>IF('💰 Income Planner'!N10-'🔧 Expense Budget'!N98&gt;=0,"✅ Positive","⚠️ Deficit")</f>
        <v>✅ Positive</v>
      </c>
    </row>
    <row r="39" spans="2:11" ht="21.75" customHeight="1" x14ac:dyDescent="0.35">
      <c r="B39" s="30" t="s">
        <v>35</v>
      </c>
      <c r="C39" s="25">
        <f>'💰 Income Planner'!O9</f>
        <v>1817500000</v>
      </c>
      <c r="D39" s="26">
        <f>'💰 Income Planner'!O10</f>
        <v>0</v>
      </c>
      <c r="F39" s="27">
        <f>'🔧 Expense Budget'!O97</f>
        <v>3230000</v>
      </c>
      <c r="G39" s="28">
        <f>'🔧 Expense Budget'!O98</f>
        <v>0</v>
      </c>
      <c r="I39" s="29">
        <f>'💰 Income Planner'!O10-'🔧 Expense Budget'!O98</f>
        <v>0</v>
      </c>
      <c r="J39" s="24" t="str">
        <f>IF('💰 Income Planner'!O10-'🔧 Expense Budget'!O98&gt;=0,"✅ Positive","⚠️ Deficit")</f>
        <v>✅ Positive</v>
      </c>
    </row>
    <row r="40" spans="2:11" ht="24" customHeight="1" x14ac:dyDescent="0.35">
      <c r="B40" s="31" t="s">
        <v>36</v>
      </c>
      <c r="C40" s="32">
        <f>'💰 Income Planner'!P9</f>
        <v>21810000000</v>
      </c>
      <c r="D40" s="33">
        <f>'💰 Income Planner'!P10</f>
        <v>0</v>
      </c>
      <c r="F40" s="34">
        <f>'🔧 Expense Budget'!P97</f>
        <v>56360000</v>
      </c>
      <c r="G40" s="35">
        <f>'🔧 Expense Budget'!P98</f>
        <v>0</v>
      </c>
      <c r="I40" s="36">
        <f>'💰 Income Planner'!P10-'🔧 Expense Budget'!P98</f>
        <v>0</v>
      </c>
    </row>
    <row r="41" spans="2:11" ht="6.75" customHeight="1" x14ac:dyDescent="0.35"/>
    <row r="42" spans="2:11" ht="19.5" customHeight="1" x14ac:dyDescent="0.35">
      <c r="B42" s="150" t="s">
        <v>37</v>
      </c>
      <c r="C42" s="150"/>
      <c r="D42" s="150"/>
      <c r="E42" s="150"/>
      <c r="F42" s="150"/>
      <c r="G42" s="150"/>
      <c r="H42" s="150"/>
      <c r="I42" s="150"/>
      <c r="J42" s="150"/>
      <c r="K42" s="150"/>
    </row>
    <row r="43" spans="2:11" ht="7.5" customHeight="1" x14ac:dyDescent="0.35"/>
    <row r="44" spans="2:11" ht="25.5" customHeight="1" x14ac:dyDescent="0.35">
      <c r="B44" s="37" t="s">
        <v>38</v>
      </c>
      <c r="C44" s="151" t="s">
        <v>39</v>
      </c>
      <c r="D44" s="151"/>
      <c r="E44" s="151"/>
      <c r="F44" s="151"/>
      <c r="G44" s="151"/>
      <c r="H44" s="151"/>
      <c r="I44" s="151"/>
      <c r="J44" s="151"/>
      <c r="K44" s="151"/>
    </row>
    <row r="45" spans="2:11" ht="25.5" customHeight="1" x14ac:dyDescent="0.35">
      <c r="B45" s="38" t="s">
        <v>40</v>
      </c>
      <c r="C45" s="152" t="s">
        <v>41</v>
      </c>
      <c r="D45" s="152"/>
      <c r="E45" s="152"/>
      <c r="F45" s="152"/>
      <c r="G45" s="152"/>
      <c r="H45" s="152"/>
      <c r="I45" s="152"/>
      <c r="J45" s="152"/>
      <c r="K45" s="152"/>
    </row>
    <row r="46" spans="2:11" ht="25.5" customHeight="1" x14ac:dyDescent="0.35">
      <c r="B46" s="39" t="s">
        <v>42</v>
      </c>
      <c r="C46" s="151" t="s">
        <v>43</v>
      </c>
      <c r="D46" s="151"/>
      <c r="E46" s="151"/>
      <c r="F46" s="151"/>
      <c r="G46" s="151"/>
      <c r="H46" s="151"/>
      <c r="I46" s="151"/>
      <c r="J46" s="151"/>
      <c r="K46" s="151"/>
    </row>
    <row r="47" spans="2:11" ht="25.5" customHeight="1" x14ac:dyDescent="0.35">
      <c r="B47" s="40" t="s">
        <v>44</v>
      </c>
      <c r="C47" s="152" t="s">
        <v>45</v>
      </c>
      <c r="D47" s="152"/>
      <c r="E47" s="152"/>
      <c r="F47" s="152"/>
      <c r="G47" s="152"/>
      <c r="H47" s="152"/>
      <c r="I47" s="152"/>
      <c r="J47" s="152"/>
      <c r="K47" s="152"/>
    </row>
    <row r="48" spans="2:11" ht="25.5" customHeight="1" x14ac:dyDescent="0.35">
      <c r="B48" s="41" t="s">
        <v>46</v>
      </c>
      <c r="C48" s="151" t="s">
        <v>47</v>
      </c>
      <c r="D48" s="151"/>
      <c r="E48" s="151"/>
      <c r="F48" s="151"/>
      <c r="G48" s="151"/>
      <c r="H48" s="151"/>
      <c r="I48" s="151"/>
      <c r="J48" s="151"/>
      <c r="K48" s="151"/>
    </row>
    <row r="49" spans="2:11" ht="25.5" customHeight="1" x14ac:dyDescent="0.35">
      <c r="B49" s="42" t="s">
        <v>48</v>
      </c>
      <c r="C49" s="152" t="s">
        <v>49</v>
      </c>
      <c r="D49" s="152"/>
      <c r="E49" s="152"/>
      <c r="F49" s="152"/>
      <c r="G49" s="152"/>
      <c r="H49" s="152"/>
      <c r="I49" s="152"/>
      <c r="J49" s="152"/>
      <c r="K49" s="152"/>
    </row>
    <row r="50" spans="2:11" ht="25.5" customHeight="1" x14ac:dyDescent="0.35">
      <c r="B50" s="43" t="s">
        <v>50</v>
      </c>
      <c r="C50" s="151" t="s">
        <v>51</v>
      </c>
      <c r="D50" s="151"/>
      <c r="E50" s="151"/>
      <c r="F50" s="151"/>
      <c r="G50" s="151"/>
      <c r="H50" s="151"/>
      <c r="I50" s="151"/>
      <c r="J50" s="151"/>
      <c r="K50" s="151"/>
    </row>
    <row r="51" spans="2:11" ht="25.5" customHeight="1" x14ac:dyDescent="0.35">
      <c r="B51" s="44" t="s">
        <v>52</v>
      </c>
      <c r="C51" s="152" t="s">
        <v>53</v>
      </c>
      <c r="D51" s="152"/>
      <c r="E51" s="152"/>
      <c r="F51" s="152"/>
      <c r="G51" s="152"/>
      <c r="H51" s="152"/>
      <c r="I51" s="152"/>
      <c r="J51" s="152"/>
      <c r="K51" s="152"/>
    </row>
  </sheetData>
  <mergeCells count="30">
    <mergeCell ref="C50:K50"/>
    <mergeCell ref="C51:K51"/>
    <mergeCell ref="C45:K45"/>
    <mergeCell ref="C46:K46"/>
    <mergeCell ref="C47:K47"/>
    <mergeCell ref="C48:K48"/>
    <mergeCell ref="C49:K49"/>
    <mergeCell ref="B22:E22"/>
    <mergeCell ref="G22:J22"/>
    <mergeCell ref="B26:K26"/>
    <mergeCell ref="B42:K42"/>
    <mergeCell ref="C44:K44"/>
    <mergeCell ref="B17:E17"/>
    <mergeCell ref="G17:J17"/>
    <mergeCell ref="B18:E18"/>
    <mergeCell ref="G18:J18"/>
    <mergeCell ref="B21:E21"/>
    <mergeCell ref="G21:J21"/>
    <mergeCell ref="B10:E10"/>
    <mergeCell ref="G10:J10"/>
    <mergeCell ref="B13:E13"/>
    <mergeCell ref="G13:J13"/>
    <mergeCell ref="B14:E14"/>
    <mergeCell ref="G14:J14"/>
    <mergeCell ref="B1:K1"/>
    <mergeCell ref="B2:K2"/>
    <mergeCell ref="B4:K4"/>
    <mergeCell ref="B7:K7"/>
    <mergeCell ref="B9:E9"/>
    <mergeCell ref="G9:J9"/>
  </mergeCells>
  <pageMargins left="0.75" right="0.75" top="1" bottom="1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A1F5E"/>
    <pageSetUpPr fitToPage="1"/>
  </sheetPr>
  <dimension ref="A1:I25"/>
  <sheetViews>
    <sheetView showGridLines="0" topLeftCell="A16" zoomScaleNormal="100" workbookViewId="0">
      <selection activeCell="H28" sqref="H28"/>
    </sheetView>
  </sheetViews>
  <sheetFormatPr defaultColWidth="8.6328125" defaultRowHeight="14.5" x14ac:dyDescent="0.35"/>
  <cols>
    <col min="1" max="1" width="3" style="15" customWidth="1"/>
    <col min="2" max="2" width="8.7265625" style="15" customWidth="1"/>
    <col min="3" max="3" width="28" style="15" customWidth="1"/>
    <col min="4" max="4" width="16" style="15" customWidth="1"/>
    <col min="5" max="5" width="8" style="15" customWidth="1"/>
    <col min="6" max="7" width="22" style="15" customWidth="1"/>
    <col min="8" max="8" width="14" style="15" customWidth="1"/>
    <col min="9" max="9" width="20" style="15" customWidth="1"/>
  </cols>
  <sheetData>
    <row r="1" spans="2:9" ht="42" customHeight="1" x14ac:dyDescent="0.35">
      <c r="B1" s="14" t="s">
        <v>54</v>
      </c>
      <c r="C1" s="14"/>
      <c r="D1" s="14"/>
      <c r="E1" s="14"/>
      <c r="F1" s="14"/>
      <c r="G1" s="14"/>
    </row>
    <row r="2" spans="2:9" ht="21.75" customHeight="1" x14ac:dyDescent="0.35">
      <c r="B2" s="13" t="s">
        <v>55</v>
      </c>
      <c r="C2" s="13"/>
      <c r="D2" s="13"/>
      <c r="E2" s="13"/>
      <c r="F2" s="13"/>
      <c r="G2" s="13"/>
    </row>
    <row r="3" spans="2:9" ht="6.75" customHeight="1" x14ac:dyDescent="0.35"/>
    <row r="4" spans="2:9" ht="19.5" customHeight="1" x14ac:dyDescent="0.35">
      <c r="B4" s="12" t="s">
        <v>56</v>
      </c>
      <c r="C4" s="12"/>
      <c r="D4" s="12"/>
      <c r="E4" s="12"/>
      <c r="F4" s="12"/>
      <c r="G4" s="12"/>
    </row>
    <row r="5" spans="2:9" ht="21.75" customHeight="1" x14ac:dyDescent="0.35">
      <c r="B5" s="45" t="s">
        <v>57</v>
      </c>
      <c r="D5" s="153">
        <f>COUNTA(D12:D17)</f>
        <v>1</v>
      </c>
      <c r="E5" s="153"/>
      <c r="F5" s="153"/>
      <c r="G5" s="153"/>
    </row>
    <row r="6" spans="2:9" ht="21.75" customHeight="1" x14ac:dyDescent="0.35">
      <c r="B6" s="45" t="s">
        <v>58</v>
      </c>
      <c r="D6" s="46">
        <f>SUM(F12:F17)</f>
        <v>261500000</v>
      </c>
    </row>
    <row r="7" spans="2:9" ht="21" customHeight="1" x14ac:dyDescent="0.35">
      <c r="B7" s="45" t="s">
        <v>57</v>
      </c>
      <c r="D7" s="46">
        <f>COUNTA(D13:D18)</f>
        <v>0</v>
      </c>
    </row>
    <row r="8" spans="2:9" ht="19.5" customHeight="1" x14ac:dyDescent="0.35">
      <c r="B8" s="12" t="s">
        <v>59</v>
      </c>
      <c r="C8" s="12"/>
      <c r="D8" s="12"/>
      <c r="E8" s="12"/>
      <c r="F8" s="12"/>
      <c r="G8" s="12"/>
    </row>
    <row r="9" spans="2:9" ht="21.75" customHeight="1" x14ac:dyDescent="0.35">
      <c r="B9" s="47" t="s">
        <v>60</v>
      </c>
      <c r="C9" s="47" t="s">
        <v>61</v>
      </c>
      <c r="D9" s="47" t="s">
        <v>62</v>
      </c>
      <c r="E9" s="47" t="s">
        <v>63</v>
      </c>
      <c r="F9" s="47" t="s">
        <v>64</v>
      </c>
      <c r="G9" s="47" t="s">
        <v>65</v>
      </c>
      <c r="H9" s="47" t="s">
        <v>66</v>
      </c>
      <c r="I9" s="47" t="s">
        <v>67</v>
      </c>
    </row>
    <row r="10" spans="2:9" ht="24" customHeight="1" x14ac:dyDescent="0.35">
      <c r="B10" s="48" t="s">
        <v>68</v>
      </c>
      <c r="C10" s="48" t="s">
        <v>69</v>
      </c>
      <c r="D10" s="48" t="s">
        <v>70</v>
      </c>
      <c r="E10" s="49">
        <v>4</v>
      </c>
      <c r="F10" s="50">
        <v>2500000</v>
      </c>
      <c r="G10" s="51">
        <f t="shared" ref="G10:G15" si="0">IF(F10&gt;0,F10*E10*12,0)</f>
        <v>120000000</v>
      </c>
      <c r="H10" s="48" t="s">
        <v>71</v>
      </c>
      <c r="I10" s="48" t="s">
        <v>72</v>
      </c>
    </row>
    <row r="11" spans="2:9" ht="24" customHeight="1" x14ac:dyDescent="0.35">
      <c r="B11" s="48" t="s">
        <v>73</v>
      </c>
      <c r="C11" s="48" t="s">
        <v>74</v>
      </c>
      <c r="D11" s="48" t="s">
        <v>75</v>
      </c>
      <c r="E11" s="49">
        <v>2</v>
      </c>
      <c r="F11" s="50">
        <v>4000000</v>
      </c>
      <c r="G11" s="51">
        <f t="shared" si="0"/>
        <v>96000000</v>
      </c>
      <c r="H11" s="48" t="s">
        <v>76</v>
      </c>
      <c r="I11" s="52"/>
    </row>
    <row r="12" spans="2:9" ht="24" customHeight="1" x14ac:dyDescent="0.35">
      <c r="B12" s="48" t="s">
        <v>77</v>
      </c>
      <c r="C12" s="48" t="s">
        <v>78</v>
      </c>
      <c r="D12" s="48" t="s">
        <v>79</v>
      </c>
      <c r="E12" s="49">
        <v>1</v>
      </c>
      <c r="F12" s="50">
        <v>3500000</v>
      </c>
      <c r="G12" s="51">
        <f t="shared" si="0"/>
        <v>42000000</v>
      </c>
      <c r="H12" s="48" t="s">
        <v>71</v>
      </c>
      <c r="I12" s="52"/>
    </row>
    <row r="13" spans="2:9" ht="24" customHeight="1" x14ac:dyDescent="0.35">
      <c r="B13" s="48" t="s">
        <v>80</v>
      </c>
      <c r="C13" s="52"/>
      <c r="D13" s="52"/>
      <c r="E13" s="52"/>
      <c r="F13" s="52"/>
      <c r="G13" s="51">
        <f t="shared" si="0"/>
        <v>0</v>
      </c>
      <c r="H13" s="52"/>
      <c r="I13" s="52"/>
    </row>
    <row r="14" spans="2:9" ht="24" customHeight="1" x14ac:dyDescent="0.35">
      <c r="B14" s="48" t="s">
        <v>81</v>
      </c>
      <c r="C14" s="52"/>
      <c r="D14" s="52"/>
      <c r="E14" s="52"/>
      <c r="F14" s="52"/>
      <c r="G14" s="51">
        <f t="shared" si="0"/>
        <v>0</v>
      </c>
      <c r="H14" s="52"/>
      <c r="I14" s="52"/>
    </row>
    <row r="15" spans="2:9" ht="24" customHeight="1" x14ac:dyDescent="0.35">
      <c r="B15" s="48" t="s">
        <v>82</v>
      </c>
      <c r="C15" s="52"/>
      <c r="D15" s="52"/>
      <c r="E15" s="52"/>
      <c r="F15" s="52"/>
      <c r="G15" s="51">
        <f t="shared" si="0"/>
        <v>0</v>
      </c>
      <c r="H15" s="52"/>
      <c r="I15" s="52"/>
    </row>
    <row r="16" spans="2:9" ht="24" customHeight="1" x14ac:dyDescent="0.35">
      <c r="B16" s="166" t="s">
        <v>83</v>
      </c>
      <c r="C16" s="166"/>
      <c r="D16" s="167"/>
      <c r="E16" s="54">
        <f>SUM(E10:E15)</f>
        <v>7</v>
      </c>
      <c r="F16" s="54">
        <f>SUM(G10:G15)</f>
        <v>258000000</v>
      </c>
    </row>
    <row r="17" spans="2:7" ht="6.75" customHeight="1" x14ac:dyDescent="0.35"/>
    <row r="18" spans="2:7" ht="19.5" customHeight="1" x14ac:dyDescent="0.35">
      <c r="B18" s="154" t="s">
        <v>84</v>
      </c>
      <c r="C18" s="154"/>
      <c r="D18" s="154"/>
      <c r="E18" s="154"/>
      <c r="F18" s="154"/>
      <c r="G18" s="154"/>
    </row>
    <row r="19" spans="2:7" ht="21.75" customHeight="1" x14ac:dyDescent="0.35">
      <c r="B19" s="55" t="s">
        <v>85</v>
      </c>
      <c r="C19" s="155" t="s">
        <v>86</v>
      </c>
      <c r="D19" s="155"/>
      <c r="E19" s="155"/>
      <c r="F19" s="155"/>
      <c r="G19" s="155"/>
    </row>
    <row r="20" spans="2:7" ht="21.75" customHeight="1" x14ac:dyDescent="0.35">
      <c r="B20" s="56" t="s">
        <v>87</v>
      </c>
      <c r="C20" s="156" t="s">
        <v>88</v>
      </c>
      <c r="D20" s="156"/>
      <c r="E20" s="156"/>
      <c r="F20" s="156"/>
      <c r="G20" s="156"/>
    </row>
    <row r="21" spans="2:7" ht="21.75" customHeight="1" x14ac:dyDescent="0.35">
      <c r="B21" s="55" t="s">
        <v>89</v>
      </c>
      <c r="C21" s="155" t="s">
        <v>90</v>
      </c>
      <c r="D21" s="155"/>
      <c r="E21" s="155"/>
      <c r="F21" s="155"/>
      <c r="G21" s="155"/>
    </row>
    <row r="22" spans="2:7" ht="21.75" customHeight="1" x14ac:dyDescent="0.35">
      <c r="B22" s="56" t="s">
        <v>91</v>
      </c>
      <c r="C22" s="156" t="s">
        <v>92</v>
      </c>
      <c r="D22" s="156"/>
      <c r="E22" s="156"/>
      <c r="F22" s="156"/>
      <c r="G22" s="156"/>
    </row>
    <row r="23" spans="2:7" ht="21.75" customHeight="1" x14ac:dyDescent="0.35">
      <c r="B23" s="55" t="s">
        <v>93</v>
      </c>
      <c r="C23" s="155" t="s">
        <v>94</v>
      </c>
      <c r="D23" s="155"/>
      <c r="E23" s="155"/>
      <c r="F23" s="155"/>
      <c r="G23" s="155"/>
    </row>
    <row r="24" spans="2:7" ht="21.75" customHeight="1" x14ac:dyDescent="0.35">
      <c r="B24" s="56" t="s">
        <v>95</v>
      </c>
      <c r="C24" s="156" t="s">
        <v>96</v>
      </c>
      <c r="D24" s="156"/>
      <c r="E24" s="156"/>
      <c r="F24" s="156"/>
      <c r="G24" s="156"/>
    </row>
    <row r="25" spans="2:7" ht="21.75" customHeight="1" x14ac:dyDescent="0.35">
      <c r="B25" s="55" t="s">
        <v>97</v>
      </c>
      <c r="C25" s="155" t="s">
        <v>98</v>
      </c>
      <c r="D25" s="155"/>
      <c r="E25" s="155"/>
      <c r="F25" s="155"/>
      <c r="G25" s="155"/>
    </row>
  </sheetData>
  <mergeCells count="14">
    <mergeCell ref="C23:G23"/>
    <mergeCell ref="C24:G24"/>
    <mergeCell ref="C25:G25"/>
    <mergeCell ref="B16:D16"/>
    <mergeCell ref="B18:G18"/>
    <mergeCell ref="C19:G19"/>
    <mergeCell ref="C20:G20"/>
    <mergeCell ref="C21:G21"/>
    <mergeCell ref="C22:G22"/>
    <mergeCell ref="B1:G1"/>
    <mergeCell ref="B2:G2"/>
    <mergeCell ref="B4:G4"/>
    <mergeCell ref="D5:G5"/>
    <mergeCell ref="B8:G8"/>
  </mergeCells>
  <pageMargins left="0.75" right="0.75" top="1" bottom="1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48F77"/>
    <pageSetUpPr fitToPage="1"/>
  </sheetPr>
  <dimension ref="A1:R33"/>
  <sheetViews>
    <sheetView showGridLines="0" zoomScale="40" zoomScaleNormal="4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S34" sqref="S34"/>
    </sheetView>
  </sheetViews>
  <sheetFormatPr defaultColWidth="8.6328125" defaultRowHeight="14.5" x14ac:dyDescent="0.35"/>
  <cols>
    <col min="1" max="1" width="3" style="15" customWidth="1"/>
    <col min="2" max="2" width="41.81640625" style="15" customWidth="1"/>
    <col min="3" max="3" width="3" style="15" customWidth="1"/>
    <col min="4" max="15" width="17.90625" style="15" customWidth="1"/>
    <col min="16" max="16" width="20.6328125" style="15" customWidth="1"/>
    <col min="17" max="17" width="18" style="15" customWidth="1"/>
    <col min="18" max="18" width="3" style="15" customWidth="1"/>
  </cols>
  <sheetData>
    <row r="1" spans="2:17" ht="42" customHeight="1" x14ac:dyDescent="0.35">
      <c r="B1" s="14" t="s">
        <v>99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2:17" ht="21.75" customHeight="1" x14ac:dyDescent="0.35">
      <c r="B2" s="13" t="s">
        <v>100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2:17" ht="6.75" customHeight="1" x14ac:dyDescent="0.35"/>
    <row r="4" spans="2:17" ht="19.5" customHeight="1" x14ac:dyDescent="0.35">
      <c r="B4" s="12" t="s">
        <v>101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2:17" ht="21.75" customHeight="1" x14ac:dyDescent="0.35">
      <c r="B5" s="57" t="s">
        <v>102</v>
      </c>
      <c r="D5" s="153">
        <f>'🏠 Properties'!D8</f>
        <v>0</v>
      </c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</row>
    <row r="6" spans="2:17" ht="6.75" customHeight="1" x14ac:dyDescent="0.35"/>
    <row r="7" spans="2:17" ht="19.5" customHeight="1" x14ac:dyDescent="0.35">
      <c r="B7" s="11" t="s">
        <v>103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2:17" ht="21.75" customHeight="1" x14ac:dyDescent="0.35">
      <c r="B8" s="58" t="s">
        <v>104</v>
      </c>
      <c r="D8" s="58" t="s">
        <v>24</v>
      </c>
      <c r="E8" s="58" t="s">
        <v>25</v>
      </c>
      <c r="F8" s="58" t="s">
        <v>26</v>
      </c>
      <c r="G8" s="58" t="s">
        <v>27</v>
      </c>
      <c r="H8" s="58" t="s">
        <v>28</v>
      </c>
      <c r="I8" s="58" t="s">
        <v>29</v>
      </c>
      <c r="J8" s="58" t="s">
        <v>30</v>
      </c>
      <c r="K8" s="58" t="s">
        <v>31</v>
      </c>
      <c r="L8" s="58" t="s">
        <v>32</v>
      </c>
      <c r="M8" s="58" t="s">
        <v>33</v>
      </c>
      <c r="N8" s="58" t="s">
        <v>34</v>
      </c>
      <c r="O8" s="58" t="s">
        <v>35</v>
      </c>
      <c r="P8" s="58" t="s">
        <v>105</v>
      </c>
      <c r="Q8" s="59" t="str">
        <f>P8</f>
        <v>TOTAL</v>
      </c>
    </row>
    <row r="9" spans="2:17" ht="21.75" customHeight="1" x14ac:dyDescent="0.35">
      <c r="B9" s="60" t="s">
        <v>106</v>
      </c>
      <c r="D9" s="61">
        <f>SUMPRODUCT('🏠 Properties'!F11:F16,'🏠 Properties'!E11:E16)</f>
        <v>1817500000</v>
      </c>
      <c r="E9" s="61">
        <f>SUMPRODUCT('🏠 Properties'!F11:F16,'🏠 Properties'!E11:E16)</f>
        <v>1817500000</v>
      </c>
      <c r="F9" s="61">
        <f>SUMPRODUCT('🏠 Properties'!F11:F16,'🏠 Properties'!E11:E16)</f>
        <v>1817500000</v>
      </c>
      <c r="G9" s="61">
        <f>SUMPRODUCT('🏠 Properties'!F11:F16,'🏠 Properties'!E11:E16)</f>
        <v>1817500000</v>
      </c>
      <c r="H9" s="61">
        <f>SUMPRODUCT('🏠 Properties'!F11:F16,'🏠 Properties'!E11:E16)</f>
        <v>1817500000</v>
      </c>
      <c r="I9" s="61">
        <f>SUMPRODUCT('🏠 Properties'!F11:F16,'🏠 Properties'!E11:E16)</f>
        <v>1817500000</v>
      </c>
      <c r="J9" s="61">
        <f>SUMPRODUCT('🏠 Properties'!F11:F16,'🏠 Properties'!E11:E16)</f>
        <v>1817500000</v>
      </c>
      <c r="K9" s="61">
        <f>SUMPRODUCT('🏠 Properties'!F11:F16,'🏠 Properties'!E11:E16)</f>
        <v>1817500000</v>
      </c>
      <c r="L9" s="61">
        <f>SUMPRODUCT('🏠 Properties'!F11:F16,'🏠 Properties'!E11:E16)</f>
        <v>1817500000</v>
      </c>
      <c r="M9" s="61">
        <f>SUMPRODUCT('🏠 Properties'!F11:F16,'🏠 Properties'!E11:E16)</f>
        <v>1817500000</v>
      </c>
      <c r="N9" s="61">
        <f>SUMPRODUCT('🏠 Properties'!F11:F16,'🏠 Properties'!E11:E16)</f>
        <v>1817500000</v>
      </c>
      <c r="O9" s="61">
        <f>SUMPRODUCT('🏠 Properties'!F11:F16,'🏠 Properties'!E11:E16)</f>
        <v>1817500000</v>
      </c>
      <c r="P9" s="62">
        <f>SUM(D9:O9)</f>
        <v>21810000000</v>
      </c>
      <c r="Q9" s="63">
        <f>P9</f>
        <v>21810000000</v>
      </c>
    </row>
    <row r="10" spans="2:17" ht="21.75" customHeight="1" x14ac:dyDescent="0.35">
      <c r="B10" s="64" t="s">
        <v>107</v>
      </c>
      <c r="D10" s="65">
        <v>0</v>
      </c>
      <c r="E10" s="65">
        <v>0</v>
      </c>
      <c r="F10" s="65">
        <v>0</v>
      </c>
      <c r="G10" s="65">
        <v>0</v>
      </c>
      <c r="H10" s="65">
        <v>0</v>
      </c>
      <c r="I10" s="65">
        <v>0</v>
      </c>
      <c r="J10" s="65">
        <v>0</v>
      </c>
      <c r="K10" s="65">
        <v>0</v>
      </c>
      <c r="L10" s="65">
        <v>0</v>
      </c>
      <c r="M10" s="65">
        <v>0</v>
      </c>
      <c r="N10" s="65">
        <v>0</v>
      </c>
      <c r="O10" s="65">
        <v>0</v>
      </c>
      <c r="P10" s="66">
        <f>SUM(D10:O10)</f>
        <v>0</v>
      </c>
      <c r="Q10" s="59">
        <f>P10</f>
        <v>0</v>
      </c>
    </row>
    <row r="11" spans="2:17" ht="21.75" customHeight="1" x14ac:dyDescent="0.35">
      <c r="B11" s="67" t="s">
        <v>108</v>
      </c>
      <c r="D11" s="68">
        <f t="shared" ref="D11:O11" si="0">-D9*0.08</f>
        <v>-145400000</v>
      </c>
      <c r="E11" s="68">
        <f t="shared" si="0"/>
        <v>-145400000</v>
      </c>
      <c r="F11" s="68">
        <f t="shared" si="0"/>
        <v>-145400000</v>
      </c>
      <c r="G11" s="68">
        <f t="shared" si="0"/>
        <v>-145400000</v>
      </c>
      <c r="H11" s="68">
        <f t="shared" si="0"/>
        <v>-145400000</v>
      </c>
      <c r="I11" s="68">
        <f t="shared" si="0"/>
        <v>-145400000</v>
      </c>
      <c r="J11" s="68">
        <f t="shared" si="0"/>
        <v>-145400000</v>
      </c>
      <c r="K11" s="68">
        <f t="shared" si="0"/>
        <v>-145400000</v>
      </c>
      <c r="L11" s="68">
        <f t="shared" si="0"/>
        <v>-145400000</v>
      </c>
      <c r="M11" s="68">
        <f t="shared" si="0"/>
        <v>-145400000</v>
      </c>
      <c r="N11" s="68">
        <f t="shared" si="0"/>
        <v>-145400000</v>
      </c>
      <c r="O11" s="68">
        <f t="shared" si="0"/>
        <v>-145400000</v>
      </c>
      <c r="P11" s="69">
        <f>SUM(D11:O11)</f>
        <v>-1744800000</v>
      </c>
      <c r="Q11" s="59">
        <f>P11</f>
        <v>-1744800000</v>
      </c>
    </row>
    <row r="12" spans="2:17" ht="21.75" customHeight="1" x14ac:dyDescent="0.35">
      <c r="B12" s="70" t="s">
        <v>109</v>
      </c>
      <c r="D12" s="71">
        <f t="shared" ref="D12:O12" si="1">D10-D9</f>
        <v>-1817500000</v>
      </c>
      <c r="E12" s="71">
        <f t="shared" si="1"/>
        <v>-1817500000</v>
      </c>
      <c r="F12" s="71">
        <f t="shared" si="1"/>
        <v>-1817500000</v>
      </c>
      <c r="G12" s="71">
        <f t="shared" si="1"/>
        <v>-1817500000</v>
      </c>
      <c r="H12" s="71">
        <f t="shared" si="1"/>
        <v>-1817500000</v>
      </c>
      <c r="I12" s="71">
        <f t="shared" si="1"/>
        <v>-1817500000</v>
      </c>
      <c r="J12" s="71">
        <f t="shared" si="1"/>
        <v>-1817500000</v>
      </c>
      <c r="K12" s="71">
        <f t="shared" si="1"/>
        <v>-1817500000</v>
      </c>
      <c r="L12" s="71">
        <f t="shared" si="1"/>
        <v>-1817500000</v>
      </c>
      <c r="M12" s="71">
        <f t="shared" si="1"/>
        <v>-1817500000</v>
      </c>
      <c r="N12" s="71">
        <f t="shared" si="1"/>
        <v>-1817500000</v>
      </c>
      <c r="O12" s="71">
        <f t="shared" si="1"/>
        <v>-1817500000</v>
      </c>
      <c r="P12" s="72">
        <f>SUM(D12:O12)</f>
        <v>-21810000000</v>
      </c>
      <c r="Q12" s="59">
        <f>P12</f>
        <v>-21810000000</v>
      </c>
    </row>
    <row r="13" spans="2:17" ht="6.75" customHeight="1" x14ac:dyDescent="0.35"/>
    <row r="14" spans="2:17" ht="19.5" customHeight="1" x14ac:dyDescent="0.35">
      <c r="B14" s="12" t="s">
        <v>110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spans="2:17" ht="21.75" customHeight="1" x14ac:dyDescent="0.35">
      <c r="B15" s="73" t="s">
        <v>111</v>
      </c>
      <c r="D15" s="73" t="s">
        <v>24</v>
      </c>
      <c r="E15" s="73" t="s">
        <v>25</v>
      </c>
      <c r="F15" s="73" t="s">
        <v>26</v>
      </c>
      <c r="G15" s="73" t="s">
        <v>27</v>
      </c>
      <c r="H15" s="73" t="s">
        <v>28</v>
      </c>
      <c r="I15" s="73" t="s">
        <v>29</v>
      </c>
      <c r="J15" s="73" t="s">
        <v>30</v>
      </c>
      <c r="K15" s="73" t="s">
        <v>31</v>
      </c>
      <c r="L15" s="73" t="s">
        <v>32</v>
      </c>
      <c r="M15" s="73" t="s">
        <v>33</v>
      </c>
      <c r="N15" s="73" t="s">
        <v>34</v>
      </c>
      <c r="O15" s="73" t="s">
        <v>35</v>
      </c>
      <c r="P15" s="74" t="s">
        <v>105</v>
      </c>
    </row>
    <row r="16" spans="2:17" ht="21.75" customHeight="1" x14ac:dyDescent="0.35">
      <c r="B16" s="75" t="str">
        <f>IF('🏠 Properties'!D11&lt;&gt;"", '🏠 Properties'!D11&amp;" ("&amp;'🏠 Properties'!C11&amp;")","— (unused)")</f>
        <v>Kampala - Kisementi (e.g. Shops — Kisementi)</v>
      </c>
      <c r="D16" s="76">
        <v>0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7">
        <f t="shared" ref="P16:P22" si="2">SUM(D16:O16)</f>
        <v>0</v>
      </c>
    </row>
    <row r="17" spans="2:17" ht="21.75" customHeight="1" x14ac:dyDescent="0.35">
      <c r="B17" s="78" t="str">
        <f>IF('🏠 Properties'!D12&lt;&gt;"", '🏠 Properties'!D12&amp;" ("&amp;'🏠 Properties'!C12&amp;")","— (unused)")</f>
        <v>Kampala - Muyenga (e.g. House, Muyenga)</v>
      </c>
      <c r="D17" s="79">
        <v>0</v>
      </c>
      <c r="E17" s="79">
        <v>0</v>
      </c>
      <c r="F17" s="79">
        <v>0</v>
      </c>
      <c r="G17" s="79">
        <v>0</v>
      </c>
      <c r="H17" s="79">
        <v>0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O17" s="79">
        <v>0</v>
      </c>
      <c r="P17" s="77">
        <f t="shared" si="2"/>
        <v>0</v>
      </c>
    </row>
    <row r="18" spans="2:17" ht="21.75" customHeight="1" x14ac:dyDescent="0.35">
      <c r="B18" s="80" t="str">
        <f>IF('🏠 Properties'!D13&lt;&gt;"", '🏠 Properties'!D13&amp;" ("&amp;'🏠 Properties'!C13&amp;")","— (unused)")</f>
        <v>— (unused)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0</v>
      </c>
      <c r="L18" s="65">
        <v>0</v>
      </c>
      <c r="M18" s="65">
        <v>0</v>
      </c>
      <c r="N18" s="65">
        <v>0</v>
      </c>
      <c r="O18" s="65">
        <v>0</v>
      </c>
      <c r="P18" s="77">
        <f t="shared" si="2"/>
        <v>0</v>
      </c>
    </row>
    <row r="19" spans="2:17" ht="21.75" customHeight="1" x14ac:dyDescent="0.35">
      <c r="B19" s="80" t="str">
        <f>IF('🏠 Properties'!D14&lt;&gt;"", '🏠 Properties'!D14&amp;" ("&amp;'🏠 Properties'!C14&amp;")","— (unused)")</f>
        <v>— (unused)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5">
        <v>0</v>
      </c>
      <c r="M19" s="65">
        <v>0</v>
      </c>
      <c r="N19" s="65">
        <v>0</v>
      </c>
      <c r="O19" s="65">
        <v>0</v>
      </c>
      <c r="P19" s="77">
        <f t="shared" si="2"/>
        <v>0</v>
      </c>
    </row>
    <row r="20" spans="2:17" ht="21.75" customHeight="1" x14ac:dyDescent="0.35">
      <c r="B20" s="81" t="str">
        <f>IF('🏠 Properties'!D15&lt;&gt;"", '🏠 Properties'!D15&amp;" ("&amp;'🏠 Properties'!C15&amp;")","— (unused)")</f>
        <v>— (unused)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82">
        <v>0</v>
      </c>
      <c r="J20" s="82">
        <v>0</v>
      </c>
      <c r="K20" s="82">
        <v>0</v>
      </c>
      <c r="L20" s="82">
        <v>0</v>
      </c>
      <c r="M20" s="82">
        <v>0</v>
      </c>
      <c r="N20" s="82">
        <v>0</v>
      </c>
      <c r="O20" s="82">
        <v>0</v>
      </c>
      <c r="P20" s="77">
        <f t="shared" si="2"/>
        <v>0</v>
      </c>
    </row>
    <row r="21" spans="2:17" ht="21.75" customHeight="1" x14ac:dyDescent="0.35">
      <c r="B21" s="83" t="str">
        <f>IF('🏠 Properties'!D16&lt;&gt;"", '🏠 Properties'!D16&amp;" ("&amp;'🏠 Properties'!C16&amp;")","— (unused)")</f>
        <v>— (unused)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77">
        <f t="shared" si="2"/>
        <v>0</v>
      </c>
    </row>
    <row r="22" spans="2:17" ht="24" customHeight="1" x14ac:dyDescent="0.35">
      <c r="B22" s="53" t="s">
        <v>112</v>
      </c>
      <c r="D22" s="84">
        <f t="shared" ref="D22:O22" si="3">SUM(D16:D21)</f>
        <v>0</v>
      </c>
      <c r="E22" s="84">
        <f t="shared" si="3"/>
        <v>0</v>
      </c>
      <c r="F22" s="84">
        <f t="shared" si="3"/>
        <v>0</v>
      </c>
      <c r="G22" s="84">
        <f t="shared" si="3"/>
        <v>0</v>
      </c>
      <c r="H22" s="84">
        <f t="shared" si="3"/>
        <v>0</v>
      </c>
      <c r="I22" s="84">
        <f t="shared" si="3"/>
        <v>0</v>
      </c>
      <c r="J22" s="84">
        <f t="shared" si="3"/>
        <v>0</v>
      </c>
      <c r="K22" s="84">
        <f t="shared" si="3"/>
        <v>0</v>
      </c>
      <c r="L22" s="84">
        <f t="shared" si="3"/>
        <v>0</v>
      </c>
      <c r="M22" s="84">
        <f t="shared" si="3"/>
        <v>0</v>
      </c>
      <c r="N22" s="84">
        <f t="shared" si="3"/>
        <v>0</v>
      </c>
      <c r="O22" s="84">
        <f t="shared" si="3"/>
        <v>0</v>
      </c>
      <c r="P22" s="85">
        <f t="shared" si="2"/>
        <v>0</v>
      </c>
      <c r="Q22" s="59">
        <f>P22</f>
        <v>0</v>
      </c>
    </row>
    <row r="23" spans="2:17" ht="6.75" customHeight="1" x14ac:dyDescent="0.35"/>
    <row r="24" spans="2:17" ht="19.5" customHeight="1" x14ac:dyDescent="0.35">
      <c r="B24" s="157" t="s">
        <v>113</v>
      </c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</row>
    <row r="25" spans="2:17" ht="21.75" customHeight="1" x14ac:dyDescent="0.35">
      <c r="B25" s="86" t="s">
        <v>114</v>
      </c>
      <c r="D25" s="86" t="s">
        <v>24</v>
      </c>
      <c r="E25" s="86" t="s">
        <v>25</v>
      </c>
      <c r="F25" s="86" t="s">
        <v>26</v>
      </c>
      <c r="G25" s="86" t="s">
        <v>27</v>
      </c>
      <c r="H25" s="86" t="s">
        <v>28</v>
      </c>
      <c r="I25" s="86" t="s">
        <v>29</v>
      </c>
      <c r="J25" s="86" t="s">
        <v>30</v>
      </c>
      <c r="K25" s="86" t="s">
        <v>31</v>
      </c>
      <c r="L25" s="86" t="s">
        <v>32</v>
      </c>
      <c r="M25" s="86" t="s">
        <v>33</v>
      </c>
      <c r="N25" s="86" t="s">
        <v>34</v>
      </c>
      <c r="O25" s="86" t="s">
        <v>35</v>
      </c>
      <c r="P25" s="86" t="s">
        <v>105</v>
      </c>
    </row>
    <row r="26" spans="2:17" ht="21.75" customHeight="1" x14ac:dyDescent="0.35">
      <c r="B26" s="158" t="s">
        <v>115</v>
      </c>
      <c r="C26" s="158"/>
      <c r="D26" s="87">
        <v>0</v>
      </c>
      <c r="E26" s="87">
        <v>0</v>
      </c>
      <c r="F26" s="87">
        <v>0</v>
      </c>
      <c r="G26" s="87">
        <v>0</v>
      </c>
      <c r="H26" s="87">
        <v>0</v>
      </c>
      <c r="I26" s="87">
        <v>0</v>
      </c>
      <c r="J26" s="87">
        <v>0</v>
      </c>
      <c r="K26" s="87">
        <v>0</v>
      </c>
      <c r="L26" s="87">
        <v>0</v>
      </c>
      <c r="M26" s="87">
        <v>0</v>
      </c>
      <c r="N26" s="87">
        <v>0</v>
      </c>
      <c r="O26" s="87">
        <v>0</v>
      </c>
      <c r="P26" s="88">
        <f t="shared" ref="P26:P31" si="4">SUM(D26:O26)</f>
        <v>0</v>
      </c>
    </row>
    <row r="27" spans="2:17" ht="21.75" customHeight="1" x14ac:dyDescent="0.35">
      <c r="B27" s="158" t="s">
        <v>116</v>
      </c>
      <c r="C27" s="158"/>
      <c r="D27" s="87">
        <v>0</v>
      </c>
      <c r="E27" s="87">
        <v>0</v>
      </c>
      <c r="F27" s="87">
        <v>0</v>
      </c>
      <c r="G27" s="87">
        <v>0</v>
      </c>
      <c r="H27" s="87">
        <v>0</v>
      </c>
      <c r="I27" s="87">
        <v>0</v>
      </c>
      <c r="J27" s="87">
        <v>0</v>
      </c>
      <c r="K27" s="87">
        <v>0</v>
      </c>
      <c r="L27" s="87">
        <v>0</v>
      </c>
      <c r="M27" s="87">
        <v>0</v>
      </c>
      <c r="N27" s="87">
        <v>0</v>
      </c>
      <c r="O27" s="87">
        <v>0</v>
      </c>
      <c r="P27" s="88">
        <f t="shared" si="4"/>
        <v>0</v>
      </c>
    </row>
    <row r="28" spans="2:17" ht="21.75" customHeight="1" x14ac:dyDescent="0.35">
      <c r="B28" s="158" t="s">
        <v>117</v>
      </c>
      <c r="C28" s="158"/>
      <c r="D28" s="87">
        <v>0</v>
      </c>
      <c r="E28" s="87">
        <v>0</v>
      </c>
      <c r="F28" s="87">
        <v>0</v>
      </c>
      <c r="G28" s="87">
        <v>0</v>
      </c>
      <c r="H28" s="87">
        <v>0</v>
      </c>
      <c r="I28" s="87">
        <v>0</v>
      </c>
      <c r="J28" s="87">
        <v>0</v>
      </c>
      <c r="K28" s="87">
        <v>0</v>
      </c>
      <c r="L28" s="87">
        <v>0</v>
      </c>
      <c r="M28" s="87">
        <v>0</v>
      </c>
      <c r="N28" s="87">
        <v>0</v>
      </c>
      <c r="O28" s="87">
        <v>0</v>
      </c>
      <c r="P28" s="88">
        <f t="shared" si="4"/>
        <v>0</v>
      </c>
    </row>
    <row r="29" spans="2:17" ht="21.75" customHeight="1" x14ac:dyDescent="0.35">
      <c r="B29" s="158" t="s">
        <v>118</v>
      </c>
      <c r="C29" s="158"/>
      <c r="D29" s="87">
        <v>0</v>
      </c>
      <c r="E29" s="87">
        <v>0</v>
      </c>
      <c r="F29" s="87">
        <v>0</v>
      </c>
      <c r="G29" s="87">
        <v>0</v>
      </c>
      <c r="H29" s="87">
        <v>0</v>
      </c>
      <c r="I29" s="87">
        <v>0</v>
      </c>
      <c r="J29" s="87">
        <v>0</v>
      </c>
      <c r="K29" s="87">
        <v>0</v>
      </c>
      <c r="L29" s="87">
        <v>0</v>
      </c>
      <c r="M29" s="87">
        <v>0</v>
      </c>
      <c r="N29" s="87">
        <v>0</v>
      </c>
      <c r="O29" s="87">
        <v>0</v>
      </c>
      <c r="P29" s="88">
        <f t="shared" si="4"/>
        <v>0</v>
      </c>
    </row>
    <row r="30" spans="2:17" ht="21.75" customHeight="1" x14ac:dyDescent="0.35">
      <c r="B30" s="158" t="s">
        <v>119</v>
      </c>
      <c r="C30" s="158"/>
      <c r="D30" s="87">
        <v>0</v>
      </c>
      <c r="E30" s="87">
        <v>0</v>
      </c>
      <c r="F30" s="87">
        <v>0</v>
      </c>
      <c r="G30" s="87">
        <v>0</v>
      </c>
      <c r="H30" s="87">
        <v>0</v>
      </c>
      <c r="I30" s="87">
        <v>0</v>
      </c>
      <c r="J30" s="87">
        <v>0</v>
      </c>
      <c r="K30" s="87">
        <v>0</v>
      </c>
      <c r="L30" s="87">
        <v>0</v>
      </c>
      <c r="M30" s="87">
        <v>0</v>
      </c>
      <c r="N30" s="87">
        <v>0</v>
      </c>
      <c r="O30" s="87">
        <v>0</v>
      </c>
      <c r="P30" s="88">
        <f t="shared" si="4"/>
        <v>0</v>
      </c>
    </row>
    <row r="31" spans="2:17" ht="24" customHeight="1" x14ac:dyDescent="0.35">
      <c r="B31" s="89" t="s">
        <v>120</v>
      </c>
      <c r="D31" s="66">
        <f t="shared" ref="D31:O31" si="5">SUM(D26:D30)</f>
        <v>0</v>
      </c>
      <c r="E31" s="66">
        <f t="shared" si="5"/>
        <v>0</v>
      </c>
      <c r="F31" s="66">
        <f t="shared" si="5"/>
        <v>0</v>
      </c>
      <c r="G31" s="66">
        <f t="shared" si="5"/>
        <v>0</v>
      </c>
      <c r="H31" s="66">
        <f t="shared" si="5"/>
        <v>0</v>
      </c>
      <c r="I31" s="66">
        <f t="shared" si="5"/>
        <v>0</v>
      </c>
      <c r="J31" s="66">
        <f t="shared" si="5"/>
        <v>0</v>
      </c>
      <c r="K31" s="66">
        <f t="shared" si="5"/>
        <v>0</v>
      </c>
      <c r="L31" s="66">
        <f t="shared" si="5"/>
        <v>0</v>
      </c>
      <c r="M31" s="66">
        <f t="shared" si="5"/>
        <v>0</v>
      </c>
      <c r="N31" s="66">
        <f t="shared" si="5"/>
        <v>0</v>
      </c>
      <c r="O31" s="66">
        <f t="shared" si="5"/>
        <v>0</v>
      </c>
      <c r="P31" s="66">
        <f t="shared" si="4"/>
        <v>0</v>
      </c>
      <c r="Q31" s="59">
        <f>P31</f>
        <v>0</v>
      </c>
    </row>
    <row r="32" spans="2:17" ht="6.75" customHeight="1" x14ac:dyDescent="0.35"/>
    <row r="33" spans="2:17" ht="25.5" customHeight="1" x14ac:dyDescent="0.35">
      <c r="B33" s="90" t="s">
        <v>121</v>
      </c>
      <c r="D33" s="91">
        <f t="shared" ref="D33:O33" si="6">D10+D31</f>
        <v>0</v>
      </c>
      <c r="E33" s="91">
        <f t="shared" si="6"/>
        <v>0</v>
      </c>
      <c r="F33" s="91">
        <f t="shared" si="6"/>
        <v>0</v>
      </c>
      <c r="G33" s="91">
        <f t="shared" si="6"/>
        <v>0</v>
      </c>
      <c r="H33" s="91">
        <f t="shared" si="6"/>
        <v>0</v>
      </c>
      <c r="I33" s="91">
        <f t="shared" si="6"/>
        <v>0</v>
      </c>
      <c r="J33" s="91">
        <f t="shared" si="6"/>
        <v>0</v>
      </c>
      <c r="K33" s="91">
        <f t="shared" si="6"/>
        <v>0</v>
      </c>
      <c r="L33" s="91">
        <f t="shared" si="6"/>
        <v>0</v>
      </c>
      <c r="M33" s="91">
        <f t="shared" si="6"/>
        <v>0</v>
      </c>
      <c r="N33" s="91">
        <f t="shared" si="6"/>
        <v>0</v>
      </c>
      <c r="O33" s="91">
        <f t="shared" si="6"/>
        <v>0</v>
      </c>
      <c r="P33" s="92">
        <f>SUM(D33:O33)</f>
        <v>0</v>
      </c>
      <c r="Q33" s="59">
        <f>P33</f>
        <v>0</v>
      </c>
    </row>
  </sheetData>
  <mergeCells count="12">
    <mergeCell ref="B29:C29"/>
    <mergeCell ref="B30:C30"/>
    <mergeCell ref="B14:Q14"/>
    <mergeCell ref="B24:Q24"/>
    <mergeCell ref="B26:C26"/>
    <mergeCell ref="B27:C27"/>
    <mergeCell ref="B28:C28"/>
    <mergeCell ref="B1:Q1"/>
    <mergeCell ref="B2:Q2"/>
    <mergeCell ref="B4:Q4"/>
    <mergeCell ref="D5:Q5"/>
    <mergeCell ref="B7:Q7"/>
  </mergeCells>
  <pageMargins left="0.75" right="0.75" top="1" bottom="1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2B21"/>
    <pageSetUpPr fitToPage="1"/>
  </sheetPr>
  <dimension ref="A1:R98"/>
  <sheetViews>
    <sheetView showGridLines="0" zoomScale="40" zoomScaleNormal="40" workbookViewId="0">
      <pane xSplit="3" ySplit="4" topLeftCell="D65" activePane="bottomRight" state="frozen"/>
      <selection pane="topRight" activeCell="D1" sqref="D1"/>
      <selection pane="bottomLeft" activeCell="A5" sqref="A5"/>
      <selection pane="bottomRight" activeCell="Q95" sqref="Q95"/>
    </sheetView>
  </sheetViews>
  <sheetFormatPr defaultColWidth="8.6328125" defaultRowHeight="14.5" x14ac:dyDescent="0.35"/>
  <cols>
    <col min="1" max="1" width="3" style="15" customWidth="1"/>
    <col min="2" max="2" width="46.81640625" style="15" customWidth="1"/>
    <col min="3" max="3" width="3" style="15" customWidth="1"/>
    <col min="4" max="15" width="14.6328125" style="15" customWidth="1"/>
    <col min="16" max="16" width="19.90625" style="15" customWidth="1"/>
    <col min="17" max="17" width="18" style="15" customWidth="1"/>
    <col min="18" max="18" width="3" style="15" customWidth="1"/>
  </cols>
  <sheetData>
    <row r="1" spans="2:17" ht="42" customHeight="1" x14ac:dyDescent="0.35">
      <c r="B1" s="159" t="s">
        <v>122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</row>
    <row r="2" spans="2:17" ht="21.75" customHeight="1" x14ac:dyDescent="0.35">
      <c r="B2" s="160" t="s">
        <v>123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</row>
    <row r="3" spans="2:17" ht="6.75" customHeight="1" x14ac:dyDescent="0.35"/>
    <row r="5" spans="2:17" ht="19.5" customHeight="1" x14ac:dyDescent="0.35">
      <c r="B5" s="150" t="s">
        <v>124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</row>
    <row r="6" spans="2:17" ht="21.75" customHeight="1" x14ac:dyDescent="0.35">
      <c r="B6" s="93" t="s">
        <v>125</v>
      </c>
      <c r="D6" s="93" t="s">
        <v>24</v>
      </c>
      <c r="E6" s="93" t="s">
        <v>25</v>
      </c>
      <c r="F6" s="93" t="s">
        <v>26</v>
      </c>
      <c r="G6" s="93" t="s">
        <v>27</v>
      </c>
      <c r="H6" s="93" t="s">
        <v>28</v>
      </c>
      <c r="I6" s="93" t="s">
        <v>29</v>
      </c>
      <c r="J6" s="93" t="s">
        <v>30</v>
      </c>
      <c r="K6" s="93" t="s">
        <v>31</v>
      </c>
      <c r="L6" s="93" t="s">
        <v>32</v>
      </c>
      <c r="M6" s="93" t="s">
        <v>33</v>
      </c>
      <c r="N6" s="93" t="s">
        <v>34</v>
      </c>
      <c r="O6" s="93" t="s">
        <v>35</v>
      </c>
      <c r="P6" s="93" t="s">
        <v>105</v>
      </c>
    </row>
    <row r="7" spans="2:17" ht="21.75" customHeight="1" x14ac:dyDescent="0.35">
      <c r="B7" s="94" t="s">
        <v>126</v>
      </c>
      <c r="D7" s="95">
        <v>0</v>
      </c>
      <c r="E7" s="95">
        <v>4800000</v>
      </c>
      <c r="F7" s="95">
        <v>0</v>
      </c>
      <c r="G7" s="95">
        <v>0</v>
      </c>
      <c r="H7" s="95">
        <v>0</v>
      </c>
      <c r="I7" s="95">
        <v>0</v>
      </c>
      <c r="J7" s="95">
        <v>0</v>
      </c>
      <c r="K7" s="95">
        <v>0</v>
      </c>
      <c r="L7" s="95">
        <v>0</v>
      </c>
      <c r="M7" s="95">
        <v>0</v>
      </c>
      <c r="N7" s="95">
        <v>0</v>
      </c>
      <c r="O7" s="95">
        <v>0</v>
      </c>
      <c r="P7" s="96">
        <f>SUM(D7:O7)</f>
        <v>4800000</v>
      </c>
    </row>
    <row r="8" spans="2:17" ht="21.75" customHeight="1" x14ac:dyDescent="0.35">
      <c r="B8" s="97" t="s">
        <v>127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98">
        <f>SUM(D8:O8)</f>
        <v>0</v>
      </c>
    </row>
    <row r="9" spans="2:17" ht="3.75" customHeight="1" x14ac:dyDescent="0.35"/>
    <row r="10" spans="2:17" ht="21.75" customHeight="1" x14ac:dyDescent="0.35">
      <c r="B10" s="94" t="s">
        <v>128</v>
      </c>
      <c r="D10" s="95">
        <v>0</v>
      </c>
      <c r="E10" s="95">
        <v>0</v>
      </c>
      <c r="F10" s="95">
        <v>0</v>
      </c>
      <c r="G10" s="95">
        <v>0</v>
      </c>
      <c r="H10" s="95">
        <v>0</v>
      </c>
      <c r="I10" s="95">
        <v>6000000</v>
      </c>
      <c r="J10" s="95">
        <v>0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6">
        <f>SUM(D10:O10)</f>
        <v>6000000</v>
      </c>
    </row>
    <row r="11" spans="2:17" ht="21.75" customHeight="1" x14ac:dyDescent="0.35">
      <c r="B11" s="97" t="s">
        <v>129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98">
        <f>SUM(D11:O11)</f>
        <v>0</v>
      </c>
    </row>
    <row r="12" spans="2:17" ht="3.75" customHeight="1" x14ac:dyDescent="0.35"/>
    <row r="13" spans="2:17" ht="21.75" customHeight="1" x14ac:dyDescent="0.35">
      <c r="B13" s="94" t="s">
        <v>130</v>
      </c>
      <c r="D13" s="95">
        <v>1200000</v>
      </c>
      <c r="E13" s="95">
        <v>0</v>
      </c>
      <c r="F13" s="95">
        <v>0</v>
      </c>
      <c r="G13" s="95">
        <v>0</v>
      </c>
      <c r="H13" s="95">
        <v>0</v>
      </c>
      <c r="I13" s="95">
        <v>0</v>
      </c>
      <c r="J13" s="95">
        <v>0</v>
      </c>
      <c r="K13" s="95">
        <v>0</v>
      </c>
      <c r="L13" s="95">
        <v>0</v>
      </c>
      <c r="M13" s="95">
        <v>0</v>
      </c>
      <c r="N13" s="95">
        <v>0</v>
      </c>
      <c r="O13" s="95">
        <v>0</v>
      </c>
      <c r="P13" s="96">
        <f>SUM(D13:O13)</f>
        <v>1200000</v>
      </c>
    </row>
    <row r="14" spans="2:17" ht="21.75" customHeight="1" x14ac:dyDescent="0.35">
      <c r="B14" s="97" t="s">
        <v>131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98">
        <f>SUM(D14:O14)</f>
        <v>0</v>
      </c>
    </row>
    <row r="15" spans="2:17" ht="3.75" customHeight="1" x14ac:dyDescent="0.35"/>
    <row r="16" spans="2:17" ht="21.75" customHeight="1" x14ac:dyDescent="0.35">
      <c r="B16" s="94" t="s">
        <v>132</v>
      </c>
      <c r="D16" s="95">
        <v>0</v>
      </c>
      <c r="E16" s="95">
        <v>0</v>
      </c>
      <c r="F16" s="95">
        <v>0</v>
      </c>
      <c r="G16" s="95">
        <v>2500000</v>
      </c>
      <c r="H16" s="95">
        <v>0</v>
      </c>
      <c r="I16" s="95">
        <v>0</v>
      </c>
      <c r="J16" s="95">
        <v>0</v>
      </c>
      <c r="K16" s="95">
        <v>0</v>
      </c>
      <c r="L16" s="95">
        <v>0</v>
      </c>
      <c r="M16" s="95">
        <v>0</v>
      </c>
      <c r="N16" s="95">
        <v>0</v>
      </c>
      <c r="O16" s="95">
        <v>0</v>
      </c>
      <c r="P16" s="96">
        <f>SUM(D16:O16)</f>
        <v>2500000</v>
      </c>
    </row>
    <row r="17" spans="2:17" ht="21.75" customHeight="1" x14ac:dyDescent="0.35">
      <c r="B17" s="97" t="s">
        <v>133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98">
        <f>SUM(D17:O17)</f>
        <v>0</v>
      </c>
    </row>
    <row r="18" spans="2:17" ht="3.75" customHeight="1" x14ac:dyDescent="0.35"/>
    <row r="19" spans="2:17" ht="24" customHeight="1" x14ac:dyDescent="0.35">
      <c r="B19" s="99" t="s">
        <v>134</v>
      </c>
      <c r="D19" s="100">
        <f t="shared" ref="D19:O19" si="0">D7+D10+D13+D16</f>
        <v>1200000</v>
      </c>
      <c r="E19" s="100">
        <f t="shared" si="0"/>
        <v>4800000</v>
      </c>
      <c r="F19" s="100">
        <f t="shared" si="0"/>
        <v>0</v>
      </c>
      <c r="G19" s="100">
        <f t="shared" si="0"/>
        <v>2500000</v>
      </c>
      <c r="H19" s="100">
        <f t="shared" si="0"/>
        <v>0</v>
      </c>
      <c r="I19" s="100">
        <f t="shared" si="0"/>
        <v>6000000</v>
      </c>
      <c r="J19" s="100">
        <f t="shared" si="0"/>
        <v>0</v>
      </c>
      <c r="K19" s="100">
        <f t="shared" si="0"/>
        <v>0</v>
      </c>
      <c r="L19" s="100">
        <f t="shared" si="0"/>
        <v>0</v>
      </c>
      <c r="M19" s="100">
        <f t="shared" si="0"/>
        <v>0</v>
      </c>
      <c r="N19" s="100">
        <f t="shared" si="0"/>
        <v>0</v>
      </c>
      <c r="O19" s="100">
        <f t="shared" si="0"/>
        <v>0</v>
      </c>
      <c r="P19" s="100">
        <f>SUM(P7,P10,P13,P16)</f>
        <v>14500000</v>
      </c>
    </row>
    <row r="20" spans="2:17" ht="24" customHeight="1" x14ac:dyDescent="0.35">
      <c r="B20" s="16" t="s">
        <v>135</v>
      </c>
      <c r="D20" s="98">
        <f t="shared" ref="D20:O20" si="1">SUM(D8+D11+D14+D17)</f>
        <v>0</v>
      </c>
      <c r="E20" s="98">
        <f t="shared" si="1"/>
        <v>0</v>
      </c>
      <c r="F20" s="98">
        <f t="shared" si="1"/>
        <v>0</v>
      </c>
      <c r="G20" s="98">
        <f t="shared" si="1"/>
        <v>0</v>
      </c>
      <c r="H20" s="98">
        <f t="shared" si="1"/>
        <v>0</v>
      </c>
      <c r="I20" s="98">
        <f t="shared" si="1"/>
        <v>0</v>
      </c>
      <c r="J20" s="98">
        <f t="shared" si="1"/>
        <v>0</v>
      </c>
      <c r="K20" s="98">
        <f t="shared" si="1"/>
        <v>0</v>
      </c>
      <c r="L20" s="98">
        <f t="shared" si="1"/>
        <v>0</v>
      </c>
      <c r="M20" s="98">
        <f t="shared" si="1"/>
        <v>0</v>
      </c>
      <c r="N20" s="98">
        <f t="shared" si="1"/>
        <v>0</v>
      </c>
      <c r="O20" s="98">
        <f t="shared" si="1"/>
        <v>0</v>
      </c>
      <c r="P20" s="84">
        <f>SUM(P8,P11,P14,P17)</f>
        <v>0</v>
      </c>
    </row>
    <row r="21" spans="2:17" ht="7.5" customHeight="1" x14ac:dyDescent="0.35"/>
    <row r="22" spans="2:17" ht="19.5" customHeight="1" x14ac:dyDescent="0.35">
      <c r="B22" s="12" t="s">
        <v>136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2:17" ht="21.75" customHeight="1" x14ac:dyDescent="0.35">
      <c r="B23" s="93" t="s">
        <v>125</v>
      </c>
      <c r="D23" s="93" t="s">
        <v>24</v>
      </c>
      <c r="E23" s="93" t="s">
        <v>25</v>
      </c>
      <c r="F23" s="93" t="s">
        <v>26</v>
      </c>
      <c r="G23" s="93" t="s">
        <v>27</v>
      </c>
      <c r="H23" s="93" t="s">
        <v>28</v>
      </c>
      <c r="I23" s="93" t="s">
        <v>29</v>
      </c>
      <c r="J23" s="93" t="s">
        <v>30</v>
      </c>
      <c r="K23" s="93" t="s">
        <v>31</v>
      </c>
      <c r="L23" s="93" t="s">
        <v>32</v>
      </c>
      <c r="M23" s="93" t="s">
        <v>33</v>
      </c>
      <c r="N23" s="93" t="s">
        <v>34</v>
      </c>
      <c r="O23" s="93" t="s">
        <v>35</v>
      </c>
      <c r="P23" s="93" t="s">
        <v>105</v>
      </c>
    </row>
    <row r="24" spans="2:17" ht="21.75" customHeight="1" x14ac:dyDescent="0.35">
      <c r="B24" s="94" t="s">
        <v>137</v>
      </c>
      <c r="D24" s="95">
        <v>350000</v>
      </c>
      <c r="E24" s="95">
        <v>350000</v>
      </c>
      <c r="F24" s="95">
        <v>350000</v>
      </c>
      <c r="G24" s="95">
        <v>350000</v>
      </c>
      <c r="H24" s="95">
        <v>350000</v>
      </c>
      <c r="I24" s="95">
        <v>350000</v>
      </c>
      <c r="J24" s="95">
        <v>350000</v>
      </c>
      <c r="K24" s="95">
        <v>350000</v>
      </c>
      <c r="L24" s="95">
        <v>350000</v>
      </c>
      <c r="M24" s="95">
        <v>350000</v>
      </c>
      <c r="N24" s="95">
        <v>350000</v>
      </c>
      <c r="O24" s="95">
        <v>350000</v>
      </c>
      <c r="P24" s="96">
        <f>SUM(D24:O24)</f>
        <v>4200000</v>
      </c>
    </row>
    <row r="25" spans="2:17" ht="21.75" customHeight="1" x14ac:dyDescent="0.35">
      <c r="B25" s="97" t="s">
        <v>138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98">
        <f>SUM(D25:O25)</f>
        <v>0</v>
      </c>
    </row>
    <row r="26" spans="2:17" ht="3.75" customHeight="1" x14ac:dyDescent="0.35"/>
    <row r="27" spans="2:17" ht="21.75" customHeight="1" x14ac:dyDescent="0.35">
      <c r="B27" s="94" t="s">
        <v>139</v>
      </c>
      <c r="D27" s="95">
        <v>400000</v>
      </c>
      <c r="E27" s="95">
        <v>400000</v>
      </c>
      <c r="F27" s="95">
        <v>400000</v>
      </c>
      <c r="G27" s="95">
        <v>400000</v>
      </c>
      <c r="H27" s="95">
        <v>400000</v>
      </c>
      <c r="I27" s="95">
        <v>400000</v>
      </c>
      <c r="J27" s="95">
        <v>400000</v>
      </c>
      <c r="K27" s="95">
        <v>400000</v>
      </c>
      <c r="L27" s="95">
        <v>400000</v>
      </c>
      <c r="M27" s="95">
        <v>400000</v>
      </c>
      <c r="N27" s="95">
        <v>400000</v>
      </c>
      <c r="O27" s="95">
        <v>400000</v>
      </c>
      <c r="P27" s="96">
        <f>SUM(D27:O27)</f>
        <v>4800000</v>
      </c>
    </row>
    <row r="28" spans="2:17" ht="21.75" customHeight="1" x14ac:dyDescent="0.35">
      <c r="B28" s="97" t="s">
        <v>140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98">
        <f>SUM(D28:O28)</f>
        <v>0</v>
      </c>
    </row>
    <row r="29" spans="2:17" ht="3.75" customHeight="1" x14ac:dyDescent="0.35"/>
    <row r="30" spans="2:17" ht="21.75" customHeight="1" x14ac:dyDescent="0.35">
      <c r="B30" s="94" t="s">
        <v>141</v>
      </c>
      <c r="D30" s="95">
        <v>500000</v>
      </c>
      <c r="E30" s="95">
        <v>500000</v>
      </c>
      <c r="F30" s="95">
        <v>500000</v>
      </c>
      <c r="G30" s="95">
        <v>500000</v>
      </c>
      <c r="H30" s="95">
        <v>500000</v>
      </c>
      <c r="I30" s="95">
        <v>500000</v>
      </c>
      <c r="J30" s="95">
        <v>500000</v>
      </c>
      <c r="K30" s="95">
        <v>500000</v>
      </c>
      <c r="L30" s="95">
        <v>500000</v>
      </c>
      <c r="M30" s="95">
        <v>500000</v>
      </c>
      <c r="N30" s="95">
        <v>500000</v>
      </c>
      <c r="O30" s="95">
        <v>500000</v>
      </c>
      <c r="P30" s="96">
        <f>SUM(D30:O30)</f>
        <v>6000000</v>
      </c>
    </row>
    <row r="31" spans="2:17" ht="21.75" customHeight="1" x14ac:dyDescent="0.35">
      <c r="B31" s="97" t="s">
        <v>142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98">
        <f>SUM(D31:O31)</f>
        <v>0</v>
      </c>
    </row>
    <row r="32" spans="2:17" ht="3.75" customHeight="1" x14ac:dyDescent="0.35"/>
    <row r="33" spans="2:17" ht="21.75" customHeight="1" x14ac:dyDescent="0.35">
      <c r="B33" s="94" t="s">
        <v>143</v>
      </c>
      <c r="D33" s="95">
        <v>80000</v>
      </c>
      <c r="E33" s="95">
        <v>80000</v>
      </c>
      <c r="F33" s="95">
        <v>80000</v>
      </c>
      <c r="G33" s="95">
        <v>80000</v>
      </c>
      <c r="H33" s="95">
        <v>80000</v>
      </c>
      <c r="I33" s="95">
        <v>80000</v>
      </c>
      <c r="J33" s="95">
        <v>80000</v>
      </c>
      <c r="K33" s="95">
        <v>80000</v>
      </c>
      <c r="L33" s="95">
        <v>80000</v>
      </c>
      <c r="M33" s="95">
        <v>80000</v>
      </c>
      <c r="N33" s="95">
        <v>80000</v>
      </c>
      <c r="O33" s="95">
        <v>80000</v>
      </c>
      <c r="P33" s="96">
        <f>SUM(D33:O33)</f>
        <v>960000</v>
      </c>
    </row>
    <row r="34" spans="2:17" ht="21.75" customHeight="1" x14ac:dyDescent="0.35">
      <c r="B34" s="97" t="s">
        <v>144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98">
        <f>SUM(D34:O34)</f>
        <v>0</v>
      </c>
    </row>
    <row r="35" spans="2:17" ht="3.75" customHeight="1" x14ac:dyDescent="0.35"/>
    <row r="36" spans="2:17" ht="21.75" customHeight="1" x14ac:dyDescent="0.35">
      <c r="B36" s="94" t="s">
        <v>145</v>
      </c>
      <c r="D36" s="95">
        <v>0</v>
      </c>
      <c r="E36" s="95">
        <v>0</v>
      </c>
      <c r="F36" s="95">
        <v>0</v>
      </c>
      <c r="G36" s="95">
        <v>0</v>
      </c>
      <c r="H36" s="95">
        <v>0</v>
      </c>
      <c r="I36" s="95">
        <v>250000</v>
      </c>
      <c r="J36" s="95">
        <v>0</v>
      </c>
      <c r="K36" s="95">
        <v>0</v>
      </c>
      <c r="L36" s="95">
        <v>0</v>
      </c>
      <c r="M36" s="95">
        <v>0</v>
      </c>
      <c r="N36" s="95">
        <v>0</v>
      </c>
      <c r="O36" s="95">
        <v>250000</v>
      </c>
      <c r="P36" s="96">
        <f>SUM(D36:O36)</f>
        <v>500000</v>
      </c>
    </row>
    <row r="37" spans="2:17" ht="21.75" customHeight="1" x14ac:dyDescent="0.35">
      <c r="B37" s="97" t="s">
        <v>146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98">
        <f>SUM(D37:O37)</f>
        <v>0</v>
      </c>
    </row>
    <row r="38" spans="2:17" ht="3.75" customHeight="1" x14ac:dyDescent="0.35"/>
    <row r="39" spans="2:17" ht="21.75" customHeight="1" x14ac:dyDescent="0.35">
      <c r="B39" s="94" t="s">
        <v>147</v>
      </c>
      <c r="D39" s="95">
        <v>0</v>
      </c>
      <c r="E39" s="95">
        <v>0</v>
      </c>
      <c r="F39" s="95">
        <v>0</v>
      </c>
      <c r="G39" s="95">
        <v>0</v>
      </c>
      <c r="H39" s="95">
        <v>0</v>
      </c>
      <c r="I39" s="95">
        <v>0</v>
      </c>
      <c r="J39" s="95">
        <v>0</v>
      </c>
      <c r="K39" s="95">
        <v>0</v>
      </c>
      <c r="L39" s="95">
        <v>0</v>
      </c>
      <c r="M39" s="95">
        <v>0</v>
      </c>
      <c r="N39" s="95">
        <v>0</v>
      </c>
      <c r="O39" s="95">
        <v>0</v>
      </c>
      <c r="P39" s="96">
        <f>SUM(D39:O39)</f>
        <v>0</v>
      </c>
    </row>
    <row r="40" spans="2:17" ht="21.75" customHeight="1" x14ac:dyDescent="0.35">
      <c r="B40" s="97" t="s">
        <v>148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98">
        <f>SUM(D40:O40)</f>
        <v>0</v>
      </c>
    </row>
    <row r="41" spans="2:17" ht="3.75" customHeight="1" x14ac:dyDescent="0.35"/>
    <row r="42" spans="2:17" ht="24" customHeight="1" x14ac:dyDescent="0.35">
      <c r="B42" s="99" t="s">
        <v>149</v>
      </c>
      <c r="D42" s="100">
        <f t="shared" ref="D42:O42" si="2">SUM(D24+D27+D30+D33+D36+D39)</f>
        <v>1330000</v>
      </c>
      <c r="E42" s="100">
        <f t="shared" si="2"/>
        <v>1330000</v>
      </c>
      <c r="F42" s="100">
        <f t="shared" si="2"/>
        <v>1330000</v>
      </c>
      <c r="G42" s="100">
        <f t="shared" si="2"/>
        <v>1330000</v>
      </c>
      <c r="H42" s="100">
        <f t="shared" si="2"/>
        <v>1330000</v>
      </c>
      <c r="I42" s="100">
        <f t="shared" si="2"/>
        <v>1580000</v>
      </c>
      <c r="J42" s="100">
        <f t="shared" si="2"/>
        <v>1330000</v>
      </c>
      <c r="K42" s="100">
        <f t="shared" si="2"/>
        <v>1330000</v>
      </c>
      <c r="L42" s="100">
        <f t="shared" si="2"/>
        <v>1330000</v>
      </c>
      <c r="M42" s="100">
        <f t="shared" si="2"/>
        <v>1330000</v>
      </c>
      <c r="N42" s="100">
        <f t="shared" si="2"/>
        <v>1330000</v>
      </c>
      <c r="O42" s="100">
        <f t="shared" si="2"/>
        <v>1580000</v>
      </c>
      <c r="P42" s="100">
        <f>SUM(P24,P27,P30,P33,P36,P39)</f>
        <v>16460000</v>
      </c>
    </row>
    <row r="43" spans="2:17" ht="24" customHeight="1" x14ac:dyDescent="0.35">
      <c r="B43" s="16" t="s">
        <v>150</v>
      </c>
      <c r="D43" s="98">
        <f t="shared" ref="D43:O43" si="3">SUM(D25+D28+D31+D34+D37+D40)</f>
        <v>0</v>
      </c>
      <c r="E43" s="98">
        <f t="shared" si="3"/>
        <v>0</v>
      </c>
      <c r="F43" s="98">
        <f t="shared" si="3"/>
        <v>0</v>
      </c>
      <c r="G43" s="98">
        <f t="shared" si="3"/>
        <v>0</v>
      </c>
      <c r="H43" s="98">
        <f t="shared" si="3"/>
        <v>0</v>
      </c>
      <c r="I43" s="98">
        <f t="shared" si="3"/>
        <v>0</v>
      </c>
      <c r="J43" s="98">
        <f t="shared" si="3"/>
        <v>0</v>
      </c>
      <c r="K43" s="98">
        <f t="shared" si="3"/>
        <v>0</v>
      </c>
      <c r="L43" s="98">
        <f t="shared" si="3"/>
        <v>0</v>
      </c>
      <c r="M43" s="98">
        <f t="shared" si="3"/>
        <v>0</v>
      </c>
      <c r="N43" s="98">
        <f t="shared" si="3"/>
        <v>0</v>
      </c>
      <c r="O43" s="98">
        <f t="shared" si="3"/>
        <v>0</v>
      </c>
      <c r="P43" s="84">
        <f>SUM(P25,P28,P31,P34,P37,P40)</f>
        <v>0</v>
      </c>
      <c r="Q43" s="59">
        <f>P97</f>
        <v>56360000</v>
      </c>
    </row>
    <row r="44" spans="2:17" ht="7.5" customHeight="1" x14ac:dyDescent="0.35">
      <c r="Q44" s="59">
        <f>P98</f>
        <v>0</v>
      </c>
    </row>
    <row r="45" spans="2:17" ht="19.5" customHeight="1" x14ac:dyDescent="0.35">
      <c r="B45" s="157" t="s">
        <v>151</v>
      </c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</row>
    <row r="46" spans="2:17" ht="21.75" customHeight="1" x14ac:dyDescent="0.35">
      <c r="B46" s="93" t="s">
        <v>125</v>
      </c>
      <c r="D46" s="93" t="s">
        <v>24</v>
      </c>
      <c r="E46" s="93" t="s">
        <v>25</v>
      </c>
      <c r="F46" s="93" t="s">
        <v>26</v>
      </c>
      <c r="G46" s="93" t="s">
        <v>27</v>
      </c>
      <c r="H46" s="93" t="s">
        <v>28</v>
      </c>
      <c r="I46" s="93" t="s">
        <v>29</v>
      </c>
      <c r="J46" s="93" t="s">
        <v>30</v>
      </c>
      <c r="K46" s="93" t="s">
        <v>31</v>
      </c>
      <c r="L46" s="93" t="s">
        <v>32</v>
      </c>
      <c r="M46" s="93" t="s">
        <v>33</v>
      </c>
      <c r="N46" s="93" t="s">
        <v>34</v>
      </c>
      <c r="O46" s="93" t="s">
        <v>35</v>
      </c>
      <c r="P46" s="93" t="s">
        <v>105</v>
      </c>
    </row>
    <row r="47" spans="2:17" ht="21.75" customHeight="1" x14ac:dyDescent="0.35">
      <c r="B47" s="94" t="s">
        <v>152</v>
      </c>
      <c r="D47" s="95">
        <v>120000</v>
      </c>
      <c r="E47" s="95">
        <v>120000</v>
      </c>
      <c r="F47" s="95">
        <v>120000</v>
      </c>
      <c r="G47" s="95">
        <v>120000</v>
      </c>
      <c r="H47" s="95">
        <v>120000</v>
      </c>
      <c r="I47" s="95">
        <v>120000</v>
      </c>
      <c r="J47" s="95">
        <v>120000</v>
      </c>
      <c r="K47" s="95">
        <v>120000</v>
      </c>
      <c r="L47" s="95">
        <v>120000</v>
      </c>
      <c r="M47" s="95">
        <v>120000</v>
      </c>
      <c r="N47" s="95">
        <v>120000</v>
      </c>
      <c r="O47" s="95">
        <v>120000</v>
      </c>
      <c r="P47" s="96">
        <f>SUM(D47:O47)</f>
        <v>1440000</v>
      </c>
    </row>
    <row r="48" spans="2:17" ht="21.75" customHeight="1" x14ac:dyDescent="0.35">
      <c r="B48" s="97" t="s">
        <v>153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98">
        <f>SUM(D48:O48)</f>
        <v>0</v>
      </c>
    </row>
    <row r="49" spans="2:16" ht="3.75" customHeight="1" x14ac:dyDescent="0.35"/>
    <row r="50" spans="2:16" ht="21.75" customHeight="1" x14ac:dyDescent="0.35">
      <c r="B50" s="94" t="s">
        <v>154</v>
      </c>
      <c r="D50" s="95">
        <v>80000</v>
      </c>
      <c r="E50" s="95">
        <v>80000</v>
      </c>
      <c r="F50" s="95">
        <v>80000</v>
      </c>
      <c r="G50" s="95">
        <v>80000</v>
      </c>
      <c r="H50" s="95">
        <v>80000</v>
      </c>
      <c r="I50" s="95">
        <v>80000</v>
      </c>
      <c r="J50" s="95">
        <v>80000</v>
      </c>
      <c r="K50" s="95">
        <v>80000</v>
      </c>
      <c r="L50" s="95">
        <v>80000</v>
      </c>
      <c r="M50" s="95">
        <v>80000</v>
      </c>
      <c r="N50" s="95">
        <v>80000</v>
      </c>
      <c r="O50" s="95">
        <v>80000</v>
      </c>
      <c r="P50" s="96">
        <f>SUM(D50:O50)</f>
        <v>960000</v>
      </c>
    </row>
    <row r="51" spans="2:16" ht="21.75" customHeight="1" x14ac:dyDescent="0.35">
      <c r="B51" s="97" t="s">
        <v>155</v>
      </c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98">
        <f>SUM(D51:O51)</f>
        <v>0</v>
      </c>
    </row>
    <row r="52" spans="2:16" ht="3.75" customHeight="1" x14ac:dyDescent="0.35"/>
    <row r="53" spans="2:16" ht="21.75" customHeight="1" x14ac:dyDescent="0.35">
      <c r="B53" s="94" t="s">
        <v>156</v>
      </c>
      <c r="D53" s="95">
        <v>350000</v>
      </c>
      <c r="E53" s="95">
        <v>350000</v>
      </c>
      <c r="F53" s="95">
        <v>350000</v>
      </c>
      <c r="G53" s="95">
        <v>350000</v>
      </c>
      <c r="H53" s="95">
        <v>350000</v>
      </c>
      <c r="I53" s="95">
        <v>350000</v>
      </c>
      <c r="J53" s="95">
        <v>350000</v>
      </c>
      <c r="K53" s="95">
        <v>350000</v>
      </c>
      <c r="L53" s="95">
        <v>350000</v>
      </c>
      <c r="M53" s="95">
        <v>350000</v>
      </c>
      <c r="N53" s="95">
        <v>350000</v>
      </c>
      <c r="O53" s="95">
        <v>350000</v>
      </c>
      <c r="P53" s="96">
        <f>SUM(D53:O53)</f>
        <v>4200000</v>
      </c>
    </row>
    <row r="54" spans="2:16" ht="21.75" customHeight="1" x14ac:dyDescent="0.35">
      <c r="B54" s="97" t="s">
        <v>157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98">
        <f>SUM(D54:O54)</f>
        <v>0</v>
      </c>
    </row>
    <row r="55" spans="2:16" ht="3.75" customHeight="1" x14ac:dyDescent="0.35"/>
    <row r="56" spans="2:16" ht="21.75" customHeight="1" x14ac:dyDescent="0.35">
      <c r="B56" s="94" t="s">
        <v>158</v>
      </c>
      <c r="D56" s="95">
        <v>0</v>
      </c>
      <c r="E56" s="95">
        <v>0</v>
      </c>
      <c r="F56" s="95">
        <v>0</v>
      </c>
      <c r="G56" s="95">
        <v>500000</v>
      </c>
      <c r="H56" s="95">
        <v>0</v>
      </c>
      <c r="I56" s="95">
        <v>0</v>
      </c>
      <c r="J56" s="95">
        <v>0</v>
      </c>
      <c r="K56" s="95">
        <v>0</v>
      </c>
      <c r="L56" s="95">
        <v>0</v>
      </c>
      <c r="M56" s="95">
        <v>500000</v>
      </c>
      <c r="N56" s="95">
        <v>0</v>
      </c>
      <c r="O56" s="95">
        <v>0</v>
      </c>
      <c r="P56" s="96">
        <f>SUM(D56:O56)</f>
        <v>1000000</v>
      </c>
    </row>
    <row r="57" spans="2:16" ht="21.75" customHeight="1" x14ac:dyDescent="0.35">
      <c r="B57" s="97" t="s">
        <v>159</v>
      </c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0</v>
      </c>
      <c r="O57" s="50">
        <v>0</v>
      </c>
      <c r="P57" s="98">
        <f>SUM(D57:O57)</f>
        <v>0</v>
      </c>
    </row>
    <row r="58" spans="2:16" ht="3.75" customHeight="1" x14ac:dyDescent="0.35"/>
    <row r="59" spans="2:16" ht="21.75" customHeight="1" x14ac:dyDescent="0.35">
      <c r="B59" s="94" t="s">
        <v>160</v>
      </c>
      <c r="D59" s="95">
        <v>150000</v>
      </c>
      <c r="E59" s="95">
        <v>150000</v>
      </c>
      <c r="F59" s="95">
        <v>150000</v>
      </c>
      <c r="G59" s="95">
        <v>150000</v>
      </c>
      <c r="H59" s="95">
        <v>150000</v>
      </c>
      <c r="I59" s="95">
        <v>150000</v>
      </c>
      <c r="J59" s="95">
        <v>150000</v>
      </c>
      <c r="K59" s="95">
        <v>150000</v>
      </c>
      <c r="L59" s="95">
        <v>150000</v>
      </c>
      <c r="M59" s="95">
        <v>150000</v>
      </c>
      <c r="N59" s="95">
        <v>150000</v>
      </c>
      <c r="O59" s="95">
        <v>150000</v>
      </c>
      <c r="P59" s="96">
        <f>SUM(D59:O59)</f>
        <v>1800000</v>
      </c>
    </row>
    <row r="60" spans="2:16" ht="21.75" customHeight="1" x14ac:dyDescent="0.35">
      <c r="B60" s="97" t="s">
        <v>161</v>
      </c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98">
        <f>SUM(D60:O60)</f>
        <v>0</v>
      </c>
    </row>
    <row r="61" spans="2:16" ht="3.75" customHeight="1" x14ac:dyDescent="0.35"/>
    <row r="62" spans="2:16" ht="21.75" customHeight="1" x14ac:dyDescent="0.35">
      <c r="B62" s="94" t="s">
        <v>162</v>
      </c>
      <c r="D62" s="95">
        <v>0</v>
      </c>
      <c r="E62" s="95">
        <v>0</v>
      </c>
      <c r="F62" s="95">
        <v>0</v>
      </c>
      <c r="G62" s="95">
        <v>0</v>
      </c>
      <c r="H62" s="95">
        <v>0</v>
      </c>
      <c r="I62" s="95">
        <v>0</v>
      </c>
      <c r="J62" s="95">
        <v>0</v>
      </c>
      <c r="K62" s="95">
        <v>0</v>
      </c>
      <c r="L62" s="95">
        <v>0</v>
      </c>
      <c r="M62" s="95">
        <v>0</v>
      </c>
      <c r="N62" s="95">
        <v>0</v>
      </c>
      <c r="O62" s="95">
        <v>0</v>
      </c>
      <c r="P62" s="96">
        <f>SUM(D62:O62)</f>
        <v>0</v>
      </c>
    </row>
    <row r="63" spans="2:16" ht="21.75" customHeight="1" x14ac:dyDescent="0.35">
      <c r="B63" s="97" t="s">
        <v>163</v>
      </c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0</v>
      </c>
      <c r="P63" s="98">
        <f>SUM(D63:O63)</f>
        <v>0</v>
      </c>
    </row>
    <row r="64" spans="2:16" ht="3.75" customHeight="1" x14ac:dyDescent="0.35"/>
    <row r="65" spans="2:17" ht="24" customHeight="1" x14ac:dyDescent="0.35">
      <c r="B65" s="99" t="s">
        <v>164</v>
      </c>
      <c r="D65" s="100">
        <f t="shared" ref="D65:O65" si="4">SUM(D47+D50+D53+D56+D59+D62)</f>
        <v>700000</v>
      </c>
      <c r="E65" s="100">
        <f t="shared" si="4"/>
        <v>700000</v>
      </c>
      <c r="F65" s="100">
        <f t="shared" si="4"/>
        <v>700000</v>
      </c>
      <c r="G65" s="100">
        <f t="shared" si="4"/>
        <v>1200000</v>
      </c>
      <c r="H65" s="100">
        <f t="shared" si="4"/>
        <v>700000</v>
      </c>
      <c r="I65" s="100">
        <f t="shared" si="4"/>
        <v>700000</v>
      </c>
      <c r="J65" s="100">
        <f t="shared" si="4"/>
        <v>700000</v>
      </c>
      <c r="K65" s="100">
        <f t="shared" si="4"/>
        <v>700000</v>
      </c>
      <c r="L65" s="100">
        <f t="shared" si="4"/>
        <v>700000</v>
      </c>
      <c r="M65" s="100">
        <f t="shared" si="4"/>
        <v>1200000</v>
      </c>
      <c r="N65" s="100">
        <f t="shared" si="4"/>
        <v>700000</v>
      </c>
      <c r="O65" s="100">
        <f t="shared" si="4"/>
        <v>700000</v>
      </c>
      <c r="P65" s="100">
        <f>SUM(P47,P50,P53,P56,P59,P62)</f>
        <v>9400000</v>
      </c>
    </row>
    <row r="66" spans="2:17" ht="24" customHeight="1" x14ac:dyDescent="0.35">
      <c r="B66" s="16" t="s">
        <v>165</v>
      </c>
      <c r="D66" s="98">
        <f t="shared" ref="D66:O66" si="5">SUM(D48+D51+D54+D57+D60+D63)</f>
        <v>0</v>
      </c>
      <c r="E66" s="98">
        <f t="shared" si="5"/>
        <v>0</v>
      </c>
      <c r="F66" s="98">
        <f t="shared" si="5"/>
        <v>0</v>
      </c>
      <c r="G66" s="98">
        <f t="shared" si="5"/>
        <v>0</v>
      </c>
      <c r="H66" s="98">
        <f t="shared" si="5"/>
        <v>0</v>
      </c>
      <c r="I66" s="98">
        <f t="shared" si="5"/>
        <v>0</v>
      </c>
      <c r="J66" s="98">
        <f t="shared" si="5"/>
        <v>0</v>
      </c>
      <c r="K66" s="98">
        <f t="shared" si="5"/>
        <v>0</v>
      </c>
      <c r="L66" s="98">
        <f t="shared" si="5"/>
        <v>0</v>
      </c>
      <c r="M66" s="98">
        <f t="shared" si="5"/>
        <v>0</v>
      </c>
      <c r="N66" s="98">
        <f t="shared" si="5"/>
        <v>0</v>
      </c>
      <c r="O66" s="98">
        <f t="shared" si="5"/>
        <v>0</v>
      </c>
      <c r="P66" s="84">
        <f>SUM(P48,P51,P54,P57,P60,P63)</f>
        <v>0</v>
      </c>
    </row>
    <row r="67" spans="2:17" ht="7.5" customHeight="1" x14ac:dyDescent="0.35"/>
    <row r="68" spans="2:17" ht="19.5" customHeight="1" x14ac:dyDescent="0.35">
      <c r="B68" s="161" t="s">
        <v>166</v>
      </c>
      <c r="C68" s="161"/>
      <c r="D68" s="161"/>
      <c r="E68" s="161"/>
      <c r="F68" s="161"/>
      <c r="G68" s="161"/>
      <c r="H68" s="161"/>
      <c r="I68" s="161"/>
      <c r="J68" s="161"/>
      <c r="K68" s="161"/>
      <c r="L68" s="161"/>
      <c r="M68" s="161"/>
      <c r="N68" s="161"/>
      <c r="O68" s="161"/>
      <c r="P68" s="161"/>
      <c r="Q68" s="161"/>
    </row>
    <row r="69" spans="2:17" ht="21.75" customHeight="1" x14ac:dyDescent="0.35">
      <c r="B69" s="93" t="s">
        <v>125</v>
      </c>
      <c r="D69" s="93" t="s">
        <v>24</v>
      </c>
      <c r="E69" s="93" t="s">
        <v>25</v>
      </c>
      <c r="F69" s="93" t="s">
        <v>26</v>
      </c>
      <c r="G69" s="93" t="s">
        <v>27</v>
      </c>
      <c r="H69" s="93" t="s">
        <v>28</v>
      </c>
      <c r="I69" s="93" t="s">
        <v>29</v>
      </c>
      <c r="J69" s="93" t="s">
        <v>30</v>
      </c>
      <c r="K69" s="93" t="s">
        <v>31</v>
      </c>
      <c r="L69" s="93" t="s">
        <v>32</v>
      </c>
      <c r="M69" s="93" t="s">
        <v>33</v>
      </c>
      <c r="N69" s="93" t="s">
        <v>34</v>
      </c>
      <c r="O69" s="93" t="s">
        <v>35</v>
      </c>
      <c r="P69" s="93" t="s">
        <v>105</v>
      </c>
    </row>
    <row r="70" spans="2:17" ht="21.75" customHeight="1" x14ac:dyDescent="0.35">
      <c r="B70" s="94" t="s">
        <v>167</v>
      </c>
      <c r="D70" s="95">
        <v>200000</v>
      </c>
      <c r="E70" s="95">
        <v>200000</v>
      </c>
      <c r="F70" s="95">
        <v>200000</v>
      </c>
      <c r="G70" s="95">
        <v>200000</v>
      </c>
      <c r="H70" s="95">
        <v>200000</v>
      </c>
      <c r="I70" s="95">
        <v>200000</v>
      </c>
      <c r="J70" s="95">
        <v>200000</v>
      </c>
      <c r="K70" s="95">
        <v>200000</v>
      </c>
      <c r="L70" s="95">
        <v>200000</v>
      </c>
      <c r="M70" s="95">
        <v>200000</v>
      </c>
      <c r="N70" s="95">
        <v>200000</v>
      </c>
      <c r="O70" s="95">
        <v>200000</v>
      </c>
      <c r="P70" s="96">
        <f>SUM(D70:O70)</f>
        <v>2400000</v>
      </c>
    </row>
    <row r="71" spans="2:17" ht="21.75" customHeight="1" x14ac:dyDescent="0.35">
      <c r="B71" s="97" t="s">
        <v>168</v>
      </c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98">
        <f>SUM(D71:O71)</f>
        <v>0</v>
      </c>
    </row>
    <row r="72" spans="2:17" ht="3.75" customHeight="1" x14ac:dyDescent="0.35"/>
    <row r="73" spans="2:17" ht="21.75" customHeight="1" x14ac:dyDescent="0.35">
      <c r="B73" s="94" t="s">
        <v>169</v>
      </c>
      <c r="D73" s="95">
        <v>150000</v>
      </c>
      <c r="E73" s="95">
        <v>150000</v>
      </c>
      <c r="F73" s="95">
        <v>150000</v>
      </c>
      <c r="G73" s="95">
        <v>150000</v>
      </c>
      <c r="H73" s="95">
        <v>150000</v>
      </c>
      <c r="I73" s="95">
        <v>150000</v>
      </c>
      <c r="J73" s="95">
        <v>150000</v>
      </c>
      <c r="K73" s="95">
        <v>150000</v>
      </c>
      <c r="L73" s="95">
        <v>150000</v>
      </c>
      <c r="M73" s="95">
        <v>150000</v>
      </c>
      <c r="N73" s="95">
        <v>150000</v>
      </c>
      <c r="O73" s="95">
        <v>150000</v>
      </c>
      <c r="P73" s="96">
        <f>SUM(D73:O73)</f>
        <v>1800000</v>
      </c>
    </row>
    <row r="74" spans="2:17" ht="21.75" customHeight="1" x14ac:dyDescent="0.35">
      <c r="B74" s="97" t="s">
        <v>170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98">
        <f>SUM(D74:O74)</f>
        <v>0</v>
      </c>
    </row>
    <row r="75" spans="2:17" ht="3.75" customHeight="1" x14ac:dyDescent="0.35"/>
    <row r="76" spans="2:17" ht="21.75" customHeight="1" x14ac:dyDescent="0.35">
      <c r="B76" s="94" t="s">
        <v>171</v>
      </c>
      <c r="D76" s="95">
        <v>0</v>
      </c>
      <c r="E76" s="95">
        <v>0</v>
      </c>
      <c r="F76" s="95">
        <v>0</v>
      </c>
      <c r="G76" s="95">
        <v>0</v>
      </c>
      <c r="H76" s="95">
        <v>0</v>
      </c>
      <c r="I76" s="95">
        <v>0</v>
      </c>
      <c r="J76" s="95">
        <v>500000</v>
      </c>
      <c r="K76" s="95">
        <v>500000</v>
      </c>
      <c r="L76" s="95">
        <v>0</v>
      </c>
      <c r="M76" s="95">
        <v>0</v>
      </c>
      <c r="N76" s="95">
        <v>0</v>
      </c>
      <c r="O76" s="95">
        <v>0</v>
      </c>
      <c r="P76" s="96">
        <f>SUM(D76:O76)</f>
        <v>1000000</v>
      </c>
    </row>
    <row r="77" spans="2:17" ht="21.75" customHeight="1" x14ac:dyDescent="0.35">
      <c r="B77" s="97" t="s">
        <v>172</v>
      </c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98">
        <f>SUM(D77:O77)</f>
        <v>0</v>
      </c>
    </row>
    <row r="78" spans="2:17" ht="3.75" customHeight="1" x14ac:dyDescent="0.35"/>
    <row r="79" spans="2:17" ht="21.75" customHeight="1" x14ac:dyDescent="0.35">
      <c r="B79" s="94" t="s">
        <v>173</v>
      </c>
      <c r="D79" s="95">
        <v>0</v>
      </c>
      <c r="E79" s="95">
        <v>0</v>
      </c>
      <c r="F79" s="95">
        <v>1500000</v>
      </c>
      <c r="G79" s="95">
        <v>0</v>
      </c>
      <c r="H79" s="95">
        <v>0</v>
      </c>
      <c r="I79" s="95">
        <v>0</v>
      </c>
      <c r="J79" s="95">
        <v>0</v>
      </c>
      <c r="K79" s="95">
        <v>0</v>
      </c>
      <c r="L79" s="95">
        <v>1500000</v>
      </c>
      <c r="M79" s="95">
        <v>0</v>
      </c>
      <c r="N79" s="95">
        <v>0</v>
      </c>
      <c r="O79" s="95">
        <v>0</v>
      </c>
      <c r="P79" s="96">
        <f>SUM(D79:O79)</f>
        <v>3000000</v>
      </c>
    </row>
    <row r="80" spans="2:17" ht="21.75" customHeight="1" x14ac:dyDescent="0.35">
      <c r="B80" s="97" t="s">
        <v>174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98">
        <f>SUM(D80:O80)</f>
        <v>0</v>
      </c>
    </row>
    <row r="81" spans="2:16" ht="3.75" customHeight="1" x14ac:dyDescent="0.35"/>
    <row r="82" spans="2:16" ht="21.75" customHeight="1" x14ac:dyDescent="0.35">
      <c r="B82" s="94" t="s">
        <v>175</v>
      </c>
      <c r="D82" s="95">
        <v>100000</v>
      </c>
      <c r="E82" s="95">
        <v>100000</v>
      </c>
      <c r="F82" s="95">
        <v>100000</v>
      </c>
      <c r="G82" s="95">
        <v>100000</v>
      </c>
      <c r="H82" s="95">
        <v>100000</v>
      </c>
      <c r="I82" s="95">
        <v>100000</v>
      </c>
      <c r="J82" s="95">
        <v>100000</v>
      </c>
      <c r="K82" s="95">
        <v>100000</v>
      </c>
      <c r="L82" s="95">
        <v>100000</v>
      </c>
      <c r="M82" s="95">
        <v>100000</v>
      </c>
      <c r="N82" s="95">
        <v>100000</v>
      </c>
      <c r="O82" s="95">
        <v>100000</v>
      </c>
      <c r="P82" s="96">
        <f>SUM(D82:O82)</f>
        <v>1200000</v>
      </c>
    </row>
    <row r="83" spans="2:16" ht="21.75" customHeight="1" x14ac:dyDescent="0.35">
      <c r="B83" s="97" t="s">
        <v>176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98">
        <f>SUM(D83:O83)</f>
        <v>0</v>
      </c>
    </row>
    <row r="84" spans="2:16" ht="3.75" customHeight="1" x14ac:dyDescent="0.35"/>
    <row r="85" spans="2:16" ht="21.75" customHeight="1" x14ac:dyDescent="0.35">
      <c r="B85" s="94" t="s">
        <v>177</v>
      </c>
      <c r="D85" s="95">
        <v>0</v>
      </c>
      <c r="E85" s="95">
        <v>0</v>
      </c>
      <c r="F85" s="95">
        <v>0</v>
      </c>
      <c r="G85" s="95">
        <v>0</v>
      </c>
      <c r="H85" s="95">
        <v>0</v>
      </c>
      <c r="I85" s="95">
        <v>0</v>
      </c>
      <c r="J85" s="95">
        <v>0</v>
      </c>
      <c r="K85" s="95">
        <v>0</v>
      </c>
      <c r="L85" s="95">
        <v>0</v>
      </c>
      <c r="M85" s="95">
        <v>0</v>
      </c>
      <c r="N85" s="95">
        <v>0</v>
      </c>
      <c r="O85" s="95">
        <v>0</v>
      </c>
      <c r="P85" s="96">
        <f>SUM(D85:O85)</f>
        <v>0</v>
      </c>
    </row>
    <row r="86" spans="2:16" ht="21.75" customHeight="1" x14ac:dyDescent="0.35">
      <c r="B86" s="97" t="s">
        <v>178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98">
        <f>SUM(D86:O86)</f>
        <v>0</v>
      </c>
    </row>
    <row r="87" spans="2:16" ht="3.75" customHeight="1" x14ac:dyDescent="0.35"/>
    <row r="88" spans="2:16" ht="21.75" customHeight="1" x14ac:dyDescent="0.35">
      <c r="B88" s="94" t="s">
        <v>179</v>
      </c>
      <c r="D88" s="95">
        <v>200000</v>
      </c>
      <c r="E88" s="95">
        <v>0</v>
      </c>
      <c r="F88" s="95">
        <v>0</v>
      </c>
      <c r="G88" s="95">
        <v>0</v>
      </c>
      <c r="H88" s="95">
        <v>200000</v>
      </c>
      <c r="I88" s="95">
        <v>0</v>
      </c>
      <c r="J88" s="95">
        <v>0</v>
      </c>
      <c r="K88" s="95">
        <v>0</v>
      </c>
      <c r="L88" s="95">
        <v>200000</v>
      </c>
      <c r="M88" s="95">
        <v>0</v>
      </c>
      <c r="N88" s="95">
        <v>0</v>
      </c>
      <c r="O88" s="95">
        <v>0</v>
      </c>
      <c r="P88" s="96">
        <f>SUM(D88:O88)</f>
        <v>600000</v>
      </c>
    </row>
    <row r="89" spans="2:16" ht="21.75" customHeight="1" x14ac:dyDescent="0.35">
      <c r="B89" s="97" t="s">
        <v>180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0</v>
      </c>
      <c r="L89" s="50">
        <v>0</v>
      </c>
      <c r="M89" s="50">
        <v>0</v>
      </c>
      <c r="N89" s="50">
        <v>0</v>
      </c>
      <c r="O89" s="50">
        <v>0</v>
      </c>
      <c r="P89" s="98">
        <f>SUM(D89:O89)</f>
        <v>0</v>
      </c>
    </row>
    <row r="90" spans="2:16" ht="3.75" customHeight="1" x14ac:dyDescent="0.35"/>
    <row r="91" spans="2:16" ht="21.75" customHeight="1" x14ac:dyDescent="0.35">
      <c r="B91" s="94" t="s">
        <v>181</v>
      </c>
      <c r="D91" s="95">
        <v>500000</v>
      </c>
      <c r="E91" s="95">
        <v>500000</v>
      </c>
      <c r="F91" s="95">
        <v>500000</v>
      </c>
      <c r="G91" s="95">
        <v>500000</v>
      </c>
      <c r="H91" s="95">
        <v>500000</v>
      </c>
      <c r="I91" s="95">
        <v>500000</v>
      </c>
      <c r="J91" s="95">
        <v>500000</v>
      </c>
      <c r="K91" s="95">
        <v>500000</v>
      </c>
      <c r="L91" s="95">
        <v>500000</v>
      </c>
      <c r="M91" s="95">
        <v>500000</v>
      </c>
      <c r="N91" s="95">
        <v>500000</v>
      </c>
      <c r="O91" s="95">
        <v>500000</v>
      </c>
      <c r="P91" s="96">
        <f>SUM(D91:O91)</f>
        <v>6000000</v>
      </c>
    </row>
    <row r="92" spans="2:16" ht="21.75" customHeight="1" x14ac:dyDescent="0.35">
      <c r="B92" s="97" t="s">
        <v>182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0</v>
      </c>
      <c r="N92" s="50">
        <v>0</v>
      </c>
      <c r="O92" s="50">
        <v>0</v>
      </c>
      <c r="P92" s="98">
        <f>SUM(D92:O92)</f>
        <v>0</v>
      </c>
    </row>
    <row r="93" spans="2:16" ht="3.75" customHeight="1" x14ac:dyDescent="0.35"/>
    <row r="94" spans="2:16" ht="24" customHeight="1" x14ac:dyDescent="0.35">
      <c r="B94" s="99" t="s">
        <v>183</v>
      </c>
      <c r="D94" s="100">
        <f t="shared" ref="D94:O94" si="6">SUM(D70+D73+D76+D79+D82+D85+D88+D91)</f>
        <v>1150000</v>
      </c>
      <c r="E94" s="100">
        <f t="shared" si="6"/>
        <v>950000</v>
      </c>
      <c r="F94" s="100">
        <f t="shared" si="6"/>
        <v>2450000</v>
      </c>
      <c r="G94" s="100">
        <f t="shared" si="6"/>
        <v>950000</v>
      </c>
      <c r="H94" s="100">
        <f t="shared" si="6"/>
        <v>1150000</v>
      </c>
      <c r="I94" s="100">
        <f t="shared" si="6"/>
        <v>950000</v>
      </c>
      <c r="J94" s="100">
        <f t="shared" si="6"/>
        <v>1450000</v>
      </c>
      <c r="K94" s="100">
        <f t="shared" si="6"/>
        <v>1450000</v>
      </c>
      <c r="L94" s="100">
        <f t="shared" si="6"/>
        <v>2650000</v>
      </c>
      <c r="M94" s="100">
        <f t="shared" si="6"/>
        <v>950000</v>
      </c>
      <c r="N94" s="100">
        <f t="shared" si="6"/>
        <v>950000</v>
      </c>
      <c r="O94" s="100">
        <f t="shared" si="6"/>
        <v>950000</v>
      </c>
      <c r="P94" s="100">
        <f>SUM(P70,P73,P76,P79,P82,P85,P88,P91)</f>
        <v>16000000</v>
      </c>
    </row>
    <row r="95" spans="2:16" ht="24" customHeight="1" x14ac:dyDescent="0.35">
      <c r="B95" s="16" t="s">
        <v>184</v>
      </c>
      <c r="D95" s="98">
        <f t="shared" ref="D95:O95" si="7">SUM(D71+D74+D77+D80+D83+D86+D89+D92)</f>
        <v>0</v>
      </c>
      <c r="E95" s="98">
        <f t="shared" si="7"/>
        <v>0</v>
      </c>
      <c r="F95" s="98">
        <f t="shared" si="7"/>
        <v>0</v>
      </c>
      <c r="G95" s="98">
        <f t="shared" si="7"/>
        <v>0</v>
      </c>
      <c r="H95" s="98">
        <f t="shared" si="7"/>
        <v>0</v>
      </c>
      <c r="I95" s="98">
        <f t="shared" si="7"/>
        <v>0</v>
      </c>
      <c r="J95" s="98">
        <f t="shared" si="7"/>
        <v>0</v>
      </c>
      <c r="K95" s="98">
        <f t="shared" si="7"/>
        <v>0</v>
      </c>
      <c r="L95" s="98">
        <f t="shared" si="7"/>
        <v>0</v>
      </c>
      <c r="M95" s="98">
        <f t="shared" si="7"/>
        <v>0</v>
      </c>
      <c r="N95" s="98">
        <f t="shared" si="7"/>
        <v>0</v>
      </c>
      <c r="O95" s="98">
        <f t="shared" si="7"/>
        <v>0</v>
      </c>
      <c r="P95" s="84">
        <f>SUM(P71,P74,P77,P80,P83,P86,P89,P92)</f>
        <v>0</v>
      </c>
    </row>
    <row r="96" spans="2:16" ht="7.5" customHeight="1" x14ac:dyDescent="0.35"/>
    <row r="97" spans="2:16" ht="27.75" customHeight="1" x14ac:dyDescent="0.35">
      <c r="B97" s="101" t="s">
        <v>185</v>
      </c>
      <c r="D97" s="102">
        <f t="shared" ref="D97:P97" si="8">D19+D42+D65+D94</f>
        <v>4380000</v>
      </c>
      <c r="E97" s="102">
        <f t="shared" si="8"/>
        <v>7780000</v>
      </c>
      <c r="F97" s="102">
        <f t="shared" si="8"/>
        <v>4480000</v>
      </c>
      <c r="G97" s="102">
        <f t="shared" si="8"/>
        <v>5980000</v>
      </c>
      <c r="H97" s="102">
        <f t="shared" si="8"/>
        <v>3180000</v>
      </c>
      <c r="I97" s="102">
        <f t="shared" si="8"/>
        <v>9230000</v>
      </c>
      <c r="J97" s="102">
        <f t="shared" si="8"/>
        <v>3480000</v>
      </c>
      <c r="K97" s="102">
        <f t="shared" si="8"/>
        <v>3480000</v>
      </c>
      <c r="L97" s="102">
        <f t="shared" si="8"/>
        <v>4680000</v>
      </c>
      <c r="M97" s="102">
        <f t="shared" si="8"/>
        <v>3480000</v>
      </c>
      <c r="N97" s="102">
        <f t="shared" si="8"/>
        <v>2980000</v>
      </c>
      <c r="O97" s="102">
        <f t="shared" si="8"/>
        <v>3230000</v>
      </c>
      <c r="P97" s="103">
        <f t="shared" si="8"/>
        <v>56360000</v>
      </c>
    </row>
    <row r="98" spans="2:16" ht="27.75" customHeight="1" x14ac:dyDescent="0.35">
      <c r="B98" s="104" t="s">
        <v>186</v>
      </c>
      <c r="D98" s="96">
        <f t="shared" ref="D98:P98" si="9">D20+D43+D66+D95</f>
        <v>0</v>
      </c>
      <c r="E98" s="96">
        <f t="shared" si="9"/>
        <v>0</v>
      </c>
      <c r="F98" s="96">
        <f t="shared" si="9"/>
        <v>0</v>
      </c>
      <c r="G98" s="96">
        <f t="shared" si="9"/>
        <v>0</v>
      </c>
      <c r="H98" s="96">
        <f t="shared" si="9"/>
        <v>0</v>
      </c>
      <c r="I98" s="96">
        <f t="shared" si="9"/>
        <v>0</v>
      </c>
      <c r="J98" s="96">
        <f t="shared" si="9"/>
        <v>0</v>
      </c>
      <c r="K98" s="96">
        <f t="shared" si="9"/>
        <v>0</v>
      </c>
      <c r="L98" s="96">
        <f t="shared" si="9"/>
        <v>0</v>
      </c>
      <c r="M98" s="96">
        <f t="shared" si="9"/>
        <v>0</v>
      </c>
      <c r="N98" s="96">
        <f t="shared" si="9"/>
        <v>0</v>
      </c>
      <c r="O98" s="96">
        <f t="shared" si="9"/>
        <v>0</v>
      </c>
      <c r="P98" s="105">
        <f t="shared" si="9"/>
        <v>0</v>
      </c>
    </row>
  </sheetData>
  <mergeCells count="6">
    <mergeCell ref="B68:Q68"/>
    <mergeCell ref="B1:Q1"/>
    <mergeCell ref="B2:Q2"/>
    <mergeCell ref="B5:Q5"/>
    <mergeCell ref="B22:Q22"/>
    <mergeCell ref="B45:Q45"/>
  </mergeCells>
  <pageMargins left="0.75" right="0.75" top="1" bottom="1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2D6A4F"/>
    <pageSetUpPr fitToPage="1"/>
  </sheetPr>
  <dimension ref="A1:R15"/>
  <sheetViews>
    <sheetView showGridLines="0" zoomScale="55" zoomScaleNormal="55" workbookViewId="0">
      <pane xSplit="3" ySplit="3" topLeftCell="F4" activePane="bottomRight" state="frozen"/>
      <selection pane="topRight" activeCell="D1" sqref="D1"/>
      <selection pane="bottomLeft" activeCell="A4" sqref="A4"/>
      <selection pane="bottomRight" activeCell="N21" sqref="N21"/>
    </sheetView>
  </sheetViews>
  <sheetFormatPr defaultColWidth="8.6328125" defaultRowHeight="14.5" x14ac:dyDescent="0.35"/>
  <cols>
    <col min="1" max="1" width="3" style="15" customWidth="1"/>
    <col min="2" max="2" width="52.26953125" style="15" customWidth="1"/>
    <col min="3" max="3" width="3" style="15" customWidth="1"/>
    <col min="4" max="15" width="19.6328125" style="15" customWidth="1"/>
    <col min="16" max="16" width="20.7265625" style="15" customWidth="1"/>
    <col min="17" max="17" width="18" style="15" customWidth="1"/>
    <col min="18" max="18" width="3" style="15" customWidth="1"/>
  </cols>
  <sheetData>
    <row r="1" spans="2:17" ht="42" customHeight="1" x14ac:dyDescent="0.35">
      <c r="B1" s="14" t="s">
        <v>187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2:17" ht="21.75" customHeight="1" x14ac:dyDescent="0.35">
      <c r="B2" s="13" t="s">
        <v>188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2:17" ht="6.75" customHeight="1" x14ac:dyDescent="0.35"/>
    <row r="4" spans="2:17" ht="19.5" customHeight="1" x14ac:dyDescent="0.35">
      <c r="B4" s="12" t="s">
        <v>189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2:17" ht="21.75" customHeight="1" x14ac:dyDescent="0.35">
      <c r="B5" s="73" t="s">
        <v>190</v>
      </c>
      <c r="D5" s="73" t="s">
        <v>24</v>
      </c>
      <c r="E5" s="73" t="s">
        <v>25</v>
      </c>
      <c r="F5" s="73" t="s">
        <v>26</v>
      </c>
      <c r="G5" s="73" t="s">
        <v>27</v>
      </c>
      <c r="H5" s="73" t="s">
        <v>28</v>
      </c>
      <c r="I5" s="73" t="s">
        <v>29</v>
      </c>
      <c r="J5" s="73" t="s">
        <v>30</v>
      </c>
      <c r="K5" s="73" t="s">
        <v>31</v>
      </c>
      <c r="L5" s="73" t="s">
        <v>32</v>
      </c>
      <c r="M5" s="73" t="s">
        <v>33</v>
      </c>
      <c r="N5" s="73" t="s">
        <v>34</v>
      </c>
      <c r="O5" s="73" t="s">
        <v>35</v>
      </c>
      <c r="P5" s="74" t="s">
        <v>105</v>
      </c>
    </row>
    <row r="6" spans="2:17" ht="24" customHeight="1" x14ac:dyDescent="0.35">
      <c r="B6" s="106" t="s">
        <v>191</v>
      </c>
      <c r="D6" s="107">
        <f>'💰 Income Planner'!D9</f>
        <v>1817500000</v>
      </c>
      <c r="E6" s="107">
        <f>'💰 Income Planner'!E9</f>
        <v>1817500000</v>
      </c>
      <c r="F6" s="107">
        <f>'💰 Income Planner'!F9</f>
        <v>1817500000</v>
      </c>
      <c r="G6" s="107">
        <f>'💰 Income Planner'!G9</f>
        <v>1817500000</v>
      </c>
      <c r="H6" s="107">
        <f>'💰 Income Planner'!H9</f>
        <v>1817500000</v>
      </c>
      <c r="I6" s="107">
        <f>'💰 Income Planner'!I9</f>
        <v>1817500000</v>
      </c>
      <c r="J6" s="107">
        <f>'💰 Income Planner'!J9</f>
        <v>1817500000</v>
      </c>
      <c r="K6" s="107">
        <f>'💰 Income Planner'!K9</f>
        <v>1817500000</v>
      </c>
      <c r="L6" s="107">
        <f>'💰 Income Planner'!L9</f>
        <v>1817500000</v>
      </c>
      <c r="M6" s="107">
        <f>'💰 Income Planner'!M9</f>
        <v>1817500000</v>
      </c>
      <c r="N6" s="107">
        <f>'💰 Income Planner'!N9</f>
        <v>1817500000</v>
      </c>
      <c r="O6" s="107">
        <f>'💰 Income Planner'!O9</f>
        <v>1817500000</v>
      </c>
      <c r="P6" s="92">
        <f>SUM(D6:O6)</f>
        <v>21810000000</v>
      </c>
      <c r="Q6" s="59">
        <f>P11</f>
        <v>21753640000</v>
      </c>
    </row>
    <row r="7" spans="2:17" ht="24" customHeight="1" x14ac:dyDescent="0.35">
      <c r="B7" s="108" t="s">
        <v>192</v>
      </c>
      <c r="D7" s="109">
        <f>'💰 Income Planner'!D10</f>
        <v>0</v>
      </c>
      <c r="E7" s="109">
        <f>'💰 Income Planner'!E10</f>
        <v>0</v>
      </c>
      <c r="F7" s="109">
        <f>'💰 Income Planner'!F10</f>
        <v>0</v>
      </c>
      <c r="G7" s="109">
        <f>'💰 Income Planner'!G10</f>
        <v>0</v>
      </c>
      <c r="H7" s="109">
        <f>'💰 Income Planner'!H10</f>
        <v>0</v>
      </c>
      <c r="I7" s="109">
        <f>'💰 Income Planner'!I10</f>
        <v>0</v>
      </c>
      <c r="J7" s="109">
        <f>'💰 Income Planner'!J10</f>
        <v>0</v>
      </c>
      <c r="K7" s="109">
        <f>'💰 Income Planner'!K10</f>
        <v>0</v>
      </c>
      <c r="L7" s="109">
        <f>'💰 Income Planner'!L10</f>
        <v>0</v>
      </c>
      <c r="M7" s="109">
        <f>'💰 Income Planner'!M10</f>
        <v>0</v>
      </c>
      <c r="N7" s="109">
        <f>'💰 Income Planner'!N10</f>
        <v>0</v>
      </c>
      <c r="O7" s="109">
        <f>'💰 Income Planner'!O10</f>
        <v>0</v>
      </c>
      <c r="P7" s="109">
        <f>SUM(D7:O7)</f>
        <v>0</v>
      </c>
      <c r="Q7" s="63">
        <f>P12</f>
        <v>0</v>
      </c>
    </row>
    <row r="8" spans="2:17" ht="24" customHeight="1" x14ac:dyDescent="0.35">
      <c r="B8" s="110" t="s">
        <v>193</v>
      </c>
      <c r="D8" s="34">
        <f>'🔧 Expense Budget'!D97</f>
        <v>4380000</v>
      </c>
      <c r="E8" s="34">
        <f>'🔧 Expense Budget'!E97</f>
        <v>7780000</v>
      </c>
      <c r="F8" s="34">
        <f>'🔧 Expense Budget'!F97</f>
        <v>4480000</v>
      </c>
      <c r="G8" s="34">
        <f>'🔧 Expense Budget'!G97</f>
        <v>5980000</v>
      </c>
      <c r="H8" s="34">
        <f>'🔧 Expense Budget'!H97</f>
        <v>3180000</v>
      </c>
      <c r="I8" s="34">
        <f>'🔧 Expense Budget'!I97</f>
        <v>9230000</v>
      </c>
      <c r="J8" s="34">
        <f>'🔧 Expense Budget'!J97</f>
        <v>3480000</v>
      </c>
      <c r="K8" s="34">
        <f>'🔧 Expense Budget'!K97</f>
        <v>3480000</v>
      </c>
      <c r="L8" s="34">
        <f>'🔧 Expense Budget'!L97</f>
        <v>4680000</v>
      </c>
      <c r="M8" s="34">
        <f>'🔧 Expense Budget'!M97</f>
        <v>3480000</v>
      </c>
      <c r="N8" s="34">
        <f>'🔧 Expense Budget'!N97</f>
        <v>2980000</v>
      </c>
      <c r="O8" s="34">
        <f>'🔧 Expense Budget'!O97</f>
        <v>3230000</v>
      </c>
      <c r="P8" s="103">
        <f>SUM(D8:O8)</f>
        <v>56360000</v>
      </c>
    </row>
    <row r="9" spans="2:17" ht="24" customHeight="1" x14ac:dyDescent="0.35">
      <c r="B9" s="111" t="s">
        <v>194</v>
      </c>
      <c r="D9" s="35">
        <f>'🔧 Expense Budget'!D98</f>
        <v>0</v>
      </c>
      <c r="E9" s="35">
        <f>'🔧 Expense Budget'!E98</f>
        <v>0</v>
      </c>
      <c r="F9" s="35">
        <f>'🔧 Expense Budget'!F98</f>
        <v>0</v>
      </c>
      <c r="G9" s="35">
        <f>'🔧 Expense Budget'!G98</f>
        <v>0</v>
      </c>
      <c r="H9" s="35">
        <f>'🔧 Expense Budget'!H98</f>
        <v>0</v>
      </c>
      <c r="I9" s="35">
        <f>'🔧 Expense Budget'!I98</f>
        <v>0</v>
      </c>
      <c r="J9" s="35">
        <f>'🔧 Expense Budget'!J98</f>
        <v>0</v>
      </c>
      <c r="K9" s="35">
        <f>'🔧 Expense Budget'!K98</f>
        <v>0</v>
      </c>
      <c r="L9" s="35">
        <f>'🔧 Expense Budget'!L98</f>
        <v>0</v>
      </c>
      <c r="M9" s="35">
        <f>'🔧 Expense Budget'!M98</f>
        <v>0</v>
      </c>
      <c r="N9" s="35">
        <f>'🔧 Expense Budget'!N98</f>
        <v>0</v>
      </c>
      <c r="O9" s="35">
        <f>'🔧 Expense Budget'!O98</f>
        <v>0</v>
      </c>
      <c r="P9" s="105">
        <f>SUM(D9:O9)</f>
        <v>0</v>
      </c>
    </row>
    <row r="10" spans="2:17" ht="6" customHeight="1" x14ac:dyDescent="0.35"/>
    <row r="11" spans="2:17" ht="25.5" customHeight="1" x14ac:dyDescent="0.35">
      <c r="B11" s="112" t="s">
        <v>195</v>
      </c>
      <c r="D11" s="54">
        <f t="shared" ref="D11:O11" si="0">D6-D8</f>
        <v>1813120000</v>
      </c>
      <c r="E11" s="54">
        <f t="shared" si="0"/>
        <v>1809720000</v>
      </c>
      <c r="F11" s="54">
        <f t="shared" si="0"/>
        <v>1813020000</v>
      </c>
      <c r="G11" s="54">
        <f t="shared" si="0"/>
        <v>1811520000</v>
      </c>
      <c r="H11" s="54">
        <f t="shared" si="0"/>
        <v>1814320000</v>
      </c>
      <c r="I11" s="54">
        <f t="shared" si="0"/>
        <v>1808270000</v>
      </c>
      <c r="J11" s="54">
        <f t="shared" si="0"/>
        <v>1814020000</v>
      </c>
      <c r="K11" s="54">
        <f t="shared" si="0"/>
        <v>1814020000</v>
      </c>
      <c r="L11" s="54">
        <f t="shared" si="0"/>
        <v>1812820000</v>
      </c>
      <c r="M11" s="54">
        <f t="shared" si="0"/>
        <v>1814020000</v>
      </c>
      <c r="N11" s="54">
        <f t="shared" si="0"/>
        <v>1814520000</v>
      </c>
      <c r="O11" s="54">
        <f t="shared" si="0"/>
        <v>1814270000</v>
      </c>
      <c r="P11" s="92">
        <f>SUM(D11:O11)</f>
        <v>21753640000</v>
      </c>
    </row>
    <row r="12" spans="2:17" ht="25.5" customHeight="1" x14ac:dyDescent="0.35">
      <c r="B12" s="113" t="s">
        <v>196</v>
      </c>
      <c r="D12" s="114">
        <f t="shared" ref="D12:O12" si="1">D7-D9</f>
        <v>0</v>
      </c>
      <c r="E12" s="114">
        <f t="shared" si="1"/>
        <v>0</v>
      </c>
      <c r="F12" s="114">
        <f t="shared" si="1"/>
        <v>0</v>
      </c>
      <c r="G12" s="114">
        <f t="shared" si="1"/>
        <v>0</v>
      </c>
      <c r="H12" s="114">
        <f t="shared" si="1"/>
        <v>0</v>
      </c>
      <c r="I12" s="114">
        <f t="shared" si="1"/>
        <v>0</v>
      </c>
      <c r="J12" s="114">
        <f t="shared" si="1"/>
        <v>0</v>
      </c>
      <c r="K12" s="114">
        <f t="shared" si="1"/>
        <v>0</v>
      </c>
      <c r="L12" s="114">
        <f t="shared" si="1"/>
        <v>0</v>
      </c>
      <c r="M12" s="114">
        <f t="shared" si="1"/>
        <v>0</v>
      </c>
      <c r="N12" s="114">
        <f t="shared" si="1"/>
        <v>0</v>
      </c>
      <c r="O12" s="114">
        <f t="shared" si="1"/>
        <v>0</v>
      </c>
      <c r="P12" s="66">
        <f>SUM(D12:O12)</f>
        <v>0</v>
      </c>
    </row>
    <row r="13" spans="2:17" ht="21.75" customHeight="1" x14ac:dyDescent="0.35">
      <c r="B13" s="115" t="s">
        <v>197</v>
      </c>
      <c r="D13" s="71">
        <f t="shared" ref="D13:O13" si="2">D12-D11</f>
        <v>-1813120000</v>
      </c>
      <c r="E13" s="71">
        <f t="shared" si="2"/>
        <v>-1809720000</v>
      </c>
      <c r="F13" s="71">
        <f t="shared" si="2"/>
        <v>-1813020000</v>
      </c>
      <c r="G13" s="71">
        <f t="shared" si="2"/>
        <v>-1811520000</v>
      </c>
      <c r="H13" s="71">
        <f t="shared" si="2"/>
        <v>-1814320000</v>
      </c>
      <c r="I13" s="71">
        <f t="shared" si="2"/>
        <v>-1808270000</v>
      </c>
      <c r="J13" s="71">
        <f t="shared" si="2"/>
        <v>-1814020000</v>
      </c>
      <c r="K13" s="71">
        <f t="shared" si="2"/>
        <v>-1814020000</v>
      </c>
      <c r="L13" s="71">
        <f t="shared" si="2"/>
        <v>-1812820000</v>
      </c>
      <c r="M13" s="71">
        <f t="shared" si="2"/>
        <v>-1814020000</v>
      </c>
      <c r="N13" s="71">
        <f t="shared" si="2"/>
        <v>-1814520000</v>
      </c>
      <c r="O13" s="71">
        <f t="shared" si="2"/>
        <v>-1814270000</v>
      </c>
      <c r="P13" s="72">
        <f>SUM(D13:O13)</f>
        <v>-21753640000</v>
      </c>
    </row>
    <row r="14" spans="2:17" ht="7.5" customHeight="1" x14ac:dyDescent="0.35"/>
    <row r="15" spans="2:17" ht="21.75" customHeight="1" x14ac:dyDescent="0.35">
      <c r="B15" s="116" t="s">
        <v>198</v>
      </c>
      <c r="D15" s="117">
        <f>D12</f>
        <v>0</v>
      </c>
      <c r="E15" s="117">
        <f t="shared" ref="E15:O15" si="3">D15+E12</f>
        <v>0</v>
      </c>
      <c r="F15" s="117">
        <f t="shared" si="3"/>
        <v>0</v>
      </c>
      <c r="G15" s="117">
        <f t="shared" si="3"/>
        <v>0</v>
      </c>
      <c r="H15" s="117">
        <f t="shared" si="3"/>
        <v>0</v>
      </c>
      <c r="I15" s="117">
        <f t="shared" si="3"/>
        <v>0</v>
      </c>
      <c r="J15" s="117">
        <f t="shared" si="3"/>
        <v>0</v>
      </c>
      <c r="K15" s="117">
        <f t="shared" si="3"/>
        <v>0</v>
      </c>
      <c r="L15" s="117">
        <f t="shared" si="3"/>
        <v>0</v>
      </c>
      <c r="M15" s="117">
        <f t="shared" si="3"/>
        <v>0</v>
      </c>
      <c r="N15" s="117">
        <f t="shared" si="3"/>
        <v>0</v>
      </c>
      <c r="O15" s="117">
        <f t="shared" si="3"/>
        <v>0</v>
      </c>
      <c r="P15" s="118">
        <f>O15</f>
        <v>0</v>
      </c>
    </row>
  </sheetData>
  <mergeCells count="3">
    <mergeCell ref="B1:Q1"/>
    <mergeCell ref="B2:Q2"/>
    <mergeCell ref="B4:Q4"/>
  </mergeCells>
  <pageMargins left="0.75" right="0.75" top="1" bottom="1" header="0.511811023622047" footer="0.511811023622047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392B"/>
    <pageSetUpPr fitToPage="1"/>
  </sheetPr>
  <dimension ref="A1:M60"/>
  <sheetViews>
    <sheetView showGridLines="0" zoomScale="55" zoomScaleNormal="55" workbookViewId="0">
      <pane xSplit="1" ySplit="9" topLeftCell="B52" activePane="bottomRight" state="frozen"/>
      <selection pane="topRight" activeCell="B1" sqref="B1"/>
      <selection pane="bottomLeft" activeCell="A10" sqref="A10"/>
      <selection pane="bottomRight" activeCell="O12" sqref="O12"/>
    </sheetView>
  </sheetViews>
  <sheetFormatPr defaultColWidth="8.6328125" defaultRowHeight="14.5" x14ac:dyDescent="0.35"/>
  <cols>
    <col min="1" max="1" width="3" style="15" customWidth="1"/>
    <col min="2" max="2" width="24" style="15" customWidth="1"/>
    <col min="3" max="3" width="16" style="15" customWidth="1"/>
    <col min="4" max="4" width="12" style="15" customWidth="1"/>
    <col min="5" max="5" width="16" style="15" customWidth="1"/>
    <col min="6" max="6" width="18" style="15" customWidth="1"/>
    <col min="7" max="9" width="16" style="15" customWidth="1"/>
    <col min="10" max="10" width="18" style="15" customWidth="1"/>
    <col min="11" max="12" width="14" style="15" customWidth="1"/>
    <col min="13" max="13" width="3" style="15" customWidth="1"/>
  </cols>
  <sheetData>
    <row r="1" spans="2:13" ht="42" customHeight="1" x14ac:dyDescent="0.35">
      <c r="B1" s="162" t="s">
        <v>199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2:13" ht="21.75" customHeight="1" x14ac:dyDescent="0.35">
      <c r="B2" s="163" t="s">
        <v>200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2:13" ht="6.75" customHeight="1" x14ac:dyDescent="0.35"/>
    <row r="4" spans="2:13" ht="19.5" customHeight="1" x14ac:dyDescent="0.35">
      <c r="B4" s="12" t="s">
        <v>201</v>
      </c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2:13" ht="21.75" customHeight="1" x14ac:dyDescent="0.35">
      <c r="B5" s="119" t="s">
        <v>202</v>
      </c>
      <c r="D5" s="69">
        <f>IFERROR(SUMIF(I9:I58,"Planned",F9:F58)+SUMIF(I9:I58,"In Progress",F9:F58),0)</f>
        <v>0</v>
      </c>
      <c r="M5" s="120" t="s">
        <v>203</v>
      </c>
    </row>
    <row r="6" spans="2:13" ht="21.75" customHeight="1" x14ac:dyDescent="0.35">
      <c r="B6" s="121" t="s">
        <v>204</v>
      </c>
      <c r="D6" s="98">
        <f>IFERROR(SUM(G9:G58),0)</f>
        <v>0</v>
      </c>
    </row>
    <row r="7" spans="2:13" ht="21.75" customHeight="1" x14ac:dyDescent="0.35">
      <c r="B7" s="122" t="s">
        <v>205</v>
      </c>
      <c r="D7" s="72">
        <f>D6-D5</f>
        <v>0</v>
      </c>
    </row>
    <row r="8" spans="2:13" ht="7.5" customHeight="1" x14ac:dyDescent="0.35"/>
    <row r="9" spans="2:13" ht="22.5" customHeight="1" x14ac:dyDescent="0.35">
      <c r="B9" s="23" t="s">
        <v>60</v>
      </c>
      <c r="C9" s="18" t="s">
        <v>206</v>
      </c>
      <c r="D9" s="18" t="s">
        <v>207</v>
      </c>
      <c r="E9" s="21" t="s">
        <v>208</v>
      </c>
      <c r="F9" s="21" t="s">
        <v>209</v>
      </c>
      <c r="G9" s="19" t="s">
        <v>210</v>
      </c>
      <c r="H9" s="123" t="s">
        <v>211</v>
      </c>
      <c r="I9" s="123" t="s">
        <v>212</v>
      </c>
      <c r="J9" s="20" t="s">
        <v>23</v>
      </c>
      <c r="K9" s="124" t="s">
        <v>213</v>
      </c>
      <c r="L9" s="123" t="s">
        <v>67</v>
      </c>
    </row>
    <row r="10" spans="2:13" ht="21.75" customHeight="1" x14ac:dyDescent="0.35">
      <c r="B10" s="125" t="s">
        <v>214</v>
      </c>
      <c r="C10" s="126" t="s">
        <v>68</v>
      </c>
      <c r="D10" s="127" t="s">
        <v>24</v>
      </c>
      <c r="E10" s="128">
        <v>0</v>
      </c>
      <c r="F10" s="129">
        <v>2500000</v>
      </c>
      <c r="G10" s="130">
        <v>0</v>
      </c>
      <c r="H10" s="131"/>
      <c r="I10" s="132"/>
      <c r="J10" s="127" t="s">
        <v>215</v>
      </c>
      <c r="K10" s="133">
        <f t="shared" ref="K10:K41" si="0">IF(G10&gt;0,G10-F10,0)</f>
        <v>0</v>
      </c>
      <c r="L10" s="131"/>
    </row>
    <row r="11" spans="2:13" ht="21.75" customHeight="1" x14ac:dyDescent="0.35">
      <c r="B11" s="134" t="s">
        <v>216</v>
      </c>
      <c r="C11" s="126" t="s">
        <v>68</v>
      </c>
      <c r="D11" s="127" t="s">
        <v>25</v>
      </c>
      <c r="E11" s="135">
        <v>0</v>
      </c>
      <c r="F11" s="129">
        <v>1200000</v>
      </c>
      <c r="G11" s="130">
        <v>0</v>
      </c>
      <c r="H11" s="131"/>
      <c r="I11" s="132"/>
      <c r="J11" s="127" t="s">
        <v>215</v>
      </c>
      <c r="K11" s="136">
        <f t="shared" si="0"/>
        <v>0</v>
      </c>
      <c r="L11" s="131"/>
    </row>
    <row r="12" spans="2:13" ht="21.75" customHeight="1" x14ac:dyDescent="0.35">
      <c r="B12" s="125" t="s">
        <v>217</v>
      </c>
      <c r="C12" s="126" t="s">
        <v>73</v>
      </c>
      <c r="D12" s="127" t="s">
        <v>26</v>
      </c>
      <c r="E12" s="128">
        <v>0</v>
      </c>
      <c r="F12" s="129">
        <v>800000</v>
      </c>
      <c r="G12" s="130">
        <v>0</v>
      </c>
      <c r="H12" s="131"/>
      <c r="I12" s="132"/>
      <c r="J12" s="127" t="s">
        <v>215</v>
      </c>
      <c r="K12" s="133">
        <f t="shared" si="0"/>
        <v>0</v>
      </c>
      <c r="L12" s="131"/>
    </row>
    <row r="13" spans="2:13" ht="21.75" customHeight="1" x14ac:dyDescent="0.35">
      <c r="B13" s="134" t="s">
        <v>218</v>
      </c>
      <c r="C13" s="126" t="s">
        <v>68</v>
      </c>
      <c r="D13" s="127" t="s">
        <v>27</v>
      </c>
      <c r="E13" s="135">
        <v>0</v>
      </c>
      <c r="F13" s="129">
        <v>1800000</v>
      </c>
      <c r="G13" s="130">
        <v>0</v>
      </c>
      <c r="H13" s="131"/>
      <c r="I13" s="132"/>
      <c r="J13" s="127" t="s">
        <v>215</v>
      </c>
      <c r="K13" s="136">
        <f t="shared" si="0"/>
        <v>0</v>
      </c>
      <c r="L13" s="131"/>
    </row>
    <row r="14" spans="2:13" ht="21.75" customHeight="1" x14ac:dyDescent="0.35">
      <c r="B14" s="125" t="s">
        <v>219</v>
      </c>
      <c r="C14" s="126" t="s">
        <v>68</v>
      </c>
      <c r="D14" s="127" t="s">
        <v>29</v>
      </c>
      <c r="E14" s="128">
        <v>0</v>
      </c>
      <c r="F14" s="129">
        <v>500000</v>
      </c>
      <c r="G14" s="130">
        <v>0</v>
      </c>
      <c r="H14" s="131"/>
      <c r="I14" s="132"/>
      <c r="J14" s="127" t="s">
        <v>215</v>
      </c>
      <c r="K14" s="133">
        <f t="shared" si="0"/>
        <v>0</v>
      </c>
      <c r="L14" s="131"/>
    </row>
    <row r="15" spans="2:13" ht="21.75" customHeight="1" x14ac:dyDescent="0.35">
      <c r="B15" s="134" t="s">
        <v>220</v>
      </c>
      <c r="C15" s="126" t="s">
        <v>73</v>
      </c>
      <c r="D15" s="127" t="s">
        <v>31</v>
      </c>
      <c r="E15" s="135">
        <v>0</v>
      </c>
      <c r="F15" s="129">
        <v>3500000</v>
      </c>
      <c r="G15" s="130">
        <v>0</v>
      </c>
      <c r="H15" s="131"/>
      <c r="I15" s="132"/>
      <c r="J15" s="127" t="s">
        <v>215</v>
      </c>
      <c r="K15" s="136">
        <f t="shared" si="0"/>
        <v>0</v>
      </c>
      <c r="L15" s="131"/>
    </row>
    <row r="16" spans="2:13" ht="21.75" customHeight="1" x14ac:dyDescent="0.35">
      <c r="B16" s="125" t="s">
        <v>221</v>
      </c>
      <c r="C16" s="126" t="s">
        <v>68</v>
      </c>
      <c r="D16" s="127" t="s">
        <v>32</v>
      </c>
      <c r="E16" s="128">
        <v>0</v>
      </c>
      <c r="F16" s="129">
        <v>1500000</v>
      </c>
      <c r="G16" s="130">
        <v>0</v>
      </c>
      <c r="H16" s="131"/>
      <c r="I16" s="132"/>
      <c r="J16" s="127" t="s">
        <v>215</v>
      </c>
      <c r="K16" s="133">
        <f t="shared" si="0"/>
        <v>0</v>
      </c>
      <c r="L16" s="131"/>
    </row>
    <row r="17" spans="2:12" ht="21.75" customHeight="1" x14ac:dyDescent="0.35">
      <c r="B17" s="134" t="s">
        <v>222</v>
      </c>
      <c r="C17" s="126" t="s">
        <v>77</v>
      </c>
      <c r="D17" s="127" t="s">
        <v>33</v>
      </c>
      <c r="E17" s="135">
        <v>0</v>
      </c>
      <c r="F17" s="129">
        <v>400000</v>
      </c>
      <c r="G17" s="130">
        <v>0</v>
      </c>
      <c r="H17" s="131"/>
      <c r="I17" s="132"/>
      <c r="J17" s="127" t="s">
        <v>215</v>
      </c>
      <c r="K17" s="136">
        <f t="shared" si="0"/>
        <v>0</v>
      </c>
      <c r="L17" s="131"/>
    </row>
    <row r="18" spans="2:12" ht="21.75" customHeight="1" x14ac:dyDescent="0.35">
      <c r="B18" s="125" t="s">
        <v>223</v>
      </c>
      <c r="C18" s="131"/>
      <c r="D18" s="132"/>
      <c r="E18" s="128">
        <v>0</v>
      </c>
      <c r="F18" s="129">
        <v>0</v>
      </c>
      <c r="G18" s="130">
        <v>0</v>
      </c>
      <c r="H18" s="131"/>
      <c r="I18" s="132"/>
      <c r="J18" s="132"/>
      <c r="K18" s="133">
        <f t="shared" si="0"/>
        <v>0</v>
      </c>
      <c r="L18" s="131"/>
    </row>
    <row r="19" spans="2:12" ht="21.75" customHeight="1" x14ac:dyDescent="0.35">
      <c r="B19" s="134" t="s">
        <v>224</v>
      </c>
      <c r="C19" s="131"/>
      <c r="D19" s="132"/>
      <c r="E19" s="135">
        <v>0</v>
      </c>
      <c r="F19" s="129">
        <v>0</v>
      </c>
      <c r="G19" s="130">
        <v>0</v>
      </c>
      <c r="H19" s="131"/>
      <c r="I19" s="132"/>
      <c r="J19" s="132"/>
      <c r="K19" s="136">
        <f t="shared" si="0"/>
        <v>0</v>
      </c>
      <c r="L19" s="131"/>
    </row>
    <row r="20" spans="2:12" ht="21.75" customHeight="1" x14ac:dyDescent="0.35">
      <c r="B20" s="125" t="s">
        <v>225</v>
      </c>
      <c r="C20" s="131"/>
      <c r="D20" s="132"/>
      <c r="E20" s="128">
        <v>0</v>
      </c>
      <c r="F20" s="129">
        <v>0</v>
      </c>
      <c r="G20" s="130">
        <v>0</v>
      </c>
      <c r="H20" s="131"/>
      <c r="I20" s="132"/>
      <c r="J20" s="132"/>
      <c r="K20" s="133">
        <f t="shared" si="0"/>
        <v>0</v>
      </c>
      <c r="L20" s="131"/>
    </row>
    <row r="21" spans="2:12" ht="21.75" customHeight="1" x14ac:dyDescent="0.35">
      <c r="B21" s="134" t="s">
        <v>226</v>
      </c>
      <c r="C21" s="131"/>
      <c r="D21" s="132"/>
      <c r="E21" s="135">
        <v>0</v>
      </c>
      <c r="F21" s="129">
        <v>0</v>
      </c>
      <c r="G21" s="130">
        <v>0</v>
      </c>
      <c r="H21" s="131"/>
      <c r="I21" s="132"/>
      <c r="J21" s="132"/>
      <c r="K21" s="136">
        <f t="shared" si="0"/>
        <v>0</v>
      </c>
      <c r="L21" s="131"/>
    </row>
    <row r="22" spans="2:12" ht="21.75" customHeight="1" x14ac:dyDescent="0.35">
      <c r="B22" s="125" t="s">
        <v>227</v>
      </c>
      <c r="C22" s="131"/>
      <c r="D22" s="132"/>
      <c r="E22" s="128">
        <v>0</v>
      </c>
      <c r="F22" s="129">
        <v>0</v>
      </c>
      <c r="G22" s="130">
        <v>0</v>
      </c>
      <c r="H22" s="131"/>
      <c r="I22" s="132"/>
      <c r="J22" s="132"/>
      <c r="K22" s="133">
        <f t="shared" si="0"/>
        <v>0</v>
      </c>
      <c r="L22" s="131"/>
    </row>
    <row r="23" spans="2:12" ht="21.75" customHeight="1" x14ac:dyDescent="0.35">
      <c r="B23" s="134" t="s">
        <v>228</v>
      </c>
      <c r="C23" s="131"/>
      <c r="D23" s="132"/>
      <c r="E23" s="135">
        <v>0</v>
      </c>
      <c r="F23" s="129">
        <v>0</v>
      </c>
      <c r="G23" s="130">
        <v>0</v>
      </c>
      <c r="H23" s="131"/>
      <c r="I23" s="132"/>
      <c r="J23" s="132"/>
      <c r="K23" s="136">
        <f t="shared" si="0"/>
        <v>0</v>
      </c>
      <c r="L23" s="131"/>
    </row>
    <row r="24" spans="2:12" ht="21.75" customHeight="1" x14ac:dyDescent="0.35">
      <c r="B24" s="125" t="s">
        <v>229</v>
      </c>
      <c r="C24" s="131"/>
      <c r="D24" s="132"/>
      <c r="E24" s="128">
        <v>0</v>
      </c>
      <c r="F24" s="129">
        <v>0</v>
      </c>
      <c r="G24" s="130">
        <v>0</v>
      </c>
      <c r="H24" s="131"/>
      <c r="I24" s="132"/>
      <c r="J24" s="132"/>
      <c r="K24" s="133">
        <f t="shared" si="0"/>
        <v>0</v>
      </c>
      <c r="L24" s="131"/>
    </row>
    <row r="25" spans="2:12" ht="21.75" customHeight="1" x14ac:dyDescent="0.35">
      <c r="B25" s="134" t="s">
        <v>230</v>
      </c>
      <c r="C25" s="131"/>
      <c r="D25" s="132"/>
      <c r="E25" s="135">
        <v>0</v>
      </c>
      <c r="F25" s="129">
        <v>0</v>
      </c>
      <c r="G25" s="130">
        <v>0</v>
      </c>
      <c r="H25" s="131"/>
      <c r="I25" s="132"/>
      <c r="J25" s="132"/>
      <c r="K25" s="136">
        <f t="shared" si="0"/>
        <v>0</v>
      </c>
      <c r="L25" s="131"/>
    </row>
    <row r="26" spans="2:12" ht="21.75" customHeight="1" x14ac:dyDescent="0.35">
      <c r="B26" s="125" t="s">
        <v>231</v>
      </c>
      <c r="C26" s="131"/>
      <c r="D26" s="132"/>
      <c r="E26" s="128">
        <v>0</v>
      </c>
      <c r="F26" s="129">
        <v>0</v>
      </c>
      <c r="G26" s="130">
        <v>0</v>
      </c>
      <c r="H26" s="131"/>
      <c r="I26" s="132"/>
      <c r="J26" s="132"/>
      <c r="K26" s="133">
        <f t="shared" si="0"/>
        <v>0</v>
      </c>
      <c r="L26" s="131"/>
    </row>
    <row r="27" spans="2:12" ht="21.75" customHeight="1" x14ac:dyDescent="0.35">
      <c r="B27" s="134" t="s">
        <v>232</v>
      </c>
      <c r="C27" s="131"/>
      <c r="D27" s="132"/>
      <c r="E27" s="135">
        <v>0</v>
      </c>
      <c r="F27" s="129">
        <v>0</v>
      </c>
      <c r="G27" s="130">
        <v>0</v>
      </c>
      <c r="H27" s="131"/>
      <c r="I27" s="132"/>
      <c r="J27" s="132"/>
      <c r="K27" s="136">
        <f t="shared" si="0"/>
        <v>0</v>
      </c>
      <c r="L27" s="131"/>
    </row>
    <row r="28" spans="2:12" ht="21.75" customHeight="1" x14ac:dyDescent="0.35">
      <c r="B28" s="125" t="s">
        <v>233</v>
      </c>
      <c r="C28" s="131"/>
      <c r="D28" s="132"/>
      <c r="E28" s="128">
        <v>0</v>
      </c>
      <c r="F28" s="129">
        <v>0</v>
      </c>
      <c r="G28" s="130">
        <v>0</v>
      </c>
      <c r="H28" s="131"/>
      <c r="I28" s="132"/>
      <c r="J28" s="132"/>
      <c r="K28" s="133">
        <f t="shared" si="0"/>
        <v>0</v>
      </c>
      <c r="L28" s="131"/>
    </row>
    <row r="29" spans="2:12" ht="21.75" customHeight="1" x14ac:dyDescent="0.35">
      <c r="B29" s="134" t="s">
        <v>234</v>
      </c>
      <c r="C29" s="131"/>
      <c r="D29" s="132"/>
      <c r="E29" s="135">
        <v>0</v>
      </c>
      <c r="F29" s="129">
        <v>0</v>
      </c>
      <c r="G29" s="130">
        <v>0</v>
      </c>
      <c r="H29" s="131"/>
      <c r="I29" s="132"/>
      <c r="J29" s="132"/>
      <c r="K29" s="136">
        <f t="shared" si="0"/>
        <v>0</v>
      </c>
      <c r="L29" s="131"/>
    </row>
    <row r="30" spans="2:12" ht="21.75" customHeight="1" x14ac:dyDescent="0.35">
      <c r="B30" s="125" t="s">
        <v>235</v>
      </c>
      <c r="C30" s="131"/>
      <c r="D30" s="132"/>
      <c r="E30" s="128">
        <v>0</v>
      </c>
      <c r="F30" s="129">
        <v>0</v>
      </c>
      <c r="G30" s="130">
        <v>0</v>
      </c>
      <c r="H30" s="131"/>
      <c r="I30" s="132"/>
      <c r="J30" s="132"/>
      <c r="K30" s="133">
        <f t="shared" si="0"/>
        <v>0</v>
      </c>
      <c r="L30" s="131"/>
    </row>
    <row r="31" spans="2:12" ht="21.75" customHeight="1" x14ac:dyDescent="0.35">
      <c r="B31" s="134" t="s">
        <v>236</v>
      </c>
      <c r="C31" s="131"/>
      <c r="D31" s="132"/>
      <c r="E31" s="135">
        <v>0</v>
      </c>
      <c r="F31" s="129">
        <v>0</v>
      </c>
      <c r="G31" s="130">
        <v>0</v>
      </c>
      <c r="H31" s="131"/>
      <c r="I31" s="132"/>
      <c r="J31" s="132"/>
      <c r="K31" s="136">
        <f t="shared" si="0"/>
        <v>0</v>
      </c>
      <c r="L31" s="131"/>
    </row>
    <row r="32" spans="2:12" ht="21.75" customHeight="1" x14ac:dyDescent="0.35">
      <c r="B32" s="125" t="s">
        <v>237</v>
      </c>
      <c r="C32" s="131"/>
      <c r="D32" s="132"/>
      <c r="E32" s="128">
        <v>0</v>
      </c>
      <c r="F32" s="129">
        <v>0</v>
      </c>
      <c r="G32" s="130">
        <v>0</v>
      </c>
      <c r="H32" s="131"/>
      <c r="I32" s="132"/>
      <c r="J32" s="132"/>
      <c r="K32" s="133">
        <f t="shared" si="0"/>
        <v>0</v>
      </c>
      <c r="L32" s="131"/>
    </row>
    <row r="33" spans="2:12" ht="21.75" customHeight="1" x14ac:dyDescent="0.35">
      <c r="B33" s="134" t="s">
        <v>238</v>
      </c>
      <c r="C33" s="131"/>
      <c r="D33" s="132"/>
      <c r="E33" s="135">
        <v>0</v>
      </c>
      <c r="F33" s="129">
        <v>0</v>
      </c>
      <c r="G33" s="130">
        <v>0</v>
      </c>
      <c r="H33" s="131"/>
      <c r="I33" s="132"/>
      <c r="J33" s="132"/>
      <c r="K33" s="136">
        <f t="shared" si="0"/>
        <v>0</v>
      </c>
      <c r="L33" s="131"/>
    </row>
    <row r="34" spans="2:12" ht="21.75" customHeight="1" x14ac:dyDescent="0.35">
      <c r="B34" s="125" t="s">
        <v>239</v>
      </c>
      <c r="C34" s="131"/>
      <c r="D34" s="132"/>
      <c r="E34" s="128">
        <v>0</v>
      </c>
      <c r="F34" s="129">
        <v>0</v>
      </c>
      <c r="G34" s="130">
        <v>0</v>
      </c>
      <c r="H34" s="131"/>
      <c r="I34" s="132"/>
      <c r="J34" s="132"/>
      <c r="K34" s="133">
        <f t="shared" si="0"/>
        <v>0</v>
      </c>
      <c r="L34" s="131"/>
    </row>
    <row r="35" spans="2:12" ht="21.75" customHeight="1" x14ac:dyDescent="0.35">
      <c r="B35" s="134" t="s">
        <v>240</v>
      </c>
      <c r="C35" s="131"/>
      <c r="D35" s="132"/>
      <c r="E35" s="135">
        <v>0</v>
      </c>
      <c r="F35" s="129">
        <v>0</v>
      </c>
      <c r="G35" s="130">
        <v>0</v>
      </c>
      <c r="H35" s="131"/>
      <c r="I35" s="132"/>
      <c r="J35" s="132"/>
      <c r="K35" s="136">
        <f t="shared" si="0"/>
        <v>0</v>
      </c>
      <c r="L35" s="131"/>
    </row>
    <row r="36" spans="2:12" ht="21.75" customHeight="1" x14ac:dyDescent="0.35">
      <c r="B36" s="125" t="s">
        <v>241</v>
      </c>
      <c r="C36" s="131"/>
      <c r="D36" s="132"/>
      <c r="E36" s="128">
        <v>0</v>
      </c>
      <c r="F36" s="129">
        <v>0</v>
      </c>
      <c r="G36" s="130">
        <v>0</v>
      </c>
      <c r="H36" s="131"/>
      <c r="I36" s="132"/>
      <c r="J36" s="132"/>
      <c r="K36" s="133">
        <f t="shared" si="0"/>
        <v>0</v>
      </c>
      <c r="L36" s="131"/>
    </row>
    <row r="37" spans="2:12" ht="21.75" customHeight="1" x14ac:dyDescent="0.35">
      <c r="B37" s="134" t="s">
        <v>242</v>
      </c>
      <c r="C37" s="131"/>
      <c r="D37" s="132"/>
      <c r="E37" s="135">
        <v>0</v>
      </c>
      <c r="F37" s="129">
        <v>0</v>
      </c>
      <c r="G37" s="130">
        <v>0</v>
      </c>
      <c r="H37" s="131"/>
      <c r="I37" s="132"/>
      <c r="J37" s="132"/>
      <c r="K37" s="136">
        <f t="shared" si="0"/>
        <v>0</v>
      </c>
      <c r="L37" s="131"/>
    </row>
    <row r="38" spans="2:12" ht="21.75" customHeight="1" x14ac:dyDescent="0.35">
      <c r="B38" s="125" t="s">
        <v>243</v>
      </c>
      <c r="C38" s="131"/>
      <c r="D38" s="132"/>
      <c r="E38" s="128">
        <v>0</v>
      </c>
      <c r="F38" s="129">
        <v>0</v>
      </c>
      <c r="G38" s="130">
        <v>0</v>
      </c>
      <c r="H38" s="131"/>
      <c r="I38" s="132"/>
      <c r="J38" s="132"/>
      <c r="K38" s="133">
        <f t="shared" si="0"/>
        <v>0</v>
      </c>
      <c r="L38" s="131"/>
    </row>
    <row r="39" spans="2:12" ht="21.75" customHeight="1" x14ac:dyDescent="0.35">
      <c r="B39" s="134" t="s">
        <v>244</v>
      </c>
      <c r="C39" s="131"/>
      <c r="D39" s="132"/>
      <c r="E39" s="135">
        <v>0</v>
      </c>
      <c r="F39" s="129">
        <v>0</v>
      </c>
      <c r="G39" s="130">
        <v>0</v>
      </c>
      <c r="H39" s="131"/>
      <c r="I39" s="132"/>
      <c r="J39" s="132"/>
      <c r="K39" s="136">
        <f t="shared" si="0"/>
        <v>0</v>
      </c>
      <c r="L39" s="131"/>
    </row>
    <row r="40" spans="2:12" ht="21.75" customHeight="1" x14ac:dyDescent="0.35">
      <c r="B40" s="125" t="s">
        <v>245</v>
      </c>
      <c r="C40" s="131"/>
      <c r="D40" s="132"/>
      <c r="E40" s="128">
        <v>0</v>
      </c>
      <c r="F40" s="129">
        <v>0</v>
      </c>
      <c r="G40" s="130">
        <v>0</v>
      </c>
      <c r="H40" s="131"/>
      <c r="I40" s="132"/>
      <c r="J40" s="132"/>
      <c r="K40" s="133">
        <f t="shared" si="0"/>
        <v>0</v>
      </c>
      <c r="L40" s="131"/>
    </row>
    <row r="41" spans="2:12" ht="21.75" customHeight="1" x14ac:dyDescent="0.35">
      <c r="B41" s="134" t="s">
        <v>246</v>
      </c>
      <c r="C41" s="131"/>
      <c r="D41" s="132"/>
      <c r="E41" s="135">
        <v>0</v>
      </c>
      <c r="F41" s="129">
        <v>0</v>
      </c>
      <c r="G41" s="130">
        <v>0</v>
      </c>
      <c r="H41" s="131"/>
      <c r="I41" s="132"/>
      <c r="J41" s="132"/>
      <c r="K41" s="136">
        <f t="shared" si="0"/>
        <v>0</v>
      </c>
      <c r="L41" s="131"/>
    </row>
    <row r="42" spans="2:12" ht="21.75" customHeight="1" x14ac:dyDescent="0.35">
      <c r="B42" s="125" t="s">
        <v>247</v>
      </c>
      <c r="C42" s="131"/>
      <c r="D42" s="132"/>
      <c r="E42" s="128">
        <v>0</v>
      </c>
      <c r="F42" s="129">
        <v>0</v>
      </c>
      <c r="G42" s="130">
        <v>0</v>
      </c>
      <c r="H42" s="131"/>
      <c r="I42" s="132"/>
      <c r="J42" s="132"/>
      <c r="K42" s="133">
        <f t="shared" ref="K42:K59" si="1">IF(G42&gt;0,G42-F42,0)</f>
        <v>0</v>
      </c>
      <c r="L42" s="131"/>
    </row>
    <row r="43" spans="2:12" ht="21.75" customHeight="1" x14ac:dyDescent="0.35">
      <c r="B43" s="134" t="s">
        <v>248</v>
      </c>
      <c r="C43" s="131"/>
      <c r="D43" s="132"/>
      <c r="E43" s="135">
        <v>0</v>
      </c>
      <c r="F43" s="129">
        <v>0</v>
      </c>
      <c r="G43" s="130">
        <v>0</v>
      </c>
      <c r="H43" s="131"/>
      <c r="I43" s="132"/>
      <c r="J43" s="132"/>
      <c r="K43" s="136">
        <f t="shared" si="1"/>
        <v>0</v>
      </c>
      <c r="L43" s="131"/>
    </row>
    <row r="44" spans="2:12" ht="21.75" customHeight="1" x14ac:dyDescent="0.35">
      <c r="B44" s="125" t="s">
        <v>249</v>
      </c>
      <c r="C44" s="131"/>
      <c r="D44" s="132"/>
      <c r="E44" s="128">
        <v>0</v>
      </c>
      <c r="F44" s="129">
        <v>0</v>
      </c>
      <c r="G44" s="130">
        <v>0</v>
      </c>
      <c r="H44" s="131"/>
      <c r="I44" s="132"/>
      <c r="J44" s="132"/>
      <c r="K44" s="133">
        <f t="shared" si="1"/>
        <v>0</v>
      </c>
      <c r="L44" s="131"/>
    </row>
    <row r="45" spans="2:12" ht="21.75" customHeight="1" x14ac:dyDescent="0.35">
      <c r="B45" s="134" t="s">
        <v>250</v>
      </c>
      <c r="C45" s="131"/>
      <c r="D45" s="132"/>
      <c r="E45" s="135">
        <v>0</v>
      </c>
      <c r="F45" s="129">
        <v>0</v>
      </c>
      <c r="G45" s="130">
        <v>0</v>
      </c>
      <c r="H45" s="131"/>
      <c r="I45" s="132"/>
      <c r="J45" s="132"/>
      <c r="K45" s="136">
        <f t="shared" si="1"/>
        <v>0</v>
      </c>
      <c r="L45" s="131"/>
    </row>
    <row r="46" spans="2:12" ht="21.75" customHeight="1" x14ac:dyDescent="0.35">
      <c r="B46" s="125" t="s">
        <v>251</v>
      </c>
      <c r="C46" s="131"/>
      <c r="D46" s="132"/>
      <c r="E46" s="128">
        <v>0</v>
      </c>
      <c r="F46" s="129">
        <v>0</v>
      </c>
      <c r="G46" s="130">
        <v>0</v>
      </c>
      <c r="H46" s="131"/>
      <c r="I46" s="132"/>
      <c r="J46" s="132"/>
      <c r="K46" s="133">
        <f t="shared" si="1"/>
        <v>0</v>
      </c>
      <c r="L46" s="131"/>
    </row>
    <row r="47" spans="2:12" ht="21.75" customHeight="1" x14ac:dyDescent="0.35">
      <c r="B47" s="134" t="s">
        <v>252</v>
      </c>
      <c r="C47" s="131"/>
      <c r="D47" s="132"/>
      <c r="E47" s="135">
        <v>0</v>
      </c>
      <c r="F47" s="129">
        <v>0</v>
      </c>
      <c r="G47" s="130">
        <v>0</v>
      </c>
      <c r="H47" s="131"/>
      <c r="I47" s="132"/>
      <c r="J47" s="132"/>
      <c r="K47" s="136">
        <f t="shared" si="1"/>
        <v>0</v>
      </c>
      <c r="L47" s="131"/>
    </row>
    <row r="48" spans="2:12" ht="21.75" customHeight="1" x14ac:dyDescent="0.35">
      <c r="B48" s="125" t="s">
        <v>253</v>
      </c>
      <c r="C48" s="131"/>
      <c r="D48" s="132"/>
      <c r="E48" s="128">
        <v>0</v>
      </c>
      <c r="F48" s="129">
        <v>0</v>
      </c>
      <c r="G48" s="130">
        <v>0</v>
      </c>
      <c r="H48" s="131"/>
      <c r="I48" s="132"/>
      <c r="J48" s="132"/>
      <c r="K48" s="133">
        <f t="shared" si="1"/>
        <v>0</v>
      </c>
      <c r="L48" s="131"/>
    </row>
    <row r="49" spans="2:12" ht="21.75" customHeight="1" x14ac:dyDescent="0.35">
      <c r="B49" s="134" t="s">
        <v>254</v>
      </c>
      <c r="C49" s="131"/>
      <c r="D49" s="132"/>
      <c r="E49" s="135">
        <v>0</v>
      </c>
      <c r="F49" s="129">
        <v>0</v>
      </c>
      <c r="G49" s="130">
        <v>0</v>
      </c>
      <c r="H49" s="131"/>
      <c r="I49" s="132"/>
      <c r="J49" s="132"/>
      <c r="K49" s="136">
        <f t="shared" si="1"/>
        <v>0</v>
      </c>
      <c r="L49" s="131"/>
    </row>
    <row r="50" spans="2:12" ht="21.75" customHeight="1" x14ac:dyDescent="0.35">
      <c r="B50" s="125" t="s">
        <v>255</v>
      </c>
      <c r="C50" s="131"/>
      <c r="D50" s="132"/>
      <c r="E50" s="128">
        <v>0</v>
      </c>
      <c r="F50" s="129">
        <v>0</v>
      </c>
      <c r="G50" s="130">
        <v>0</v>
      </c>
      <c r="H50" s="131"/>
      <c r="I50" s="132"/>
      <c r="J50" s="132"/>
      <c r="K50" s="133">
        <f t="shared" si="1"/>
        <v>0</v>
      </c>
      <c r="L50" s="131"/>
    </row>
    <row r="51" spans="2:12" ht="21.75" customHeight="1" x14ac:dyDescent="0.35">
      <c r="B51" s="134" t="s">
        <v>256</v>
      </c>
      <c r="C51" s="131"/>
      <c r="D51" s="132"/>
      <c r="E51" s="135">
        <v>0</v>
      </c>
      <c r="F51" s="129">
        <v>0</v>
      </c>
      <c r="G51" s="130">
        <v>0</v>
      </c>
      <c r="H51" s="131"/>
      <c r="I51" s="132"/>
      <c r="J51" s="132"/>
      <c r="K51" s="136">
        <f t="shared" si="1"/>
        <v>0</v>
      </c>
      <c r="L51" s="131"/>
    </row>
    <row r="52" spans="2:12" ht="21.75" customHeight="1" x14ac:dyDescent="0.35">
      <c r="B52" s="125" t="s">
        <v>257</v>
      </c>
      <c r="C52" s="131"/>
      <c r="D52" s="132"/>
      <c r="E52" s="128">
        <v>0</v>
      </c>
      <c r="F52" s="129">
        <v>0</v>
      </c>
      <c r="G52" s="130">
        <v>0</v>
      </c>
      <c r="H52" s="131"/>
      <c r="I52" s="132"/>
      <c r="J52" s="132"/>
      <c r="K52" s="133">
        <f t="shared" si="1"/>
        <v>0</v>
      </c>
      <c r="L52" s="131"/>
    </row>
    <row r="53" spans="2:12" ht="21.75" customHeight="1" x14ac:dyDescent="0.35">
      <c r="B53" s="134" t="s">
        <v>258</v>
      </c>
      <c r="C53" s="131"/>
      <c r="D53" s="132"/>
      <c r="E53" s="135">
        <v>0</v>
      </c>
      <c r="F53" s="129">
        <v>0</v>
      </c>
      <c r="G53" s="130">
        <v>0</v>
      </c>
      <c r="H53" s="131"/>
      <c r="I53" s="132"/>
      <c r="J53" s="132"/>
      <c r="K53" s="136">
        <f t="shared" si="1"/>
        <v>0</v>
      </c>
      <c r="L53" s="131"/>
    </row>
    <row r="54" spans="2:12" ht="21.75" customHeight="1" x14ac:dyDescent="0.35">
      <c r="B54" s="125" t="s">
        <v>259</v>
      </c>
      <c r="C54" s="131"/>
      <c r="D54" s="132"/>
      <c r="E54" s="128">
        <v>0</v>
      </c>
      <c r="F54" s="129">
        <v>0</v>
      </c>
      <c r="G54" s="130">
        <v>0</v>
      </c>
      <c r="H54" s="131"/>
      <c r="I54" s="132"/>
      <c r="J54" s="132"/>
      <c r="K54" s="133">
        <f t="shared" si="1"/>
        <v>0</v>
      </c>
      <c r="L54" s="131"/>
    </row>
    <row r="55" spans="2:12" ht="21.75" customHeight="1" x14ac:dyDescent="0.35">
      <c r="B55" s="134" t="s">
        <v>260</v>
      </c>
      <c r="C55" s="131"/>
      <c r="D55" s="132"/>
      <c r="E55" s="135">
        <v>0</v>
      </c>
      <c r="F55" s="129">
        <v>0</v>
      </c>
      <c r="G55" s="130">
        <v>0</v>
      </c>
      <c r="H55" s="131"/>
      <c r="I55" s="132"/>
      <c r="J55" s="132"/>
      <c r="K55" s="136">
        <f t="shared" si="1"/>
        <v>0</v>
      </c>
      <c r="L55" s="131"/>
    </row>
    <row r="56" spans="2:12" ht="21.75" customHeight="1" x14ac:dyDescent="0.35">
      <c r="B56" s="125" t="s">
        <v>261</v>
      </c>
      <c r="C56" s="131"/>
      <c r="D56" s="132"/>
      <c r="E56" s="128">
        <v>0</v>
      </c>
      <c r="F56" s="129">
        <v>0</v>
      </c>
      <c r="G56" s="130">
        <v>0</v>
      </c>
      <c r="H56" s="131"/>
      <c r="I56" s="132"/>
      <c r="J56" s="132"/>
      <c r="K56" s="133">
        <f t="shared" si="1"/>
        <v>0</v>
      </c>
      <c r="L56" s="131"/>
    </row>
    <row r="57" spans="2:12" ht="21.75" customHeight="1" x14ac:dyDescent="0.35">
      <c r="B57" s="134" t="s">
        <v>262</v>
      </c>
      <c r="C57" s="131"/>
      <c r="D57" s="132"/>
      <c r="E57" s="135">
        <v>0</v>
      </c>
      <c r="F57" s="129">
        <v>0</v>
      </c>
      <c r="G57" s="130">
        <v>0</v>
      </c>
      <c r="H57" s="131"/>
      <c r="I57" s="132"/>
      <c r="J57" s="132"/>
      <c r="K57" s="136">
        <f t="shared" si="1"/>
        <v>0</v>
      </c>
      <c r="L57" s="131"/>
    </row>
    <row r="58" spans="2:12" ht="21.75" customHeight="1" x14ac:dyDescent="0.35">
      <c r="B58" s="125" t="s">
        <v>263</v>
      </c>
      <c r="C58" s="131"/>
      <c r="D58" s="132"/>
      <c r="E58" s="128">
        <v>0</v>
      </c>
      <c r="F58" s="129">
        <v>0</v>
      </c>
      <c r="G58" s="130">
        <v>0</v>
      </c>
      <c r="H58" s="131"/>
      <c r="I58" s="132"/>
      <c r="J58" s="132"/>
      <c r="K58" s="133">
        <f t="shared" si="1"/>
        <v>0</v>
      </c>
      <c r="L58" s="131"/>
    </row>
    <row r="59" spans="2:12" ht="21.75" customHeight="1" x14ac:dyDescent="0.35">
      <c r="B59" s="134" t="s">
        <v>264</v>
      </c>
      <c r="C59" s="131"/>
      <c r="D59" s="132"/>
      <c r="E59" s="135">
        <v>0</v>
      </c>
      <c r="F59" s="129">
        <v>0</v>
      </c>
      <c r="G59" s="130">
        <v>0</v>
      </c>
      <c r="H59" s="131"/>
      <c r="I59" s="132"/>
      <c r="J59" s="132"/>
      <c r="K59" s="136">
        <f t="shared" si="1"/>
        <v>0</v>
      </c>
      <c r="L59" s="131"/>
    </row>
    <row r="60" spans="2:12" ht="24" customHeight="1" x14ac:dyDescent="0.35">
      <c r="B60" s="137" t="s">
        <v>265</v>
      </c>
      <c r="F60" s="103">
        <f>SUM(F10:F59)</f>
        <v>12200000</v>
      </c>
      <c r="G60" s="92">
        <f>SUM(G10:G59)</f>
        <v>0</v>
      </c>
      <c r="K60" s="102">
        <f>SUM(K10:K59)</f>
        <v>0</v>
      </c>
    </row>
  </sheetData>
  <mergeCells count="3">
    <mergeCell ref="B1:L1"/>
    <mergeCell ref="B2:L2"/>
    <mergeCell ref="B4:L4"/>
  </mergeCells>
  <pageMargins left="0.75" right="0.75" top="1" bottom="1" header="0.511811023622047" footer="0.511811023622047"/>
  <pageSetup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66573"/>
    <pageSetUpPr fitToPage="1"/>
  </sheetPr>
  <dimension ref="A1:F27"/>
  <sheetViews>
    <sheetView showGridLines="0" tabSelected="1" zoomScaleNormal="100" workbookViewId="0">
      <selection activeCell="H6" sqref="H6"/>
    </sheetView>
  </sheetViews>
  <sheetFormatPr defaultColWidth="8.6328125" defaultRowHeight="14.5" x14ac:dyDescent="0.35"/>
  <cols>
    <col min="1" max="1" width="3" style="15" customWidth="1"/>
    <col min="2" max="2" width="24" style="15" customWidth="1"/>
    <col min="3" max="3" width="3" style="15" customWidth="1"/>
    <col min="4" max="5" width="30" style="15" customWidth="1"/>
    <col min="6" max="6" width="3" style="15" customWidth="1"/>
  </cols>
  <sheetData>
    <row r="1" spans="2:5" ht="42" customHeight="1" x14ac:dyDescent="0.35">
      <c r="B1" s="14" t="s">
        <v>266</v>
      </c>
      <c r="C1" s="14"/>
      <c r="D1" s="14"/>
      <c r="E1" s="14"/>
    </row>
    <row r="2" spans="2:5" ht="21.75" customHeight="1" x14ac:dyDescent="0.35">
      <c r="B2" s="13" t="s">
        <v>267</v>
      </c>
      <c r="C2" s="13"/>
      <c r="D2" s="13"/>
      <c r="E2" s="13"/>
    </row>
    <row r="3" spans="2:5" ht="6.75" customHeight="1" x14ac:dyDescent="0.35"/>
    <row r="4" spans="2:5" ht="19.5" customHeight="1" x14ac:dyDescent="0.35">
      <c r="B4" s="12" t="s">
        <v>268</v>
      </c>
      <c r="C4" s="12"/>
      <c r="D4" s="12"/>
      <c r="E4" s="12"/>
    </row>
    <row r="5" spans="2:5" ht="21.75" customHeight="1" x14ac:dyDescent="0.35">
      <c r="B5" s="138" t="s">
        <v>269</v>
      </c>
      <c r="D5" s="138" t="s">
        <v>270</v>
      </c>
      <c r="E5" s="138" t="s">
        <v>271</v>
      </c>
    </row>
    <row r="6" spans="2:5" ht="27.75" customHeight="1" x14ac:dyDescent="0.35">
      <c r="B6" s="139" t="s">
        <v>272</v>
      </c>
      <c r="D6" s="140" t="s">
        <v>273</v>
      </c>
      <c r="E6" s="140" t="s">
        <v>274</v>
      </c>
    </row>
    <row r="7" spans="2:5" ht="27.75" customHeight="1" x14ac:dyDescent="0.35">
      <c r="B7" s="141" t="s">
        <v>275</v>
      </c>
      <c r="D7" s="142" t="s">
        <v>276</v>
      </c>
      <c r="E7" s="142" t="s">
        <v>277</v>
      </c>
    </row>
    <row r="8" spans="2:5" ht="27.75" customHeight="1" x14ac:dyDescent="0.35">
      <c r="B8" s="139" t="s">
        <v>278</v>
      </c>
      <c r="D8" s="140" t="s">
        <v>279</v>
      </c>
      <c r="E8" s="140" t="s">
        <v>280</v>
      </c>
    </row>
    <row r="9" spans="2:5" ht="27.75" customHeight="1" x14ac:dyDescent="0.35">
      <c r="B9" s="141" t="s">
        <v>281</v>
      </c>
      <c r="D9" s="142" t="s">
        <v>282</v>
      </c>
      <c r="E9" s="142" t="s">
        <v>283</v>
      </c>
    </row>
    <row r="10" spans="2:5" ht="27.75" customHeight="1" x14ac:dyDescent="0.35">
      <c r="B10" s="139" t="s">
        <v>284</v>
      </c>
      <c r="D10" s="140" t="s">
        <v>285</v>
      </c>
      <c r="E10" s="140" t="s">
        <v>286</v>
      </c>
    </row>
    <row r="11" spans="2:5" ht="27.75" customHeight="1" x14ac:dyDescent="0.35">
      <c r="B11" s="141" t="s">
        <v>287</v>
      </c>
      <c r="D11" s="142" t="s">
        <v>288</v>
      </c>
      <c r="E11" s="142" t="s">
        <v>289</v>
      </c>
    </row>
    <row r="12" spans="2:5" ht="27.75" customHeight="1" x14ac:dyDescent="0.35">
      <c r="B12" s="139" t="s">
        <v>290</v>
      </c>
      <c r="D12" s="140" t="s">
        <v>291</v>
      </c>
      <c r="E12" s="140" t="s">
        <v>292</v>
      </c>
    </row>
    <row r="13" spans="2:5" ht="7.5" customHeight="1" x14ac:dyDescent="0.35"/>
    <row r="14" spans="2:5" ht="19.5" customHeight="1" x14ac:dyDescent="0.35">
      <c r="B14" s="11" t="s">
        <v>293</v>
      </c>
      <c r="C14" s="11"/>
      <c r="D14" s="11"/>
      <c r="E14" s="11"/>
    </row>
    <row r="15" spans="2:5" ht="21.75" customHeight="1" x14ac:dyDescent="0.35">
      <c r="B15" s="55" t="s">
        <v>294</v>
      </c>
      <c r="D15" s="55" t="s">
        <v>295</v>
      </c>
    </row>
    <row r="16" spans="2:5" ht="30" customHeight="1" x14ac:dyDescent="0.35">
      <c r="B16" s="143" t="s">
        <v>24</v>
      </c>
      <c r="D16" s="164"/>
      <c r="E16" s="164"/>
    </row>
    <row r="17" spans="2:5" ht="30" customHeight="1" x14ac:dyDescent="0.35">
      <c r="B17" s="144" t="s">
        <v>25</v>
      </c>
      <c r="D17" s="165"/>
      <c r="E17" s="165"/>
    </row>
    <row r="18" spans="2:5" ht="30" customHeight="1" x14ac:dyDescent="0.35">
      <c r="B18" s="143" t="s">
        <v>26</v>
      </c>
      <c r="D18" s="164"/>
      <c r="E18" s="164"/>
    </row>
    <row r="19" spans="2:5" ht="30" customHeight="1" x14ac:dyDescent="0.35">
      <c r="B19" s="144" t="s">
        <v>27</v>
      </c>
      <c r="D19" s="165"/>
      <c r="E19" s="165"/>
    </row>
    <row r="20" spans="2:5" ht="30" customHeight="1" x14ac:dyDescent="0.35">
      <c r="B20" s="143" t="s">
        <v>28</v>
      </c>
      <c r="D20" s="164"/>
      <c r="E20" s="164"/>
    </row>
    <row r="21" spans="2:5" ht="30" customHeight="1" x14ac:dyDescent="0.35">
      <c r="B21" s="144" t="s">
        <v>29</v>
      </c>
      <c r="D21" s="165"/>
      <c r="E21" s="165"/>
    </row>
    <row r="22" spans="2:5" ht="30" customHeight="1" x14ac:dyDescent="0.35">
      <c r="B22" s="143" t="s">
        <v>30</v>
      </c>
      <c r="D22" s="164"/>
      <c r="E22" s="164"/>
    </row>
    <row r="23" spans="2:5" ht="30" customHeight="1" x14ac:dyDescent="0.35">
      <c r="B23" s="144" t="s">
        <v>31</v>
      </c>
      <c r="D23" s="165"/>
      <c r="E23" s="165"/>
    </row>
    <row r="24" spans="2:5" ht="30" customHeight="1" x14ac:dyDescent="0.35">
      <c r="B24" s="143" t="s">
        <v>32</v>
      </c>
      <c r="D24" s="164"/>
      <c r="E24" s="164"/>
    </row>
    <row r="25" spans="2:5" ht="30" customHeight="1" x14ac:dyDescent="0.35">
      <c r="B25" s="144" t="s">
        <v>33</v>
      </c>
      <c r="D25" s="165"/>
      <c r="E25" s="165"/>
    </row>
    <row r="26" spans="2:5" ht="30" customHeight="1" x14ac:dyDescent="0.35">
      <c r="B26" s="143" t="s">
        <v>34</v>
      </c>
      <c r="D26" s="164"/>
      <c r="E26" s="164"/>
    </row>
    <row r="27" spans="2:5" ht="30" customHeight="1" x14ac:dyDescent="0.35">
      <c r="B27" s="144" t="s">
        <v>35</v>
      </c>
      <c r="D27" s="165"/>
      <c r="E27" s="165"/>
    </row>
  </sheetData>
  <mergeCells count="16">
    <mergeCell ref="D27:E27"/>
    <mergeCell ref="D22:E22"/>
    <mergeCell ref="D23:E23"/>
    <mergeCell ref="D24:E24"/>
    <mergeCell ref="D25:E25"/>
    <mergeCell ref="D26:E26"/>
    <mergeCell ref="D17:E17"/>
    <mergeCell ref="D18:E18"/>
    <mergeCell ref="D19:E19"/>
    <mergeCell ref="D20:E20"/>
    <mergeCell ref="D21:E21"/>
    <mergeCell ref="B1:E1"/>
    <mergeCell ref="B2:E2"/>
    <mergeCell ref="B4:E4"/>
    <mergeCell ref="B14:E14"/>
    <mergeCell ref="D16:E16"/>
  </mergeCells>
  <pageMargins left="0.75" right="0.75" top="1" bottom="1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📊 Dashboard</vt:lpstr>
      <vt:lpstr>🏠 Properties</vt:lpstr>
      <vt:lpstr>💰 Income Planner</vt:lpstr>
      <vt:lpstr>🔧 Expense Budget</vt:lpstr>
      <vt:lpstr>📈 Cash Flow</vt:lpstr>
      <vt:lpstr>🔨 Repair Tracker</vt:lpstr>
      <vt:lpstr>📋 Notes &amp; Reminders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Raymond Kirungi</cp:lastModifiedBy>
  <cp:revision>0</cp:revision>
  <dcterms:created xsi:type="dcterms:W3CDTF">2026-04-22T20:08:39Z</dcterms:created>
  <dcterms:modified xsi:type="dcterms:W3CDTF">2026-04-23T17:15:16Z</dcterms:modified>
  <dc:language>en-US</dc:language>
</cp:coreProperties>
</file>