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
    </mc:Choice>
  </mc:AlternateContent>
  <bookViews>
    <workbookView xWindow="0" yWindow="0" windowWidth="19200" windowHeight="6930" tabRatio="500"/>
  </bookViews>
  <sheets>
    <sheet name="Setup" sheetId="1" r:id="rId1"/>
    <sheet name="Income" sheetId="2" r:id="rId2"/>
    <sheet name="Expenses" sheetId="3" r:id="rId3"/>
    <sheet name="Dashboard" sheetId="4" r:id="rId4"/>
    <sheet name="Tax" sheetId="5" r:id="rId5"/>
    <sheet name="Area Index" sheetId="6" r:id="rId6"/>
    <sheet name="Statement" sheetId="7" r:id="rId7"/>
  </sheets>
  <definedNames>
    <definedName name="_xlnm.Print_Area" localSheetId="6">Statement!$A$1:$F$37</definedName>
  </definedNames>
  <calcPr calcId="162913" iterateDelta="1E-4"/>
</workbook>
</file>

<file path=xl/calcChain.xml><?xml version="1.0" encoding="utf-8"?>
<calcChain xmlns="http://schemas.openxmlformats.org/spreadsheetml/2006/main">
  <c r="C29" i="7" l="1"/>
  <c r="C27" i="7"/>
  <c r="E24" i="7"/>
  <c r="E22" i="7"/>
  <c r="E21" i="7"/>
  <c r="E20" i="7"/>
  <c r="E19" i="7"/>
  <c r="E18" i="7"/>
  <c r="E17" i="7"/>
  <c r="E16" i="7"/>
  <c r="E12" i="7"/>
  <c r="C6" i="7"/>
  <c r="D36" i="5"/>
  <c r="D35" i="5"/>
  <c r="D34" i="5"/>
  <c r="D33" i="5"/>
  <c r="D32" i="5"/>
  <c r="D31" i="5"/>
  <c r="D27" i="5"/>
  <c r="D23" i="5"/>
  <c r="D16" i="5"/>
  <c r="D14" i="5"/>
  <c r="E9" i="5"/>
  <c r="D13" i="5" s="1"/>
  <c r="B42" i="4"/>
  <c r="B41" i="4"/>
  <c r="B40" i="4"/>
  <c r="C37" i="4"/>
  <c r="B37" i="4"/>
  <c r="C36" i="4"/>
  <c r="B36" i="4"/>
  <c r="C35" i="4"/>
  <c r="B35" i="4"/>
  <c r="C34" i="4"/>
  <c r="B34" i="4"/>
  <c r="C33" i="4"/>
  <c r="B33" i="4"/>
  <c r="R23" i="4"/>
  <c r="R22" i="4"/>
  <c r="R21" i="4"/>
  <c r="R20" i="4"/>
  <c r="R19" i="4"/>
  <c r="M19" i="4"/>
  <c r="I19" i="4"/>
  <c r="E19" i="4"/>
  <c r="A19" i="4"/>
  <c r="R18" i="4"/>
  <c r="R16" i="4"/>
  <c r="R15" i="4"/>
  <c r="M15" i="4"/>
  <c r="E15" i="4"/>
  <c r="A15" i="4"/>
  <c r="R14" i="4"/>
  <c r="R13" i="4"/>
  <c r="R11" i="4"/>
  <c r="M11" i="4"/>
  <c r="E11" i="4"/>
  <c r="A7" i="4"/>
  <c r="R4" i="4"/>
  <c r="K2" i="4"/>
  <c r="G98" i="2"/>
  <c r="E98" i="2"/>
  <c r="G97" i="2"/>
  <c r="E97" i="2"/>
  <c r="G96" i="2"/>
  <c r="E96" i="2"/>
  <c r="G95" i="2"/>
  <c r="E95" i="2"/>
  <c r="G94" i="2"/>
  <c r="E94" i="2"/>
  <c r="G93" i="2"/>
  <c r="E93" i="2"/>
  <c r="G92" i="2"/>
  <c r="E92" i="2"/>
  <c r="G91" i="2"/>
  <c r="E91" i="2"/>
  <c r="G90" i="2"/>
  <c r="E90" i="2"/>
  <c r="G89" i="2"/>
  <c r="E89" i="2"/>
  <c r="G88" i="2"/>
  <c r="E88" i="2"/>
  <c r="G87" i="2"/>
  <c r="E87" i="2"/>
  <c r="G86" i="2"/>
  <c r="E86" i="2"/>
  <c r="G85" i="2"/>
  <c r="E85" i="2"/>
  <c r="G84" i="2"/>
  <c r="E84" i="2"/>
  <c r="G83" i="2"/>
  <c r="E83" i="2"/>
  <c r="G82" i="2"/>
  <c r="E82" i="2"/>
  <c r="G81" i="2"/>
  <c r="E81" i="2"/>
  <c r="G80" i="2"/>
  <c r="E80" i="2"/>
  <c r="G79" i="2"/>
  <c r="E79" i="2"/>
  <c r="G78" i="2"/>
  <c r="E78" i="2"/>
  <c r="G77" i="2"/>
  <c r="E77" i="2"/>
  <c r="G76" i="2"/>
  <c r="E76" i="2"/>
  <c r="G75" i="2"/>
  <c r="E75" i="2"/>
  <c r="G74" i="2"/>
  <c r="E74" i="2"/>
  <c r="G73" i="2"/>
  <c r="E73" i="2"/>
  <c r="G72" i="2"/>
  <c r="E72" i="2"/>
  <c r="G71" i="2"/>
  <c r="E71" i="2"/>
  <c r="G70" i="2"/>
  <c r="E70" i="2"/>
  <c r="G69" i="2"/>
  <c r="E69" i="2"/>
  <c r="G68" i="2"/>
  <c r="E68" i="2"/>
  <c r="G67" i="2"/>
  <c r="E67" i="2"/>
  <c r="G66" i="2"/>
  <c r="E66" i="2"/>
  <c r="G65" i="2"/>
  <c r="E65" i="2"/>
  <c r="G64" i="2"/>
  <c r="E64" i="2"/>
  <c r="G63" i="2"/>
  <c r="E63" i="2"/>
  <c r="G62" i="2"/>
  <c r="E62" i="2"/>
  <c r="G61" i="2"/>
  <c r="E61" i="2"/>
  <c r="G60" i="2"/>
  <c r="E60" i="2"/>
  <c r="G59" i="2"/>
  <c r="E59" i="2"/>
  <c r="G58" i="2"/>
  <c r="E58" i="2"/>
  <c r="G57" i="2"/>
  <c r="E57" i="2"/>
  <c r="G56" i="2"/>
  <c r="E56" i="2"/>
  <c r="G55" i="2"/>
  <c r="E55" i="2"/>
  <c r="G54" i="2"/>
  <c r="E54" i="2"/>
  <c r="G53" i="2"/>
  <c r="E53" i="2"/>
  <c r="G52" i="2"/>
  <c r="E52" i="2"/>
  <c r="G51" i="2"/>
  <c r="E51" i="2"/>
  <c r="G50" i="2"/>
  <c r="E50" i="2"/>
  <c r="G49" i="2"/>
  <c r="E49" i="2"/>
  <c r="G48" i="2"/>
  <c r="E48" i="2"/>
  <c r="G47" i="2"/>
  <c r="E47" i="2"/>
  <c r="G46" i="2"/>
  <c r="E46" i="2"/>
  <c r="G45" i="2"/>
  <c r="E45" i="2"/>
  <c r="G44" i="2"/>
  <c r="E44" i="2"/>
  <c r="G43" i="2"/>
  <c r="E43" i="2"/>
  <c r="G42" i="2"/>
  <c r="E42" i="2"/>
  <c r="G41" i="2"/>
  <c r="E41" i="2"/>
  <c r="G40" i="2"/>
  <c r="E40" i="2"/>
  <c r="G39" i="2"/>
  <c r="E39" i="2"/>
  <c r="G38" i="2"/>
  <c r="E38" i="2"/>
  <c r="G37" i="2"/>
  <c r="E37" i="2"/>
  <c r="G36" i="2"/>
  <c r="E36" i="2"/>
  <c r="G35" i="2"/>
  <c r="E35" i="2"/>
  <c r="G34" i="2"/>
  <c r="E34" i="2"/>
  <c r="G33" i="2"/>
  <c r="E33" i="2"/>
  <c r="G32" i="2"/>
  <c r="E32" i="2"/>
  <c r="G31" i="2"/>
  <c r="E31" i="2"/>
  <c r="G30" i="2"/>
  <c r="E30" i="2"/>
  <c r="G29" i="2"/>
  <c r="E29" i="2"/>
  <c r="G28" i="2"/>
  <c r="E28" i="2"/>
  <c r="G27" i="2"/>
  <c r="E27" i="2"/>
  <c r="G26" i="2"/>
  <c r="E26" i="2"/>
  <c r="G25" i="2"/>
  <c r="E25" i="2"/>
  <c r="G24" i="2"/>
  <c r="E24" i="2"/>
  <c r="G23" i="2"/>
  <c r="E23" i="2"/>
  <c r="G22" i="2"/>
  <c r="E22" i="2"/>
  <c r="G21" i="2"/>
  <c r="E21" i="2"/>
  <c r="G20" i="2"/>
  <c r="E20" i="2"/>
  <c r="G19" i="2"/>
  <c r="E19" i="2"/>
  <c r="S16" i="2"/>
  <c r="R16" i="2"/>
  <c r="Q16" i="2"/>
  <c r="P16" i="2"/>
  <c r="O16" i="2"/>
  <c r="N16" i="2"/>
  <c r="M16" i="2"/>
  <c r="L16" i="2"/>
  <c r="K16" i="2"/>
  <c r="J16" i="2"/>
  <c r="I16" i="2"/>
  <c r="H16" i="2"/>
  <c r="G16" i="2"/>
  <c r="F16" i="2"/>
  <c r="T15" i="2"/>
  <c r="S15" i="2"/>
  <c r="R15" i="2"/>
  <c r="Q15" i="2"/>
  <c r="P15" i="2"/>
  <c r="O15" i="2"/>
  <c r="N15" i="2"/>
  <c r="M15" i="2"/>
  <c r="L15" i="2"/>
  <c r="K15" i="2"/>
  <c r="J15" i="2"/>
  <c r="I15" i="2"/>
  <c r="H15" i="2"/>
  <c r="G15" i="2"/>
  <c r="F15" i="2"/>
  <c r="E15" i="2"/>
  <c r="D15" i="2"/>
  <c r="C15" i="2"/>
  <c r="B15" i="2"/>
  <c r="T14" i="2"/>
  <c r="S14" i="2"/>
  <c r="R14" i="2"/>
  <c r="Q14" i="2"/>
  <c r="P14" i="2"/>
  <c r="O14" i="2"/>
  <c r="N14" i="2"/>
  <c r="M14" i="2"/>
  <c r="L14" i="2"/>
  <c r="K14" i="2"/>
  <c r="J14" i="2"/>
  <c r="I14" i="2"/>
  <c r="H14" i="2"/>
  <c r="G14" i="2"/>
  <c r="F14" i="2"/>
  <c r="E14" i="2"/>
  <c r="D14" i="2"/>
  <c r="C14" i="2"/>
  <c r="B14" i="2"/>
  <c r="T13" i="2"/>
  <c r="S13" i="2"/>
  <c r="R13" i="2"/>
  <c r="Q13" i="2"/>
  <c r="P13" i="2"/>
  <c r="O13" i="2"/>
  <c r="N13" i="2"/>
  <c r="M13" i="2"/>
  <c r="L13" i="2"/>
  <c r="K13" i="2"/>
  <c r="J13" i="2"/>
  <c r="I13" i="2"/>
  <c r="H13" i="2"/>
  <c r="G13" i="2"/>
  <c r="F13" i="2"/>
  <c r="E13" i="2"/>
  <c r="D13" i="2"/>
  <c r="C13" i="2"/>
  <c r="B13" i="2"/>
  <c r="T12" i="2"/>
  <c r="S12" i="2"/>
  <c r="R12" i="2"/>
  <c r="Q12" i="2"/>
  <c r="P12" i="2"/>
  <c r="O12" i="2"/>
  <c r="N12" i="2"/>
  <c r="M12" i="2"/>
  <c r="L12" i="2"/>
  <c r="K12" i="2"/>
  <c r="J12" i="2"/>
  <c r="I12" i="2"/>
  <c r="H12" i="2"/>
  <c r="G12" i="2"/>
  <c r="F12" i="2"/>
  <c r="E12" i="2"/>
  <c r="D12" i="2"/>
  <c r="C12" i="2"/>
  <c r="B12" i="2"/>
  <c r="T11" i="2"/>
  <c r="S11" i="2"/>
  <c r="R11" i="2"/>
  <c r="Q11" i="2"/>
  <c r="P11" i="2"/>
  <c r="O11" i="2"/>
  <c r="N11" i="2"/>
  <c r="M11" i="2"/>
  <c r="L11" i="2"/>
  <c r="K11" i="2"/>
  <c r="J11" i="2"/>
  <c r="I11" i="2"/>
  <c r="H11" i="2"/>
  <c r="G11" i="2"/>
  <c r="F11" i="2"/>
  <c r="E11" i="2"/>
  <c r="D11" i="2"/>
  <c r="C11" i="2"/>
  <c r="B11" i="2"/>
  <c r="T10" i="2"/>
  <c r="S10" i="2"/>
  <c r="R10" i="2"/>
  <c r="Q10" i="2"/>
  <c r="P10" i="2"/>
  <c r="O10" i="2"/>
  <c r="N10" i="2"/>
  <c r="M10" i="2"/>
  <c r="L10" i="2"/>
  <c r="K10" i="2"/>
  <c r="J10" i="2"/>
  <c r="I10" i="2"/>
  <c r="H10" i="2"/>
  <c r="G10" i="2"/>
  <c r="F10" i="2"/>
  <c r="E10" i="2"/>
  <c r="D10" i="2"/>
  <c r="C10" i="2"/>
  <c r="B10" i="2"/>
  <c r="T9" i="2"/>
  <c r="S9" i="2"/>
  <c r="R9" i="2"/>
  <c r="Q9" i="2"/>
  <c r="P9" i="2"/>
  <c r="O9" i="2"/>
  <c r="N9" i="2"/>
  <c r="M9" i="2"/>
  <c r="L9" i="2"/>
  <c r="K9" i="2"/>
  <c r="J9" i="2"/>
  <c r="I9" i="2"/>
  <c r="H9" i="2"/>
  <c r="G9" i="2"/>
  <c r="F9" i="2"/>
  <c r="E9" i="2"/>
  <c r="D9" i="2"/>
  <c r="C9" i="2"/>
  <c r="B9" i="2"/>
  <c r="T8" i="2"/>
  <c r="S8" i="2"/>
  <c r="R8" i="2"/>
  <c r="Q8" i="2"/>
  <c r="P8" i="2"/>
  <c r="O8" i="2"/>
  <c r="N8" i="2"/>
  <c r="M8" i="2"/>
  <c r="L8" i="2"/>
  <c r="K8" i="2"/>
  <c r="J8" i="2"/>
  <c r="I8" i="2"/>
  <c r="H8" i="2"/>
  <c r="G8" i="2"/>
  <c r="F8" i="2"/>
  <c r="E8" i="2"/>
  <c r="D8" i="2"/>
  <c r="C8" i="2"/>
  <c r="B8" i="2"/>
  <c r="T7" i="2"/>
  <c r="S7" i="2"/>
  <c r="R7" i="2"/>
  <c r="Q7" i="2"/>
  <c r="P7" i="2"/>
  <c r="O7" i="2"/>
  <c r="N7" i="2"/>
  <c r="M7" i="2"/>
  <c r="L7" i="2"/>
  <c r="K7" i="2"/>
  <c r="J7" i="2"/>
  <c r="I7" i="2"/>
  <c r="H7" i="2"/>
  <c r="G7" i="2"/>
  <c r="F7" i="2"/>
  <c r="E7" i="2"/>
  <c r="D7" i="2"/>
  <c r="C7" i="2"/>
  <c r="B7" i="2"/>
  <c r="T6" i="2"/>
  <c r="S6" i="2"/>
  <c r="R6" i="2"/>
  <c r="Q6" i="2"/>
  <c r="P6" i="2"/>
  <c r="O6" i="2"/>
  <c r="N6" i="2"/>
  <c r="M6" i="2"/>
  <c r="L6" i="2"/>
  <c r="K6" i="2"/>
  <c r="J6" i="2"/>
  <c r="I6" i="2"/>
  <c r="H6" i="2"/>
  <c r="G6" i="2"/>
  <c r="F6" i="2"/>
  <c r="E6" i="2"/>
  <c r="D6" i="2"/>
  <c r="C6" i="2"/>
  <c r="B6" i="2"/>
  <c r="R35" i="1"/>
  <c r="O35" i="1"/>
  <c r="R33" i="1"/>
  <c r="Q33" i="1"/>
  <c r="P33" i="1"/>
  <c r="O33" i="1"/>
  <c r="R32" i="1"/>
  <c r="Q32" i="1"/>
  <c r="P32" i="1"/>
  <c r="O32" i="1"/>
  <c r="R31" i="1"/>
  <c r="Q31" i="1"/>
  <c r="P31" i="1"/>
  <c r="O31" i="1"/>
  <c r="R30" i="1"/>
  <c r="Q30" i="1"/>
  <c r="P30" i="1"/>
  <c r="O30" i="1"/>
  <c r="R29" i="1"/>
  <c r="Q29" i="1"/>
  <c r="P29" i="1"/>
  <c r="O29" i="1"/>
  <c r="R28" i="1"/>
  <c r="Q28" i="1"/>
  <c r="P28" i="1"/>
  <c r="O28" i="1"/>
  <c r="R27" i="1"/>
  <c r="Q27" i="1"/>
  <c r="P27" i="1"/>
  <c r="O27" i="1"/>
  <c r="R26" i="1"/>
  <c r="Q26" i="1"/>
  <c r="P26" i="1"/>
  <c r="O26" i="1"/>
  <c r="R25" i="1"/>
  <c r="Q25" i="1"/>
  <c r="P25" i="1"/>
  <c r="O25" i="1"/>
  <c r="R24" i="1"/>
  <c r="Q24" i="1"/>
  <c r="P24" i="1"/>
  <c r="O24" i="1"/>
  <c r="R5" i="4" l="1"/>
  <c r="R9" i="4" s="1"/>
  <c r="R17" i="4"/>
  <c r="I15" i="4" s="1"/>
  <c r="I22" i="4"/>
  <c r="E33" i="7"/>
  <c r="D15" i="5"/>
  <c r="D17" i="5" s="1"/>
  <c r="D22" i="5"/>
  <c r="R6" i="4"/>
  <c r="M7" i="4" s="1"/>
  <c r="R10" i="4"/>
  <c r="I24" i="4"/>
  <c r="T16" i="2"/>
  <c r="I26" i="4"/>
  <c r="R7" i="4"/>
  <c r="P35" i="1"/>
  <c r="R8" i="4"/>
  <c r="E32" i="7"/>
  <c r="E7" i="4" l="1"/>
  <c r="I7" i="4"/>
  <c r="E13" i="7"/>
  <c r="I28" i="4"/>
  <c r="E34" i="7"/>
  <c r="D24" i="5"/>
  <c r="D25" i="5" s="1"/>
  <c r="D26" i="5" s="1"/>
  <c r="D28" i="5" s="1"/>
  <c r="E11" i="7"/>
  <c r="A11" i="4"/>
  <c r="R12" i="4"/>
  <c r="D18" i="5"/>
  <c r="D19" i="5"/>
  <c r="C28" i="7" l="1"/>
  <c r="I11" i="4"/>
</calcChain>
</file>

<file path=xl/sharedStrings.xml><?xml version="1.0" encoding="utf-8"?>
<sst xmlns="http://schemas.openxmlformats.org/spreadsheetml/2006/main" count="455" uniqueCount="382">
  <si>
    <t xml:space="preserve">   RENTAL PROPERTY MANAGEMENT WORKBOOK</t>
  </si>
  <si>
    <t xml:space="preserve">   Uganda Edition  ·  For self-managing landlords and property managers</t>
  </si>
  <si>
    <t xml:space="preserve">   HOW TO USE THIS WORKBOOK</t>
  </si>
  <si>
    <t xml:space="preserve">  STEP 1  —  Configure (this sheet)</t>
  </si>
  <si>
    <t xml:space="preserve">  Fill in the blue configuration cells below. Enter year, property names, and management fee %. All other sheets read from here automatically.</t>
  </si>
  <si>
    <t xml:space="preserve">  STEP 2  —  Register your units (this sheet)</t>
  </si>
  <si>
    <t xml:space="preserve">  Fill in the Unit Register table below — one row per unit. Blue cells are your input. Green cells calculate automatically. Do NOT edit green cells.</t>
  </si>
  <si>
    <t xml:space="preserve">  STEP 3  —  Record income  →  Income sheet</t>
  </si>
  <si>
    <t xml:space="preserve">  Each time rent is received, add one row to the Transaction Log on the Income sheet. The monthly summary grid above it auto-updates.</t>
  </si>
  <si>
    <t xml:space="preserve">  STEP 4  —  Log expenses  →  Expenses sheet</t>
  </si>
  <si>
    <t xml:space="preserve">  Enter all property-related costs on the Expenses sheet. Use the Category dropdown — this drives the breakdown charts on the Dashboard.</t>
  </si>
  <si>
    <t xml:space="preserve">  STEP 5  —  Review the dashboard  →  Dashboard sheet</t>
  </si>
  <si>
    <t xml:space="preserve">  The Dashboard auto-calculates all KPIs, alerts, and charts. No data entry is needed on that page — it reads from all other sheets.</t>
  </si>
  <si>
    <t xml:space="preserve">   BUILT BY THREALTY SERVICES LIMITED</t>
  </si>
  <si>
    <t xml:space="preserve">   Professional property management · Uganda  ·  +256 700 000 000  ·  info@threalty.co.ug  ·  www.threalty.co.ug</t>
  </si>
  <si>
    <t xml:space="preserve">  DISCLAIMER:  This workbook is an educational resource for property management purposes only. Financial figures, tax calculations and market benchmarks are indicative and do not constitute legal, tax or financial advice. Always verify with a qualified professional. The publisher accepts no liability for decisions made based on this workbook.</t>
  </si>
  <si>
    <t xml:space="preserve">   CONFIGURATION  —  Fill in the blue cells once</t>
  </si>
  <si>
    <t xml:space="preserve">   Blue cells = your input     Green cells = auto-calculated (do not edit)     Amber cells = monthly entry on Income / Expenses sheets</t>
  </si>
  <si>
    <t>Workbook Year</t>
  </si>
  <si>
    <t>Landlord / Owner Name</t>
  </si>
  <si>
    <t>Property 1 Name</t>
  </si>
  <si>
    <t>Property A</t>
  </si>
  <si>
    <t>Property 2 Name</t>
  </si>
  <si>
    <t>Property B</t>
  </si>
  <si>
    <t>Management Fee %
(applied to rent collected)</t>
  </si>
  <si>
    <t>Exchange Rate (UGX per USD)</t>
  </si>
  <si>
    <t>KCCA Rateable Value — Property 1 (UGX)
(optional, for tax estimates)</t>
  </si>
  <si>
    <t>KCCA Rateable Value — Property 2 (UGX)
(optional, for tax estimates)</t>
  </si>
  <si>
    <t xml:space="preserve">   UNIT REGISTER  —  One row per unit  ·  10 units shown by default  ·  Blue = enter data   Green = auto-calculated   Scroll down ↓ for all units</t>
  </si>
  <si>
    <t>#</t>
  </si>
  <si>
    <t>Property</t>
  </si>
  <si>
    <t>Unit
No.</t>
  </si>
  <si>
    <t>Unit Name</t>
  </si>
  <si>
    <t>Tenant Name</t>
  </si>
  <si>
    <t>Tenant
Phone</t>
  </si>
  <si>
    <t>NIN / ID</t>
  </si>
  <si>
    <t>Lease
Start</t>
  </si>
  <si>
    <t>Lease
End</t>
  </si>
  <si>
    <t>Elec Meter #
(ref only)</t>
  </si>
  <si>
    <t>Water Meter #
(ref only)</t>
  </si>
  <si>
    <t>Base Rent
(UGX)</t>
  </si>
  <si>
    <t>Extra Fee 1
(e.g. Garbage)</t>
  </si>
  <si>
    <t>Extra Fee 2</t>
  </si>
  <si>
    <t>Monthly
Total (UGX)</t>
  </si>
  <si>
    <t>Status</t>
  </si>
  <si>
    <t>Days to
Expiry</t>
  </si>
  <si>
    <t>Annual
Expected</t>
  </si>
  <si>
    <t xml:space="preserve">   PORTFOLIO TOTALS</t>
  </si>
  <si>
    <t xml:space="preserve">  Colour key:</t>
  </si>
  <si>
    <t xml:space="preserve">  Blue = your input</t>
  </si>
  <si>
    <t xml:space="preserve">  Green = auto-calculated</t>
  </si>
  <si>
    <t xml:space="preserve">  Amber = monthly entry</t>
  </si>
  <si>
    <t xml:space="preserve">  Grey = label / locked</t>
  </si>
  <si>
    <t xml:space="preserve">  Red = alert</t>
  </si>
  <si>
    <t xml:space="preserve">   INCOME TRACKER</t>
  </si>
  <si>
    <t xml:space="preserve">   Monthly rent summary (top) + transaction log (below)  ·  Amber cells = your data entry</t>
  </si>
  <si>
    <t xml:space="preserve">     MONTHLY RENT SUMMARY — auto-populated from transaction log below</t>
  </si>
  <si>
    <t>Tenant</t>
  </si>
  <si>
    <t>Expected /
Month (UGX)</t>
  </si>
  <si>
    <t>Jan</t>
  </si>
  <si>
    <t>Feb</t>
  </si>
  <si>
    <t>Mar</t>
  </si>
  <si>
    <t>Apr</t>
  </si>
  <si>
    <t>May</t>
  </si>
  <si>
    <t>Jun</t>
  </si>
  <si>
    <t>Jul</t>
  </si>
  <si>
    <t>Aug</t>
  </si>
  <si>
    <t>Sep</t>
  </si>
  <si>
    <t>Oct</t>
  </si>
  <si>
    <t>Nov</t>
  </si>
  <si>
    <t>Dec</t>
  </si>
  <si>
    <t>YTD
Collected</t>
  </si>
  <si>
    <t>YTD
Balance</t>
  </si>
  <si>
    <t xml:space="preserve">  TOTALS</t>
  </si>
  <si>
    <t xml:space="preserve">     TRANSACTION LOG  —  Add one row per payment received  ·  Amber cells = enter data here</t>
  </si>
  <si>
    <t>Date Received</t>
  </si>
  <si>
    <t>Unit No.</t>
  </si>
  <si>
    <t>Period
Month (1-12)</t>
  </si>
  <si>
    <t>Payment
Mode</t>
  </si>
  <si>
    <t>Receipt /
Ref No.</t>
  </si>
  <si>
    <t>Amount
Received (UGX)</t>
  </si>
  <si>
    <t>Notes</t>
  </si>
  <si>
    <t xml:space="preserve">   EXPENSE LOG</t>
  </si>
  <si>
    <t xml:space="preserve">   Log all property costs here. Use the Category dropdown — it drives the expense breakdown charts on the Dashboard.</t>
  </si>
  <si>
    <t xml:space="preserve">     EXPENSE TRANSACTIONS  —  Amber cells = your data entry</t>
  </si>
  <si>
    <t>Date</t>
  </si>
  <si>
    <t>Unit /
Area</t>
  </si>
  <si>
    <t>Category</t>
  </si>
  <si>
    <t>Description</t>
  </si>
  <si>
    <t>Amount
(UGX)</t>
  </si>
  <si>
    <t>Paid By</t>
  </si>
  <si>
    <t>Vendor /
Payee</t>
  </si>
  <si>
    <t xml:space="preserve">   DASHBOARD  —  PERFORMANCE SUMMARY</t>
  </si>
  <si>
    <t xml:space="preserve">   All figures auto-calculated — no data entry on this page</t>
  </si>
  <si>
    <t xml:space="preserve">     INCOME &amp; OCCUPANCY</t>
  </si>
  <si>
    <t>TOTAL_UNITS</t>
  </si>
  <si>
    <t>OCCUPIED</t>
  </si>
  <si>
    <t>Total Units</t>
  </si>
  <si>
    <t>Units Occupied</t>
  </si>
  <si>
    <t>Occupancy Rate</t>
  </si>
  <si>
    <t>Units Vacant</t>
  </si>
  <si>
    <t>VACANT</t>
  </si>
  <si>
    <t>EXPIRING</t>
  </si>
  <si>
    <t>EXPIRED</t>
  </si>
  <si>
    <t>OCC_RATE</t>
  </si>
  <si>
    <t>Gross Rent Billed
(monthly, active units)</t>
  </si>
  <si>
    <t>Gross Rent Collected
(year to date)</t>
  </si>
  <si>
    <t>Collection Rate %</t>
  </si>
  <si>
    <t>YTD Income
(collected)</t>
  </si>
  <si>
    <t>MONTHLY_BILL</t>
  </si>
  <si>
    <t>YTD_COLL</t>
  </si>
  <si>
    <t>COLL_RATE (fixed)</t>
  </si>
  <si>
    <t xml:space="preserve">     COSTS &amp; PROFIT</t>
  </si>
  <si>
    <t>YTD_EXP</t>
  </si>
  <si>
    <t>Total Expenses YTD</t>
  </si>
  <si>
    <t>Net Operating Income
(NOI)</t>
  </si>
  <si>
    <t>Total Arrears (UGX)</t>
  </si>
  <si>
    <t>Landlord Net Payout</t>
  </si>
  <si>
    <t>NOI</t>
  </si>
  <si>
    <t>MGMT_FEE</t>
  </si>
  <si>
    <t>NET_PAYOUT</t>
  </si>
  <si>
    <t xml:space="preserve">     RETURN METRICS</t>
  </si>
  <si>
    <t>ARREARS</t>
  </si>
  <si>
    <t>Gross Rental Yield %
(needs property value in Tax sheet)</t>
  </si>
  <si>
    <t>Net Rental Yield %
(NOI ÷ property value)</t>
  </si>
  <si>
    <t>Annual ROI %
(NOI ÷ annual expected)</t>
  </si>
  <si>
    <t>Annual Rent Expected
(all units × 12)</t>
  </si>
  <si>
    <t>ANN_EXPECTED</t>
  </si>
  <si>
    <t>EXP_REPAIRS</t>
  </si>
  <si>
    <t>EXP_UTILS</t>
  </si>
  <si>
    <t xml:space="preserve">     ALERTS  —  Items needing attention</t>
  </si>
  <si>
    <t>EXP_KCCA</t>
  </si>
  <si>
    <t xml:space="preserve">  Leases expiring within 60 days</t>
  </si>
  <si>
    <t>EXP_SEC</t>
  </si>
  <si>
    <t>EXP_OTHER</t>
  </si>
  <si>
    <t xml:space="preserve">  EXPIRED leases (action required)</t>
  </si>
  <si>
    <t xml:space="preserve">  Units currently vacant</t>
  </si>
  <si>
    <t xml:space="preserve">  Total arrears outstanding (UGX)</t>
  </si>
  <si>
    <t xml:space="preserve">     EXPENSE BREAKDOWN (by category) — feeds charts below</t>
  </si>
  <si>
    <t>Amount (UGX)</t>
  </si>
  <si>
    <t>Share %</t>
  </si>
  <si>
    <t>Repairs &amp; Maintenance</t>
  </si>
  <si>
    <t>Utilities</t>
  </si>
  <si>
    <t>KCCA / Rates</t>
  </si>
  <si>
    <t>Security</t>
  </si>
  <si>
    <t>Other</t>
  </si>
  <si>
    <t>Income vs Expenses</t>
  </si>
  <si>
    <t>Rent Collected (YTD)</t>
  </si>
  <si>
    <t>Total Expenses (YTD)</t>
  </si>
  <si>
    <t>NOI (YTD)</t>
  </si>
  <si>
    <t xml:space="preserve">   TAX &amp; COMPLIANCE CALCULATOR</t>
  </si>
  <si>
    <t xml:space="preserve">   Uganda Rental Income Tax — Reference &amp; Estimates  ·  Individual (12%) and Company (30%) rates</t>
  </si>
  <si>
    <t xml:space="preserve">  TAX DISCLAIMER:  All tax calculations on this sheet are estimates based on published URA rates and are for reference only.  Tax law changes frequently.  Do not file returns or make tax decisions based solely on these figures.  Always consult a URA-registered tax advisor or accountant.  Threalty Services Limited and the creators of this workbook accept no liability for any tax penalties arising from reliance on these estimates.</t>
  </si>
  <si>
    <t xml:space="preserve">     PROPERTY DETAILS  —  Enter once</t>
  </si>
  <si>
    <t>Estimated Property Value — Property 1 (UGX)</t>
  </si>
  <si>
    <t>(Used for yield calculations on Dashboard)</t>
  </si>
  <si>
    <t>Estimated Property Value — Property 2 (UGX)</t>
  </si>
  <si>
    <t>Annual Gross Rental Income (UGX)</t>
  </si>
  <si>
    <t>(Or leave blank to pull from Dashboard automatically)</t>
  </si>
  <si>
    <t>Landlord Entity Type</t>
  </si>
  <si>
    <t>Individual or Company — affects tax rate</t>
  </si>
  <si>
    <t>Individual</t>
  </si>
  <si>
    <t xml:space="preserve">     INDIVIDUAL RENTAL INCOME TAX ESTIMATE  —  Effective from 1 July 2022</t>
  </si>
  <si>
    <t>Gross Annual Rental Income (UGX)</t>
  </si>
  <si>
    <t>Tax-Free Threshold (UGX)</t>
  </si>
  <si>
    <t>Taxable Amount (UGX)</t>
  </si>
  <si>
    <t>Tax Rate (Individuals)</t>
  </si>
  <si>
    <t>Estimated Annual Tax Payable (UGX)</t>
  </si>
  <si>
    <t>Monthly Tax Provision (UGX)</t>
  </si>
  <si>
    <t>Set aside each month</t>
  </si>
  <si>
    <t>Effective Tax Rate on Gross Income</t>
  </si>
  <si>
    <t xml:space="preserve">     COMPANY RENTAL INCOME TAX ESTIMATE  —  30% on net income (expenses capped at 50%)</t>
  </si>
  <si>
    <t>Total Expenses (UGX)</t>
  </si>
  <si>
    <t>Max Allowable Expenses (50% cap)</t>
  </si>
  <si>
    <t>Allowable Expenses (capped)</t>
  </si>
  <si>
    <t>Chargeable Income (UGX)</t>
  </si>
  <si>
    <t>Tax Rate (Companies)</t>
  </si>
  <si>
    <t>Estimated Company Tax (UGX)</t>
  </si>
  <si>
    <t xml:space="preserve">     KCCA PROPERTY RATES ESTIMATE  —  Approximately 6% of assessed annual rental value</t>
  </si>
  <si>
    <t>KCCA Rateable Value — Property 1</t>
  </si>
  <si>
    <t>KCCA Rateable Value — Property 2</t>
  </si>
  <si>
    <t>Estimated Annual Rates — Property 1</t>
  </si>
  <si>
    <t>6% of rateable value</t>
  </si>
  <si>
    <t>Estimated Annual Rates — Property 2</t>
  </si>
  <si>
    <t>Combined Annual Rates</t>
  </si>
  <si>
    <t>File and pay to KCCA</t>
  </si>
  <si>
    <t>Quarterly Instalment</t>
  </si>
  <si>
    <t>Due quarterly</t>
  </si>
  <si>
    <t xml:space="preserve">     HOW TO FILE — URA Rental Income Tax</t>
  </si>
  <si>
    <t>1.  Log in to the URA web portal at ura.go.ug</t>
  </si>
  <si>
    <t>2.  Select 'File a Return' → 'Annual' → Rental Income Tax Return</t>
  </si>
  <si>
    <t>3.  Enter tenant information and income details — the system calculates your tax</t>
  </si>
  <si>
    <t>4.  Submit to receive an e-acknowledgement receipt and payment slip</t>
  </si>
  <si>
    <t>5.  Pay at any URA-designated bank or via mobile money</t>
  </si>
  <si>
    <t xml:space="preserve">     ·  Threshold: Individuals earning below UGX 2,820,000/yr — no tax due</t>
  </si>
  <si>
    <t xml:space="preserve">     ·  Currency: All rental income must be received and declared in Ugandan Shillings</t>
  </si>
  <si>
    <t xml:space="preserve">     ·  Filing period: Typically by December 31 for the tax year ending June 30</t>
  </si>
  <si>
    <t xml:space="preserve">   KAMPALA AREA RENTAL INDEX  —  Market Benchmarks</t>
  </si>
  <si>
    <t xml:space="preserve">   Reference data · Knight Frank H2 2024 · AfricanVestor 2026 · For comparison purposes only — actual rents vary</t>
  </si>
  <si>
    <t xml:space="preserve">  USE:  Enter your area in the Unit Register on the Setup sheet. Compare your rent to the market range below. If your rent is below the low end, you may be leaving money on the table. If above the high end, vacancy risk is higher.</t>
  </si>
  <si>
    <t xml:space="preserve">     KAMPALA RESIDENTIAL BENCHMARKS  (Monthly Rent in UGX)</t>
  </si>
  <si>
    <t>Area / Parish</t>
  </si>
  <si>
    <t>Tier</t>
  </si>
  <si>
    <t>1-Bed Range (UGX/mo)</t>
  </si>
  <si>
    <t>2-Bed Range (UGX/mo)</t>
  </si>
  <si>
    <t>3-Bed Range (UGX/mo)</t>
  </si>
  <si>
    <t>Gross Yield %</t>
  </si>
  <si>
    <t>Vacancy Rate
(2024–25)</t>
  </si>
  <si>
    <t>Kololo / Nakasero</t>
  </si>
  <si>
    <t>Prime</t>
  </si>
  <si>
    <t>1,800,000 – 3,500,000</t>
  </si>
  <si>
    <t>2,500,000 – 6,000,000</t>
  </si>
  <si>
    <t>4,500,000 – 12,000,000</t>
  </si>
  <si>
    <t>5.5% – 6.1%</t>
  </si>
  <si>
    <t>~9%</t>
  </si>
  <si>
    <t>Kampala's prestige belt; embassy, UN and NGO demand drives prime pricing</t>
  </si>
  <si>
    <t>Naguru / Bugolobi</t>
  </si>
  <si>
    <t>Upper Mid</t>
  </si>
  <si>
    <t>1,200,000 – 2,500,000</t>
  </si>
  <si>
    <t>2,000,000 – 4,500,000</t>
  </si>
  <si>
    <t>3,000,000 – 7,000,000</t>
  </si>
  <si>
    <t>6.0% – 7.0%</t>
  </si>
  <si>
    <t>~8%</t>
  </si>
  <si>
    <t>Favoured by senior NGO staff; strong expat-to-local crossover</t>
  </si>
  <si>
    <t>Muyenga / Munyonyo</t>
  </si>
  <si>
    <t>1,500,000 – 3,000,000</t>
  </si>
  <si>
    <t>2,500,000 – 5,000,000</t>
  </si>
  <si>
    <t>4,000,000 – 8,000,000</t>
  </si>
  <si>
    <t>5.8% – 7.0%</t>
  </si>
  <si>
    <t>Lake Victoria views; popular with Ugandan professionals and diplomats</t>
  </si>
  <si>
    <t>Mutungo / Luzira</t>
  </si>
  <si>
    <t>1,000,000 – 2,500,000</t>
  </si>
  <si>
    <t>1,800,000 – 4,000,000</t>
  </si>
  <si>
    <t>6.2% – 7.5%</t>
  </si>
  <si>
    <t>Lake-adjacent; growing demand from business district commuters</t>
  </si>
  <si>
    <t>Ntinda / Bukoto</t>
  </si>
  <si>
    <t>Mid</t>
  </si>
  <si>
    <t>1,000,000 – 2,000,000</t>
  </si>
  <si>
    <t>2,200,000 – 4,500,000</t>
  </si>
  <si>
    <t>6.5% – 7.5%</t>
  </si>
  <si>
    <t>Strong young professional demand; active restaurant and retail scene</t>
  </si>
  <si>
    <t>Kabalagala / Kansanga</t>
  </si>
  <si>
    <t>900,000 – 1,800,000</t>
  </si>
  <si>
    <t>1,400,000 – 2,800,000</t>
  </si>
  <si>
    <t>2,000,000 – 4,000,000</t>
  </si>
  <si>
    <t>6.5% – 7.8%</t>
  </si>
  <si>
    <t>~10%</t>
  </si>
  <si>
    <t>Nightlife and hospitality hub; high tenant turnover; short-stays growing</t>
  </si>
  <si>
    <t>Makindye / Kibuye</t>
  </si>
  <si>
    <t>Mid-Affordable</t>
  </si>
  <si>
    <t>700,000 – 1,400,000</t>
  </si>
  <si>
    <t>1,100,000 – 2,200,000</t>
  </si>
  <si>
    <t>1,600,000 – 3,200,000</t>
  </si>
  <si>
    <t>7.0% – 8.5%</t>
  </si>
  <si>
    <t>Affordable access to Ggaba Rd corridor; family-oriented market</t>
  </si>
  <si>
    <t>Kisaasi / Kyanja</t>
  </si>
  <si>
    <t>850,000 – 1,500,000</t>
  </si>
  <si>
    <t>7.0% – 8.0%</t>
  </si>
  <si>
    <t>Tech-savvy professional cluster; improving infrastructure on Kira Rd</t>
  </si>
  <si>
    <t>Kira / Buwaate</t>
  </si>
  <si>
    <t>Emerging</t>
  </si>
  <si>
    <t>600,000 – 1,200,000</t>
  </si>
  <si>
    <t>800,000 – 1,800,000</t>
  </si>
  <si>
    <t>7.5% – 9.0%</t>
  </si>
  <si>
    <t>★ Strong mid-market returns; urban expansion driving steady rent growth</t>
  </si>
  <si>
    <t>Najjera / Naalya</t>
  </si>
  <si>
    <t>700,000 – 1,300,000</t>
  </si>
  <si>
    <t>~11%</t>
  </si>
  <si>
    <t>New apartment blocks attracting young families; good road access</t>
  </si>
  <si>
    <t>Lubowa / Seguku</t>
  </si>
  <si>
    <t>700,000 – 1,500,000</t>
  </si>
  <si>
    <t>1,100,000 – 2,300,000</t>
  </si>
  <si>
    <t>1,700,000 – 3,500,000</t>
  </si>
  <si>
    <t>Fast-growing corridor off Entebbe Rd; appeal to middle-income families; proximity to international school belt</t>
  </si>
  <si>
    <t>Bweyogerere</t>
  </si>
  <si>
    <t>Industrial zone spillover demand; lower land cost drives strong yields; good Jinja Rd transport links</t>
  </si>
  <si>
    <t>Namugongo / Sonde</t>
  </si>
  <si>
    <t>550,000 – 1,100,000</t>
  </si>
  <si>
    <t>850,000 – 1,700,000</t>
  </si>
  <si>
    <t>1,300,000 – 2,600,000</t>
  </si>
  <si>
    <t>7.5% – 9.5%</t>
  </si>
  <si>
    <t>Pilgrimage site vicinity; growing residential demand; good for long-hold investors</t>
  </si>
  <si>
    <t>Gayaza Road Corridor</t>
  </si>
  <si>
    <t>500,000 – 1,000,000</t>
  </si>
  <si>
    <t>750,000 – 1,500,000</t>
  </si>
  <si>
    <t>8.0% – 10.0%</t>
  </si>
  <si>
    <t>~12%</t>
  </si>
  <si>
    <t>Rapid urbanisation; lower entry prices; strong rental demand from Wakiso/Kampala commuters</t>
  </si>
  <si>
    <t>Nansana</t>
  </si>
  <si>
    <t>Affordable</t>
  </si>
  <si>
    <t>350,000 – 700,000</t>
  </si>
  <si>
    <t>800,000 – 1,600,000</t>
  </si>
  <si>
    <t>8.0% – 11.0%</t>
  </si>
  <si>
    <t>~13%</t>
  </si>
  <si>
    <t>High-volume affordable rental market; very high occupancy; lower individual rents but scalable</t>
  </si>
  <si>
    <t>Rubaga / Namirembe</t>
  </si>
  <si>
    <t>Densely populated; strong demand from civil servants and SME owners; good for smaller unit investments</t>
  </si>
  <si>
    <t>Kawempe / Wandegeya</t>
  </si>
  <si>
    <t>400,000 – 800,000</t>
  </si>
  <si>
    <t>650,000 – 1,300,000</t>
  </si>
  <si>
    <t>950,000 – 1,900,000</t>
  </si>
  <si>
    <t>Student rental demand near Makerere; high turnover; short-term furnished lets growing</t>
  </si>
  <si>
    <t>Kajjansi / Busabala</t>
  </si>
  <si>
    <t>7.0% – 9.0%</t>
  </si>
  <si>
    <t>Lake-facing plots premium; Entebbe Rd access; popular with returning diaspora</t>
  </si>
  <si>
    <t>Entebbe Town</t>
  </si>
  <si>
    <t>1,300,000 – 2,800,000</t>
  </si>
  <si>
    <t>6.5% – 8.0%</t>
  </si>
  <si>
    <t>Airport proximity drives expat &amp; diplomatic demand; strong short-stay and corporate let market</t>
  </si>
  <si>
    <t>Jinja</t>
  </si>
  <si>
    <t>Secondary City</t>
  </si>
  <si>
    <t>400,000 – 900,000</t>
  </si>
  <si>
    <t>650,000 – 1,400,000</t>
  </si>
  <si>
    <t>1,000,000 – 2,200,000</t>
  </si>
  <si>
    <t>8.0% – 10.5%</t>
  </si>
  <si>
    <t>Strong industrial town base; Nile-view premium; growing tourism and MICE market</t>
  </si>
  <si>
    <t>Mbarara</t>
  </si>
  <si>
    <t>350,000 – 800,000</t>
  </si>
  <si>
    <t>600,000 – 1,300,000</t>
  </si>
  <si>
    <t>900,000 – 1,900,000</t>
  </si>
  <si>
    <t>8.5% – 11.0%</t>
  </si>
  <si>
    <t>Uganda's second city; strong university and civil service rental demand; good long-term fundamentals</t>
  </si>
  <si>
    <t>Gulu</t>
  </si>
  <si>
    <t>300,000 – 700,000</t>
  </si>
  <si>
    <t>500,000 – 1,100,000</t>
  </si>
  <si>
    <t>750,000 – 1,600,000</t>
  </si>
  <si>
    <t>9.0% – 12.0%</t>
  </si>
  <si>
    <t>Post-conflict recovery driving fast growth; NGO and government demand; highest yield potential outside Kampala</t>
  </si>
  <si>
    <t xml:space="preserve">   AMENITY PREMIUM GUIDE  —  Additional monthly rent achievable per amenity (Uganda market estimates)</t>
  </si>
  <si>
    <t>Amenity</t>
  </si>
  <si>
    <t>Monthly Premium (UGX)</t>
  </si>
  <si>
    <t>Generator / Inverter</t>
  </si>
  <si>
    <t>200,000 – 500,000</t>
  </si>
  <si>
    <t>Power backup adds avg ~UGX 350,000/unit; high ROI when shared across 4+ units in same compound</t>
  </si>
  <si>
    <t>Borehole / Water Storage Tank</t>
  </si>
  <si>
    <t>100,000 – 300,000</t>
  </si>
  <si>
    <t>Essential where NWSC supply is irregular; avg UGX 200,000 uplift; high reliability premium in Kira/Kyanja</t>
  </si>
  <si>
    <t>24-hour Security + CCTV</t>
  </si>
  <si>
    <t>150,000 – 400,000</t>
  </si>
  <si>
    <t>Compound-level security cost is mostly fixed; per-unit premium is highest in standalone gated estates</t>
  </si>
  <si>
    <t>Secure Parking (per space)</t>
  </si>
  <si>
    <t>100,000 – 250,000</t>
  </si>
  <si>
    <t>Zero install cost if land exists; return is immediate; premium highest in Ntinda/Kololo where parking is scarce</t>
  </si>
  <si>
    <t>Managed Wi-Fi Package</t>
  </si>
  <si>
    <t>Rising demand from young professionals and remote workers; increasingly a deal-breaker in mid-tier market</t>
  </si>
  <si>
    <t>Full Service Bundle (all above)</t>
  </si>
  <si>
    <t>500,000 – 1,500,000</t>
  </si>
  <si>
    <t>Justifies premium positioning; typically used to differentiate in competitive emerging areas like Kira, Kyanja, Naalya</t>
  </si>
  <si>
    <t xml:space="preserve">  Source: Knight Frank Kampala H2 2024 Market Review · AfricanVestor Uganda Market Data 2026 · Bank of Uganda Monetary Policy Reports · Uganda Bureau of Statistics Census 2024 · PropertyPro Uganda / Private Property Uganda listing analysis.  These are market estimates — actual rents depend on property condition, management quality, and local demand.</t>
  </si>
  <si>
    <t xml:space="preserve">   LANDLORD MONTHLY STATEMENT</t>
  </si>
  <si>
    <t xml:space="preserve">   Prepared by a licensed property manager  ·  Confidential</t>
  </si>
  <si>
    <t>Prepared for:</t>
  </si>
  <si>
    <t>Statement Date:</t>
  </si>
  <si>
    <t>Property Manager:</t>
  </si>
  <si>
    <t>Statement Period:</t>
  </si>
  <si>
    <t>Phone / Email:</t>
  </si>
  <si>
    <t>Signature:</t>
  </si>
  <si>
    <t xml:space="preserve">     INCOME</t>
  </si>
  <si>
    <t xml:space="preserve">  Gross Rent Billed (monthly)</t>
  </si>
  <si>
    <t xml:space="preserve">  Rent Collected this period</t>
  </si>
  <si>
    <t xml:space="preserve">  Outstanding / Arrears</t>
  </si>
  <si>
    <t xml:space="preserve">     DEDUCTIONS</t>
  </si>
  <si>
    <t xml:space="preserve">  Management Fee</t>
  </si>
  <si>
    <t xml:space="preserve">  Repairs &amp; Maintenance</t>
  </si>
  <si>
    <t xml:space="preserve">  Utilities</t>
  </si>
  <si>
    <t xml:space="preserve">  KCCA Rates / Property Tax</t>
  </si>
  <si>
    <t xml:space="preserve">  Security</t>
  </si>
  <si>
    <t xml:space="preserve">  Other Expenses</t>
  </si>
  <si>
    <t xml:space="preserve">  Total Deductions</t>
  </si>
  <si>
    <t xml:space="preserve">  NET PAYOUT TO LANDLORD</t>
  </si>
  <si>
    <t xml:space="preserve">     PROPERTY PERFORMANCE SUMMARY</t>
  </si>
  <si>
    <t xml:space="preserve">  Total Units</t>
  </si>
  <si>
    <t xml:space="preserve">  Active / Occupied</t>
  </si>
  <si>
    <t xml:space="preserve">  Occupancy Rate</t>
  </si>
  <si>
    <t xml:space="preserve">  Collection Rate</t>
  </si>
  <si>
    <t xml:space="preserve">  Gross Rental Yield</t>
  </si>
  <si>
    <t xml:space="preserve">  NOI (Year to Date)</t>
  </si>
  <si>
    <t xml:space="preserve">     ALERTS THIS PERIOD</t>
  </si>
  <si>
    <t xml:space="preserve">  Expiring Leases (next 60 days)</t>
  </si>
  <si>
    <t xml:space="preserve">  Units Vacant</t>
  </si>
  <si>
    <t xml:space="preserve">  Arrears Outstanding</t>
  </si>
  <si>
    <t xml:space="preserve">  This statement was prepared using the Rental Property Management Workbook. All figures are sourced from data entered by the property manager. Please retain this statement for your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</si>
</sst>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dd\-mmm\-yyyy"/>
    <numFmt numFmtId="167" formatCode="#,##0;\-"/>
    <numFmt numFmtId="168" formatCode="#,##0.00%%"/>
    <numFmt numFmtId="169" formatCode="#,##0&quot; UGX&quot;"/>
  </numFmts>
  <fonts count="52" x14ac:knownFonts="1">
    <font>
      <sz val="11"/>
      <color theme="1"/>
      <name val="Calibri"/>
      <family val="2"/>
      <charset val="1"/>
    </font>
    <font>
      <b/>
      <sz val="18"/>
      <color rgb="FFFFFFFF"/>
      <name val="Calibri"/>
      <charset val="1"/>
    </font>
    <font>
      <i/>
      <sz val="9"/>
      <color rgb="FFBDD7EE"/>
      <name val="Calibri"/>
      <charset val="1"/>
    </font>
    <font>
      <b/>
      <sz val="10"/>
      <color rgb="FF1F3864"/>
      <name val="Calibri"/>
      <charset val="1"/>
    </font>
    <font>
      <b/>
      <sz val="9"/>
      <color rgb="FF2E75B6"/>
      <name val="Calibri"/>
      <charset val="1"/>
    </font>
    <font>
      <sz val="9"/>
      <color rgb="FF595959"/>
      <name val="Calibri"/>
      <charset val="1"/>
    </font>
    <font>
      <b/>
      <sz val="10"/>
      <color rgb="FFFFFFFF"/>
      <name val="Calibri"/>
      <charset val="1"/>
    </font>
    <font>
      <i/>
      <sz val="8"/>
      <color rgb="FF7F6000"/>
      <name val="Calibri"/>
      <charset val="1"/>
    </font>
    <font>
      <i/>
      <sz val="8"/>
      <color rgb="FF595959"/>
      <name val="Calibri"/>
      <charset val="1"/>
    </font>
    <font>
      <b/>
      <sz val="8"/>
      <color rgb="FF595959"/>
      <name val="Calibri"/>
      <charset val="1"/>
    </font>
    <font>
      <b/>
      <sz val="11"/>
      <color rgb="FF0070C0"/>
      <name val="Calibri"/>
      <charset val="1"/>
    </font>
    <font>
      <b/>
      <sz val="8"/>
      <color rgb="FFFFFFFF"/>
      <name val="Calibri"/>
      <charset val="1"/>
    </font>
    <font>
      <sz val="9"/>
      <color rgb="FF0070C0"/>
      <name val="Calibri"/>
      <charset val="1"/>
    </font>
    <font>
      <b/>
      <sz val="9"/>
      <color rgb="FF375623"/>
      <name val="Calibri"/>
      <charset val="1"/>
    </font>
    <font>
      <sz val="9"/>
      <color rgb="FF375623"/>
      <name val="Calibri"/>
      <charset val="1"/>
    </font>
    <font>
      <b/>
      <sz val="9"/>
      <color rgb="FF1F3864"/>
      <name val="Calibri"/>
      <charset val="1"/>
    </font>
    <font>
      <b/>
      <sz val="9"/>
      <color rgb="FF595959"/>
      <name val="Calibri"/>
      <charset val="1"/>
    </font>
    <font>
      <sz val="8"/>
      <color rgb="FF0070C0"/>
      <name val="Calibri"/>
      <charset val="1"/>
    </font>
    <font>
      <sz val="8"/>
      <color rgb="FF375623"/>
      <name val="Calibri"/>
      <charset val="1"/>
    </font>
    <font>
      <sz val="8"/>
      <color rgb="FF7F6000"/>
      <name val="Calibri"/>
      <charset val="1"/>
    </font>
    <font>
      <sz val="8"/>
      <color rgb="FF595959"/>
      <name val="Calibri"/>
      <charset val="1"/>
    </font>
    <font>
      <sz val="8"/>
      <color rgb="FFC00000"/>
      <name val="Calibri"/>
      <charset val="1"/>
    </font>
    <font>
      <sz val="9"/>
      <color rgb="FF7F6000"/>
      <name val="Calibri"/>
      <charset val="1"/>
    </font>
    <font>
      <b/>
      <sz val="9"/>
      <color rgb="FF7F6000"/>
      <name val="Calibri"/>
      <charset val="1"/>
    </font>
    <font>
      <b/>
      <sz val="9"/>
      <color rgb="FFFFFFFF"/>
      <name val="Calibri"/>
      <charset val="1"/>
    </font>
    <font>
      <b/>
      <sz val="20"/>
      <color rgb="FFFFFFFF"/>
      <name val="Calibri"/>
      <charset val="1"/>
    </font>
    <font>
      <b/>
      <sz val="22"/>
      <color rgb="FF2E75B6"/>
      <name val="Calibri"/>
      <charset val="1"/>
    </font>
    <font>
      <b/>
      <sz val="22"/>
      <color rgb="FF375623"/>
      <name val="Calibri"/>
      <charset val="1"/>
    </font>
    <font>
      <b/>
      <sz val="22"/>
      <color rgb="FFC00000"/>
      <name val="Calibri"/>
      <charset val="1"/>
    </font>
    <font>
      <b/>
      <sz val="18"/>
      <color rgb="FF2E75B6"/>
      <name val="Calibri"/>
      <charset val="1"/>
    </font>
    <font>
      <b/>
      <sz val="18"/>
      <color rgb="FF375623"/>
      <name val="Calibri"/>
      <charset val="1"/>
    </font>
    <font>
      <b/>
      <sz val="18"/>
      <color rgb="FFC00000"/>
      <name val="Calibri"/>
      <charset val="1"/>
    </font>
    <font>
      <b/>
      <sz val="8"/>
      <color rgb="FF1F3864"/>
      <name val="Calibri"/>
      <charset val="1"/>
    </font>
    <font>
      <b/>
      <sz val="14"/>
      <color rgb="FFC00000"/>
      <name val="Calibri"/>
      <charset val="1"/>
    </font>
    <font>
      <b/>
      <sz val="14"/>
      <color rgb="FF7F6000"/>
      <name val="Calibri"/>
      <charset val="1"/>
    </font>
    <font>
      <i/>
      <sz val="8"/>
      <color rgb="FFC00000"/>
      <name val="Calibri"/>
      <charset val="1"/>
    </font>
    <font>
      <sz val="10"/>
      <color rgb="FF0070C0"/>
      <name val="Calibri"/>
      <charset val="1"/>
    </font>
    <font>
      <sz val="10"/>
      <color rgb="FF375623"/>
      <name val="Calibri"/>
      <charset val="1"/>
    </font>
    <font>
      <i/>
      <sz val="8"/>
      <color rgb="FF375623"/>
      <name val="Calibri"/>
      <charset val="1"/>
    </font>
    <font>
      <sz val="9"/>
      <color rgb="FF2E75B6"/>
      <name val="Calibri"/>
      <charset val="1"/>
    </font>
    <font>
      <b/>
      <sz val="22"/>
      <color rgb="FFFFFFFF"/>
      <name val="Calibri"/>
      <charset val="1"/>
    </font>
    <font>
      <i/>
      <sz val="10"/>
      <color rgb="FFBDD7EE"/>
      <name val="Calibri"/>
      <charset val="1"/>
    </font>
    <font>
      <b/>
      <sz val="10"/>
      <color rgb="FF595959"/>
      <name val="Calibri"/>
      <charset val="1"/>
    </font>
    <font>
      <sz val="10"/>
      <color rgb="FF000000"/>
      <name val="Calibri"/>
      <charset val="1"/>
    </font>
    <font>
      <sz val="10"/>
      <color rgb="FF595959"/>
      <name val="Calibri"/>
      <charset val="1"/>
    </font>
    <font>
      <sz val="11"/>
      <color rgb="FF375623"/>
      <name val="Calibri"/>
      <charset val="1"/>
    </font>
    <font>
      <b/>
      <sz val="11"/>
      <color rgb="FF375623"/>
      <name val="Calibri"/>
      <charset val="1"/>
    </font>
    <font>
      <sz val="10"/>
      <color rgb="FFC00000"/>
      <name val="Calibri"/>
      <charset val="1"/>
    </font>
    <font>
      <b/>
      <sz val="11"/>
      <color rgb="FFC00000"/>
      <name val="Calibri"/>
      <charset val="1"/>
    </font>
    <font>
      <b/>
      <sz val="14"/>
      <color rgb="FFFFFFFF"/>
      <name val="Calibri"/>
      <charset val="1"/>
    </font>
    <font>
      <b/>
      <sz val="16"/>
      <color rgb="FFFFFFFF"/>
      <name val="Calibri"/>
      <charset val="1"/>
    </font>
    <font>
      <b/>
      <sz val="9"/>
      <color rgb="FFC00000"/>
      <name val="Calibri"/>
      <charset val="1"/>
    </font>
  </fonts>
  <fills count="11">
    <fill>
      <patternFill patternType="none"/>
    </fill>
    <fill>
      <patternFill patternType="gray125"/>
    </fill>
    <fill>
      <patternFill patternType="solid">
        <fgColor rgb="FF1F3864"/>
        <bgColor rgb="FF375623"/>
      </patternFill>
    </fill>
    <fill>
      <patternFill patternType="solid">
        <fgColor rgb="FF2E75B6"/>
        <bgColor rgb="FF4F81BD"/>
      </patternFill>
    </fill>
    <fill>
      <patternFill patternType="solid">
        <fgColor rgb="FFFFFFFF"/>
        <bgColor rgb="FFF9F9F9"/>
      </patternFill>
    </fill>
    <fill>
      <patternFill patternType="solid">
        <fgColor rgb="FFD6E4F7"/>
        <bgColor rgb="FFDEEAF1"/>
      </patternFill>
    </fill>
    <fill>
      <patternFill patternType="solid">
        <fgColor rgb="FFF2F2F2"/>
        <bgColor rgb="FFF9F9F9"/>
      </patternFill>
    </fill>
    <fill>
      <patternFill patternType="solid">
        <fgColor rgb="FFFFF2CC"/>
        <bgColor rgb="FFFCE4D6"/>
      </patternFill>
    </fill>
    <fill>
      <patternFill patternType="solid">
        <fgColor rgb="FFDEEAF1"/>
        <bgColor rgb="FFD6E4F7"/>
      </patternFill>
    </fill>
    <fill>
      <patternFill patternType="solid">
        <fgColor rgb="FFE2EFDA"/>
        <bgColor rgb="FFDEEAF1"/>
      </patternFill>
    </fill>
    <fill>
      <patternFill patternType="solid">
        <fgColor rgb="FFFCE4D6"/>
        <bgColor rgb="FFFFF2CC"/>
      </patternFill>
    </fill>
  </fills>
  <borders count="9">
    <border>
      <left/>
      <right/>
      <top/>
      <bottom/>
      <diagonal/>
    </border>
    <border>
      <left/>
      <right style="thin">
        <color auto="1"/>
      </right>
      <top/>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
      <left/>
      <right style="thin">
        <color rgb="FFBFBFBF"/>
      </right>
      <top/>
      <bottom/>
      <diagonal/>
    </border>
    <border>
      <left style="thin">
        <color rgb="FFBFBFBF"/>
      </left>
      <right/>
      <top style="thin">
        <color rgb="FFBFBFBF"/>
      </top>
      <bottom style="thin">
        <color rgb="FFBFBFBF"/>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bottom style="thin">
        <color rgb="FFC0C0C0"/>
      </bottom>
      <diagonal/>
    </border>
  </borders>
  <cellStyleXfs count="1">
    <xf numFmtId="0" fontId="0" fillId="0" borderId="0"/>
  </cellStyleXfs>
  <cellXfs count="133">
    <xf numFmtId="0" fontId="0" fillId="0" borderId="0" xfId="0"/>
    <xf numFmtId="0" fontId="0" fillId="0" borderId="0" xfId="0" applyAlignment="1"/>
    <xf numFmtId="0" fontId="0" fillId="3" borderId="0" xfId="0" applyFill="1" applyAlignment="1"/>
    <xf numFmtId="0" fontId="0" fillId="4" borderId="0" xfId="0" applyFill="1" applyAlignment="1"/>
    <xf numFmtId="0" fontId="0" fillId="0" borderId="1" xfId="0" applyBorder="1" applyAlignment="1"/>
    <xf numFmtId="0" fontId="9" fillId="6" borderId="0" xfId="0" applyFont="1" applyFill="1" applyAlignment="1">
      <alignment horizontal="left" vertical="center" wrapText="1"/>
    </xf>
    <xf numFmtId="164" fontId="10" fillId="8" borderId="2" xfId="0" applyNumberFormat="1" applyFont="1" applyFill="1" applyBorder="1" applyAlignment="1">
      <alignment horizontal="center" vertical="center"/>
    </xf>
    <xf numFmtId="49" fontId="10" fillId="8" borderId="2" xfId="0" applyNumberFormat="1" applyFont="1" applyFill="1" applyBorder="1" applyAlignment="1">
      <alignment horizontal="center" vertical="center"/>
    </xf>
    <xf numFmtId="165" fontId="10" fillId="8" borderId="2" xfId="0" applyNumberFormat="1" applyFont="1" applyFill="1" applyBorder="1" applyAlignment="1">
      <alignment horizontal="center" vertical="center"/>
    </xf>
    <xf numFmtId="3" fontId="10" fillId="8" borderId="2"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12" fillId="8" borderId="2" xfId="0" applyFont="1" applyFill="1" applyBorder="1" applyAlignment="1">
      <alignment horizontal="left" vertical="center"/>
    </xf>
    <xf numFmtId="166" fontId="12" fillId="8" borderId="2" xfId="0" applyNumberFormat="1" applyFont="1" applyFill="1" applyBorder="1" applyAlignment="1">
      <alignment horizontal="left" vertical="center"/>
    </xf>
    <xf numFmtId="3" fontId="12" fillId="8" borderId="2" xfId="0" applyNumberFormat="1" applyFont="1" applyFill="1" applyBorder="1" applyAlignment="1">
      <alignment horizontal="left" vertical="center"/>
    </xf>
    <xf numFmtId="3" fontId="13" fillId="9" borderId="2" xfId="0" applyNumberFormat="1" applyFont="1" applyFill="1" applyBorder="1" applyAlignment="1">
      <alignment horizontal="right" vertical="center"/>
    </xf>
    <xf numFmtId="0" fontId="14" fillId="9" borderId="2" xfId="0" applyFont="1" applyFill="1" applyBorder="1" applyAlignment="1">
      <alignment horizontal="center" vertical="center"/>
    </xf>
    <xf numFmtId="0" fontId="14" fillId="9" borderId="2" xfId="0" applyFont="1" applyFill="1" applyBorder="1" applyAlignment="1">
      <alignment horizontal="right" vertical="center"/>
    </xf>
    <xf numFmtId="3" fontId="14" fillId="9" borderId="2" xfId="0" applyNumberFormat="1" applyFont="1" applyFill="1" applyBorder="1" applyAlignment="1">
      <alignment horizontal="right" vertical="center"/>
    </xf>
    <xf numFmtId="3" fontId="13" fillId="5" borderId="2" xfId="0" applyNumberFormat="1" applyFont="1" applyFill="1" applyBorder="1" applyAlignment="1">
      <alignment horizontal="right" vertical="center"/>
    </xf>
    <xf numFmtId="0" fontId="14" fillId="5" borderId="2" xfId="0" applyFont="1" applyFill="1" applyBorder="1" applyAlignment="1">
      <alignment horizontal="center" vertical="center"/>
    </xf>
    <xf numFmtId="0" fontId="16" fillId="6" borderId="0" xfId="0" applyFont="1" applyFill="1" applyAlignment="1">
      <alignment horizontal="left" vertical="center"/>
    </xf>
    <xf numFmtId="167" fontId="14" fillId="9" borderId="6" xfId="0" applyNumberFormat="1" applyFont="1" applyFill="1" applyBorder="1" applyAlignment="1">
      <alignment horizontal="right" vertical="center"/>
    </xf>
    <xf numFmtId="3" fontId="14" fillId="9" borderId="6" xfId="0" applyNumberFormat="1" applyFont="1" applyFill="1" applyBorder="1" applyAlignment="1">
      <alignment horizontal="right" vertical="center"/>
    </xf>
    <xf numFmtId="0" fontId="11" fillId="2" borderId="6" xfId="0" applyFont="1" applyFill="1" applyBorder="1" applyAlignment="1">
      <alignment horizontal="center" vertical="center" wrapText="1"/>
    </xf>
    <xf numFmtId="0" fontId="5" fillId="6" borderId="6" xfId="0" applyFont="1" applyFill="1" applyBorder="1" applyAlignment="1">
      <alignment horizontal="center" vertical="center"/>
    </xf>
    <xf numFmtId="0" fontId="14" fillId="9" borderId="6" xfId="0" applyFont="1" applyFill="1" applyBorder="1" applyAlignment="1">
      <alignment horizontal="left" vertical="center"/>
    </xf>
    <xf numFmtId="3" fontId="13" fillId="9" borderId="6" xfId="0" applyNumberFormat="1" applyFont="1" applyFill="1" applyBorder="1" applyAlignment="1">
      <alignment horizontal="right" vertical="center"/>
    </xf>
    <xf numFmtId="167" fontId="14" fillId="10" borderId="6" xfId="0" applyNumberFormat="1" applyFont="1" applyFill="1" applyBorder="1" applyAlignment="1">
      <alignment horizontal="right" vertical="center"/>
    </xf>
    <xf numFmtId="3" fontId="13" fillId="5" borderId="6" xfId="0" applyNumberFormat="1" applyFont="1" applyFill="1" applyBorder="1" applyAlignment="1">
      <alignment horizontal="right" vertical="center"/>
    </xf>
    <xf numFmtId="3" fontId="13" fillId="10" borderId="6" xfId="0" applyNumberFormat="1" applyFont="1" applyFill="1" applyBorder="1" applyAlignment="1">
      <alignment horizontal="right" vertical="center"/>
    </xf>
    <xf numFmtId="166" fontId="22" fillId="7" borderId="6" xfId="0" applyNumberFormat="1" applyFont="1" applyFill="1" applyBorder="1" applyAlignment="1">
      <alignment horizontal="left" vertical="center"/>
    </xf>
    <xf numFmtId="0" fontId="22" fillId="7" borderId="6" xfId="0" applyFont="1" applyFill="1" applyBorder="1" applyAlignment="1">
      <alignment horizontal="left" vertical="center"/>
    </xf>
    <xf numFmtId="1" fontId="22" fillId="7" borderId="6" xfId="0" applyNumberFormat="1" applyFont="1" applyFill="1" applyBorder="1" applyAlignment="1">
      <alignment horizontal="center" vertical="center" wrapText="1"/>
    </xf>
    <xf numFmtId="1" fontId="22" fillId="7" borderId="6" xfId="0" applyNumberFormat="1" applyFont="1" applyFill="1" applyBorder="1" applyAlignment="1">
      <alignment horizontal="center" vertical="center"/>
    </xf>
    <xf numFmtId="0" fontId="22" fillId="7" borderId="6" xfId="0" applyFont="1" applyFill="1" applyBorder="1" applyAlignment="1">
      <alignment horizontal="left" vertical="center" wrapText="1"/>
    </xf>
    <xf numFmtId="3" fontId="23" fillId="7" borderId="6" xfId="0" applyNumberFormat="1" applyFont="1" applyFill="1" applyBorder="1" applyAlignment="1">
      <alignment horizontal="right" vertical="center" wrapText="1"/>
    </xf>
    <xf numFmtId="0" fontId="24" fillId="2" borderId="6" xfId="0" applyFont="1" applyFill="1" applyBorder="1" applyAlignment="1">
      <alignment horizontal="center" vertical="center" wrapText="1"/>
    </xf>
    <xf numFmtId="0" fontId="20" fillId="6" borderId="0" xfId="0" applyFont="1" applyFill="1" applyAlignment="1">
      <alignment horizontal="left" vertical="center"/>
    </xf>
    <xf numFmtId="168" fontId="14" fillId="9" borderId="0" xfId="0" applyNumberFormat="1" applyFont="1" applyFill="1" applyAlignment="1">
      <alignment horizontal="left" vertical="center"/>
    </xf>
    <xf numFmtId="0" fontId="19" fillId="7" borderId="0" xfId="0" applyFont="1" applyFill="1" applyAlignment="1">
      <alignment horizontal="left" vertical="center"/>
    </xf>
    <xf numFmtId="0" fontId="24" fillId="2" borderId="6" xfId="0" applyFont="1" applyFill="1" applyBorder="1" applyAlignment="1">
      <alignment horizontal="left" vertical="center"/>
    </xf>
    <xf numFmtId="0" fontId="24" fillId="2" borderId="6" xfId="0" applyFont="1" applyFill="1" applyBorder="1" applyAlignment="1">
      <alignment horizontal="right" vertical="center"/>
    </xf>
    <xf numFmtId="0" fontId="5" fillId="6" borderId="6" xfId="0" applyFont="1" applyFill="1" applyBorder="1" applyAlignment="1">
      <alignment horizontal="left" vertical="center"/>
    </xf>
    <xf numFmtId="165" fontId="14" fillId="9" borderId="6" xfId="0" applyNumberFormat="1" applyFont="1" applyFill="1" applyBorder="1" applyAlignment="1">
      <alignment horizontal="right" vertical="center"/>
    </xf>
    <xf numFmtId="3" fontId="36" fillId="8" borderId="6" xfId="0" applyNumberFormat="1" applyFont="1" applyFill="1" applyBorder="1" applyAlignment="1">
      <alignment horizontal="center" vertical="center"/>
    </xf>
    <xf numFmtId="49" fontId="36" fillId="8" borderId="6" xfId="0" applyNumberFormat="1" applyFont="1" applyFill="1" applyBorder="1" applyAlignment="1">
      <alignment horizontal="center" vertical="center"/>
    </xf>
    <xf numFmtId="3" fontId="37" fillId="9" borderId="6" xfId="0" applyNumberFormat="1" applyFont="1" applyFill="1" applyBorder="1" applyAlignment="1">
      <alignment horizontal="right" vertical="center"/>
    </xf>
    <xf numFmtId="165" fontId="37" fillId="9" borderId="6" xfId="0" applyNumberFormat="1" applyFont="1" applyFill="1" applyBorder="1" applyAlignment="1">
      <alignment horizontal="right" vertical="center"/>
    </xf>
    <xf numFmtId="0" fontId="8" fillId="6" borderId="0" xfId="0" applyFont="1" applyFill="1" applyAlignment="1">
      <alignment horizontal="left" vertical="center"/>
    </xf>
    <xf numFmtId="0" fontId="8" fillId="6" borderId="6" xfId="0" applyFont="1" applyFill="1" applyBorder="1" applyAlignment="1">
      <alignment horizontal="left" vertical="center" wrapText="1"/>
    </xf>
    <xf numFmtId="0" fontId="5" fillId="4" borderId="6" xfId="0" applyFont="1" applyFill="1" applyBorder="1" applyAlignment="1">
      <alignment horizontal="center" vertical="center"/>
    </xf>
    <xf numFmtId="0" fontId="5" fillId="4" borderId="6" xfId="0" applyFont="1" applyFill="1" applyBorder="1" applyAlignment="1">
      <alignment horizontal="left" vertical="center"/>
    </xf>
    <xf numFmtId="0" fontId="8" fillId="4" borderId="6" xfId="0" applyFont="1" applyFill="1" applyBorder="1" applyAlignment="1">
      <alignment horizontal="left"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4" fillId="9" borderId="6" xfId="0" applyFont="1" applyFill="1" applyBorder="1" applyAlignment="1">
      <alignment horizontal="center" vertical="center"/>
    </xf>
    <xf numFmtId="0" fontId="38" fillId="9" borderId="6" xfId="0" applyFont="1" applyFill="1" applyBorder="1" applyAlignment="1">
      <alignment horizontal="left" vertical="center" wrapText="1"/>
    </xf>
    <xf numFmtId="0" fontId="11" fillId="4" borderId="0" xfId="0" applyFont="1" applyFill="1" applyAlignment="1">
      <alignment horizontal="center" vertical="center"/>
    </xf>
    <xf numFmtId="0" fontId="16" fillId="6" borderId="6" xfId="0" applyFont="1" applyFill="1" applyBorder="1" applyAlignment="1">
      <alignment horizontal="left" vertical="center"/>
    </xf>
    <xf numFmtId="0" fontId="39" fillId="6" borderId="6" xfId="0" applyFont="1" applyFill="1" applyBorder="1" applyAlignment="1">
      <alignment horizontal="center" vertical="center"/>
    </xf>
    <xf numFmtId="0" fontId="16" fillId="4" borderId="6" xfId="0" applyFont="1" applyFill="1" applyBorder="1" applyAlignment="1">
      <alignment horizontal="left" vertical="center"/>
    </xf>
    <xf numFmtId="0" fontId="39" fillId="4" borderId="6" xfId="0" applyFont="1" applyFill="1" applyBorder="1" applyAlignment="1">
      <alignment horizontal="center" vertical="center"/>
    </xf>
    <xf numFmtId="0" fontId="0" fillId="2" borderId="0" xfId="0" applyFill="1" applyAlignment="1"/>
    <xf numFmtId="0" fontId="42" fillId="6" borderId="0" xfId="0" applyFont="1" applyFill="1" applyAlignment="1">
      <alignment horizontal="left" vertical="center"/>
    </xf>
    <xf numFmtId="0" fontId="36" fillId="8" borderId="6" xfId="0" applyFont="1" applyFill="1" applyBorder="1" applyAlignment="1">
      <alignment horizontal="left" vertical="center"/>
    </xf>
    <xf numFmtId="0" fontId="43" fillId="4" borderId="0" xfId="0" applyFont="1" applyFill="1" applyAlignment="1">
      <alignment horizontal="left" vertical="center"/>
    </xf>
    <xf numFmtId="169" fontId="45" fillId="9" borderId="6" xfId="0" applyNumberFormat="1" applyFont="1" applyFill="1" applyBorder="1" applyAlignment="1">
      <alignment horizontal="right" vertical="center"/>
    </xf>
    <xf numFmtId="169" fontId="46" fillId="9" borderId="6" xfId="0" applyNumberFormat="1" applyFont="1" applyFill="1" applyBorder="1" applyAlignment="1">
      <alignment horizontal="right" vertical="center"/>
    </xf>
    <xf numFmtId="169" fontId="47" fillId="9" borderId="6" xfId="0" applyNumberFormat="1" applyFont="1" applyFill="1" applyBorder="1" applyAlignment="1">
      <alignment horizontal="right" vertical="center"/>
    </xf>
    <xf numFmtId="169" fontId="48" fillId="10" borderId="6" xfId="0" applyNumberFormat="1" applyFont="1" applyFill="1" applyBorder="1" applyAlignment="1">
      <alignment horizontal="right" vertical="center"/>
    </xf>
    <xf numFmtId="169" fontId="50" fillId="2" borderId="6" xfId="0" applyNumberFormat="1" applyFont="1" applyFill="1" applyBorder="1" applyAlignment="1">
      <alignment horizontal="right" vertical="center"/>
    </xf>
    <xf numFmtId="1" fontId="37" fillId="9" borderId="6" xfId="0" applyNumberFormat="1" applyFont="1" applyFill="1" applyBorder="1" applyAlignment="1">
      <alignment horizontal="right" vertical="center"/>
    </xf>
    <xf numFmtId="0" fontId="47" fillId="10" borderId="6" xfId="0" applyFont="1" applyFill="1" applyBorder="1" applyAlignment="1">
      <alignment horizontal="center" vertical="center"/>
    </xf>
    <xf numFmtId="0" fontId="3" fillId="5" borderId="0" xfId="0" applyFont="1" applyFill="1" applyBorder="1" applyAlignment="1">
      <alignment horizontal="left" vertical="center"/>
    </xf>
    <xf numFmtId="0" fontId="8" fillId="6" borderId="0" xfId="0" applyFont="1" applyFill="1" applyBorder="1" applyAlignment="1">
      <alignment horizontal="left" vertical="center"/>
    </xf>
    <xf numFmtId="0" fontId="3" fillId="5" borderId="3" xfId="0" applyFont="1" applyFill="1" applyBorder="1" applyAlignment="1">
      <alignment horizontal="left" vertical="center"/>
    </xf>
    <xf numFmtId="0" fontId="15" fillId="5" borderId="4" xfId="0" applyFont="1" applyFill="1" applyBorder="1" applyAlignment="1">
      <alignment horizontal="left" vertical="center"/>
    </xf>
    <xf numFmtId="0" fontId="17" fillId="8" borderId="5" xfId="0" applyFont="1" applyFill="1" applyBorder="1" applyAlignment="1">
      <alignment horizontal="left" vertical="center"/>
    </xf>
    <xf numFmtId="0" fontId="18" fillId="9" borderId="5" xfId="0" applyFont="1" applyFill="1" applyBorder="1" applyAlignment="1">
      <alignment horizontal="left" vertical="center"/>
    </xf>
    <xf numFmtId="0" fontId="19" fillId="7" borderId="5" xfId="0" applyFont="1" applyFill="1" applyBorder="1" applyAlignment="1">
      <alignment horizontal="left" vertical="center"/>
    </xf>
    <xf numFmtId="0" fontId="20" fillId="6" borderId="5" xfId="0" applyFont="1" applyFill="1" applyBorder="1" applyAlignment="1">
      <alignment horizontal="left" vertical="center"/>
    </xf>
    <xf numFmtId="0" fontId="21" fillId="10" borderId="5" xfId="0" applyFont="1" applyFill="1" applyBorder="1" applyAlignment="1">
      <alignment horizontal="left" vertical="center"/>
    </xf>
    <xf numFmtId="0" fontId="4" fillId="6" borderId="0" xfId="0" applyFont="1" applyFill="1" applyBorder="1" applyAlignment="1">
      <alignment horizontal="left" vertical="center"/>
    </xf>
    <xf numFmtId="0" fontId="5" fillId="4" borderId="0" xfId="0" applyFont="1" applyFill="1" applyBorder="1" applyAlignment="1">
      <alignment horizontal="left" vertical="center" wrapText="1"/>
    </xf>
    <xf numFmtId="0" fontId="6" fillId="3" borderId="0" xfId="0" applyFont="1" applyFill="1" applyBorder="1" applyAlignment="1">
      <alignment horizontal="left" vertical="center"/>
    </xf>
    <xf numFmtId="0" fontId="2" fillId="3" borderId="0" xfId="0" applyFont="1" applyFill="1" applyBorder="1" applyAlignment="1">
      <alignment horizontal="left" vertical="center"/>
    </xf>
    <xf numFmtId="0" fontId="7" fillId="7" borderId="0" xfId="0" applyFont="1" applyFill="1" applyBorder="1" applyAlignment="1">
      <alignment horizontal="left" vertical="center" wrapText="1"/>
    </xf>
    <xf numFmtId="0" fontId="1" fillId="2" borderId="0" xfId="0" applyFont="1" applyFill="1" applyBorder="1" applyAlignment="1">
      <alignment horizontal="left" vertical="center"/>
    </xf>
    <xf numFmtId="0" fontId="2" fillId="2" borderId="0" xfId="0" applyFont="1" applyFill="1" applyBorder="1" applyAlignment="1">
      <alignment horizontal="left" vertical="center"/>
    </xf>
    <xf numFmtId="0" fontId="15" fillId="5" borderId="0" xfId="0" applyFont="1" applyFill="1" applyBorder="1" applyAlignment="1">
      <alignment horizontal="left" vertical="center"/>
    </xf>
    <xf numFmtId="0" fontId="16" fillId="6" borderId="0" xfId="0" applyFont="1" applyFill="1" applyBorder="1" applyAlignment="1">
      <alignment horizontal="left" vertical="center"/>
    </xf>
    <xf numFmtId="0" fontId="33" fillId="10" borderId="0" xfId="0" applyFont="1" applyFill="1" applyBorder="1" applyAlignment="1">
      <alignment horizontal="center" vertical="center"/>
    </xf>
    <xf numFmtId="0" fontId="34" fillId="7" borderId="0" xfId="0" applyFont="1" applyFill="1" applyBorder="1" applyAlignment="1">
      <alignment horizontal="center" vertical="center"/>
    </xf>
    <xf numFmtId="49" fontId="29" fillId="4" borderId="0" xfId="0" applyNumberFormat="1" applyFont="1" applyFill="1" applyBorder="1" applyAlignment="1">
      <alignment horizontal="center" vertical="center"/>
    </xf>
    <xf numFmtId="49" fontId="30" fillId="9" borderId="0" xfId="0" applyNumberFormat="1" applyFont="1" applyFill="1" applyBorder="1" applyAlignment="1">
      <alignment horizontal="center" vertical="center"/>
    </xf>
    <xf numFmtId="165" fontId="30" fillId="9" borderId="0" xfId="0" applyNumberFormat="1" applyFont="1" applyFill="1" applyBorder="1" applyAlignment="1">
      <alignment horizontal="center" vertical="center"/>
    </xf>
    <xf numFmtId="3" fontId="29" fillId="4" borderId="0" xfId="0" applyNumberFormat="1" applyFont="1" applyFill="1" applyBorder="1" applyAlignment="1">
      <alignment horizontal="center" vertical="center"/>
    </xf>
    <xf numFmtId="0" fontId="32" fillId="5" borderId="0" xfId="0" applyFont="1" applyFill="1" applyBorder="1" applyAlignment="1">
      <alignment horizontal="center" vertical="center" wrapText="1"/>
    </xf>
    <xf numFmtId="0" fontId="15" fillId="5" borderId="0" xfId="0" applyFont="1" applyFill="1" applyBorder="1" applyAlignment="1">
      <alignment horizontal="center" vertical="center"/>
    </xf>
    <xf numFmtId="0" fontId="15" fillId="5" borderId="0" xfId="0" applyFont="1" applyFill="1" applyBorder="1" applyAlignment="1">
      <alignment horizontal="center" vertical="center" wrapText="1"/>
    </xf>
    <xf numFmtId="3" fontId="31" fillId="10" borderId="0" xfId="0" applyNumberFormat="1" applyFont="1" applyFill="1" applyBorder="1" applyAlignment="1">
      <alignment horizontal="center" vertical="center"/>
    </xf>
    <xf numFmtId="3" fontId="30" fillId="9" borderId="0" xfId="0" applyNumberFormat="1" applyFont="1" applyFill="1" applyBorder="1" applyAlignment="1">
      <alignment horizontal="center" vertical="center"/>
    </xf>
    <xf numFmtId="1" fontId="26" fillId="4" borderId="0" xfId="0" applyNumberFormat="1" applyFont="1" applyFill="1" applyBorder="1" applyAlignment="1">
      <alignment horizontal="center" vertical="center"/>
    </xf>
    <xf numFmtId="1" fontId="27" fillId="9" borderId="0" xfId="0" applyNumberFormat="1" applyFont="1" applyFill="1" applyBorder="1" applyAlignment="1">
      <alignment horizontal="center" vertical="center"/>
    </xf>
    <xf numFmtId="165" fontId="27" fillId="9" borderId="0" xfId="0" applyNumberFormat="1" applyFont="1" applyFill="1" applyBorder="1" applyAlignment="1">
      <alignment horizontal="center" vertical="center"/>
    </xf>
    <xf numFmtId="1" fontId="28" fillId="10" borderId="0" xfId="0" applyNumberFormat="1" applyFont="1" applyFill="1" applyBorder="1" applyAlignment="1">
      <alignment horizontal="center" vertical="center"/>
    </xf>
    <xf numFmtId="0" fontId="25" fillId="2" borderId="0" xfId="0" applyFont="1" applyFill="1" applyBorder="1" applyAlignment="1">
      <alignment horizontal="left" vertical="center"/>
    </xf>
    <xf numFmtId="0" fontId="2" fillId="2" borderId="0" xfId="0" applyFont="1" applyFill="1" applyBorder="1" applyAlignment="1">
      <alignment horizontal="right" vertical="center"/>
    </xf>
    <xf numFmtId="0" fontId="5" fillId="4" borderId="0" xfId="0" applyFont="1" applyFill="1" applyBorder="1" applyAlignment="1">
      <alignment horizontal="left" vertical="center"/>
    </xf>
    <xf numFmtId="0" fontId="5" fillId="6" borderId="0" xfId="0" applyFont="1" applyFill="1" applyBorder="1" applyAlignment="1">
      <alignment horizontal="left" vertical="center"/>
    </xf>
    <xf numFmtId="0" fontId="14" fillId="9" borderId="0" xfId="0" applyFont="1" applyFill="1" applyBorder="1" applyAlignment="1">
      <alignment horizontal="left" vertical="center"/>
    </xf>
    <xf numFmtId="0" fontId="13" fillId="9" borderId="0" xfId="0" applyFont="1" applyFill="1" applyBorder="1" applyAlignment="1">
      <alignment horizontal="left" vertical="center"/>
    </xf>
    <xf numFmtId="0" fontId="35" fillId="10" borderId="0"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6" borderId="7" xfId="0" applyFont="1" applyFill="1" applyBorder="1" applyAlignment="1">
      <alignment horizontal="left" vertical="center" wrapText="1"/>
    </xf>
    <xf numFmtId="0" fontId="7" fillId="7" borderId="7" xfId="0" applyFont="1" applyFill="1" applyBorder="1" applyAlignment="1">
      <alignment horizontal="left" vertical="center" wrapText="1"/>
    </xf>
    <xf numFmtId="0" fontId="24" fillId="2" borderId="6" xfId="0" applyFont="1" applyFill="1" applyBorder="1" applyAlignment="1">
      <alignment horizontal="center" vertical="center"/>
    </xf>
    <xf numFmtId="0" fontId="8" fillId="6" borderId="0" xfId="0" applyFont="1" applyFill="1" applyBorder="1" applyAlignment="1">
      <alignment horizontal="left" vertical="center" wrapText="1"/>
    </xf>
    <xf numFmtId="0" fontId="51" fillId="10" borderId="0" xfId="0" applyFont="1" applyFill="1" applyBorder="1" applyAlignment="1">
      <alignment horizontal="left" vertical="center"/>
    </xf>
    <xf numFmtId="0" fontId="44" fillId="6" borderId="0" xfId="0" applyFont="1" applyFill="1" applyBorder="1" applyAlignment="1">
      <alignment horizontal="left" vertical="center"/>
    </xf>
    <xf numFmtId="0" fontId="48" fillId="10" borderId="0" xfId="0" applyFont="1" applyFill="1" applyBorder="1" applyAlignment="1">
      <alignment horizontal="left" vertical="center"/>
    </xf>
    <xf numFmtId="0" fontId="49" fillId="2" borderId="0" xfId="0" applyFont="1" applyFill="1" applyBorder="1" applyAlignment="1">
      <alignment horizontal="left" vertical="center"/>
    </xf>
    <xf numFmtId="0" fontId="40" fillId="2" borderId="0" xfId="0" applyFont="1" applyFill="1" applyBorder="1" applyAlignment="1">
      <alignment horizontal="left" vertical="center"/>
    </xf>
    <xf numFmtId="0" fontId="41" fillId="2" borderId="0" xfId="0" applyFont="1" applyFill="1" applyBorder="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5" borderId="8" xfId="0" applyFont="1" applyFill="1" applyBorder="1" applyAlignment="1">
      <alignment horizontal="left" vertical="center"/>
    </xf>
    <xf numFmtId="0" fontId="5" fillId="6" borderId="0" xfId="0" applyFont="1" applyFill="1" applyAlignment="1">
      <alignment horizontal="left" vertical="center" wrapText="1"/>
    </xf>
    <xf numFmtId="0" fontId="5" fillId="6" borderId="6" xfId="0" applyFont="1" applyFill="1" applyBorder="1" applyAlignment="1">
      <alignment horizontal="center" vertical="center" wrapText="1"/>
    </xf>
    <xf numFmtId="166" fontId="22" fillId="7" borderId="6" xfId="0" applyNumberFormat="1" applyFont="1" applyFill="1" applyBorder="1" applyAlignment="1">
      <alignment horizontal="left" vertical="center" wrapText="1"/>
    </xf>
    <xf numFmtId="0" fontId="14" fillId="9" borderId="6" xfId="0" applyFont="1" applyFill="1" applyBorder="1" applyAlignment="1">
      <alignment horizontal="left" vertical="center" wrapText="1"/>
    </xf>
    <xf numFmtId="0" fontId="0" fillId="0" borderId="0" xfId="0" applyAlignment="1">
      <alignment wrapText="1"/>
    </xf>
  </cellXfs>
  <cellStyles count="1">
    <cellStyle name="Normal" xfId="0" builtinId="0"/>
  </cellStyles>
  <dxfs count="8">
    <dxf>
      <font>
        <sz val="9"/>
        <color rgb="FF888888"/>
        <name val="Calibri"/>
      </font>
      <fill>
        <patternFill>
          <bgColor rgb="FFF2F2F2"/>
        </patternFill>
      </fill>
    </dxf>
    <dxf>
      <font>
        <b/>
        <sz val="9"/>
        <color rgb="FFC00000"/>
        <name val="Calibri"/>
      </font>
      <fill>
        <patternFill>
          <bgColor rgb="FFFCE4D6"/>
        </patternFill>
      </fill>
    </dxf>
    <dxf>
      <font>
        <b/>
        <sz val="9"/>
        <color rgb="FF7F6000"/>
        <name val="Calibri"/>
      </font>
      <fill>
        <patternFill>
          <bgColor rgb="FFFFF2CC"/>
        </patternFill>
      </fill>
    </dxf>
    <dxf>
      <font>
        <sz val="9"/>
        <color rgb="FF375623"/>
        <name val="Calibri"/>
      </font>
      <fill>
        <patternFill>
          <bgColor rgb="FFE2EFDA"/>
        </patternFill>
      </fill>
    </dxf>
    <dxf>
      <font>
        <sz val="9"/>
        <color rgb="FF888888"/>
        <name val="Calibri"/>
      </font>
      <fill>
        <patternFill>
          <bgColor rgb="FFF2F2F2"/>
        </patternFill>
      </fill>
    </dxf>
    <dxf>
      <font>
        <b/>
        <sz val="9"/>
        <color rgb="FFC00000"/>
        <name val="Calibri"/>
      </font>
      <fill>
        <patternFill>
          <bgColor rgb="FFFCE4D6"/>
        </patternFill>
      </fill>
    </dxf>
    <dxf>
      <font>
        <b/>
        <sz val="9"/>
        <color rgb="FF7F6000"/>
        <name val="Calibri"/>
      </font>
      <fill>
        <patternFill>
          <bgColor rgb="FFFFF2CC"/>
        </patternFill>
      </fill>
    </dxf>
    <dxf>
      <font>
        <sz val="9"/>
        <color rgb="FF375623"/>
        <name val="Calibri"/>
      </font>
      <fill>
        <patternFill>
          <bgColor rgb="FFE2EFDA"/>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7F6000"/>
      <rgbColor rgb="FF800080"/>
      <rgbColor rgb="FF008080"/>
      <rgbColor rgb="FFC0C0C0"/>
      <rgbColor rgb="FF878787"/>
      <rgbColor rgb="FF9999FF"/>
      <rgbColor rgb="FF7030A0"/>
      <rgbColor rgb="FFFFF2CC"/>
      <rgbColor rgb="FFDEEAF1"/>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D6E4F7"/>
      <rgbColor rgb="FFE2EFDA"/>
      <rgbColor rgb="FFF2F2F2"/>
      <rgbColor rgb="FFBFBFBF"/>
      <rgbColor rgb="FFF9F9F9"/>
      <rgbColor rgb="FFD9D9D9"/>
      <rgbColor rgb="FFFCE4D6"/>
      <rgbColor rgb="FF2E75B6"/>
      <rgbColor rgb="FF4BACC6"/>
      <rgbColor rgb="FF9BBB59"/>
      <rgbColor rgb="FFFFCC00"/>
      <rgbColor rgb="FFBF8F00"/>
      <rgbColor rgb="FFC55A11"/>
      <rgbColor rgb="FF8064A2"/>
      <rgbColor rgb="FF888888"/>
      <rgbColor rgb="FF1F3864"/>
      <rgbColor rgb="FF4F81BD"/>
      <rgbColor rgb="FF003300"/>
      <rgbColor rgb="FF333300"/>
      <rgbColor rgb="FF993300"/>
      <rgbColor rgb="FFC0504D"/>
      <rgbColor rgb="FF59595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Expense Breakdown</a:t>
            </a:r>
          </a:p>
        </c:rich>
      </c:tx>
      <c:layout/>
      <c:overlay val="0"/>
      <c:spPr>
        <a:noFill/>
        <a:ln w="0">
          <a:noFill/>
        </a:ln>
      </c:spPr>
    </c:title>
    <c:autoTitleDeleted val="0"/>
    <c:plotArea>
      <c:layout/>
      <c:pieChart>
        <c:varyColors val="1"/>
        <c:ser>
          <c:idx val="0"/>
          <c:order val="0"/>
          <c:tx>
            <c:strRef>
              <c:f>Dashboard!$B$32</c:f>
              <c:strCache>
                <c:ptCount val="1"/>
                <c:pt idx="0">
                  <c:v>Amount (UGX)</c:v>
                </c:pt>
              </c:strCache>
            </c:strRef>
          </c:tx>
          <c:spPr>
            <a:solidFill>
              <a:srgbClr val="4F81BD"/>
            </a:solidFill>
            <a:ln w="9360">
              <a:solidFill>
                <a:srgbClr val="F9F9F9"/>
              </a:solidFill>
              <a:round/>
            </a:ln>
          </c:spPr>
          <c:dPt>
            <c:idx val="0"/>
            <c:bubble3D val="0"/>
            <c:spPr>
              <a:solidFill>
                <a:srgbClr val="4F81BD"/>
              </a:solidFill>
              <a:ln w="0">
                <a:noFill/>
              </a:ln>
            </c:spPr>
            <c:extLst>
              <c:ext xmlns:c16="http://schemas.microsoft.com/office/drawing/2014/chart" uri="{C3380CC4-5D6E-409C-BE32-E72D297353CC}">
                <c16:uniqueId val="{00000001-727D-4203-941D-3BBF02F6DBC1}"/>
              </c:ext>
            </c:extLst>
          </c:dPt>
          <c:dPt>
            <c:idx val="1"/>
            <c:bubble3D val="0"/>
            <c:spPr>
              <a:solidFill>
                <a:srgbClr val="C0504D"/>
              </a:solidFill>
              <a:ln w="9360">
                <a:solidFill>
                  <a:srgbClr val="F9F9F9"/>
                </a:solidFill>
                <a:round/>
              </a:ln>
            </c:spPr>
            <c:extLst>
              <c:ext xmlns:c16="http://schemas.microsoft.com/office/drawing/2014/chart" uri="{C3380CC4-5D6E-409C-BE32-E72D297353CC}">
                <c16:uniqueId val="{00000003-727D-4203-941D-3BBF02F6DBC1}"/>
              </c:ext>
            </c:extLst>
          </c:dPt>
          <c:dPt>
            <c:idx val="2"/>
            <c:bubble3D val="0"/>
            <c:spPr>
              <a:solidFill>
                <a:srgbClr val="9BBB59"/>
              </a:solidFill>
              <a:ln w="9360">
                <a:solidFill>
                  <a:srgbClr val="F9F9F9"/>
                </a:solidFill>
                <a:round/>
              </a:ln>
            </c:spPr>
            <c:extLst>
              <c:ext xmlns:c16="http://schemas.microsoft.com/office/drawing/2014/chart" uri="{C3380CC4-5D6E-409C-BE32-E72D297353CC}">
                <c16:uniqueId val="{00000005-727D-4203-941D-3BBF02F6DBC1}"/>
              </c:ext>
            </c:extLst>
          </c:dPt>
          <c:dPt>
            <c:idx val="3"/>
            <c:bubble3D val="0"/>
            <c:spPr>
              <a:solidFill>
                <a:srgbClr val="8064A2"/>
              </a:solidFill>
              <a:ln w="9360">
                <a:solidFill>
                  <a:srgbClr val="F9F9F9"/>
                </a:solidFill>
                <a:round/>
              </a:ln>
            </c:spPr>
            <c:extLst>
              <c:ext xmlns:c16="http://schemas.microsoft.com/office/drawing/2014/chart" uri="{C3380CC4-5D6E-409C-BE32-E72D297353CC}">
                <c16:uniqueId val="{00000007-727D-4203-941D-3BBF02F6DBC1}"/>
              </c:ext>
            </c:extLst>
          </c:dPt>
          <c:dPt>
            <c:idx val="4"/>
            <c:bubble3D val="0"/>
            <c:spPr>
              <a:solidFill>
                <a:srgbClr val="4BACC6"/>
              </a:solidFill>
              <a:ln w="9360">
                <a:solidFill>
                  <a:srgbClr val="F9F9F9"/>
                </a:solidFill>
                <a:round/>
              </a:ln>
            </c:spPr>
            <c:extLst>
              <c:ext xmlns:c16="http://schemas.microsoft.com/office/drawing/2014/chart" uri="{C3380CC4-5D6E-409C-BE32-E72D297353CC}">
                <c16:uniqueId val="{00000009-727D-4203-941D-3BBF02F6DBC1}"/>
              </c:ext>
            </c:extLst>
          </c:dPt>
          <c:dLbls>
            <c:dLbl>
              <c:idx val="0"/>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727D-4203-941D-3BBF02F6DBC1}"/>
                </c:ext>
              </c:extLst>
            </c:dLbl>
            <c:dLbl>
              <c:idx val="1"/>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727D-4203-941D-3BBF02F6DBC1}"/>
                </c:ext>
              </c:extLst>
            </c:dLbl>
            <c:dLbl>
              <c:idx val="2"/>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727D-4203-941D-3BBF02F6DBC1}"/>
                </c:ext>
              </c:extLst>
            </c:dLbl>
            <c:dLbl>
              <c:idx val="3"/>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727D-4203-941D-3BBF02F6DBC1}"/>
                </c:ext>
              </c:extLst>
            </c:dLbl>
            <c:dLbl>
              <c:idx val="4"/>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727D-4203-941D-3BBF02F6DBC1}"/>
                </c:ext>
              </c:extLst>
            </c:dLbl>
            <c:spPr>
              <a:noFill/>
              <a:ln>
                <a:noFill/>
              </a:ln>
              <a:effectLst/>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Dashboard!$A$33:$A$37</c:f>
              <c:strCache>
                <c:ptCount val="5"/>
                <c:pt idx="0">
                  <c:v>Repairs &amp; Maintenance</c:v>
                </c:pt>
                <c:pt idx="1">
                  <c:v>Utilities</c:v>
                </c:pt>
                <c:pt idx="2">
                  <c:v>KCCA / Rates</c:v>
                </c:pt>
                <c:pt idx="3">
                  <c:v>Security</c:v>
                </c:pt>
                <c:pt idx="4">
                  <c:v>Other</c:v>
                </c:pt>
              </c:strCache>
            </c:strRef>
          </c:cat>
          <c:val>
            <c:numRef>
              <c:f>Dashboard!$B$33:$B$37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727D-4203-941D-3BBF02F6DBC1}"/>
            </c:ext>
          </c:extLst>
        </c:ser>
        <c:dLbls>
          <c:showLegendKey val="0"/>
          <c:showVal val="0"/>
          <c:showCatName val="0"/>
          <c:showSerName val="0"/>
          <c:showPercent val="0"/>
          <c:showBubbleSize val="0"/>
          <c:showLeaderLines val="1"/>
        </c:dLbls>
        <c:firstSliceAng val="0"/>
      </c:pieChart>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Income vs Expenses (YTD)</a:t>
            </a:r>
          </a:p>
        </c:rich>
      </c:tx>
      <c:layout/>
      <c:overlay val="0"/>
      <c:spPr>
        <a:noFill/>
        <a:ln w="0">
          <a:noFill/>
        </a:ln>
      </c:spPr>
    </c:title>
    <c:autoTitleDeleted val="0"/>
    <c:plotArea>
      <c:layout/>
      <c:barChart>
        <c:barDir val="col"/>
        <c:grouping val="clustered"/>
        <c:varyColors val="0"/>
        <c:ser>
          <c:idx val="0"/>
          <c:order val="0"/>
          <c:tx>
            <c:strRef>
              <c:f>Dashboard!$B$39</c:f>
              <c:strCache>
                <c:ptCount val="1"/>
              </c:strCache>
            </c:strRef>
          </c:tx>
          <c:spPr>
            <a:solidFill>
              <a:srgbClr val="4F81BD"/>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Dashboard!$A$40:$A$42</c:f>
              <c:strCache>
                <c:ptCount val="3"/>
                <c:pt idx="0">
                  <c:v>Rent Collected (YTD)</c:v>
                </c:pt>
                <c:pt idx="1">
                  <c:v>Total Expenses (YTD)</c:v>
                </c:pt>
                <c:pt idx="2">
                  <c:v>NOI (YTD)</c:v>
                </c:pt>
              </c:strCache>
            </c:strRef>
          </c:cat>
          <c:val>
            <c:numRef>
              <c:f>Dashboard!$B$40:$B$42</c:f>
              <c:numCache>
                <c:formatCode>#,##0</c:formatCode>
                <c:ptCount val="3"/>
                <c:pt idx="0">
                  <c:v>0</c:v>
                </c:pt>
                <c:pt idx="1">
                  <c:v>0</c:v>
                </c:pt>
                <c:pt idx="2">
                  <c:v>0</c:v>
                </c:pt>
              </c:numCache>
            </c:numRef>
          </c:val>
          <c:extLst>
            <c:ext xmlns:c16="http://schemas.microsoft.com/office/drawing/2014/chart" uri="{C3380CC4-5D6E-409C-BE32-E72D297353CC}">
              <c16:uniqueId val="{00000000-07FD-44A0-897A-8D39E9236286}"/>
            </c:ext>
          </c:extLst>
        </c:ser>
        <c:dLbls>
          <c:showLegendKey val="0"/>
          <c:showVal val="0"/>
          <c:showCatName val="0"/>
          <c:showSerName val="0"/>
          <c:showPercent val="0"/>
          <c:showBubbleSize val="0"/>
        </c:dLbls>
        <c:gapWidth val="150"/>
        <c:axId val="27007676"/>
        <c:axId val="37186893"/>
      </c:barChart>
      <c:catAx>
        <c:axId val="27007676"/>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7186893"/>
        <c:crosses val="autoZero"/>
        <c:auto val="1"/>
        <c:lblAlgn val="ctr"/>
        <c:lblOffset val="100"/>
        <c:noMultiLvlLbl val="0"/>
      </c:catAx>
      <c:valAx>
        <c:axId val="37186893"/>
        <c:scaling>
          <c:orientation val="minMax"/>
        </c:scaling>
        <c:delete val="0"/>
        <c:axPos val="l"/>
        <c:majorGridlines>
          <c:spPr>
            <a:ln w="9360">
              <a:solidFill>
                <a:srgbClr val="878787"/>
              </a:solidFill>
              <a:round/>
            </a:ln>
          </c:spPr>
        </c:majorGridlines>
        <c:title>
          <c:tx>
            <c:rich>
              <a:bodyPr rot="-5400000"/>
              <a:lstStyle/>
              <a:p>
                <a:pPr>
                  <a:defRPr lang="en-US" sz="1000" b="1" strike="noStrike" spc="-1">
                    <a:solidFill>
                      <a:srgbClr val="000000"/>
                    </a:solidFill>
                    <a:latin typeface="Calibri"/>
                  </a:defRPr>
                </a:pPr>
                <a:r>
                  <a:rPr lang="en-US" sz="1000" b="1" strike="noStrike" spc="-1">
                    <a:solidFill>
                      <a:srgbClr val="000000"/>
                    </a:solidFill>
                    <a:latin typeface="Calibri"/>
                  </a:rPr>
                  <a:t>UGX</a:t>
                </a:r>
              </a:p>
            </c:rich>
          </c:tx>
          <c:layout/>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7007676"/>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30</xdr:row>
      <xdr:rowOff>0</xdr:rowOff>
    </xdr:from>
    <xdr:to>
      <xdr:col>9</xdr:col>
      <xdr:colOff>808200</xdr:colOff>
      <xdr:row>51</xdr:row>
      <xdr:rowOff>31320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0</xdr:colOff>
      <xdr:row>30</xdr:row>
      <xdr:rowOff>0</xdr:rowOff>
    </xdr:from>
    <xdr:to>
      <xdr:col>15</xdr:col>
      <xdr:colOff>808200</xdr:colOff>
      <xdr:row>51</xdr:row>
      <xdr:rowOff>31320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F3864"/>
  </sheetPr>
  <dimension ref="A1:Y37"/>
  <sheetViews>
    <sheetView showGridLines="0" tabSelected="1" zoomScale="55" zoomScaleNormal="55" workbookViewId="0">
      <selection activeCell="I20" sqref="I20"/>
    </sheetView>
  </sheetViews>
  <sheetFormatPr defaultColWidth="8.6328125" defaultRowHeight="14.5" x14ac:dyDescent="0.35"/>
  <cols>
    <col min="1" max="1" width="10" style="1" customWidth="1"/>
    <col min="2" max="2" width="26" style="1" customWidth="1"/>
    <col min="3" max="3" width="18" style="1" customWidth="1"/>
    <col min="4" max="4" width="11.1796875" style="1" customWidth="1"/>
    <col min="5" max="5" width="26" style="1" customWidth="1"/>
    <col min="6" max="6" width="18" style="1" customWidth="1"/>
    <col min="7" max="7" width="12.81640625" style="1" customWidth="1"/>
    <col min="8" max="8" width="12.1796875" style="1" customWidth="1"/>
    <col min="9" max="9" width="16" style="1" customWidth="1"/>
    <col min="10" max="10" width="14.453125" style="1" customWidth="1"/>
    <col min="11" max="11" width="18" style="1" customWidth="1"/>
    <col min="12" max="12" width="13.7265625" style="1" customWidth="1"/>
    <col min="13" max="13" width="14" style="1" customWidth="1"/>
    <col min="14" max="14" width="13" style="1" customWidth="1"/>
    <col min="15" max="15" width="11.08984375" style="1" customWidth="1"/>
    <col min="16" max="16" width="12.453125" style="1" customWidth="1"/>
    <col min="17" max="17" width="10.54296875" style="1" customWidth="1"/>
    <col min="18" max="18" width="11" style="1" customWidth="1"/>
    <col min="19" max="19" width="14" style="1" customWidth="1"/>
    <col min="20" max="20" width="15" style="1" customWidth="1"/>
    <col min="21" max="21" width="13" style="1" customWidth="1"/>
    <col min="22" max="22" width="14" style="1" customWidth="1"/>
    <col min="23" max="23" width="13.90625" style="1" customWidth="1"/>
    <col min="24" max="24" width="10" style="1" customWidth="1"/>
    <col min="25" max="25" width="14" style="1" customWidth="1"/>
  </cols>
  <sheetData>
    <row r="1" spans="1:25" ht="33.75" customHeight="1" x14ac:dyDescent="0.35">
      <c r="A1" s="88" t="s">
        <v>0</v>
      </c>
      <c r="B1" s="88"/>
      <c r="C1" s="88"/>
      <c r="D1" s="88"/>
      <c r="E1" s="88"/>
      <c r="F1" s="88"/>
      <c r="G1" s="88"/>
      <c r="H1" s="88"/>
      <c r="I1" s="88"/>
      <c r="J1" s="88"/>
      <c r="K1" s="88"/>
      <c r="L1" s="88"/>
      <c r="M1" s="88"/>
      <c r="N1" s="88"/>
      <c r="O1" s="88"/>
      <c r="P1" s="88"/>
      <c r="Q1" s="88"/>
      <c r="R1" s="88"/>
      <c r="S1" s="88"/>
      <c r="T1" s="88"/>
      <c r="U1" s="88"/>
      <c r="V1" s="88"/>
      <c r="W1" s="88"/>
      <c r="X1" s="88"/>
      <c r="Y1" s="88"/>
    </row>
    <row r="2" spans="1:25" ht="13.5" customHeight="1" x14ac:dyDescent="0.35">
      <c r="A2" s="89" t="s">
        <v>1</v>
      </c>
      <c r="B2" s="89"/>
      <c r="C2" s="89"/>
      <c r="D2" s="89"/>
      <c r="E2" s="89"/>
      <c r="F2" s="89"/>
      <c r="G2" s="89"/>
      <c r="H2" s="89"/>
      <c r="I2" s="89"/>
      <c r="J2" s="89"/>
      <c r="K2" s="89"/>
      <c r="L2" s="89"/>
      <c r="M2" s="89"/>
      <c r="N2" s="89"/>
      <c r="O2" s="89"/>
      <c r="P2" s="89"/>
      <c r="Q2" s="89"/>
      <c r="R2" s="89"/>
      <c r="S2" s="89"/>
      <c r="T2" s="89"/>
      <c r="U2" s="89"/>
      <c r="V2" s="89"/>
      <c r="W2" s="89"/>
      <c r="X2" s="89"/>
      <c r="Y2" s="89"/>
    </row>
    <row r="3" spans="1:25" ht="3.75" customHeight="1" x14ac:dyDescent="0.35">
      <c r="A3" s="2"/>
      <c r="B3" s="2"/>
      <c r="C3" s="2"/>
      <c r="D3" s="2"/>
      <c r="E3" s="2"/>
      <c r="F3" s="2"/>
      <c r="G3" s="2"/>
      <c r="H3" s="2"/>
      <c r="I3" s="2"/>
      <c r="J3" s="2"/>
      <c r="K3" s="2"/>
      <c r="L3" s="2"/>
      <c r="M3" s="2"/>
      <c r="N3" s="2"/>
      <c r="O3" s="2"/>
      <c r="P3" s="2"/>
      <c r="Q3" s="2"/>
      <c r="R3" s="2"/>
      <c r="S3" s="2"/>
      <c r="T3" s="2"/>
      <c r="U3" s="2"/>
      <c r="V3" s="2"/>
      <c r="W3" s="2"/>
      <c r="X3" s="2"/>
      <c r="Y3" s="2"/>
    </row>
    <row r="4" spans="1:25" ht="3.75" customHeight="1" x14ac:dyDescent="0.35">
      <c r="A4" s="3"/>
      <c r="B4" s="3"/>
      <c r="C4" s="3"/>
      <c r="D4" s="3"/>
      <c r="E4" s="3"/>
      <c r="F4" s="3"/>
      <c r="G4" s="3"/>
      <c r="H4" s="3"/>
      <c r="I4" s="3"/>
      <c r="J4" s="3"/>
      <c r="K4" s="3"/>
      <c r="L4" s="3"/>
      <c r="M4" s="3"/>
      <c r="N4" s="3"/>
      <c r="O4" s="3"/>
      <c r="P4" s="3"/>
      <c r="Q4" s="3"/>
      <c r="R4" s="3"/>
      <c r="S4" s="3"/>
      <c r="T4" s="3"/>
      <c r="U4" s="3"/>
      <c r="V4" s="3"/>
      <c r="W4" s="3"/>
      <c r="X4" s="3"/>
      <c r="Y4" s="3"/>
    </row>
    <row r="5" spans="1:25" ht="21.75" customHeight="1" x14ac:dyDescent="0.35">
      <c r="A5" s="74" t="s">
        <v>2</v>
      </c>
      <c r="B5" s="74"/>
      <c r="C5" s="74"/>
      <c r="D5" s="74"/>
      <c r="E5" s="74"/>
      <c r="F5" s="74"/>
      <c r="G5" s="74"/>
      <c r="H5" s="74"/>
      <c r="I5" s="74"/>
      <c r="J5" s="74"/>
      <c r="K5" s="74"/>
      <c r="L5" s="74"/>
      <c r="M5" s="74"/>
      <c r="N5" s="74"/>
      <c r="O5" s="74"/>
      <c r="P5" s="74"/>
      <c r="Q5" s="74"/>
      <c r="R5" s="74"/>
      <c r="S5" s="74"/>
      <c r="T5" s="74"/>
      <c r="U5" s="74"/>
      <c r="V5" s="74"/>
      <c r="W5" s="74"/>
      <c r="X5" s="74"/>
      <c r="Y5" s="74"/>
    </row>
    <row r="6" spans="1:25" ht="15.75" customHeight="1" x14ac:dyDescent="0.35">
      <c r="A6" s="83" t="s">
        <v>3</v>
      </c>
      <c r="B6" s="83"/>
      <c r="C6" s="83"/>
      <c r="D6" s="83"/>
      <c r="E6" s="83"/>
      <c r="F6" s="83"/>
      <c r="G6" s="84" t="s">
        <v>4</v>
      </c>
      <c r="H6" s="84"/>
      <c r="I6" s="84"/>
      <c r="J6" s="84"/>
      <c r="K6" s="84"/>
      <c r="L6" s="84"/>
      <c r="M6" s="84"/>
      <c r="N6" s="84"/>
      <c r="O6" s="84"/>
      <c r="P6" s="84"/>
      <c r="Q6" s="84"/>
      <c r="R6" s="84"/>
      <c r="S6" s="84"/>
      <c r="T6" s="84"/>
      <c r="U6" s="84"/>
      <c r="V6" s="84"/>
      <c r="W6" s="84"/>
      <c r="X6" s="84"/>
    </row>
    <row r="7" spans="1:25" ht="15.75" customHeight="1" x14ac:dyDescent="0.35">
      <c r="A7" s="83" t="s">
        <v>5</v>
      </c>
      <c r="B7" s="83"/>
      <c r="C7" s="83"/>
      <c r="D7" s="83"/>
      <c r="E7" s="83"/>
      <c r="F7" s="83"/>
      <c r="G7" s="84" t="s">
        <v>6</v>
      </c>
      <c r="H7" s="84"/>
      <c r="I7" s="84"/>
      <c r="J7" s="84"/>
      <c r="K7" s="84"/>
      <c r="L7" s="84"/>
      <c r="M7" s="84"/>
      <c r="N7" s="84"/>
      <c r="O7" s="84"/>
      <c r="P7" s="84"/>
      <c r="Q7" s="84"/>
      <c r="R7" s="84"/>
      <c r="S7" s="84"/>
      <c r="T7" s="84"/>
      <c r="U7" s="84"/>
      <c r="V7" s="84"/>
      <c r="W7" s="84"/>
      <c r="X7" s="84"/>
    </row>
    <row r="8" spans="1:25" ht="15.75" customHeight="1" x14ac:dyDescent="0.35">
      <c r="A8" s="83" t="s">
        <v>7</v>
      </c>
      <c r="B8" s="83"/>
      <c r="C8" s="83"/>
      <c r="D8" s="83"/>
      <c r="E8" s="83"/>
      <c r="F8" s="83"/>
      <c r="G8" s="84" t="s">
        <v>8</v>
      </c>
      <c r="H8" s="84"/>
      <c r="I8" s="84"/>
      <c r="J8" s="84"/>
      <c r="K8" s="84"/>
      <c r="L8" s="84"/>
      <c r="M8" s="84"/>
      <c r="N8" s="84"/>
      <c r="O8" s="84"/>
      <c r="P8" s="84"/>
      <c r="Q8" s="84"/>
      <c r="R8" s="84"/>
      <c r="S8" s="84"/>
      <c r="T8" s="84"/>
      <c r="U8" s="84"/>
      <c r="V8" s="84"/>
      <c r="W8" s="84"/>
      <c r="X8" s="84"/>
    </row>
    <row r="9" spans="1:25" ht="15.75" customHeight="1" x14ac:dyDescent="0.35">
      <c r="A9" s="83" t="s">
        <v>9</v>
      </c>
      <c r="B9" s="83"/>
      <c r="C9" s="83"/>
      <c r="D9" s="83"/>
      <c r="E9" s="83"/>
      <c r="F9" s="83"/>
      <c r="G9" s="84" t="s">
        <v>10</v>
      </c>
      <c r="H9" s="84"/>
      <c r="I9" s="84"/>
      <c r="J9" s="84"/>
      <c r="K9" s="84"/>
      <c r="L9" s="84"/>
      <c r="M9" s="84"/>
      <c r="N9" s="84"/>
      <c r="O9" s="84"/>
      <c r="P9" s="84"/>
      <c r="Q9" s="84"/>
      <c r="R9" s="84"/>
      <c r="S9" s="84"/>
      <c r="T9" s="84"/>
      <c r="U9" s="84"/>
      <c r="V9" s="84"/>
      <c r="W9" s="84"/>
      <c r="X9" s="84"/>
    </row>
    <row r="10" spans="1:25" ht="15.75" customHeight="1" x14ac:dyDescent="0.35">
      <c r="A10" s="83" t="s">
        <v>11</v>
      </c>
      <c r="B10" s="83"/>
      <c r="C10" s="83"/>
      <c r="D10" s="83"/>
      <c r="E10" s="83"/>
      <c r="F10" s="83"/>
      <c r="G10" s="84" t="s">
        <v>12</v>
      </c>
      <c r="H10" s="84"/>
      <c r="I10" s="84"/>
      <c r="J10" s="84"/>
      <c r="K10" s="84"/>
      <c r="L10" s="84"/>
      <c r="M10" s="84"/>
      <c r="N10" s="84"/>
      <c r="O10" s="84"/>
      <c r="P10" s="84"/>
      <c r="Q10" s="84"/>
      <c r="R10" s="84"/>
      <c r="S10" s="84"/>
      <c r="T10" s="84"/>
      <c r="U10" s="84"/>
      <c r="V10" s="84"/>
      <c r="W10" s="84"/>
      <c r="X10" s="84"/>
    </row>
    <row r="11" spans="1:25" ht="3.7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row>
    <row r="12" spans="1:25" ht="19.5" customHeight="1" x14ac:dyDescent="0.35">
      <c r="A12" s="85" t="s">
        <v>13</v>
      </c>
      <c r="B12" s="85"/>
      <c r="C12" s="85"/>
      <c r="D12" s="85"/>
      <c r="E12" s="85"/>
      <c r="F12" s="85"/>
      <c r="G12" s="86" t="s">
        <v>14</v>
      </c>
      <c r="H12" s="86"/>
      <c r="I12" s="86"/>
      <c r="J12" s="86"/>
      <c r="K12" s="86"/>
      <c r="L12" s="86"/>
      <c r="M12" s="86"/>
      <c r="N12" s="86"/>
      <c r="O12" s="86"/>
      <c r="P12" s="86"/>
      <c r="Q12" s="86"/>
      <c r="R12" s="86"/>
      <c r="S12" s="86"/>
      <c r="T12" s="86"/>
      <c r="U12" s="86"/>
      <c r="V12" s="86"/>
      <c r="W12" s="86"/>
      <c r="X12" s="86"/>
      <c r="Y12" s="86"/>
    </row>
    <row r="13" spans="1:25" ht="27.75" customHeight="1" x14ac:dyDescent="0.35">
      <c r="A13" s="87" t="s">
        <v>15</v>
      </c>
      <c r="B13" s="87"/>
      <c r="C13" s="87"/>
      <c r="D13" s="87"/>
      <c r="E13" s="87"/>
      <c r="F13" s="87"/>
      <c r="G13" s="87"/>
      <c r="H13" s="87"/>
      <c r="I13" s="87"/>
      <c r="J13" s="87"/>
      <c r="K13" s="87"/>
      <c r="L13" s="87"/>
      <c r="M13" s="87"/>
      <c r="N13" s="87"/>
      <c r="O13" s="87"/>
      <c r="P13" s="87"/>
      <c r="Q13" s="87"/>
      <c r="R13" s="87"/>
      <c r="S13" s="87"/>
      <c r="T13" s="87"/>
      <c r="U13" s="87"/>
      <c r="V13" s="87"/>
      <c r="W13" s="87"/>
      <c r="X13" s="87"/>
      <c r="Y13" s="87"/>
    </row>
    <row r="14" spans="1:25" ht="3.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row>
    <row r="15" spans="1:25" ht="19.5" customHeight="1" x14ac:dyDescent="0.35">
      <c r="A15" s="74" t="s">
        <v>16</v>
      </c>
      <c r="B15" s="74"/>
      <c r="C15" s="74"/>
      <c r="D15" s="74"/>
      <c r="E15" s="74"/>
      <c r="F15" s="74"/>
      <c r="G15" s="74"/>
      <c r="H15" s="74"/>
      <c r="I15" s="74"/>
      <c r="J15" s="74"/>
      <c r="K15" s="74"/>
      <c r="L15" s="74"/>
      <c r="M15" s="74"/>
      <c r="N15" s="74"/>
      <c r="O15" s="74"/>
      <c r="P15" s="74"/>
      <c r="Q15" s="74"/>
      <c r="R15" s="74"/>
      <c r="S15" s="74"/>
      <c r="T15" s="74"/>
      <c r="U15" s="74"/>
      <c r="V15" s="74"/>
      <c r="W15" s="74"/>
      <c r="X15" s="74"/>
      <c r="Y15" s="74"/>
    </row>
    <row r="16" spans="1:25" ht="12.75" customHeight="1" x14ac:dyDescent="0.35">
      <c r="A16" s="75" t="s">
        <v>17</v>
      </c>
      <c r="B16" s="75"/>
      <c r="C16" s="75"/>
      <c r="D16" s="75"/>
      <c r="E16" s="75"/>
      <c r="F16" s="75"/>
      <c r="G16" s="75"/>
      <c r="H16" s="75"/>
      <c r="I16" s="75"/>
      <c r="J16" s="75"/>
      <c r="K16" s="75"/>
      <c r="L16" s="75"/>
      <c r="M16" s="75"/>
      <c r="N16" s="75"/>
      <c r="O16" s="75"/>
      <c r="P16" s="75"/>
      <c r="Q16" s="75"/>
      <c r="R16" s="75"/>
      <c r="S16" s="75"/>
      <c r="T16" s="75"/>
      <c r="U16" s="75"/>
      <c r="V16" s="75"/>
      <c r="W16" s="75"/>
      <c r="X16" s="75"/>
      <c r="Y16" s="75"/>
    </row>
    <row r="17" spans="1:18" ht="27.75" customHeight="1" x14ac:dyDescent="0.35">
      <c r="A17" s="4"/>
      <c r="B17" s="5" t="s">
        <v>18</v>
      </c>
      <c r="C17" s="6">
        <v>2025</v>
      </c>
      <c r="E17" s="5" t="s">
        <v>19</v>
      </c>
      <c r="F17" s="7"/>
    </row>
    <row r="18" spans="1:18" ht="27.75" customHeight="1" x14ac:dyDescent="0.35">
      <c r="A18" s="4"/>
      <c r="B18" s="5" t="s">
        <v>20</v>
      </c>
      <c r="C18" s="7" t="s">
        <v>21</v>
      </c>
      <c r="E18" s="5" t="s">
        <v>22</v>
      </c>
      <c r="F18" s="7" t="s">
        <v>23</v>
      </c>
    </row>
    <row r="19" spans="1:18" ht="27.75" customHeight="1" x14ac:dyDescent="0.35">
      <c r="A19" s="4"/>
      <c r="B19" s="5" t="s">
        <v>24</v>
      </c>
      <c r="C19" s="8">
        <v>0.1</v>
      </c>
      <c r="E19" s="5" t="s">
        <v>25</v>
      </c>
      <c r="F19" s="9">
        <v>3715</v>
      </c>
    </row>
    <row r="20" spans="1:18" ht="27.75" customHeight="1" x14ac:dyDescent="0.35">
      <c r="A20" s="4"/>
      <c r="B20" s="5" t="s">
        <v>26</v>
      </c>
      <c r="C20" s="9"/>
      <c r="E20" s="5" t="s">
        <v>27</v>
      </c>
      <c r="F20" s="9"/>
    </row>
    <row r="21" spans="1:18" ht="3.75" customHeight="1" x14ac:dyDescent="0.35">
      <c r="A21" s="3"/>
      <c r="B21" s="3"/>
      <c r="C21" s="3"/>
      <c r="D21" s="3"/>
      <c r="E21" s="3"/>
      <c r="F21" s="3"/>
      <c r="G21" s="3"/>
      <c r="H21" s="3"/>
      <c r="I21" s="3"/>
      <c r="J21" s="3"/>
      <c r="K21" s="3"/>
      <c r="L21" s="3"/>
      <c r="M21" s="3"/>
      <c r="N21" s="3"/>
      <c r="O21" s="3"/>
      <c r="P21" s="3"/>
      <c r="Q21" s="3"/>
      <c r="R21" s="3"/>
    </row>
    <row r="22" spans="1:18" ht="21.75" customHeight="1" x14ac:dyDescent="0.35">
      <c r="A22" s="76" t="s">
        <v>28</v>
      </c>
      <c r="B22" s="76"/>
      <c r="C22" s="76"/>
      <c r="D22" s="76"/>
      <c r="E22" s="76"/>
      <c r="F22" s="76"/>
      <c r="G22" s="76"/>
      <c r="H22" s="76"/>
      <c r="I22" s="76"/>
      <c r="J22" s="76"/>
      <c r="K22" s="76"/>
      <c r="L22" s="76"/>
      <c r="M22" s="76"/>
      <c r="N22" s="76"/>
      <c r="O22" s="76"/>
      <c r="P22" s="76"/>
      <c r="Q22" s="76"/>
      <c r="R22" s="76"/>
    </row>
    <row r="23" spans="1:18" ht="30" customHeight="1" x14ac:dyDescent="0.35">
      <c r="A23" s="10" t="s">
        <v>29</v>
      </c>
      <c r="B23" s="10" t="s">
        <v>30</v>
      </c>
      <c r="C23" s="10" t="s">
        <v>31</v>
      </c>
      <c r="D23" s="10" t="s">
        <v>32</v>
      </c>
      <c r="E23" s="10" t="s">
        <v>33</v>
      </c>
      <c r="F23" s="10" t="s">
        <v>34</v>
      </c>
      <c r="G23" s="10" t="s">
        <v>35</v>
      </c>
      <c r="H23" s="10" t="s">
        <v>36</v>
      </c>
      <c r="I23" s="10" t="s">
        <v>37</v>
      </c>
      <c r="J23" s="10" t="s">
        <v>38</v>
      </c>
      <c r="K23" s="10" t="s">
        <v>39</v>
      </c>
      <c r="L23" s="10" t="s">
        <v>40</v>
      </c>
      <c r="M23" s="10" t="s">
        <v>41</v>
      </c>
      <c r="N23" s="10" t="s">
        <v>42</v>
      </c>
      <c r="O23" s="10" t="s">
        <v>43</v>
      </c>
      <c r="P23" s="10" t="s">
        <v>44</v>
      </c>
      <c r="Q23" s="10" t="s">
        <v>45</v>
      </c>
      <c r="R23" s="10" t="s">
        <v>46</v>
      </c>
    </row>
    <row r="24" spans="1:18" ht="19.5" customHeight="1" x14ac:dyDescent="0.35">
      <c r="A24" s="11">
        <v>1</v>
      </c>
      <c r="B24" s="12"/>
      <c r="C24" s="12"/>
      <c r="D24" s="12"/>
      <c r="E24" s="12"/>
      <c r="F24" s="12"/>
      <c r="G24" s="12"/>
      <c r="H24" s="13"/>
      <c r="I24" s="13"/>
      <c r="J24" s="12"/>
      <c r="K24" s="12"/>
      <c r="L24" s="14"/>
      <c r="M24" s="14"/>
      <c r="N24" s="14"/>
      <c r="O24" s="15" t="str">
        <f t="shared" ref="O24:O33" si="0">IF(L24="","",L24+IFERROR(M24,0)+IFERROR(N24,0))</f>
        <v/>
      </c>
      <c r="P24" s="16" t="str">
        <f t="shared" ref="P24:P33" ca="1" si="1">IF(E24="","Vacant",IF(I24="","Active",IF(I24&lt;TODAY(),"EXPIRED",IF(I24-TODAY()&lt;=60,"Expiring Soon","Active"))))</f>
        <v>Vacant</v>
      </c>
      <c r="Q24" s="17" t="str">
        <f t="shared" ref="Q24:Q33" ca="1" si="2">IFERROR(IF(I24="","—",INT(I24-TODAY())),"—")</f>
        <v>—</v>
      </c>
      <c r="R24" s="18" t="str">
        <f t="shared" ref="R24:R33" si="3">IF(O24="","",O24*12)</f>
        <v/>
      </c>
    </row>
    <row r="25" spans="1:18" ht="19.5" customHeight="1" x14ac:dyDescent="0.35">
      <c r="A25" s="11">
        <v>2</v>
      </c>
      <c r="B25" s="12"/>
      <c r="C25" s="12"/>
      <c r="D25" s="12"/>
      <c r="E25" s="12"/>
      <c r="F25" s="12"/>
      <c r="G25" s="12"/>
      <c r="H25" s="13"/>
      <c r="I25" s="13"/>
      <c r="J25" s="12"/>
      <c r="K25" s="12"/>
      <c r="L25" s="14"/>
      <c r="M25" s="14"/>
      <c r="N25" s="14"/>
      <c r="O25" s="15" t="str">
        <f t="shared" si="0"/>
        <v/>
      </c>
      <c r="P25" s="16" t="str">
        <f t="shared" ca="1" si="1"/>
        <v>Vacant</v>
      </c>
      <c r="Q25" s="17" t="str">
        <f t="shared" ca="1" si="2"/>
        <v>—</v>
      </c>
      <c r="R25" s="18" t="str">
        <f t="shared" si="3"/>
        <v/>
      </c>
    </row>
    <row r="26" spans="1:18" ht="19.5" customHeight="1" x14ac:dyDescent="0.35">
      <c r="A26" s="11">
        <v>3</v>
      </c>
      <c r="B26" s="12"/>
      <c r="C26" s="12"/>
      <c r="D26" s="12"/>
      <c r="E26" s="12"/>
      <c r="F26" s="12"/>
      <c r="G26" s="12"/>
      <c r="H26" s="13"/>
      <c r="I26" s="13"/>
      <c r="J26" s="12"/>
      <c r="K26" s="12"/>
      <c r="L26" s="14"/>
      <c r="M26" s="14"/>
      <c r="N26" s="14"/>
      <c r="O26" s="15" t="str">
        <f t="shared" si="0"/>
        <v/>
      </c>
      <c r="P26" s="16" t="str">
        <f t="shared" ca="1" si="1"/>
        <v>Vacant</v>
      </c>
      <c r="Q26" s="17" t="str">
        <f t="shared" ca="1" si="2"/>
        <v>—</v>
      </c>
      <c r="R26" s="18" t="str">
        <f t="shared" si="3"/>
        <v/>
      </c>
    </row>
    <row r="27" spans="1:18" ht="19.5" customHeight="1" x14ac:dyDescent="0.35">
      <c r="A27" s="11">
        <v>4</v>
      </c>
      <c r="B27" s="12"/>
      <c r="C27" s="12"/>
      <c r="D27" s="12"/>
      <c r="E27" s="12"/>
      <c r="F27" s="12"/>
      <c r="G27" s="12"/>
      <c r="H27" s="13"/>
      <c r="I27" s="13"/>
      <c r="J27" s="12"/>
      <c r="K27" s="12"/>
      <c r="L27" s="14"/>
      <c r="M27" s="14"/>
      <c r="N27" s="14"/>
      <c r="O27" s="15" t="str">
        <f t="shared" si="0"/>
        <v/>
      </c>
      <c r="P27" s="16" t="str">
        <f t="shared" ca="1" si="1"/>
        <v>Vacant</v>
      </c>
      <c r="Q27" s="17" t="str">
        <f t="shared" ca="1" si="2"/>
        <v>—</v>
      </c>
      <c r="R27" s="18" t="str">
        <f t="shared" si="3"/>
        <v/>
      </c>
    </row>
    <row r="28" spans="1:18" ht="19.5" customHeight="1" x14ac:dyDescent="0.35">
      <c r="A28" s="11">
        <v>5</v>
      </c>
      <c r="B28" s="12"/>
      <c r="C28" s="12"/>
      <c r="D28" s="12"/>
      <c r="E28" s="12"/>
      <c r="F28" s="12"/>
      <c r="G28" s="12"/>
      <c r="H28" s="13"/>
      <c r="I28" s="13"/>
      <c r="J28" s="12"/>
      <c r="K28" s="12"/>
      <c r="L28" s="14"/>
      <c r="M28" s="14"/>
      <c r="N28" s="14"/>
      <c r="O28" s="15" t="str">
        <f t="shared" si="0"/>
        <v/>
      </c>
      <c r="P28" s="16" t="str">
        <f t="shared" ca="1" si="1"/>
        <v>Vacant</v>
      </c>
      <c r="Q28" s="17" t="str">
        <f t="shared" ca="1" si="2"/>
        <v>—</v>
      </c>
      <c r="R28" s="18" t="str">
        <f t="shared" si="3"/>
        <v/>
      </c>
    </row>
    <row r="29" spans="1:18" ht="19.5" customHeight="1" x14ac:dyDescent="0.35">
      <c r="A29" s="11">
        <v>6</v>
      </c>
      <c r="B29" s="12"/>
      <c r="C29" s="12"/>
      <c r="D29" s="12"/>
      <c r="E29" s="12"/>
      <c r="F29" s="12"/>
      <c r="G29" s="12"/>
      <c r="H29" s="13"/>
      <c r="I29" s="13"/>
      <c r="J29" s="12"/>
      <c r="K29" s="12"/>
      <c r="L29" s="14"/>
      <c r="M29" s="14"/>
      <c r="N29" s="14"/>
      <c r="O29" s="15" t="str">
        <f t="shared" si="0"/>
        <v/>
      </c>
      <c r="P29" s="16" t="str">
        <f t="shared" ca="1" si="1"/>
        <v>Vacant</v>
      </c>
      <c r="Q29" s="17" t="str">
        <f t="shared" ca="1" si="2"/>
        <v>—</v>
      </c>
      <c r="R29" s="18" t="str">
        <f t="shared" si="3"/>
        <v/>
      </c>
    </row>
    <row r="30" spans="1:18" ht="19.5" customHeight="1" x14ac:dyDescent="0.35">
      <c r="A30" s="11">
        <v>7</v>
      </c>
      <c r="B30" s="12"/>
      <c r="C30" s="12"/>
      <c r="D30" s="12"/>
      <c r="E30" s="12"/>
      <c r="F30" s="12"/>
      <c r="G30" s="12"/>
      <c r="H30" s="13"/>
      <c r="I30" s="13"/>
      <c r="J30" s="12"/>
      <c r="K30" s="12"/>
      <c r="L30" s="14"/>
      <c r="M30" s="14"/>
      <c r="N30" s="14"/>
      <c r="O30" s="15" t="str">
        <f t="shared" si="0"/>
        <v/>
      </c>
      <c r="P30" s="16" t="str">
        <f t="shared" ca="1" si="1"/>
        <v>Vacant</v>
      </c>
      <c r="Q30" s="17" t="str">
        <f t="shared" ca="1" si="2"/>
        <v>—</v>
      </c>
      <c r="R30" s="18" t="str">
        <f t="shared" si="3"/>
        <v/>
      </c>
    </row>
    <row r="31" spans="1:18" ht="19.5" customHeight="1" x14ac:dyDescent="0.35">
      <c r="A31" s="11">
        <v>8</v>
      </c>
      <c r="B31" s="12"/>
      <c r="C31" s="12"/>
      <c r="D31" s="12"/>
      <c r="E31" s="12"/>
      <c r="F31" s="12"/>
      <c r="G31" s="12"/>
      <c r="H31" s="13"/>
      <c r="I31" s="13"/>
      <c r="J31" s="12"/>
      <c r="K31" s="12"/>
      <c r="L31" s="14"/>
      <c r="M31" s="14"/>
      <c r="N31" s="14"/>
      <c r="O31" s="15" t="str">
        <f t="shared" si="0"/>
        <v/>
      </c>
      <c r="P31" s="16" t="str">
        <f t="shared" ca="1" si="1"/>
        <v>Vacant</v>
      </c>
      <c r="Q31" s="17" t="str">
        <f t="shared" ca="1" si="2"/>
        <v>—</v>
      </c>
      <c r="R31" s="18" t="str">
        <f t="shared" si="3"/>
        <v/>
      </c>
    </row>
    <row r="32" spans="1:18" ht="19.5" customHeight="1" x14ac:dyDescent="0.35">
      <c r="A32" s="11">
        <v>9</v>
      </c>
      <c r="B32" s="12"/>
      <c r="C32" s="12"/>
      <c r="D32" s="12"/>
      <c r="E32" s="12"/>
      <c r="F32" s="12"/>
      <c r="G32" s="12"/>
      <c r="H32" s="13"/>
      <c r="I32" s="13"/>
      <c r="J32" s="12"/>
      <c r="K32" s="12"/>
      <c r="L32" s="14"/>
      <c r="M32" s="14"/>
      <c r="N32" s="14"/>
      <c r="O32" s="15" t="str">
        <f t="shared" si="0"/>
        <v/>
      </c>
      <c r="P32" s="16" t="str">
        <f t="shared" ca="1" si="1"/>
        <v>Vacant</v>
      </c>
      <c r="Q32" s="17" t="str">
        <f t="shared" ca="1" si="2"/>
        <v>—</v>
      </c>
      <c r="R32" s="18" t="str">
        <f t="shared" si="3"/>
        <v/>
      </c>
    </row>
    <row r="33" spans="1:25" ht="19.5" customHeight="1" x14ac:dyDescent="0.35">
      <c r="A33" s="11">
        <v>10</v>
      </c>
      <c r="B33" s="12"/>
      <c r="C33" s="12"/>
      <c r="D33" s="12"/>
      <c r="E33" s="12"/>
      <c r="F33" s="12"/>
      <c r="G33" s="12"/>
      <c r="H33" s="13"/>
      <c r="I33" s="13"/>
      <c r="J33" s="12"/>
      <c r="K33" s="12"/>
      <c r="L33" s="14"/>
      <c r="M33" s="14"/>
      <c r="N33" s="14"/>
      <c r="O33" s="15" t="str">
        <f t="shared" si="0"/>
        <v/>
      </c>
      <c r="P33" s="16" t="str">
        <f t="shared" ca="1" si="1"/>
        <v>Vacant</v>
      </c>
      <c r="Q33" s="17" t="str">
        <f t="shared" ca="1" si="2"/>
        <v>—</v>
      </c>
      <c r="R33" s="18" t="str">
        <f t="shared" si="3"/>
        <v/>
      </c>
    </row>
    <row r="35" spans="1:25" ht="19.5" customHeight="1" x14ac:dyDescent="0.35">
      <c r="A35" s="77" t="s">
        <v>47</v>
      </c>
      <c r="B35" s="77"/>
      <c r="C35" s="77"/>
      <c r="D35" s="77"/>
      <c r="E35" s="77"/>
      <c r="F35" s="77"/>
      <c r="G35" s="77"/>
      <c r="H35" s="77"/>
      <c r="I35" s="77"/>
      <c r="J35" s="77"/>
      <c r="K35" s="77"/>
      <c r="L35" s="77"/>
      <c r="M35" s="77"/>
      <c r="N35" s="77"/>
      <c r="O35" s="19">
        <f>IFERROR(SUM(O24:O33),0)</f>
        <v>0</v>
      </c>
      <c r="P35" s="20" t="str">
        <f ca="1">COUNTIF(P24:P33,"Active")&amp;" Active / "&amp;COUNTA(B24:B33)&amp;" Total"</f>
        <v>0 Active / 0 Total</v>
      </c>
      <c r="R35" s="19">
        <f>IFERROR(SUM(R24:R33),0)</f>
        <v>0</v>
      </c>
    </row>
    <row r="36" spans="1:25" ht="6"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row>
    <row r="37" spans="1:25" ht="18" customHeight="1" x14ac:dyDescent="0.35">
      <c r="A37" s="21" t="s">
        <v>48</v>
      </c>
      <c r="B37" s="78" t="s">
        <v>49</v>
      </c>
      <c r="C37" s="78"/>
      <c r="D37" s="78"/>
      <c r="E37" s="79" t="s">
        <v>50</v>
      </c>
      <c r="F37" s="79"/>
      <c r="G37" s="79"/>
      <c r="H37" s="80" t="s">
        <v>51</v>
      </c>
      <c r="I37" s="80"/>
      <c r="J37" s="80"/>
      <c r="K37" s="81" t="s">
        <v>52</v>
      </c>
      <c r="L37" s="81"/>
      <c r="M37" s="81"/>
      <c r="N37" s="82" t="s">
        <v>53</v>
      </c>
      <c r="O37" s="82"/>
      <c r="P37" s="82"/>
      <c r="Q37" s="22"/>
      <c r="R37" s="23"/>
    </row>
  </sheetData>
  <mergeCells count="25">
    <mergeCell ref="A1:Y1"/>
    <mergeCell ref="A2:Y2"/>
    <mergeCell ref="A5:Y5"/>
    <mergeCell ref="A6:F6"/>
    <mergeCell ref="G6:X6"/>
    <mergeCell ref="A7:F7"/>
    <mergeCell ref="G7:X7"/>
    <mergeCell ref="A8:F8"/>
    <mergeCell ref="G8:X8"/>
    <mergeCell ref="A9:F9"/>
    <mergeCell ref="G9:X9"/>
    <mergeCell ref="A10:F10"/>
    <mergeCell ref="G10:X10"/>
    <mergeCell ref="A12:F12"/>
    <mergeCell ref="G12:Y12"/>
    <mergeCell ref="A13:Y13"/>
    <mergeCell ref="A15:Y15"/>
    <mergeCell ref="A16:Y16"/>
    <mergeCell ref="A22:R22"/>
    <mergeCell ref="A35:N35"/>
    <mergeCell ref="B37:D37"/>
    <mergeCell ref="E37:G37"/>
    <mergeCell ref="H37:J37"/>
    <mergeCell ref="K37:M37"/>
    <mergeCell ref="N37:P37"/>
  </mergeCells>
  <conditionalFormatting sqref="I32:I33 P36:P37">
    <cfRule type="cellIs" dxfId="7" priority="2" operator="equal">
      <formula>"Active"</formula>
    </cfRule>
    <cfRule type="cellIs" dxfId="6" priority="3" operator="equal">
      <formula>"Expiring Soon"</formula>
    </cfRule>
    <cfRule type="cellIs" dxfId="5" priority="4" operator="equal">
      <formula>"EXPIRED"</formula>
    </cfRule>
    <cfRule type="cellIs" dxfId="4" priority="5" operator="equal">
      <formula>"Vacant"</formula>
    </cfRule>
  </conditionalFormatting>
  <conditionalFormatting sqref="P24:P33">
    <cfRule type="cellIs" dxfId="3" priority="6" operator="equal">
      <formula>"Active"</formula>
    </cfRule>
    <cfRule type="cellIs" dxfId="2" priority="7" operator="equal">
      <formula>"Expiring Soon"</formula>
    </cfRule>
    <cfRule type="cellIs" dxfId="1" priority="8" operator="equal">
      <formula>"EXPIRED"</formula>
    </cfRule>
    <cfRule type="cellIs" dxfId="0" priority="9" operator="equal">
      <formula>"Vacant"</formula>
    </cfRule>
  </conditionalFormatting>
  <dataValidations count="2">
    <dataValidation type="list" allowBlank="1" showErrorMessage="1" errorTitle="Invalid Property" error="Select a property from the list." sqref="B24:B33">
      <formula1>"Property A,Property B"</formula1>
      <formula2>0</formula2>
    </dataValidation>
    <dataValidation type="list" allowBlank="1" showErrorMessage="1" errorTitle="Invalid Property" error="Please select a valid property." sqref="B36:B37">
      <formula1>"Property A,Property B"</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75623"/>
  </sheetPr>
  <dimension ref="A1:T98"/>
  <sheetViews>
    <sheetView showGridLines="0" zoomScale="70" zoomScaleNormal="70" workbookViewId="0">
      <pane xSplit="6" ySplit="5" topLeftCell="G9" activePane="bottomRight" state="frozen"/>
      <selection pane="topRight" activeCell="G1" sqref="G1"/>
      <selection pane="bottomLeft" activeCell="A9" sqref="A9"/>
      <selection pane="bottomRight" activeCell="F20" sqref="F20"/>
    </sheetView>
  </sheetViews>
  <sheetFormatPr defaultColWidth="8.6328125" defaultRowHeight="14.5" x14ac:dyDescent="0.35"/>
  <cols>
    <col min="1" max="1" width="4" style="1" customWidth="1"/>
    <col min="2" max="2" width="18" style="1" customWidth="1"/>
    <col min="3" max="3" width="10" style="1" customWidth="1"/>
    <col min="4" max="4" width="16" style="1" customWidth="1"/>
    <col min="5" max="5" width="18" style="1" customWidth="1"/>
    <col min="6" max="6" width="18.08984375" style="1" customWidth="1"/>
    <col min="7" max="7" width="11" style="1" customWidth="1"/>
    <col min="8" max="9" width="12.54296875" style="1" customWidth="1"/>
    <col min="10" max="18" width="11" style="1" customWidth="1"/>
    <col min="19" max="20" width="14" style="1" customWidth="1"/>
  </cols>
  <sheetData>
    <row r="1" spans="1:20" ht="45" customHeight="1" x14ac:dyDescent="0.35">
      <c r="A1" s="88" t="s">
        <v>54</v>
      </c>
      <c r="B1" s="88"/>
      <c r="C1" s="88"/>
      <c r="D1" s="88"/>
      <c r="E1" s="88"/>
      <c r="F1" s="88"/>
      <c r="G1" s="88"/>
      <c r="H1" s="88"/>
      <c r="I1" s="88"/>
      <c r="J1" s="88"/>
      <c r="K1" s="88"/>
      <c r="L1" s="88"/>
      <c r="M1" s="88"/>
      <c r="N1" s="88"/>
      <c r="O1" s="88"/>
      <c r="P1" s="88"/>
      <c r="Q1" s="88"/>
      <c r="R1" s="88"/>
      <c r="S1" s="88"/>
      <c r="T1" s="88"/>
    </row>
    <row r="2" spans="1:20" ht="18" customHeight="1" x14ac:dyDescent="0.35">
      <c r="A2" s="89" t="s">
        <v>55</v>
      </c>
      <c r="B2" s="89"/>
      <c r="C2" s="89"/>
      <c r="D2" s="89"/>
      <c r="E2" s="89"/>
      <c r="F2" s="89"/>
      <c r="G2" s="89"/>
      <c r="H2" s="89"/>
      <c r="I2" s="89"/>
      <c r="J2" s="89"/>
      <c r="K2" s="89"/>
      <c r="L2" s="89"/>
      <c r="M2" s="89"/>
      <c r="N2" s="89"/>
      <c r="O2" s="89"/>
      <c r="P2" s="89"/>
      <c r="Q2" s="89"/>
      <c r="R2" s="89"/>
      <c r="S2" s="89"/>
      <c r="T2" s="89"/>
    </row>
    <row r="3" spans="1:20" ht="7.5" customHeight="1" x14ac:dyDescent="0.35"/>
    <row r="4" spans="1:20" ht="25.5" customHeight="1" x14ac:dyDescent="0.35">
      <c r="A4" s="74" t="s">
        <v>56</v>
      </c>
      <c r="B4" s="74"/>
      <c r="C4" s="74"/>
      <c r="D4" s="74"/>
      <c r="E4" s="74"/>
      <c r="F4" s="74"/>
      <c r="G4" s="74"/>
      <c r="H4" s="74"/>
      <c r="I4" s="74"/>
      <c r="J4" s="74"/>
      <c r="K4" s="74"/>
      <c r="L4" s="74"/>
      <c r="M4" s="74"/>
      <c r="N4" s="74"/>
      <c r="O4" s="74"/>
      <c r="P4" s="74"/>
      <c r="Q4" s="74"/>
      <c r="R4" s="74"/>
      <c r="S4" s="74"/>
      <c r="T4" s="74"/>
    </row>
    <row r="5" spans="1:20" ht="30" customHeight="1" x14ac:dyDescent="0.35">
      <c r="A5" s="24" t="s">
        <v>29</v>
      </c>
      <c r="B5" s="24" t="s">
        <v>30</v>
      </c>
      <c r="C5" s="24" t="s">
        <v>31</v>
      </c>
      <c r="D5" s="24" t="s">
        <v>32</v>
      </c>
      <c r="E5" s="24" t="s">
        <v>57</v>
      </c>
      <c r="F5" s="24" t="s">
        <v>58</v>
      </c>
      <c r="G5" s="24" t="s">
        <v>59</v>
      </c>
      <c r="H5" s="24" t="s">
        <v>60</v>
      </c>
      <c r="I5" s="24" t="s">
        <v>61</v>
      </c>
      <c r="J5" s="24" t="s">
        <v>62</v>
      </c>
      <c r="K5" s="24" t="s">
        <v>63</v>
      </c>
      <c r="L5" s="24" t="s">
        <v>64</v>
      </c>
      <c r="M5" s="24" t="s">
        <v>65</v>
      </c>
      <c r="N5" s="24" t="s">
        <v>66</v>
      </c>
      <c r="O5" s="24" t="s">
        <v>67</v>
      </c>
      <c r="P5" s="24" t="s">
        <v>68</v>
      </c>
      <c r="Q5" s="24" t="s">
        <v>69</v>
      </c>
      <c r="R5" s="24" t="s">
        <v>70</v>
      </c>
      <c r="S5" s="24" t="s">
        <v>71</v>
      </c>
      <c r="T5" s="24" t="s">
        <v>72</v>
      </c>
    </row>
    <row r="6" spans="1:20" ht="21.75" customHeight="1" x14ac:dyDescent="0.35">
      <c r="A6" s="25">
        <v>1</v>
      </c>
      <c r="B6" s="26" t="str">
        <f>IF(Setup!D$24="","",Setup!$B24)</f>
        <v/>
      </c>
      <c r="C6" s="26" t="str">
        <f>IF(Setup!D$24="","",Setup!$C24)</f>
        <v/>
      </c>
      <c r="D6" s="26" t="str">
        <f>IF(Setup!D$24="","",Setup!$D24)</f>
        <v/>
      </c>
      <c r="E6" s="26" t="str">
        <f>IF(Setup!D$24="","",Setup!$E24)</f>
        <v/>
      </c>
      <c r="F6" s="23" t="str">
        <f>IFERROR(Setup!O24,"")</f>
        <v/>
      </c>
      <c r="G6" s="22" t="str">
        <f>IFERROR(IF(C6="","",SUMIFS($J$19:$J$5000,$C$19:$C$5000,C6,$F$19:$F$5000,1,$G$19:$G$5000,Setup!$C$17)),"")</f>
        <v/>
      </c>
      <c r="H6" s="22" t="str">
        <f>IFERROR(IF(C6="","",SUMIFS($J$19:$J$5000,$C$19:$C$5000,C6,$F$19:$F$5000,2,$G$19:$G$5000,Setup!$C$17)),"")</f>
        <v/>
      </c>
      <c r="I6" s="22" t="str">
        <f>IFERROR(IF(C6="","",SUMIFS($J$19:$J$5000,$C$19:$C$5000,C6,$F$19:$F$5000,3,$G$19:$G$5000,Setup!$C$17)),"")</f>
        <v/>
      </c>
      <c r="J6" s="22" t="str">
        <f>IFERROR(IF(C6="","",SUMIFS($J$19:$J$5000,$C$19:$C$5000,C6,$F$19:$F$5000,4,$G$19:$G$5000,Setup!$C$17)),"")</f>
        <v/>
      </c>
      <c r="K6" s="22" t="str">
        <f>IFERROR(IF(C6="","",SUMIFS($J$19:$J$5000,$C$19:$C$5000,C6,$F$19:$F$5000,5,$G$19:$G$5000,Setup!$C$17)),"")</f>
        <v/>
      </c>
      <c r="L6" s="22" t="str">
        <f>IFERROR(IF(C6="","",SUMIFS($J$19:$J$5000,$C$19:$C$5000,C6,$F$19:$F$5000,6,$G$19:$G$5000,Setup!$C$17)),"")</f>
        <v/>
      </c>
      <c r="M6" s="22" t="str">
        <f>IFERROR(IF(C6="","",SUMIFS($J$19:$J$5000,$C$19:$C$5000,C6,$F$19:$F$5000,7,$G$19:$G$5000,Setup!$C$17)),"")</f>
        <v/>
      </c>
      <c r="N6" s="22" t="str">
        <f>IFERROR(IF(C6="","",SUMIFS($J$19:$J$5000,$C$19:$C$5000,C6,$F$19:$F$5000,8,$G$19:$G$5000,Setup!$C$17)),"")</f>
        <v/>
      </c>
      <c r="O6" s="22" t="str">
        <f>IFERROR(IF(C6="","",SUMIFS($J$19:$J$5000,$C$19:$C$5000,C6,$F$19:$F$5000,9,$G$19:$G$5000,Setup!$C$17)),"")</f>
        <v/>
      </c>
      <c r="P6" s="22" t="str">
        <f>IFERROR(IF(C6="","",SUMIFS($J$19:$J$5000,$C$19:$C$5000,C6,$F$19:$F$5000,10,$G$19:$G$5000,Setup!$C$17)),"")</f>
        <v/>
      </c>
      <c r="Q6" s="22" t="str">
        <f>IFERROR(IF(C6="","",SUMIFS($J$19:$J$5000,$C$19:$C$5000,C6,$F$19:$F$5000,11,$G$19:$G$5000,Setup!$C$17)),"")</f>
        <v/>
      </c>
      <c r="R6" s="22" t="str">
        <f>IFERROR(IF(C6="","",SUMIFS($J$19:$J$5000,$C$19:$C$5000,C6,$F$19:$F$5000,12,$G$19:$G$5000,Setup!$C$17)),"")</f>
        <v/>
      </c>
      <c r="S6" s="27" t="str">
        <f t="shared" ref="S6:S15" si="0">IF(C6="","",IFERROR(SUM(G6:R6),0))</f>
        <v/>
      </c>
      <c r="T6" s="28" t="str">
        <f t="shared" ref="T6:T15" ca="1" si="1">IF(C6="","",IFERROR(F6*MONTH(TODAY())-S6,0))</f>
        <v/>
      </c>
    </row>
    <row r="7" spans="1:20" ht="21.75" customHeight="1" x14ac:dyDescent="0.35">
      <c r="A7" s="25">
        <v>2</v>
      </c>
      <c r="B7" s="26" t="str">
        <f>IF(Setup!D$25="","",Setup!$B25)</f>
        <v/>
      </c>
      <c r="C7" s="26" t="str">
        <f>IF(Setup!D$25="","",Setup!$C25)</f>
        <v/>
      </c>
      <c r="D7" s="26" t="str">
        <f>IF(Setup!D$25="","",Setup!$D25)</f>
        <v/>
      </c>
      <c r="E7" s="26" t="str">
        <f>IF(Setup!D$25="","",Setup!$E25)</f>
        <v/>
      </c>
      <c r="F7" s="23" t="str">
        <f>IFERROR(Setup!O25,"")</f>
        <v/>
      </c>
      <c r="G7" s="22" t="str">
        <f>IFERROR(IF(C7="","",SUMIFS($J$19:$J$5000,$C$19:$C$5000,C7,$F$19:$F$5000,1,$G$19:$G$5000,Setup!$C$17)),"")</f>
        <v/>
      </c>
      <c r="H7" s="22" t="str">
        <f>IFERROR(IF(C7="","",SUMIFS($J$19:$J$5000,$C$19:$C$5000,C7,$F$19:$F$5000,2,$G$19:$G$5000,Setup!$C$17)),"")</f>
        <v/>
      </c>
      <c r="I7" s="22" t="str">
        <f>IFERROR(IF(C7="","",SUMIFS($J$19:$J$5000,$C$19:$C$5000,C7,$F$19:$F$5000,3,$G$19:$G$5000,Setup!$C$17)),"")</f>
        <v/>
      </c>
      <c r="J7" s="22" t="str">
        <f>IFERROR(IF(C7="","",SUMIFS($J$19:$J$5000,$C$19:$C$5000,C7,$F$19:$F$5000,4,$G$19:$G$5000,Setup!$C$17)),"")</f>
        <v/>
      </c>
      <c r="K7" s="22" t="str">
        <f>IFERROR(IF(C7="","",SUMIFS($J$19:$J$5000,$C$19:$C$5000,C7,$F$19:$F$5000,5,$G$19:$G$5000,Setup!$C$17)),"")</f>
        <v/>
      </c>
      <c r="L7" s="22" t="str">
        <f>IFERROR(IF(C7="","",SUMIFS($J$19:$J$5000,$C$19:$C$5000,C7,$F$19:$F$5000,6,$G$19:$G$5000,Setup!$C$17)),"")</f>
        <v/>
      </c>
      <c r="M7" s="22" t="str">
        <f>IFERROR(IF(C7="","",SUMIFS($J$19:$J$5000,$C$19:$C$5000,C7,$F$19:$F$5000,7,$G$19:$G$5000,Setup!$C$17)),"")</f>
        <v/>
      </c>
      <c r="N7" s="22" t="str">
        <f>IFERROR(IF(C7="","",SUMIFS($J$19:$J$5000,$C$19:$C$5000,C7,$F$19:$F$5000,8,$G$19:$G$5000,Setup!$C$17)),"")</f>
        <v/>
      </c>
      <c r="O7" s="22" t="str">
        <f>IFERROR(IF(C7="","",SUMIFS($J$19:$J$5000,$C$19:$C$5000,C7,$F$19:$F$5000,9,$G$19:$G$5000,Setup!$C$17)),"")</f>
        <v/>
      </c>
      <c r="P7" s="22" t="str">
        <f>IFERROR(IF(C7="","",SUMIFS($J$19:$J$5000,$C$19:$C$5000,C7,$F$19:$F$5000,10,$G$19:$G$5000,Setup!$C$17)),"")</f>
        <v/>
      </c>
      <c r="Q7" s="22" t="str">
        <f>IFERROR(IF(C7="","",SUMIFS($J$19:$J$5000,$C$19:$C$5000,C7,$F$19:$F$5000,11,$G$19:$G$5000,Setup!$C$17)),"")</f>
        <v/>
      </c>
      <c r="R7" s="22" t="str">
        <f>IFERROR(IF(C7="","",SUMIFS($J$19:$J$5000,$C$19:$C$5000,C7,$F$19:$F$5000,12,$G$19:$G$5000,Setup!$C$17)),"")</f>
        <v/>
      </c>
      <c r="S7" s="27" t="str">
        <f t="shared" si="0"/>
        <v/>
      </c>
      <c r="T7" s="28" t="str">
        <f t="shared" ca="1" si="1"/>
        <v/>
      </c>
    </row>
    <row r="8" spans="1:20" ht="21.75" customHeight="1" x14ac:dyDescent="0.35">
      <c r="A8" s="25">
        <v>3</v>
      </c>
      <c r="B8" s="26" t="str">
        <f>IF(Setup!D$26="","",Setup!$B26)</f>
        <v/>
      </c>
      <c r="C8" s="26" t="str">
        <f>IF(Setup!D$26="","",Setup!$C26)</f>
        <v/>
      </c>
      <c r="D8" s="26" t="str">
        <f>IF(Setup!D$26="","",Setup!$D26)</f>
        <v/>
      </c>
      <c r="E8" s="26" t="str">
        <f>IF(Setup!D$26="","",Setup!$E26)</f>
        <v/>
      </c>
      <c r="F8" s="23" t="str">
        <f>IFERROR(Setup!O26,"")</f>
        <v/>
      </c>
      <c r="G8" s="22" t="str">
        <f>IFERROR(IF(C8="","",SUMIFS($J$19:$J$5000,$C$19:$C$5000,C8,$F$19:$F$5000,1,$G$19:$G$5000,Setup!$C$17)),"")</f>
        <v/>
      </c>
      <c r="H8" s="22" t="str">
        <f>IFERROR(IF(C8="","",SUMIFS($J$19:$J$5000,$C$19:$C$5000,C8,$F$19:$F$5000,2,$G$19:$G$5000,Setup!$C$17)),"")</f>
        <v/>
      </c>
      <c r="I8" s="22" t="str">
        <f>IFERROR(IF(C8="","",SUMIFS($J$19:$J$5000,$C$19:$C$5000,C8,$F$19:$F$5000,3,$G$19:$G$5000,Setup!$C$17)),"")</f>
        <v/>
      </c>
      <c r="J8" s="22" t="str">
        <f>IFERROR(IF(C8="","",SUMIFS($J$19:$J$5000,$C$19:$C$5000,C8,$F$19:$F$5000,4,$G$19:$G$5000,Setup!$C$17)),"")</f>
        <v/>
      </c>
      <c r="K8" s="22" t="str">
        <f>IFERROR(IF(C8="","",SUMIFS($J$19:$J$5000,$C$19:$C$5000,C8,$F$19:$F$5000,5,$G$19:$G$5000,Setup!$C$17)),"")</f>
        <v/>
      </c>
      <c r="L8" s="22" t="str">
        <f>IFERROR(IF(C8="","",SUMIFS($J$19:$J$5000,$C$19:$C$5000,C8,$F$19:$F$5000,6,$G$19:$G$5000,Setup!$C$17)),"")</f>
        <v/>
      </c>
      <c r="M8" s="22" t="str">
        <f>IFERROR(IF(C8="","",SUMIFS($J$19:$J$5000,$C$19:$C$5000,C8,$F$19:$F$5000,7,$G$19:$G$5000,Setup!$C$17)),"")</f>
        <v/>
      </c>
      <c r="N8" s="22" t="str">
        <f>IFERROR(IF(C8="","",SUMIFS($J$19:$J$5000,$C$19:$C$5000,C8,$F$19:$F$5000,8,$G$19:$G$5000,Setup!$C$17)),"")</f>
        <v/>
      </c>
      <c r="O8" s="22" t="str">
        <f>IFERROR(IF(C8="","",SUMIFS($J$19:$J$5000,$C$19:$C$5000,C8,$F$19:$F$5000,9,$G$19:$G$5000,Setup!$C$17)),"")</f>
        <v/>
      </c>
      <c r="P8" s="22" t="str">
        <f>IFERROR(IF(C8="","",SUMIFS($J$19:$J$5000,$C$19:$C$5000,C8,$F$19:$F$5000,10,$G$19:$G$5000,Setup!$C$17)),"")</f>
        <v/>
      </c>
      <c r="Q8" s="22" t="str">
        <f>IFERROR(IF(C8="","",SUMIFS($J$19:$J$5000,$C$19:$C$5000,C8,$F$19:$F$5000,11,$G$19:$G$5000,Setup!$C$17)),"")</f>
        <v/>
      </c>
      <c r="R8" s="22" t="str">
        <f>IFERROR(IF(C8="","",SUMIFS($J$19:$J$5000,$C$19:$C$5000,C8,$F$19:$F$5000,12,$G$19:$G$5000,Setup!$C$17)),"")</f>
        <v/>
      </c>
      <c r="S8" s="27" t="str">
        <f t="shared" si="0"/>
        <v/>
      </c>
      <c r="T8" s="28" t="str">
        <f t="shared" ca="1" si="1"/>
        <v/>
      </c>
    </row>
    <row r="9" spans="1:20" ht="21.75" customHeight="1" x14ac:dyDescent="0.35">
      <c r="A9" s="25">
        <v>4</v>
      </c>
      <c r="B9" s="26" t="str">
        <f>IF(Setup!D$27="","",Setup!$B27)</f>
        <v/>
      </c>
      <c r="C9" s="26" t="str">
        <f>IF(Setup!D$27="","",Setup!$C27)</f>
        <v/>
      </c>
      <c r="D9" s="26" t="str">
        <f>IF(Setup!D$27="","",Setup!$D27)</f>
        <v/>
      </c>
      <c r="E9" s="26" t="str">
        <f>IF(Setup!D$27="","",Setup!$E27)</f>
        <v/>
      </c>
      <c r="F9" s="23" t="str">
        <f>IFERROR(Setup!O27,"")</f>
        <v/>
      </c>
      <c r="G9" s="22" t="str">
        <f>IFERROR(IF(C9="","",SUMIFS($J$19:$J$5000,$C$19:$C$5000,C9,$F$19:$F$5000,1,$G$19:$G$5000,Setup!$C$17)),"")</f>
        <v/>
      </c>
      <c r="H9" s="22" t="str">
        <f>IFERROR(IF(C9="","",SUMIFS($J$19:$J$5000,$C$19:$C$5000,C9,$F$19:$F$5000,2,$G$19:$G$5000,Setup!$C$17)),"")</f>
        <v/>
      </c>
      <c r="I9" s="22" t="str">
        <f>IFERROR(IF(C9="","",SUMIFS($J$19:$J$5000,$C$19:$C$5000,C9,$F$19:$F$5000,3,$G$19:$G$5000,Setup!$C$17)),"")</f>
        <v/>
      </c>
      <c r="J9" s="22" t="str">
        <f>IFERROR(IF(C9="","",SUMIFS($J$19:$J$5000,$C$19:$C$5000,C9,$F$19:$F$5000,4,$G$19:$G$5000,Setup!$C$17)),"")</f>
        <v/>
      </c>
      <c r="K9" s="22" t="str">
        <f>IFERROR(IF(C9="","",SUMIFS($J$19:$J$5000,$C$19:$C$5000,C9,$F$19:$F$5000,5,$G$19:$G$5000,Setup!$C$17)),"")</f>
        <v/>
      </c>
      <c r="L9" s="22" t="str">
        <f>IFERROR(IF(C9="","",SUMIFS($J$19:$J$5000,$C$19:$C$5000,C9,$F$19:$F$5000,6,$G$19:$G$5000,Setup!$C$17)),"")</f>
        <v/>
      </c>
      <c r="M9" s="22" t="str">
        <f>IFERROR(IF(C9="","",SUMIFS($J$19:$J$5000,$C$19:$C$5000,C9,$F$19:$F$5000,7,$G$19:$G$5000,Setup!$C$17)),"")</f>
        <v/>
      </c>
      <c r="N9" s="22" t="str">
        <f>IFERROR(IF(C9="","",SUMIFS($J$19:$J$5000,$C$19:$C$5000,C9,$F$19:$F$5000,8,$G$19:$G$5000,Setup!$C$17)),"")</f>
        <v/>
      </c>
      <c r="O9" s="22" t="str">
        <f>IFERROR(IF(C9="","",SUMIFS($J$19:$J$5000,$C$19:$C$5000,C9,$F$19:$F$5000,9,$G$19:$G$5000,Setup!$C$17)),"")</f>
        <v/>
      </c>
      <c r="P9" s="22" t="str">
        <f>IFERROR(IF(C9="","",SUMIFS($J$19:$J$5000,$C$19:$C$5000,C9,$F$19:$F$5000,10,$G$19:$G$5000,Setup!$C$17)),"")</f>
        <v/>
      </c>
      <c r="Q9" s="22" t="str">
        <f>IFERROR(IF(C9="","",SUMIFS($J$19:$J$5000,$C$19:$C$5000,C9,$F$19:$F$5000,11,$G$19:$G$5000,Setup!$C$17)),"")</f>
        <v/>
      </c>
      <c r="R9" s="22" t="str">
        <f>IFERROR(IF(C9="","",SUMIFS($J$19:$J$5000,$C$19:$C$5000,C9,$F$19:$F$5000,12,$G$19:$G$5000,Setup!$C$17)),"")</f>
        <v/>
      </c>
      <c r="S9" s="27" t="str">
        <f t="shared" si="0"/>
        <v/>
      </c>
      <c r="T9" s="28" t="str">
        <f t="shared" ca="1" si="1"/>
        <v/>
      </c>
    </row>
    <row r="10" spans="1:20" ht="21.75" customHeight="1" x14ac:dyDescent="0.35">
      <c r="A10" s="25">
        <v>5</v>
      </c>
      <c r="B10" s="26" t="str">
        <f>IF(Setup!D$28="","",Setup!$B28)</f>
        <v/>
      </c>
      <c r="C10" s="26" t="str">
        <f>IF(Setup!D$28="","",Setup!$C28)</f>
        <v/>
      </c>
      <c r="D10" s="26" t="str">
        <f>IF(Setup!D$28="","",Setup!$D28)</f>
        <v/>
      </c>
      <c r="E10" s="26" t="str">
        <f>IF(Setup!D$28="","",Setup!$E28)</f>
        <v/>
      </c>
      <c r="F10" s="23" t="str">
        <f>IFERROR(Setup!O28,"")</f>
        <v/>
      </c>
      <c r="G10" s="22" t="str">
        <f>IFERROR(IF(C10="","",SUMIFS($J$19:$J$5000,$C$19:$C$5000,C10,$F$19:$F$5000,1,$G$19:$G$5000,Setup!$C$17)),"")</f>
        <v/>
      </c>
      <c r="H10" s="22" t="str">
        <f>IFERROR(IF(C10="","",SUMIFS($J$19:$J$5000,$C$19:$C$5000,C10,$F$19:$F$5000,2,$G$19:$G$5000,Setup!$C$17)),"")</f>
        <v/>
      </c>
      <c r="I10" s="22" t="str">
        <f>IFERROR(IF(C10="","",SUMIFS($J$19:$J$5000,$C$19:$C$5000,C10,$F$19:$F$5000,3,$G$19:$G$5000,Setup!$C$17)),"")</f>
        <v/>
      </c>
      <c r="J10" s="22" t="str">
        <f>IFERROR(IF(C10="","",SUMIFS($J$19:$J$5000,$C$19:$C$5000,C10,$F$19:$F$5000,4,$G$19:$G$5000,Setup!$C$17)),"")</f>
        <v/>
      </c>
      <c r="K10" s="22" t="str">
        <f>IFERROR(IF(C10="","",SUMIFS($J$19:$J$5000,$C$19:$C$5000,C10,$F$19:$F$5000,5,$G$19:$G$5000,Setup!$C$17)),"")</f>
        <v/>
      </c>
      <c r="L10" s="22" t="str">
        <f>IFERROR(IF(C10="","",SUMIFS($J$19:$J$5000,$C$19:$C$5000,C10,$F$19:$F$5000,6,$G$19:$G$5000,Setup!$C$17)),"")</f>
        <v/>
      </c>
      <c r="M10" s="22" t="str">
        <f>IFERROR(IF(C10="","",SUMIFS($J$19:$J$5000,$C$19:$C$5000,C10,$F$19:$F$5000,7,$G$19:$G$5000,Setup!$C$17)),"")</f>
        <v/>
      </c>
      <c r="N10" s="22" t="str">
        <f>IFERROR(IF(C10="","",SUMIFS($J$19:$J$5000,$C$19:$C$5000,C10,$F$19:$F$5000,8,$G$19:$G$5000,Setup!$C$17)),"")</f>
        <v/>
      </c>
      <c r="O10" s="22" t="str">
        <f>IFERROR(IF(C10="","",SUMIFS($J$19:$J$5000,$C$19:$C$5000,C10,$F$19:$F$5000,9,$G$19:$G$5000,Setup!$C$17)),"")</f>
        <v/>
      </c>
      <c r="P10" s="22" t="str">
        <f>IFERROR(IF(C10="","",SUMIFS($J$19:$J$5000,$C$19:$C$5000,C10,$F$19:$F$5000,10,$G$19:$G$5000,Setup!$C$17)),"")</f>
        <v/>
      </c>
      <c r="Q10" s="22" t="str">
        <f>IFERROR(IF(C10="","",SUMIFS($J$19:$J$5000,$C$19:$C$5000,C10,$F$19:$F$5000,11,$G$19:$G$5000,Setup!$C$17)),"")</f>
        <v/>
      </c>
      <c r="R10" s="22" t="str">
        <f>IFERROR(IF(C10="","",SUMIFS($J$19:$J$5000,$C$19:$C$5000,C10,$F$19:$F$5000,12,$G$19:$G$5000,Setup!$C$17)),"")</f>
        <v/>
      </c>
      <c r="S10" s="27" t="str">
        <f t="shared" si="0"/>
        <v/>
      </c>
      <c r="T10" s="28" t="str">
        <f t="shared" ca="1" si="1"/>
        <v/>
      </c>
    </row>
    <row r="11" spans="1:20" ht="21.75" customHeight="1" x14ac:dyDescent="0.35">
      <c r="A11" s="25">
        <v>6</v>
      </c>
      <c r="B11" s="26" t="str">
        <f>IF(Setup!D$29="","",Setup!$B29)</f>
        <v/>
      </c>
      <c r="C11" s="26" t="str">
        <f>IF(Setup!D$29="","",Setup!$C29)</f>
        <v/>
      </c>
      <c r="D11" s="26" t="str">
        <f>IF(Setup!D$29="","",Setup!$D29)</f>
        <v/>
      </c>
      <c r="E11" s="26" t="str">
        <f>IF(Setup!D$29="","",Setup!$E29)</f>
        <v/>
      </c>
      <c r="F11" s="23" t="str">
        <f>IFERROR(Setup!O29,"")</f>
        <v/>
      </c>
      <c r="G11" s="22" t="str">
        <f>IFERROR(IF(C11="","",SUMIFS($J$19:$J$5000,$C$19:$C$5000,C11,$F$19:$F$5000,1,$G$19:$G$5000,Setup!$C$17)),"")</f>
        <v/>
      </c>
      <c r="H11" s="22" t="str">
        <f>IFERROR(IF(C11="","",SUMIFS($J$19:$J$5000,$C$19:$C$5000,C11,$F$19:$F$5000,2,$G$19:$G$5000,Setup!$C$17)),"")</f>
        <v/>
      </c>
      <c r="I11" s="22" t="str">
        <f>IFERROR(IF(C11="","",SUMIFS($J$19:$J$5000,$C$19:$C$5000,C11,$F$19:$F$5000,3,$G$19:$G$5000,Setup!$C$17)),"")</f>
        <v/>
      </c>
      <c r="J11" s="22" t="str">
        <f>IFERROR(IF(C11="","",SUMIFS($J$19:$J$5000,$C$19:$C$5000,C11,$F$19:$F$5000,4,$G$19:$G$5000,Setup!$C$17)),"")</f>
        <v/>
      </c>
      <c r="K11" s="22" t="str">
        <f>IFERROR(IF(C11="","",SUMIFS($J$19:$J$5000,$C$19:$C$5000,C11,$F$19:$F$5000,5,$G$19:$G$5000,Setup!$C$17)),"")</f>
        <v/>
      </c>
      <c r="L11" s="22" t="str">
        <f>IFERROR(IF(C11="","",SUMIFS($J$19:$J$5000,$C$19:$C$5000,C11,$F$19:$F$5000,6,$G$19:$G$5000,Setup!$C$17)),"")</f>
        <v/>
      </c>
      <c r="M11" s="22" t="str">
        <f>IFERROR(IF(C11="","",SUMIFS($J$19:$J$5000,$C$19:$C$5000,C11,$F$19:$F$5000,7,$G$19:$G$5000,Setup!$C$17)),"")</f>
        <v/>
      </c>
      <c r="N11" s="22" t="str">
        <f>IFERROR(IF(C11="","",SUMIFS($J$19:$J$5000,$C$19:$C$5000,C11,$F$19:$F$5000,8,$G$19:$G$5000,Setup!$C$17)),"")</f>
        <v/>
      </c>
      <c r="O11" s="22" t="str">
        <f>IFERROR(IF(C11="","",SUMIFS($J$19:$J$5000,$C$19:$C$5000,C11,$F$19:$F$5000,9,$G$19:$G$5000,Setup!$C$17)),"")</f>
        <v/>
      </c>
      <c r="P11" s="22" t="str">
        <f>IFERROR(IF(C11="","",SUMIFS($J$19:$J$5000,$C$19:$C$5000,C11,$F$19:$F$5000,10,$G$19:$G$5000,Setup!$C$17)),"")</f>
        <v/>
      </c>
      <c r="Q11" s="22" t="str">
        <f>IFERROR(IF(C11="","",SUMIFS($J$19:$J$5000,$C$19:$C$5000,C11,$F$19:$F$5000,11,$G$19:$G$5000,Setup!$C$17)),"")</f>
        <v/>
      </c>
      <c r="R11" s="22" t="str">
        <f>IFERROR(IF(C11="","",SUMIFS($J$19:$J$5000,$C$19:$C$5000,C11,$F$19:$F$5000,12,$G$19:$G$5000,Setup!$C$17)),"")</f>
        <v/>
      </c>
      <c r="S11" s="27" t="str">
        <f t="shared" si="0"/>
        <v/>
      </c>
      <c r="T11" s="28" t="str">
        <f t="shared" ca="1" si="1"/>
        <v/>
      </c>
    </row>
    <row r="12" spans="1:20" ht="21.75" customHeight="1" x14ac:dyDescent="0.35">
      <c r="A12" s="25">
        <v>7</v>
      </c>
      <c r="B12" s="26" t="str">
        <f>IF(Setup!D$30="","",Setup!$B30)</f>
        <v/>
      </c>
      <c r="C12" s="26" t="str">
        <f>IF(Setup!D$30="","",Setup!$C30)</f>
        <v/>
      </c>
      <c r="D12" s="26" t="str">
        <f>IF(Setup!D$30="","",Setup!$D30)</f>
        <v/>
      </c>
      <c r="E12" s="26" t="str">
        <f>IF(Setup!D$30="","",Setup!$E30)</f>
        <v/>
      </c>
      <c r="F12" s="23" t="str">
        <f>IFERROR(Setup!O30,"")</f>
        <v/>
      </c>
      <c r="G12" s="22" t="str">
        <f>IFERROR(IF(C12="","",SUMIFS($J$19:$J$5000,$C$19:$C$5000,C12,$F$19:$F$5000,1,$G$19:$G$5000,Setup!$C$17)),"")</f>
        <v/>
      </c>
      <c r="H12" s="22" t="str">
        <f>IFERROR(IF(C12="","",SUMIFS($J$19:$J$5000,$C$19:$C$5000,C12,$F$19:$F$5000,2,$G$19:$G$5000,Setup!$C$17)),"")</f>
        <v/>
      </c>
      <c r="I12" s="22" t="str">
        <f>IFERROR(IF(C12="","",SUMIFS($J$19:$J$5000,$C$19:$C$5000,C12,$F$19:$F$5000,3,$G$19:$G$5000,Setup!$C$17)),"")</f>
        <v/>
      </c>
      <c r="J12" s="22" t="str">
        <f>IFERROR(IF(C12="","",SUMIFS($J$19:$J$5000,$C$19:$C$5000,C12,$F$19:$F$5000,4,$G$19:$G$5000,Setup!$C$17)),"")</f>
        <v/>
      </c>
      <c r="K12" s="22" t="str">
        <f>IFERROR(IF(C12="","",SUMIFS($J$19:$J$5000,$C$19:$C$5000,C12,$F$19:$F$5000,5,$G$19:$G$5000,Setup!$C$17)),"")</f>
        <v/>
      </c>
      <c r="L12" s="22" t="str">
        <f>IFERROR(IF(C12="","",SUMIFS($J$19:$J$5000,$C$19:$C$5000,C12,$F$19:$F$5000,6,$G$19:$G$5000,Setup!$C$17)),"")</f>
        <v/>
      </c>
      <c r="M12" s="22" t="str">
        <f>IFERROR(IF(C12="","",SUMIFS($J$19:$J$5000,$C$19:$C$5000,C12,$F$19:$F$5000,7,$G$19:$G$5000,Setup!$C$17)),"")</f>
        <v/>
      </c>
      <c r="N12" s="22" t="str">
        <f>IFERROR(IF(C12="","",SUMIFS($J$19:$J$5000,$C$19:$C$5000,C12,$F$19:$F$5000,8,$G$19:$G$5000,Setup!$C$17)),"")</f>
        <v/>
      </c>
      <c r="O12" s="22" t="str">
        <f>IFERROR(IF(C12="","",SUMIFS($J$19:$J$5000,$C$19:$C$5000,C12,$F$19:$F$5000,9,$G$19:$G$5000,Setup!$C$17)),"")</f>
        <v/>
      </c>
      <c r="P12" s="22" t="str">
        <f>IFERROR(IF(C12="","",SUMIFS($J$19:$J$5000,$C$19:$C$5000,C12,$F$19:$F$5000,10,$G$19:$G$5000,Setup!$C$17)),"")</f>
        <v/>
      </c>
      <c r="Q12" s="22" t="str">
        <f>IFERROR(IF(C12="","",SUMIFS($J$19:$J$5000,$C$19:$C$5000,C12,$F$19:$F$5000,11,$G$19:$G$5000,Setup!$C$17)),"")</f>
        <v/>
      </c>
      <c r="R12" s="22" t="str">
        <f>IFERROR(IF(C12="","",SUMIFS($J$19:$J$5000,$C$19:$C$5000,C12,$F$19:$F$5000,12,$G$19:$G$5000,Setup!$C$17)),"")</f>
        <v/>
      </c>
      <c r="S12" s="27" t="str">
        <f t="shared" si="0"/>
        <v/>
      </c>
      <c r="T12" s="28" t="str">
        <f t="shared" ca="1" si="1"/>
        <v/>
      </c>
    </row>
    <row r="13" spans="1:20" ht="21.75" customHeight="1" x14ac:dyDescent="0.35">
      <c r="A13" s="25">
        <v>8</v>
      </c>
      <c r="B13" s="26" t="str">
        <f>IF(Setup!D$31="","",Setup!$B31)</f>
        <v/>
      </c>
      <c r="C13" s="26" t="str">
        <f>IF(Setup!D$31="","",Setup!$C31)</f>
        <v/>
      </c>
      <c r="D13" s="26" t="str">
        <f>IF(Setup!D$31="","",Setup!$D31)</f>
        <v/>
      </c>
      <c r="E13" s="26" t="str">
        <f>IF(Setup!D$31="","",Setup!$E31)</f>
        <v/>
      </c>
      <c r="F13" s="23" t="str">
        <f>IFERROR(Setup!O31,"")</f>
        <v/>
      </c>
      <c r="G13" s="22" t="str">
        <f>IFERROR(IF(C13="","",SUMIFS($J$19:$J$5000,$C$19:$C$5000,C13,$F$19:$F$5000,1,$G$19:$G$5000,Setup!$C$17)),"")</f>
        <v/>
      </c>
      <c r="H13" s="22" t="str">
        <f>IFERROR(IF(C13="","",SUMIFS($J$19:$J$5000,$C$19:$C$5000,C13,$F$19:$F$5000,2,$G$19:$G$5000,Setup!$C$17)),"")</f>
        <v/>
      </c>
      <c r="I13" s="22" t="str">
        <f>IFERROR(IF(C13="","",SUMIFS($J$19:$J$5000,$C$19:$C$5000,C13,$F$19:$F$5000,3,$G$19:$G$5000,Setup!$C$17)),"")</f>
        <v/>
      </c>
      <c r="J13" s="22" t="str">
        <f>IFERROR(IF(C13="","",SUMIFS($J$19:$J$5000,$C$19:$C$5000,C13,$F$19:$F$5000,4,$G$19:$G$5000,Setup!$C$17)),"")</f>
        <v/>
      </c>
      <c r="K13" s="22" t="str">
        <f>IFERROR(IF(C13="","",SUMIFS($J$19:$J$5000,$C$19:$C$5000,C13,$F$19:$F$5000,5,$G$19:$G$5000,Setup!$C$17)),"")</f>
        <v/>
      </c>
      <c r="L13" s="22" t="str">
        <f>IFERROR(IF(C13="","",SUMIFS($J$19:$J$5000,$C$19:$C$5000,C13,$F$19:$F$5000,6,$G$19:$G$5000,Setup!$C$17)),"")</f>
        <v/>
      </c>
      <c r="M13" s="22" t="str">
        <f>IFERROR(IF(C13="","",SUMIFS($J$19:$J$5000,$C$19:$C$5000,C13,$F$19:$F$5000,7,$G$19:$G$5000,Setup!$C$17)),"")</f>
        <v/>
      </c>
      <c r="N13" s="22" t="str">
        <f>IFERROR(IF(C13="","",SUMIFS($J$19:$J$5000,$C$19:$C$5000,C13,$F$19:$F$5000,8,$G$19:$G$5000,Setup!$C$17)),"")</f>
        <v/>
      </c>
      <c r="O13" s="22" t="str">
        <f>IFERROR(IF(C13="","",SUMIFS($J$19:$J$5000,$C$19:$C$5000,C13,$F$19:$F$5000,9,$G$19:$G$5000,Setup!$C$17)),"")</f>
        <v/>
      </c>
      <c r="P13" s="22" t="str">
        <f>IFERROR(IF(C13="","",SUMIFS($J$19:$J$5000,$C$19:$C$5000,C13,$F$19:$F$5000,10,$G$19:$G$5000,Setup!$C$17)),"")</f>
        <v/>
      </c>
      <c r="Q13" s="22" t="str">
        <f>IFERROR(IF(C13="","",SUMIFS($J$19:$J$5000,$C$19:$C$5000,C13,$F$19:$F$5000,11,$G$19:$G$5000,Setup!$C$17)),"")</f>
        <v/>
      </c>
      <c r="R13" s="22" t="str">
        <f>IFERROR(IF(C13="","",SUMIFS($J$19:$J$5000,$C$19:$C$5000,C13,$F$19:$F$5000,12,$G$19:$G$5000,Setup!$C$17)),"")</f>
        <v/>
      </c>
      <c r="S13" s="27" t="str">
        <f t="shared" si="0"/>
        <v/>
      </c>
      <c r="T13" s="28" t="str">
        <f t="shared" ca="1" si="1"/>
        <v/>
      </c>
    </row>
    <row r="14" spans="1:20" ht="21.75" customHeight="1" x14ac:dyDescent="0.35">
      <c r="A14" s="25">
        <v>9</v>
      </c>
      <c r="B14" s="26" t="str">
        <f>IF(Setup!D$32="","",Setup!$B32)</f>
        <v/>
      </c>
      <c r="C14" s="26" t="str">
        <f>IF(Setup!D$32="","",Setup!$C32)</f>
        <v/>
      </c>
      <c r="D14" s="26" t="str">
        <f>IF(Setup!D$32="","",Setup!$D32)</f>
        <v/>
      </c>
      <c r="E14" s="26" t="str">
        <f>IF(Setup!D$32="","",Setup!$E32)</f>
        <v/>
      </c>
      <c r="F14" s="23" t="str">
        <f>IFERROR(Setup!O32,"")</f>
        <v/>
      </c>
      <c r="G14" s="22" t="str">
        <f>IFERROR(IF(C14="","",SUMIFS($J$19:$J$5000,$C$19:$C$5000,C14,$F$19:$F$5000,1,$G$19:$G$5000,Setup!$C$17)),"")</f>
        <v/>
      </c>
      <c r="H14" s="22" t="str">
        <f>IFERROR(IF(C14="","",SUMIFS($J$19:$J$5000,$C$19:$C$5000,C14,$F$19:$F$5000,2,$G$19:$G$5000,Setup!$C$17)),"")</f>
        <v/>
      </c>
      <c r="I14" s="22" t="str">
        <f>IFERROR(IF(C14="","",SUMIFS($J$19:$J$5000,$C$19:$C$5000,C14,$F$19:$F$5000,3,$G$19:$G$5000,Setup!$C$17)),"")</f>
        <v/>
      </c>
      <c r="J14" s="22" t="str">
        <f>IFERROR(IF(C14="","",SUMIFS($J$19:$J$5000,$C$19:$C$5000,C14,$F$19:$F$5000,4,$G$19:$G$5000,Setup!$C$17)),"")</f>
        <v/>
      </c>
      <c r="K14" s="22" t="str">
        <f>IFERROR(IF(C14="","",SUMIFS($J$19:$J$5000,$C$19:$C$5000,C14,$F$19:$F$5000,5,$G$19:$G$5000,Setup!$C$17)),"")</f>
        <v/>
      </c>
      <c r="L14" s="22" t="str">
        <f>IFERROR(IF(C14="","",SUMIFS($J$19:$J$5000,$C$19:$C$5000,C14,$F$19:$F$5000,6,$G$19:$G$5000,Setup!$C$17)),"")</f>
        <v/>
      </c>
      <c r="M14" s="22" t="str">
        <f>IFERROR(IF(C14="","",SUMIFS($J$19:$J$5000,$C$19:$C$5000,C14,$F$19:$F$5000,7,$G$19:$G$5000,Setup!$C$17)),"")</f>
        <v/>
      </c>
      <c r="N14" s="22" t="str">
        <f>IFERROR(IF(C14="","",SUMIFS($J$19:$J$5000,$C$19:$C$5000,C14,$F$19:$F$5000,8,$G$19:$G$5000,Setup!$C$17)),"")</f>
        <v/>
      </c>
      <c r="O14" s="22" t="str">
        <f>IFERROR(IF(C14="","",SUMIFS($J$19:$J$5000,$C$19:$C$5000,C14,$F$19:$F$5000,9,$G$19:$G$5000,Setup!$C$17)),"")</f>
        <v/>
      </c>
      <c r="P14" s="22" t="str">
        <f>IFERROR(IF(C14="","",SUMIFS($J$19:$J$5000,$C$19:$C$5000,C14,$F$19:$F$5000,10,$G$19:$G$5000,Setup!$C$17)),"")</f>
        <v/>
      </c>
      <c r="Q14" s="22" t="str">
        <f>IFERROR(IF(C14="","",SUMIFS($J$19:$J$5000,$C$19:$C$5000,C14,$F$19:$F$5000,11,$G$19:$G$5000,Setup!$C$17)),"")</f>
        <v/>
      </c>
      <c r="R14" s="22" t="str">
        <f>IFERROR(IF(C14="","",SUMIFS($J$19:$J$5000,$C$19:$C$5000,C14,$F$19:$F$5000,12,$G$19:$G$5000,Setup!$C$17)),"")</f>
        <v/>
      </c>
      <c r="S14" s="27" t="str">
        <f t="shared" si="0"/>
        <v/>
      </c>
      <c r="T14" s="28" t="str">
        <f t="shared" ca="1" si="1"/>
        <v/>
      </c>
    </row>
    <row r="15" spans="1:20" ht="21.75" customHeight="1" x14ac:dyDescent="0.35">
      <c r="A15" s="25">
        <v>10</v>
      </c>
      <c r="B15" s="26" t="str">
        <f>IF(Setup!D$33="","",Setup!$B33)</f>
        <v/>
      </c>
      <c r="C15" s="26" t="str">
        <f>IF(Setup!D$33="","",Setup!$C33)</f>
        <v/>
      </c>
      <c r="D15" s="26" t="str">
        <f>IF(Setup!D$33="","",Setup!$D33)</f>
        <v/>
      </c>
      <c r="E15" s="26" t="str">
        <f>IF(Setup!D$33="","",Setup!$E33)</f>
        <v/>
      </c>
      <c r="F15" s="23" t="str">
        <f>IFERROR(Setup!O33,"")</f>
        <v/>
      </c>
      <c r="G15" s="22" t="str">
        <f>IFERROR(IF(C15="","",SUMIFS($J$19:$J$5000,$C$19:$C$5000,C15,$F$19:$F$5000,1,$G$19:$G$5000,Setup!$C$17)),"")</f>
        <v/>
      </c>
      <c r="H15" s="22" t="str">
        <f>IFERROR(IF(C15="","",SUMIFS($J$19:$J$5000,$C$19:$C$5000,C15,$F$19:$F$5000,2,$G$19:$G$5000,Setup!$C$17)),"")</f>
        <v/>
      </c>
      <c r="I15" s="22" t="str">
        <f>IFERROR(IF(C15="","",SUMIFS($J$19:$J$5000,$C$19:$C$5000,C15,$F$19:$F$5000,3,$G$19:$G$5000,Setup!$C$17)),"")</f>
        <v/>
      </c>
      <c r="J15" s="22" t="str">
        <f>IFERROR(IF(C15="","",SUMIFS($J$19:$J$5000,$C$19:$C$5000,C15,$F$19:$F$5000,4,$G$19:$G$5000,Setup!$C$17)),"")</f>
        <v/>
      </c>
      <c r="K15" s="22" t="str">
        <f>IFERROR(IF(C15="","",SUMIFS($J$19:$J$5000,$C$19:$C$5000,C15,$F$19:$F$5000,5,$G$19:$G$5000,Setup!$C$17)),"")</f>
        <v/>
      </c>
      <c r="L15" s="22" t="str">
        <f>IFERROR(IF(C15="","",SUMIFS($J$19:$J$5000,$C$19:$C$5000,C15,$F$19:$F$5000,6,$G$19:$G$5000,Setup!$C$17)),"")</f>
        <v/>
      </c>
      <c r="M15" s="22" t="str">
        <f>IFERROR(IF(C15="","",SUMIFS($J$19:$J$5000,$C$19:$C$5000,C15,$F$19:$F$5000,7,$G$19:$G$5000,Setup!$C$17)),"")</f>
        <v/>
      </c>
      <c r="N15" s="22" t="str">
        <f>IFERROR(IF(C15="","",SUMIFS($J$19:$J$5000,$C$19:$C$5000,C15,$F$19:$F$5000,8,$G$19:$G$5000,Setup!$C$17)),"")</f>
        <v/>
      </c>
      <c r="O15" s="22" t="str">
        <f>IFERROR(IF(C15="","",SUMIFS($J$19:$J$5000,$C$19:$C$5000,C15,$F$19:$F$5000,9,$G$19:$G$5000,Setup!$C$17)),"")</f>
        <v/>
      </c>
      <c r="P15" s="22" t="str">
        <f>IFERROR(IF(C15="","",SUMIFS($J$19:$J$5000,$C$19:$C$5000,C15,$F$19:$F$5000,10,$G$19:$G$5000,Setup!$C$17)),"")</f>
        <v/>
      </c>
      <c r="Q15" s="22" t="str">
        <f>IFERROR(IF(C15="","",SUMIFS($J$19:$J$5000,$C$19:$C$5000,C15,$F$19:$F$5000,11,$G$19:$G$5000,Setup!$C$17)),"")</f>
        <v/>
      </c>
      <c r="R15" s="22" t="str">
        <f>IFERROR(IF(C15="","",SUMIFS($J$19:$J$5000,$C$19:$C$5000,C15,$F$19:$F$5000,12,$G$19:$G$5000,Setup!$C$17)),"")</f>
        <v/>
      </c>
      <c r="S15" s="27" t="str">
        <f t="shared" si="0"/>
        <v/>
      </c>
      <c r="T15" s="28" t="str">
        <f t="shared" ca="1" si="1"/>
        <v/>
      </c>
    </row>
    <row r="16" spans="1:20" ht="24" customHeight="1" x14ac:dyDescent="0.35">
      <c r="A16" s="90" t="s">
        <v>73</v>
      </c>
      <c r="B16" s="90"/>
      <c r="C16" s="90"/>
      <c r="D16" s="90"/>
      <c r="E16" s="90"/>
      <c r="F16" s="29">
        <f t="shared" ref="F16:T16" si="2">IFERROR(SUM(F6:F15),0)</f>
        <v>0</v>
      </c>
      <c r="G16" s="29">
        <f t="shared" si="2"/>
        <v>0</v>
      </c>
      <c r="H16" s="29">
        <f t="shared" si="2"/>
        <v>0</v>
      </c>
      <c r="I16" s="29">
        <f t="shared" si="2"/>
        <v>0</v>
      </c>
      <c r="J16" s="29">
        <f t="shared" si="2"/>
        <v>0</v>
      </c>
      <c r="K16" s="29">
        <f t="shared" si="2"/>
        <v>0</v>
      </c>
      <c r="L16" s="29">
        <f t="shared" si="2"/>
        <v>0</v>
      </c>
      <c r="M16" s="29">
        <f t="shared" si="2"/>
        <v>0</v>
      </c>
      <c r="N16" s="29">
        <f t="shared" si="2"/>
        <v>0</v>
      </c>
      <c r="O16" s="29">
        <f t="shared" si="2"/>
        <v>0</v>
      </c>
      <c r="P16" s="29">
        <f t="shared" si="2"/>
        <v>0</v>
      </c>
      <c r="Q16" s="29">
        <f t="shared" si="2"/>
        <v>0</v>
      </c>
      <c r="R16" s="29">
        <f t="shared" si="2"/>
        <v>0</v>
      </c>
      <c r="S16" s="29">
        <f t="shared" si="2"/>
        <v>0</v>
      </c>
      <c r="T16" s="30">
        <f t="shared" ca="1" si="2"/>
        <v>0</v>
      </c>
    </row>
    <row r="17" spans="1:20" ht="9.75" customHeight="1" x14ac:dyDescent="0.35"/>
    <row r="18" spans="1:20" ht="25.5" customHeight="1" x14ac:dyDescent="0.35">
      <c r="A18" s="74" t="s">
        <v>74</v>
      </c>
      <c r="B18" s="74"/>
      <c r="C18" s="74"/>
      <c r="D18" s="74"/>
      <c r="E18" s="74"/>
      <c r="F18" s="74"/>
      <c r="G18" s="74"/>
      <c r="H18" s="74"/>
      <c r="I18" s="74"/>
      <c r="J18" s="74"/>
      <c r="K18" s="74"/>
      <c r="L18" s="74"/>
      <c r="M18" s="74"/>
      <c r="N18" s="74"/>
      <c r="O18" s="74"/>
      <c r="P18" s="74"/>
      <c r="Q18" s="74"/>
      <c r="R18" s="74"/>
      <c r="S18" s="74"/>
      <c r="T18" s="74"/>
    </row>
    <row r="19" spans="1:20" s="132" customFormat="1" ht="38" customHeight="1" x14ac:dyDescent="0.35">
      <c r="A19" s="129">
        <v>1</v>
      </c>
      <c r="B19" s="130" t="s">
        <v>75</v>
      </c>
      <c r="C19" s="35" t="s">
        <v>30</v>
      </c>
      <c r="D19" s="35" t="s">
        <v>76</v>
      </c>
      <c r="E19" s="131" t="str">
        <f>IF(D19="","",IFERROR(VLOOKUP(D19,Setup!$C$24:$D$33,2,0),""))</f>
        <v/>
      </c>
      <c r="F19" s="33" t="s">
        <v>77</v>
      </c>
      <c r="G19" s="33">
        <f>IF(B19="","",Setup!$C$17)</f>
        <v>2025</v>
      </c>
      <c r="H19" s="35" t="s">
        <v>78</v>
      </c>
      <c r="I19" s="35" t="s">
        <v>79</v>
      </c>
      <c r="J19" s="36" t="s">
        <v>80</v>
      </c>
      <c r="K19" s="35" t="s">
        <v>81</v>
      </c>
    </row>
    <row r="20" spans="1:20" ht="19.5" customHeight="1" x14ac:dyDescent="0.35">
      <c r="A20" s="25">
        <v>2</v>
      </c>
      <c r="B20" s="31"/>
      <c r="C20" s="32"/>
      <c r="D20" s="32"/>
      <c r="E20" s="26" t="str">
        <f>IF(D20="","",IFERROR(VLOOKUP(D20,Setup!$C$24:$D$33,2,0),""))</f>
        <v/>
      </c>
      <c r="F20" s="33"/>
      <c r="G20" s="34" t="str">
        <f>IF(B20="","",Setup!$C$17)</f>
        <v/>
      </c>
      <c r="H20" s="35"/>
      <c r="I20" s="32"/>
      <c r="J20" s="36"/>
      <c r="K20" s="32"/>
    </row>
    <row r="21" spans="1:20" ht="19.5" customHeight="1" x14ac:dyDescent="0.35">
      <c r="A21" s="25">
        <v>3</v>
      </c>
      <c r="B21" s="31"/>
      <c r="C21" s="32"/>
      <c r="D21" s="32"/>
      <c r="E21" s="26" t="str">
        <f>IF(D21="","",IFERROR(VLOOKUP(D21,Setup!$C$24:$D$33,2,0),""))</f>
        <v/>
      </c>
      <c r="F21" s="33"/>
      <c r="G21" s="34" t="str">
        <f>IF(B21="","",Setup!$C$17)</f>
        <v/>
      </c>
      <c r="H21" s="35"/>
      <c r="I21" s="32"/>
      <c r="J21" s="36"/>
      <c r="K21" s="32"/>
    </row>
    <row r="22" spans="1:20" ht="19.5" customHeight="1" x14ac:dyDescent="0.35">
      <c r="A22" s="25">
        <v>4</v>
      </c>
      <c r="B22" s="31"/>
      <c r="C22" s="32"/>
      <c r="D22" s="32"/>
      <c r="E22" s="26" t="str">
        <f>IF(D22="","",IFERROR(VLOOKUP(D22,Setup!$C$24:$D$33,2,0),""))</f>
        <v/>
      </c>
      <c r="F22" s="33"/>
      <c r="G22" s="34" t="str">
        <f>IF(B22="","",Setup!$C$17)</f>
        <v/>
      </c>
      <c r="H22" s="35"/>
      <c r="I22" s="32"/>
      <c r="J22" s="36"/>
      <c r="K22" s="32"/>
    </row>
    <row r="23" spans="1:20" ht="19.5" customHeight="1" x14ac:dyDescent="0.35">
      <c r="A23" s="25">
        <v>5</v>
      </c>
      <c r="B23" s="31"/>
      <c r="C23" s="32"/>
      <c r="D23" s="32"/>
      <c r="E23" s="26" t="str">
        <f>IF(D23="","",IFERROR(VLOOKUP(D23,Setup!$C$24:$D$33,2,0),""))</f>
        <v/>
      </c>
      <c r="F23" s="33"/>
      <c r="G23" s="34" t="str">
        <f>IF(B23="","",Setup!$C$17)</f>
        <v/>
      </c>
      <c r="H23" s="35"/>
      <c r="I23" s="32"/>
      <c r="J23" s="36"/>
      <c r="K23" s="32"/>
    </row>
    <row r="24" spans="1:20" ht="19.5" customHeight="1" x14ac:dyDescent="0.35">
      <c r="A24" s="25">
        <v>6</v>
      </c>
      <c r="B24" s="31"/>
      <c r="C24" s="32"/>
      <c r="D24" s="32"/>
      <c r="E24" s="26" t="str">
        <f>IF(D24="","",IFERROR(VLOOKUP(D24,Setup!$C$24:$D$33,2,0),""))</f>
        <v/>
      </c>
      <c r="F24" s="33"/>
      <c r="G24" s="34" t="str">
        <f>IF(B24="","",Setup!$C$17)</f>
        <v/>
      </c>
      <c r="H24" s="35"/>
      <c r="I24" s="32"/>
      <c r="J24" s="36"/>
      <c r="K24" s="32"/>
    </row>
    <row r="25" spans="1:20" ht="19.5" customHeight="1" x14ac:dyDescent="0.35">
      <c r="A25" s="25">
        <v>7</v>
      </c>
      <c r="B25" s="31"/>
      <c r="C25" s="32"/>
      <c r="D25" s="32"/>
      <c r="E25" s="26" t="str">
        <f>IF(D25="","",IFERROR(VLOOKUP(D25,Setup!$C$24:$D$33,2,0),""))</f>
        <v/>
      </c>
      <c r="F25" s="33"/>
      <c r="G25" s="34" t="str">
        <f>IF(B25="","",Setup!$C$17)</f>
        <v/>
      </c>
      <c r="H25" s="35"/>
      <c r="I25" s="32"/>
      <c r="J25" s="36"/>
      <c r="K25" s="32"/>
    </row>
    <row r="26" spans="1:20" ht="19.5" customHeight="1" x14ac:dyDescent="0.35">
      <c r="A26" s="25">
        <v>8</v>
      </c>
      <c r="B26" s="31"/>
      <c r="C26" s="32"/>
      <c r="D26" s="32"/>
      <c r="E26" s="26" t="str">
        <f>IF(D26="","",IFERROR(VLOOKUP(D26,Setup!$C$24:$D$33,2,0),""))</f>
        <v/>
      </c>
      <c r="F26" s="33"/>
      <c r="G26" s="34" t="str">
        <f>IF(B26="","",Setup!$C$17)</f>
        <v/>
      </c>
      <c r="H26" s="35"/>
      <c r="I26" s="32"/>
      <c r="J26" s="36"/>
      <c r="K26" s="32"/>
    </row>
    <row r="27" spans="1:20" ht="19.5" customHeight="1" x14ac:dyDescent="0.35">
      <c r="A27" s="25">
        <v>9</v>
      </c>
      <c r="B27" s="31"/>
      <c r="C27" s="32"/>
      <c r="D27" s="32"/>
      <c r="E27" s="26" t="str">
        <f>IF(D27="","",IFERROR(VLOOKUP(D27,Setup!$C$24:$D$33,2,0),""))</f>
        <v/>
      </c>
      <c r="F27" s="33"/>
      <c r="G27" s="34" t="str">
        <f>IF(B27="","",Setup!$C$17)</f>
        <v/>
      </c>
      <c r="H27" s="35"/>
      <c r="I27" s="32"/>
      <c r="J27" s="36"/>
      <c r="K27" s="32"/>
    </row>
    <row r="28" spans="1:20" ht="19.5" customHeight="1" x14ac:dyDescent="0.35">
      <c r="A28" s="25">
        <v>10</v>
      </c>
      <c r="B28" s="31"/>
      <c r="C28" s="32"/>
      <c r="D28" s="32"/>
      <c r="E28" s="26" t="str">
        <f>IF(D28="","",IFERROR(VLOOKUP(D28,Setup!$C$24:$D$33,2,0),""))</f>
        <v/>
      </c>
      <c r="F28" s="33"/>
      <c r="G28" s="34" t="str">
        <f>IF(B28="","",Setup!$C$17)</f>
        <v/>
      </c>
      <c r="H28" s="35"/>
      <c r="I28" s="32"/>
      <c r="J28" s="36"/>
      <c r="K28" s="32"/>
    </row>
    <row r="29" spans="1:20" ht="19.5" customHeight="1" x14ac:dyDescent="0.35">
      <c r="A29" s="25">
        <v>11</v>
      </c>
      <c r="B29" s="31"/>
      <c r="C29" s="32"/>
      <c r="D29" s="32"/>
      <c r="E29" s="26" t="str">
        <f>IF(D29="","",IFERROR(VLOOKUP(D29,Setup!$C$24:$D$33,2,0),""))</f>
        <v/>
      </c>
      <c r="F29" s="33"/>
      <c r="G29" s="34" t="str">
        <f>IF(B29="","",Setup!$C$17)</f>
        <v/>
      </c>
      <c r="H29" s="35"/>
      <c r="I29" s="32"/>
      <c r="J29" s="36"/>
      <c r="K29" s="32"/>
    </row>
    <row r="30" spans="1:20" ht="19.5" customHeight="1" x14ac:dyDescent="0.35">
      <c r="A30" s="25">
        <v>12</v>
      </c>
      <c r="B30" s="31"/>
      <c r="C30" s="32"/>
      <c r="D30" s="32"/>
      <c r="E30" s="26" t="str">
        <f>IF(D30="","",IFERROR(VLOOKUP(D30,Setup!$C$24:$D$33,2,0),""))</f>
        <v/>
      </c>
      <c r="F30" s="33"/>
      <c r="G30" s="34" t="str">
        <f>IF(B30="","",Setup!$C$17)</f>
        <v/>
      </c>
      <c r="H30" s="35"/>
      <c r="I30" s="32"/>
      <c r="J30" s="36"/>
      <c r="K30" s="32"/>
    </row>
    <row r="31" spans="1:20" ht="19.5" customHeight="1" x14ac:dyDescent="0.35">
      <c r="A31" s="25">
        <v>13</v>
      </c>
      <c r="B31" s="31"/>
      <c r="C31" s="32"/>
      <c r="D31" s="32"/>
      <c r="E31" s="26" t="str">
        <f>IF(D31="","",IFERROR(VLOOKUP(D31,Setup!$C$24:$D$33,2,0),""))</f>
        <v/>
      </c>
      <c r="F31" s="33"/>
      <c r="G31" s="34" t="str">
        <f>IF(B31="","",Setup!$C$17)</f>
        <v/>
      </c>
      <c r="H31" s="35"/>
      <c r="I31" s="32"/>
      <c r="J31" s="36"/>
      <c r="K31" s="32"/>
    </row>
    <row r="32" spans="1:20" ht="19.5" customHeight="1" x14ac:dyDescent="0.35">
      <c r="A32" s="25">
        <v>14</v>
      </c>
      <c r="B32" s="31"/>
      <c r="C32" s="32"/>
      <c r="D32" s="32"/>
      <c r="E32" s="26" t="str">
        <f>IF(D32="","",IFERROR(VLOOKUP(D32,Setup!$C$24:$D$33,2,0),""))</f>
        <v/>
      </c>
      <c r="F32" s="33"/>
      <c r="G32" s="34" t="str">
        <f>IF(B32="","",Setup!$C$17)</f>
        <v/>
      </c>
      <c r="H32" s="35"/>
      <c r="I32" s="32"/>
      <c r="J32" s="36"/>
      <c r="K32" s="32"/>
    </row>
    <row r="33" spans="1:11" ht="19.5" customHeight="1" x14ac:dyDescent="0.35">
      <c r="A33" s="25">
        <v>15</v>
      </c>
      <c r="B33" s="31"/>
      <c r="C33" s="32"/>
      <c r="D33" s="32"/>
      <c r="E33" s="26" t="str">
        <f>IF(D33="","",IFERROR(VLOOKUP(D33,Setup!$C$24:$D$33,2,0),""))</f>
        <v/>
      </c>
      <c r="F33" s="33"/>
      <c r="G33" s="34" t="str">
        <f>IF(B33="","",Setup!$C$17)</f>
        <v/>
      </c>
      <c r="H33" s="35"/>
      <c r="I33" s="32"/>
      <c r="J33" s="36"/>
      <c r="K33" s="32"/>
    </row>
    <row r="34" spans="1:11" ht="19.5" customHeight="1" x14ac:dyDescent="0.35">
      <c r="A34" s="25">
        <v>16</v>
      </c>
      <c r="B34" s="31"/>
      <c r="C34" s="32"/>
      <c r="D34" s="32"/>
      <c r="E34" s="26" t="str">
        <f>IF(D34="","",IFERROR(VLOOKUP(D34,Setup!$C$24:$D$33,2,0),""))</f>
        <v/>
      </c>
      <c r="F34" s="33"/>
      <c r="G34" s="34" t="str">
        <f>IF(B34="","",Setup!$C$17)</f>
        <v/>
      </c>
      <c r="H34" s="35"/>
      <c r="I34" s="32"/>
      <c r="J34" s="36"/>
      <c r="K34" s="32"/>
    </row>
    <row r="35" spans="1:11" ht="19.5" customHeight="1" x14ac:dyDescent="0.35">
      <c r="A35" s="25">
        <v>17</v>
      </c>
      <c r="B35" s="31"/>
      <c r="C35" s="32"/>
      <c r="D35" s="32"/>
      <c r="E35" s="26" t="str">
        <f>IF(D35="","",IFERROR(VLOOKUP(D35,Setup!$C$24:$D$33,2,0),""))</f>
        <v/>
      </c>
      <c r="F35" s="33"/>
      <c r="G35" s="34" t="str">
        <f>IF(B35="","",Setup!$C$17)</f>
        <v/>
      </c>
      <c r="H35" s="35"/>
      <c r="I35" s="32"/>
      <c r="J35" s="36"/>
      <c r="K35" s="32"/>
    </row>
    <row r="36" spans="1:11" ht="19.5" customHeight="1" x14ac:dyDescent="0.35">
      <c r="A36" s="25">
        <v>18</v>
      </c>
      <c r="B36" s="31"/>
      <c r="C36" s="32"/>
      <c r="D36" s="32"/>
      <c r="E36" s="26" t="str">
        <f>IF(D36="","",IFERROR(VLOOKUP(D36,Setup!$C$24:$D$33,2,0),""))</f>
        <v/>
      </c>
      <c r="F36" s="33"/>
      <c r="G36" s="34" t="str">
        <f>IF(B36="","",Setup!$C$17)</f>
        <v/>
      </c>
      <c r="H36" s="35"/>
      <c r="I36" s="32"/>
      <c r="J36" s="36"/>
      <c r="K36" s="32"/>
    </row>
    <row r="37" spans="1:11" ht="19.5" customHeight="1" x14ac:dyDescent="0.35">
      <c r="A37" s="25">
        <v>19</v>
      </c>
      <c r="B37" s="31"/>
      <c r="C37" s="32"/>
      <c r="D37" s="32"/>
      <c r="E37" s="26" t="str">
        <f>IF(D37="","",IFERROR(VLOOKUP(D37,Setup!$C$24:$D$33,2,0),""))</f>
        <v/>
      </c>
      <c r="F37" s="33"/>
      <c r="G37" s="34" t="str">
        <f>IF(B37="","",Setup!$C$17)</f>
        <v/>
      </c>
      <c r="H37" s="35"/>
      <c r="I37" s="32"/>
      <c r="J37" s="36"/>
      <c r="K37" s="32"/>
    </row>
    <row r="38" spans="1:11" ht="19.5" customHeight="1" x14ac:dyDescent="0.35">
      <c r="A38" s="25">
        <v>20</v>
      </c>
      <c r="B38" s="31"/>
      <c r="C38" s="32"/>
      <c r="D38" s="32"/>
      <c r="E38" s="26" t="str">
        <f>IF(D38="","",IFERROR(VLOOKUP(D38,Setup!$C$24:$D$33,2,0),""))</f>
        <v/>
      </c>
      <c r="F38" s="33"/>
      <c r="G38" s="34" t="str">
        <f>IF(B38="","",Setup!$C$17)</f>
        <v/>
      </c>
      <c r="H38" s="35"/>
      <c r="I38" s="32"/>
      <c r="J38" s="36"/>
      <c r="K38" s="32"/>
    </row>
    <row r="39" spans="1:11" ht="19.5" customHeight="1" x14ac:dyDescent="0.35">
      <c r="A39" s="25">
        <v>21</v>
      </c>
      <c r="B39" s="31"/>
      <c r="C39" s="32"/>
      <c r="D39" s="32"/>
      <c r="E39" s="26" t="str">
        <f>IF(D39="","",IFERROR(VLOOKUP(D39,Setup!$C$24:$D$33,2,0),""))</f>
        <v/>
      </c>
      <c r="F39" s="33"/>
      <c r="G39" s="34" t="str">
        <f>IF(B39="","",Setup!$C$17)</f>
        <v/>
      </c>
      <c r="H39" s="35"/>
      <c r="I39" s="32"/>
      <c r="J39" s="36"/>
      <c r="K39" s="32"/>
    </row>
    <row r="40" spans="1:11" ht="19.5" customHeight="1" x14ac:dyDescent="0.35">
      <c r="A40" s="25">
        <v>22</v>
      </c>
      <c r="B40" s="31"/>
      <c r="C40" s="32"/>
      <c r="D40" s="32"/>
      <c r="E40" s="26" t="str">
        <f>IF(D40="","",IFERROR(VLOOKUP(D40,Setup!$C$24:$D$33,2,0),""))</f>
        <v/>
      </c>
      <c r="F40" s="33"/>
      <c r="G40" s="34" t="str">
        <f>IF(B40="","",Setup!$C$17)</f>
        <v/>
      </c>
      <c r="H40" s="35"/>
      <c r="I40" s="32"/>
      <c r="J40" s="36"/>
      <c r="K40" s="32"/>
    </row>
    <row r="41" spans="1:11" ht="19.5" customHeight="1" x14ac:dyDescent="0.35">
      <c r="A41" s="25">
        <v>23</v>
      </c>
      <c r="B41" s="31"/>
      <c r="C41" s="32"/>
      <c r="D41" s="32"/>
      <c r="E41" s="26" t="str">
        <f>IF(D41="","",IFERROR(VLOOKUP(D41,Setup!$C$24:$D$33,2,0),""))</f>
        <v/>
      </c>
      <c r="F41" s="33"/>
      <c r="G41" s="34" t="str">
        <f>IF(B41="","",Setup!$C$17)</f>
        <v/>
      </c>
      <c r="H41" s="35"/>
      <c r="I41" s="32"/>
      <c r="J41" s="36"/>
      <c r="K41" s="32"/>
    </row>
    <row r="42" spans="1:11" ht="19.5" customHeight="1" x14ac:dyDescent="0.35">
      <c r="A42" s="25">
        <v>24</v>
      </c>
      <c r="B42" s="31"/>
      <c r="C42" s="32"/>
      <c r="D42" s="32"/>
      <c r="E42" s="26" t="str">
        <f>IF(D42="","",IFERROR(VLOOKUP(D42,Setup!$C$24:$D$33,2,0),""))</f>
        <v/>
      </c>
      <c r="F42" s="33"/>
      <c r="G42" s="34" t="str">
        <f>IF(B42="","",Setup!$C$17)</f>
        <v/>
      </c>
      <c r="H42" s="35"/>
      <c r="I42" s="32"/>
      <c r="J42" s="36"/>
      <c r="K42" s="32"/>
    </row>
    <row r="43" spans="1:11" ht="19.5" customHeight="1" x14ac:dyDescent="0.35">
      <c r="A43" s="25">
        <v>25</v>
      </c>
      <c r="B43" s="31"/>
      <c r="C43" s="32"/>
      <c r="D43" s="32"/>
      <c r="E43" s="26" t="str">
        <f>IF(D43="","",IFERROR(VLOOKUP(D43,Setup!$C$24:$D$33,2,0),""))</f>
        <v/>
      </c>
      <c r="F43" s="33"/>
      <c r="G43" s="34" t="str">
        <f>IF(B43="","",Setup!$C$17)</f>
        <v/>
      </c>
      <c r="H43" s="35"/>
      <c r="I43" s="32"/>
      <c r="J43" s="36"/>
      <c r="K43" s="32"/>
    </row>
    <row r="44" spans="1:11" ht="19.5" customHeight="1" x14ac:dyDescent="0.35">
      <c r="A44" s="25">
        <v>26</v>
      </c>
      <c r="B44" s="31"/>
      <c r="C44" s="32"/>
      <c r="D44" s="32"/>
      <c r="E44" s="26" t="str">
        <f>IF(D44="","",IFERROR(VLOOKUP(D44,Setup!$C$24:$D$33,2,0),""))</f>
        <v/>
      </c>
      <c r="F44" s="33"/>
      <c r="G44" s="34" t="str">
        <f>IF(B44="","",Setup!$C$17)</f>
        <v/>
      </c>
      <c r="H44" s="35"/>
      <c r="I44" s="32"/>
      <c r="J44" s="36"/>
      <c r="K44" s="32"/>
    </row>
    <row r="45" spans="1:11" ht="19.5" customHeight="1" x14ac:dyDescent="0.35">
      <c r="A45" s="25">
        <v>27</v>
      </c>
      <c r="B45" s="31"/>
      <c r="C45" s="32"/>
      <c r="D45" s="32"/>
      <c r="E45" s="26" t="str">
        <f>IF(D45="","",IFERROR(VLOOKUP(D45,Setup!$C$24:$D$33,2,0),""))</f>
        <v/>
      </c>
      <c r="F45" s="33"/>
      <c r="G45" s="34" t="str">
        <f>IF(B45="","",Setup!$C$17)</f>
        <v/>
      </c>
      <c r="H45" s="35"/>
      <c r="I45" s="32"/>
      <c r="J45" s="36"/>
      <c r="K45" s="32"/>
    </row>
    <row r="46" spans="1:11" ht="19.5" customHeight="1" x14ac:dyDescent="0.35">
      <c r="A46" s="25">
        <v>28</v>
      </c>
      <c r="B46" s="31"/>
      <c r="C46" s="32"/>
      <c r="D46" s="32"/>
      <c r="E46" s="26" t="str">
        <f>IF(D46="","",IFERROR(VLOOKUP(D46,Setup!$C$24:$D$33,2,0),""))</f>
        <v/>
      </c>
      <c r="F46" s="33"/>
      <c r="G46" s="34" t="str">
        <f>IF(B46="","",Setup!$C$17)</f>
        <v/>
      </c>
      <c r="H46" s="35"/>
      <c r="I46" s="32"/>
      <c r="J46" s="36"/>
      <c r="K46" s="32"/>
    </row>
    <row r="47" spans="1:11" ht="19.5" customHeight="1" x14ac:dyDescent="0.35">
      <c r="A47" s="25">
        <v>29</v>
      </c>
      <c r="B47" s="31"/>
      <c r="C47" s="32"/>
      <c r="D47" s="32"/>
      <c r="E47" s="26" t="str">
        <f>IF(D47="","",IFERROR(VLOOKUP(D47,Setup!$C$24:$D$33,2,0),""))</f>
        <v/>
      </c>
      <c r="F47" s="33"/>
      <c r="G47" s="34" t="str">
        <f>IF(B47="","",Setup!$C$17)</f>
        <v/>
      </c>
      <c r="H47" s="35"/>
      <c r="I47" s="32"/>
      <c r="J47" s="36"/>
      <c r="K47" s="32"/>
    </row>
    <row r="48" spans="1:11" ht="19.5" customHeight="1" x14ac:dyDescent="0.35">
      <c r="A48" s="25">
        <v>30</v>
      </c>
      <c r="B48" s="31"/>
      <c r="C48" s="32"/>
      <c r="D48" s="32"/>
      <c r="E48" s="26" t="str">
        <f>IF(D48="","",IFERROR(VLOOKUP(D48,Setup!$C$24:$D$33,2,0),""))</f>
        <v/>
      </c>
      <c r="F48" s="33"/>
      <c r="G48" s="34" t="str">
        <f>IF(B48="","",Setup!$C$17)</f>
        <v/>
      </c>
      <c r="H48" s="35"/>
      <c r="I48" s="32"/>
      <c r="J48" s="36"/>
      <c r="K48" s="32"/>
    </row>
    <row r="49" spans="1:11" ht="19.5" customHeight="1" x14ac:dyDescent="0.35">
      <c r="A49" s="25">
        <v>31</v>
      </c>
      <c r="B49" s="31"/>
      <c r="C49" s="32"/>
      <c r="D49" s="32"/>
      <c r="E49" s="26" t="str">
        <f>IF(D49="","",IFERROR(VLOOKUP(D49,Setup!$C$24:$D$33,2,0),""))</f>
        <v/>
      </c>
      <c r="F49" s="33"/>
      <c r="G49" s="34" t="str">
        <f>IF(B49="","",Setup!$C$17)</f>
        <v/>
      </c>
      <c r="H49" s="35"/>
      <c r="I49" s="32"/>
      <c r="J49" s="36"/>
      <c r="K49" s="32"/>
    </row>
    <row r="50" spans="1:11" ht="19.5" customHeight="1" x14ac:dyDescent="0.35">
      <c r="A50" s="25">
        <v>32</v>
      </c>
      <c r="B50" s="31"/>
      <c r="C50" s="32"/>
      <c r="D50" s="32"/>
      <c r="E50" s="26" t="str">
        <f>IF(D50="","",IFERROR(VLOOKUP(D50,Setup!$C$24:$D$33,2,0),""))</f>
        <v/>
      </c>
      <c r="F50" s="33"/>
      <c r="G50" s="34" t="str">
        <f>IF(B50="","",Setup!$C$17)</f>
        <v/>
      </c>
      <c r="H50" s="35"/>
      <c r="I50" s="32"/>
      <c r="J50" s="36"/>
      <c r="K50" s="32"/>
    </row>
    <row r="51" spans="1:11" ht="19.5" customHeight="1" x14ac:dyDescent="0.35">
      <c r="A51" s="25">
        <v>33</v>
      </c>
      <c r="B51" s="31"/>
      <c r="C51" s="32"/>
      <c r="D51" s="32"/>
      <c r="E51" s="26" t="str">
        <f>IF(D51="","",IFERROR(VLOOKUP(D51,Setup!$C$24:$D$33,2,0),""))</f>
        <v/>
      </c>
      <c r="F51" s="33"/>
      <c r="G51" s="34" t="str">
        <f>IF(B51="","",Setup!$C$17)</f>
        <v/>
      </c>
      <c r="H51" s="35"/>
      <c r="I51" s="32"/>
      <c r="J51" s="36"/>
      <c r="K51" s="32"/>
    </row>
    <row r="52" spans="1:11" ht="19.5" customHeight="1" x14ac:dyDescent="0.35">
      <c r="A52" s="25">
        <v>34</v>
      </c>
      <c r="B52" s="31"/>
      <c r="C52" s="32"/>
      <c r="D52" s="32"/>
      <c r="E52" s="26" t="str">
        <f>IF(D52="","",IFERROR(VLOOKUP(D52,Setup!$C$24:$D$33,2,0),""))</f>
        <v/>
      </c>
      <c r="F52" s="33"/>
      <c r="G52" s="34" t="str">
        <f>IF(B52="","",Setup!$C$17)</f>
        <v/>
      </c>
      <c r="H52" s="35"/>
      <c r="I52" s="32"/>
      <c r="J52" s="36"/>
      <c r="K52" s="32"/>
    </row>
    <row r="53" spans="1:11" ht="19.5" customHeight="1" x14ac:dyDescent="0.35">
      <c r="A53" s="25">
        <v>35</v>
      </c>
      <c r="B53" s="31"/>
      <c r="C53" s="32"/>
      <c r="D53" s="32"/>
      <c r="E53" s="26" t="str">
        <f>IF(D53="","",IFERROR(VLOOKUP(D53,Setup!$C$24:$D$33,2,0),""))</f>
        <v/>
      </c>
      <c r="F53" s="33"/>
      <c r="G53" s="34" t="str">
        <f>IF(B53="","",Setup!$C$17)</f>
        <v/>
      </c>
      <c r="H53" s="35"/>
      <c r="I53" s="32"/>
      <c r="J53" s="36"/>
      <c r="K53" s="32"/>
    </row>
    <row r="54" spans="1:11" ht="19.5" customHeight="1" x14ac:dyDescent="0.35">
      <c r="A54" s="25">
        <v>36</v>
      </c>
      <c r="B54" s="31"/>
      <c r="C54" s="32"/>
      <c r="D54" s="32"/>
      <c r="E54" s="26" t="str">
        <f>IF(D54="","",IFERROR(VLOOKUP(D54,Setup!$C$24:$D$33,2,0),""))</f>
        <v/>
      </c>
      <c r="F54" s="33"/>
      <c r="G54" s="34" t="str">
        <f>IF(B54="","",Setup!$C$17)</f>
        <v/>
      </c>
      <c r="H54" s="35"/>
      <c r="I54" s="32"/>
      <c r="J54" s="36"/>
      <c r="K54" s="32"/>
    </row>
    <row r="55" spans="1:11" ht="19.5" customHeight="1" x14ac:dyDescent="0.35">
      <c r="A55" s="25">
        <v>37</v>
      </c>
      <c r="B55" s="31"/>
      <c r="C55" s="32"/>
      <c r="D55" s="32"/>
      <c r="E55" s="26" t="str">
        <f>IF(D55="","",IFERROR(VLOOKUP(D55,Setup!$C$24:$D$33,2,0),""))</f>
        <v/>
      </c>
      <c r="F55" s="33"/>
      <c r="G55" s="34" t="str">
        <f>IF(B55="","",Setup!$C$17)</f>
        <v/>
      </c>
      <c r="H55" s="35"/>
      <c r="I55" s="32"/>
      <c r="J55" s="36"/>
      <c r="K55" s="32"/>
    </row>
    <row r="56" spans="1:11" ht="19.5" customHeight="1" x14ac:dyDescent="0.35">
      <c r="A56" s="25">
        <v>38</v>
      </c>
      <c r="B56" s="31"/>
      <c r="C56" s="32"/>
      <c r="D56" s="32"/>
      <c r="E56" s="26" t="str">
        <f>IF(D56="","",IFERROR(VLOOKUP(D56,Setup!$C$24:$D$33,2,0),""))</f>
        <v/>
      </c>
      <c r="F56" s="33"/>
      <c r="G56" s="34" t="str">
        <f>IF(B56="","",Setup!$C$17)</f>
        <v/>
      </c>
      <c r="H56" s="35"/>
      <c r="I56" s="32"/>
      <c r="J56" s="36"/>
      <c r="K56" s="32"/>
    </row>
    <row r="57" spans="1:11" ht="19.5" customHeight="1" x14ac:dyDescent="0.35">
      <c r="A57" s="25">
        <v>39</v>
      </c>
      <c r="B57" s="31"/>
      <c r="C57" s="32"/>
      <c r="D57" s="32"/>
      <c r="E57" s="26" t="str">
        <f>IF(D57="","",IFERROR(VLOOKUP(D57,Setup!$C$24:$D$33,2,0),""))</f>
        <v/>
      </c>
      <c r="F57" s="33"/>
      <c r="G57" s="34" t="str">
        <f>IF(B57="","",Setup!$C$17)</f>
        <v/>
      </c>
      <c r="H57" s="35"/>
      <c r="I57" s="32"/>
      <c r="J57" s="36"/>
      <c r="K57" s="32"/>
    </row>
    <row r="58" spans="1:11" ht="19.5" customHeight="1" x14ac:dyDescent="0.35">
      <c r="A58" s="25">
        <v>40</v>
      </c>
      <c r="B58" s="31"/>
      <c r="C58" s="32"/>
      <c r="D58" s="32"/>
      <c r="E58" s="26" t="str">
        <f>IF(D58="","",IFERROR(VLOOKUP(D58,Setup!$C$24:$D$33,2,0),""))</f>
        <v/>
      </c>
      <c r="F58" s="33"/>
      <c r="G58" s="34" t="str">
        <f>IF(B58="","",Setup!$C$17)</f>
        <v/>
      </c>
      <c r="H58" s="35"/>
      <c r="I58" s="32"/>
      <c r="J58" s="36"/>
      <c r="K58" s="32"/>
    </row>
    <row r="59" spans="1:11" ht="19.5" customHeight="1" x14ac:dyDescent="0.35">
      <c r="A59" s="25">
        <v>41</v>
      </c>
      <c r="B59" s="31"/>
      <c r="C59" s="32"/>
      <c r="D59" s="32"/>
      <c r="E59" s="26" t="str">
        <f>IF(D59="","",IFERROR(VLOOKUP(D59,Setup!$C$24:$D$33,2,0),""))</f>
        <v/>
      </c>
      <c r="F59" s="33"/>
      <c r="G59" s="34" t="str">
        <f>IF(B59="","",Setup!$C$17)</f>
        <v/>
      </c>
      <c r="H59" s="35"/>
      <c r="I59" s="32"/>
      <c r="J59" s="36"/>
      <c r="K59" s="32"/>
    </row>
    <row r="60" spans="1:11" ht="19.5" customHeight="1" x14ac:dyDescent="0.35">
      <c r="A60" s="25">
        <v>42</v>
      </c>
      <c r="B60" s="31"/>
      <c r="C60" s="32"/>
      <c r="D60" s="32"/>
      <c r="E60" s="26" t="str">
        <f>IF(D60="","",IFERROR(VLOOKUP(D60,Setup!$C$24:$D$33,2,0),""))</f>
        <v/>
      </c>
      <c r="F60" s="33"/>
      <c r="G60" s="34" t="str">
        <f>IF(B60="","",Setup!$C$17)</f>
        <v/>
      </c>
      <c r="H60" s="35"/>
      <c r="I60" s="32"/>
      <c r="J60" s="36"/>
      <c r="K60" s="32"/>
    </row>
    <row r="61" spans="1:11" ht="19.5" customHeight="1" x14ac:dyDescent="0.35">
      <c r="A61" s="25">
        <v>43</v>
      </c>
      <c r="B61" s="31"/>
      <c r="C61" s="32"/>
      <c r="D61" s="32"/>
      <c r="E61" s="26" t="str">
        <f>IF(D61="","",IFERROR(VLOOKUP(D61,Setup!$C$24:$D$33,2,0),""))</f>
        <v/>
      </c>
      <c r="F61" s="33"/>
      <c r="G61" s="34" t="str">
        <f>IF(B61="","",Setup!$C$17)</f>
        <v/>
      </c>
      <c r="H61" s="35"/>
      <c r="I61" s="32"/>
      <c r="J61" s="36"/>
      <c r="K61" s="32"/>
    </row>
    <row r="62" spans="1:11" ht="19.5" customHeight="1" x14ac:dyDescent="0.35">
      <c r="A62" s="25">
        <v>44</v>
      </c>
      <c r="B62" s="31"/>
      <c r="C62" s="32"/>
      <c r="D62" s="32"/>
      <c r="E62" s="26" t="str">
        <f>IF(D62="","",IFERROR(VLOOKUP(D62,Setup!$C$24:$D$33,2,0),""))</f>
        <v/>
      </c>
      <c r="F62" s="33"/>
      <c r="G62" s="34" t="str">
        <f>IF(B62="","",Setup!$C$17)</f>
        <v/>
      </c>
      <c r="H62" s="35"/>
      <c r="I62" s="32"/>
      <c r="J62" s="36"/>
      <c r="K62" s="32"/>
    </row>
    <row r="63" spans="1:11" ht="19.5" customHeight="1" x14ac:dyDescent="0.35">
      <c r="A63" s="25">
        <v>45</v>
      </c>
      <c r="B63" s="31"/>
      <c r="C63" s="32"/>
      <c r="D63" s="32"/>
      <c r="E63" s="26" t="str">
        <f>IF(D63="","",IFERROR(VLOOKUP(D63,Setup!$C$24:$D$33,2,0),""))</f>
        <v/>
      </c>
      <c r="F63" s="33"/>
      <c r="G63" s="34" t="str">
        <f>IF(B63="","",Setup!$C$17)</f>
        <v/>
      </c>
      <c r="H63" s="35"/>
      <c r="I63" s="32"/>
      <c r="J63" s="36"/>
      <c r="K63" s="32"/>
    </row>
    <row r="64" spans="1:11" ht="19.5" customHeight="1" x14ac:dyDescent="0.35">
      <c r="A64" s="25">
        <v>46</v>
      </c>
      <c r="B64" s="31"/>
      <c r="C64" s="32"/>
      <c r="D64" s="32"/>
      <c r="E64" s="26" t="str">
        <f>IF(D64="","",IFERROR(VLOOKUP(D64,Setup!$C$24:$D$33,2,0),""))</f>
        <v/>
      </c>
      <c r="F64" s="33"/>
      <c r="G64" s="34" t="str">
        <f>IF(B64="","",Setup!$C$17)</f>
        <v/>
      </c>
      <c r="H64" s="35"/>
      <c r="I64" s="32"/>
      <c r="J64" s="36"/>
      <c r="K64" s="32"/>
    </row>
    <row r="65" spans="1:11" ht="19.5" customHeight="1" x14ac:dyDescent="0.35">
      <c r="A65" s="25">
        <v>47</v>
      </c>
      <c r="B65" s="31"/>
      <c r="C65" s="32"/>
      <c r="D65" s="32"/>
      <c r="E65" s="26" t="str">
        <f>IF(D65="","",IFERROR(VLOOKUP(D65,Setup!$C$24:$D$33,2,0),""))</f>
        <v/>
      </c>
      <c r="F65" s="33"/>
      <c r="G65" s="34" t="str">
        <f>IF(B65="","",Setup!$C$17)</f>
        <v/>
      </c>
      <c r="H65" s="35"/>
      <c r="I65" s="32"/>
      <c r="J65" s="36"/>
      <c r="K65" s="32"/>
    </row>
    <row r="66" spans="1:11" ht="19.5" customHeight="1" x14ac:dyDescent="0.35">
      <c r="A66" s="25">
        <v>48</v>
      </c>
      <c r="B66" s="31"/>
      <c r="C66" s="32"/>
      <c r="D66" s="32"/>
      <c r="E66" s="26" t="str">
        <f>IF(D66="","",IFERROR(VLOOKUP(D66,Setup!$C$24:$D$33,2,0),""))</f>
        <v/>
      </c>
      <c r="F66" s="33"/>
      <c r="G66" s="34" t="str">
        <f>IF(B66="","",Setup!$C$17)</f>
        <v/>
      </c>
      <c r="H66" s="35"/>
      <c r="I66" s="32"/>
      <c r="J66" s="36"/>
      <c r="K66" s="32"/>
    </row>
    <row r="67" spans="1:11" ht="19.5" customHeight="1" x14ac:dyDescent="0.35">
      <c r="A67" s="25">
        <v>49</v>
      </c>
      <c r="B67" s="31"/>
      <c r="C67" s="32"/>
      <c r="D67" s="32"/>
      <c r="E67" s="26" t="str">
        <f>IF(D67="","",IFERROR(VLOOKUP(D67,Setup!$C$24:$D$33,2,0),""))</f>
        <v/>
      </c>
      <c r="F67" s="33"/>
      <c r="G67" s="34" t="str">
        <f>IF(B67="","",Setup!$C$17)</f>
        <v/>
      </c>
      <c r="H67" s="35"/>
      <c r="I67" s="32"/>
      <c r="J67" s="36"/>
      <c r="K67" s="32"/>
    </row>
    <row r="68" spans="1:11" ht="19.5" customHeight="1" x14ac:dyDescent="0.35">
      <c r="A68" s="25">
        <v>50</v>
      </c>
      <c r="B68" s="31"/>
      <c r="C68" s="32"/>
      <c r="D68" s="32"/>
      <c r="E68" s="26" t="str">
        <f>IF(D68="","",IFERROR(VLOOKUP(D68,Setup!$C$24:$D$33,2,0),""))</f>
        <v/>
      </c>
      <c r="F68" s="33"/>
      <c r="G68" s="34" t="str">
        <f>IF(B68="","",Setup!$C$17)</f>
        <v/>
      </c>
      <c r="H68" s="35"/>
      <c r="I68" s="32"/>
      <c r="J68" s="36"/>
      <c r="K68" s="32"/>
    </row>
    <row r="69" spans="1:11" ht="19.5" customHeight="1" x14ac:dyDescent="0.35">
      <c r="A69" s="25">
        <v>51</v>
      </c>
      <c r="B69" s="31"/>
      <c r="C69" s="32"/>
      <c r="D69" s="32"/>
      <c r="E69" s="26" t="str">
        <f>IF(D69="","",IFERROR(VLOOKUP(D69,Setup!$C$24:$D$33,2,0),""))</f>
        <v/>
      </c>
      <c r="F69" s="33"/>
      <c r="G69" s="34" t="str">
        <f>IF(B69="","",Setup!$C$17)</f>
        <v/>
      </c>
      <c r="H69" s="35"/>
      <c r="I69" s="32"/>
      <c r="J69" s="36"/>
      <c r="K69" s="32"/>
    </row>
    <row r="70" spans="1:11" ht="19.5" customHeight="1" x14ac:dyDescent="0.35">
      <c r="A70" s="25">
        <v>52</v>
      </c>
      <c r="B70" s="31"/>
      <c r="C70" s="32"/>
      <c r="D70" s="32"/>
      <c r="E70" s="26" t="str">
        <f>IF(D70="","",IFERROR(VLOOKUP(D70,Setup!$C$24:$D$33,2,0),""))</f>
        <v/>
      </c>
      <c r="F70" s="33"/>
      <c r="G70" s="34" t="str">
        <f>IF(B70="","",Setup!$C$17)</f>
        <v/>
      </c>
      <c r="H70" s="35"/>
      <c r="I70" s="32"/>
      <c r="J70" s="36"/>
      <c r="K70" s="32"/>
    </row>
    <row r="71" spans="1:11" ht="19.5" customHeight="1" x14ac:dyDescent="0.35">
      <c r="A71" s="25">
        <v>53</v>
      </c>
      <c r="B71" s="31"/>
      <c r="C71" s="32"/>
      <c r="D71" s="32"/>
      <c r="E71" s="26" t="str">
        <f>IF(D71="","",IFERROR(VLOOKUP(D71,Setup!$C$24:$D$33,2,0),""))</f>
        <v/>
      </c>
      <c r="F71" s="33"/>
      <c r="G71" s="34" t="str">
        <f>IF(B71="","",Setup!$C$17)</f>
        <v/>
      </c>
      <c r="H71" s="35"/>
      <c r="I71" s="32"/>
      <c r="J71" s="36"/>
      <c r="K71" s="32"/>
    </row>
    <row r="72" spans="1:11" ht="19.5" customHeight="1" x14ac:dyDescent="0.35">
      <c r="A72" s="25">
        <v>54</v>
      </c>
      <c r="B72" s="31"/>
      <c r="C72" s="32"/>
      <c r="D72" s="32"/>
      <c r="E72" s="26" t="str">
        <f>IF(D72="","",IFERROR(VLOOKUP(D72,Setup!$C$24:$D$33,2,0),""))</f>
        <v/>
      </c>
      <c r="F72" s="33"/>
      <c r="G72" s="34" t="str">
        <f>IF(B72="","",Setup!$C$17)</f>
        <v/>
      </c>
      <c r="H72" s="35"/>
      <c r="I72" s="32"/>
      <c r="J72" s="36"/>
      <c r="K72" s="32"/>
    </row>
    <row r="73" spans="1:11" ht="19.5" customHeight="1" x14ac:dyDescent="0.35">
      <c r="A73" s="25">
        <v>55</v>
      </c>
      <c r="B73" s="31"/>
      <c r="C73" s="32"/>
      <c r="D73" s="32"/>
      <c r="E73" s="26" t="str">
        <f>IF(D73="","",IFERROR(VLOOKUP(D73,Setup!$C$24:$D$33,2,0),""))</f>
        <v/>
      </c>
      <c r="F73" s="33"/>
      <c r="G73" s="34" t="str">
        <f>IF(B73="","",Setup!$C$17)</f>
        <v/>
      </c>
      <c r="H73" s="35"/>
      <c r="I73" s="32"/>
      <c r="J73" s="36"/>
      <c r="K73" s="32"/>
    </row>
    <row r="74" spans="1:11" ht="19.5" customHeight="1" x14ac:dyDescent="0.35">
      <c r="A74" s="25">
        <v>56</v>
      </c>
      <c r="B74" s="31"/>
      <c r="C74" s="32"/>
      <c r="D74" s="32"/>
      <c r="E74" s="26" t="str">
        <f>IF(D74="","",IFERROR(VLOOKUP(D74,Setup!$C$24:$D$33,2,0),""))</f>
        <v/>
      </c>
      <c r="F74" s="33"/>
      <c r="G74" s="34" t="str">
        <f>IF(B74="","",Setup!$C$17)</f>
        <v/>
      </c>
      <c r="H74" s="35"/>
      <c r="I74" s="32"/>
      <c r="J74" s="36"/>
      <c r="K74" s="32"/>
    </row>
    <row r="75" spans="1:11" ht="19.5" customHeight="1" x14ac:dyDescent="0.35">
      <c r="A75" s="25">
        <v>57</v>
      </c>
      <c r="B75" s="31"/>
      <c r="C75" s="32"/>
      <c r="D75" s="32"/>
      <c r="E75" s="26" t="str">
        <f>IF(D75="","",IFERROR(VLOOKUP(D75,Setup!$C$24:$D$33,2,0),""))</f>
        <v/>
      </c>
      <c r="F75" s="33"/>
      <c r="G75" s="34" t="str">
        <f>IF(B75="","",Setup!$C$17)</f>
        <v/>
      </c>
      <c r="H75" s="35"/>
      <c r="I75" s="32"/>
      <c r="J75" s="36"/>
      <c r="K75" s="32"/>
    </row>
    <row r="76" spans="1:11" ht="19.5" customHeight="1" x14ac:dyDescent="0.35">
      <c r="A76" s="25">
        <v>58</v>
      </c>
      <c r="B76" s="31"/>
      <c r="C76" s="32"/>
      <c r="D76" s="32"/>
      <c r="E76" s="26" t="str">
        <f>IF(D76="","",IFERROR(VLOOKUP(D76,Setup!$C$24:$D$33,2,0),""))</f>
        <v/>
      </c>
      <c r="F76" s="33"/>
      <c r="G76" s="34" t="str">
        <f>IF(B76="","",Setup!$C$17)</f>
        <v/>
      </c>
      <c r="H76" s="35"/>
      <c r="I76" s="32"/>
      <c r="J76" s="36"/>
      <c r="K76" s="32"/>
    </row>
    <row r="77" spans="1:11" ht="19.5" customHeight="1" x14ac:dyDescent="0.35">
      <c r="A77" s="25">
        <v>59</v>
      </c>
      <c r="B77" s="31"/>
      <c r="C77" s="32"/>
      <c r="D77" s="32"/>
      <c r="E77" s="26" t="str">
        <f>IF(D77="","",IFERROR(VLOOKUP(D77,Setup!$C$24:$D$33,2,0),""))</f>
        <v/>
      </c>
      <c r="F77" s="33"/>
      <c r="G77" s="34" t="str">
        <f>IF(B77="","",Setup!$C$17)</f>
        <v/>
      </c>
      <c r="H77" s="35"/>
      <c r="I77" s="32"/>
      <c r="J77" s="36"/>
      <c r="K77" s="32"/>
    </row>
    <row r="78" spans="1:11" ht="19.5" customHeight="1" x14ac:dyDescent="0.35">
      <c r="A78" s="25">
        <v>60</v>
      </c>
      <c r="B78" s="31"/>
      <c r="C78" s="32"/>
      <c r="D78" s="32"/>
      <c r="E78" s="26" t="str">
        <f>IF(D78="","",IFERROR(VLOOKUP(D78,Setup!$C$24:$D$33,2,0),""))</f>
        <v/>
      </c>
      <c r="F78" s="33"/>
      <c r="G78" s="34" t="str">
        <f>IF(B78="","",Setup!$C$17)</f>
        <v/>
      </c>
      <c r="H78" s="35"/>
      <c r="I78" s="32"/>
      <c r="J78" s="36"/>
      <c r="K78" s="32"/>
    </row>
    <row r="79" spans="1:11" ht="19.5" customHeight="1" x14ac:dyDescent="0.35">
      <c r="A79" s="25">
        <v>61</v>
      </c>
      <c r="B79" s="31"/>
      <c r="C79" s="32"/>
      <c r="D79" s="32"/>
      <c r="E79" s="26" t="str">
        <f>IF(D79="","",IFERROR(VLOOKUP(D79,Setup!$C$24:$D$33,2,0),""))</f>
        <v/>
      </c>
      <c r="F79" s="33"/>
      <c r="G79" s="34" t="str">
        <f>IF(B79="","",Setup!$C$17)</f>
        <v/>
      </c>
      <c r="H79" s="35"/>
      <c r="I79" s="32"/>
      <c r="J79" s="36"/>
      <c r="K79" s="32"/>
    </row>
    <row r="80" spans="1:11" ht="19.5" customHeight="1" x14ac:dyDescent="0.35">
      <c r="A80" s="25">
        <v>62</v>
      </c>
      <c r="B80" s="31"/>
      <c r="C80" s="32"/>
      <c r="D80" s="32"/>
      <c r="E80" s="26" t="str">
        <f>IF(D80="","",IFERROR(VLOOKUP(D80,Setup!$C$24:$D$33,2,0),""))</f>
        <v/>
      </c>
      <c r="F80" s="33"/>
      <c r="G80" s="34" t="str">
        <f>IF(B80="","",Setup!$C$17)</f>
        <v/>
      </c>
      <c r="H80" s="35"/>
      <c r="I80" s="32"/>
      <c r="J80" s="36"/>
      <c r="K80" s="32"/>
    </row>
    <row r="81" spans="1:11" ht="19.5" customHeight="1" x14ac:dyDescent="0.35">
      <c r="A81" s="25">
        <v>63</v>
      </c>
      <c r="B81" s="31"/>
      <c r="C81" s="32"/>
      <c r="D81" s="32"/>
      <c r="E81" s="26" t="str">
        <f>IF(D81="","",IFERROR(VLOOKUP(D81,Setup!$C$24:$D$33,2,0),""))</f>
        <v/>
      </c>
      <c r="F81" s="33"/>
      <c r="G81" s="34" t="str">
        <f>IF(B81="","",Setup!$C$17)</f>
        <v/>
      </c>
      <c r="H81" s="35"/>
      <c r="I81" s="32"/>
      <c r="J81" s="36"/>
      <c r="K81" s="32"/>
    </row>
    <row r="82" spans="1:11" ht="19.5" customHeight="1" x14ac:dyDescent="0.35">
      <c r="A82" s="25">
        <v>64</v>
      </c>
      <c r="B82" s="31"/>
      <c r="C82" s="32"/>
      <c r="D82" s="32"/>
      <c r="E82" s="26" t="str">
        <f>IF(D82="","",IFERROR(VLOOKUP(D82,Setup!$C$24:$D$33,2,0),""))</f>
        <v/>
      </c>
      <c r="F82" s="33"/>
      <c r="G82" s="34" t="str">
        <f>IF(B82="","",Setup!$C$17)</f>
        <v/>
      </c>
      <c r="H82" s="35"/>
      <c r="I82" s="32"/>
      <c r="J82" s="36"/>
      <c r="K82" s="32"/>
    </row>
    <row r="83" spans="1:11" ht="19.5" customHeight="1" x14ac:dyDescent="0.35">
      <c r="A83" s="25">
        <v>65</v>
      </c>
      <c r="B83" s="31"/>
      <c r="C83" s="32"/>
      <c r="D83" s="32"/>
      <c r="E83" s="26" t="str">
        <f>IF(D83="","",IFERROR(VLOOKUP(D83,Setup!$C$24:$D$33,2,0),""))</f>
        <v/>
      </c>
      <c r="F83" s="33"/>
      <c r="G83" s="34" t="str">
        <f>IF(B83="","",Setup!$C$17)</f>
        <v/>
      </c>
      <c r="H83" s="35"/>
      <c r="I83" s="32"/>
      <c r="J83" s="36"/>
      <c r="K83" s="32"/>
    </row>
    <row r="84" spans="1:11" ht="19.5" customHeight="1" x14ac:dyDescent="0.35">
      <c r="A84" s="25">
        <v>66</v>
      </c>
      <c r="B84" s="31"/>
      <c r="C84" s="32"/>
      <c r="D84" s="32"/>
      <c r="E84" s="26" t="str">
        <f>IF(D84="","",IFERROR(VLOOKUP(D84,Setup!$C$24:$D$33,2,0),""))</f>
        <v/>
      </c>
      <c r="F84" s="33"/>
      <c r="G84" s="34" t="str">
        <f>IF(B84="","",Setup!$C$17)</f>
        <v/>
      </c>
      <c r="H84" s="35"/>
      <c r="I84" s="32"/>
      <c r="J84" s="36"/>
      <c r="K84" s="32"/>
    </row>
    <row r="85" spans="1:11" ht="19.5" customHeight="1" x14ac:dyDescent="0.35">
      <c r="A85" s="25">
        <v>67</v>
      </c>
      <c r="B85" s="31"/>
      <c r="C85" s="32"/>
      <c r="D85" s="32"/>
      <c r="E85" s="26" t="str">
        <f>IF(D85="","",IFERROR(VLOOKUP(D85,Setup!$C$24:$D$33,2,0),""))</f>
        <v/>
      </c>
      <c r="F85" s="33"/>
      <c r="G85" s="34" t="str">
        <f>IF(B85="","",Setup!$C$17)</f>
        <v/>
      </c>
      <c r="H85" s="35"/>
      <c r="I85" s="32"/>
      <c r="J85" s="36"/>
      <c r="K85" s="32"/>
    </row>
    <row r="86" spans="1:11" ht="19.5" customHeight="1" x14ac:dyDescent="0.35">
      <c r="A86" s="25">
        <v>68</v>
      </c>
      <c r="B86" s="31"/>
      <c r="C86" s="32"/>
      <c r="D86" s="32"/>
      <c r="E86" s="26" t="str">
        <f>IF(D86="","",IFERROR(VLOOKUP(D86,Setup!$C$24:$D$33,2,0),""))</f>
        <v/>
      </c>
      <c r="F86" s="33"/>
      <c r="G86" s="34" t="str">
        <f>IF(B86="","",Setup!$C$17)</f>
        <v/>
      </c>
      <c r="H86" s="35"/>
      <c r="I86" s="32"/>
      <c r="J86" s="36"/>
      <c r="K86" s="32"/>
    </row>
    <row r="87" spans="1:11" ht="19.5" customHeight="1" x14ac:dyDescent="0.35">
      <c r="A87" s="25">
        <v>69</v>
      </c>
      <c r="B87" s="31"/>
      <c r="C87" s="32"/>
      <c r="D87" s="32"/>
      <c r="E87" s="26" t="str">
        <f>IF(D87="","",IFERROR(VLOOKUP(D87,Setup!$C$24:$D$33,2,0),""))</f>
        <v/>
      </c>
      <c r="F87" s="33"/>
      <c r="G87" s="34" t="str">
        <f>IF(B87="","",Setup!$C$17)</f>
        <v/>
      </c>
      <c r="H87" s="35"/>
      <c r="I87" s="32"/>
      <c r="J87" s="36"/>
      <c r="K87" s="32"/>
    </row>
    <row r="88" spans="1:11" ht="19.5" customHeight="1" x14ac:dyDescent="0.35">
      <c r="A88" s="25">
        <v>70</v>
      </c>
      <c r="B88" s="31"/>
      <c r="C88" s="32"/>
      <c r="D88" s="32"/>
      <c r="E88" s="26" t="str">
        <f>IF(D88="","",IFERROR(VLOOKUP(D88,Setup!$C$24:$D$33,2,0),""))</f>
        <v/>
      </c>
      <c r="F88" s="33"/>
      <c r="G88" s="34" t="str">
        <f>IF(B88="","",Setup!$C$17)</f>
        <v/>
      </c>
      <c r="H88" s="35"/>
      <c r="I88" s="32"/>
      <c r="J88" s="36"/>
      <c r="K88" s="32"/>
    </row>
    <row r="89" spans="1:11" ht="19.5" customHeight="1" x14ac:dyDescent="0.35">
      <c r="A89" s="25">
        <v>71</v>
      </c>
      <c r="B89" s="31"/>
      <c r="C89" s="32"/>
      <c r="D89" s="32"/>
      <c r="E89" s="26" t="str">
        <f>IF(D89="","",IFERROR(VLOOKUP(D89,Setup!$C$24:$D$33,2,0),""))</f>
        <v/>
      </c>
      <c r="F89" s="33"/>
      <c r="G89" s="34" t="str">
        <f>IF(B89="","",Setup!$C$17)</f>
        <v/>
      </c>
      <c r="H89" s="35"/>
      <c r="I89" s="32"/>
      <c r="J89" s="36"/>
      <c r="K89" s="32"/>
    </row>
    <row r="90" spans="1:11" ht="19.5" customHeight="1" x14ac:dyDescent="0.35">
      <c r="A90" s="25">
        <v>72</v>
      </c>
      <c r="B90" s="31"/>
      <c r="C90" s="32"/>
      <c r="D90" s="32"/>
      <c r="E90" s="26" t="str">
        <f>IF(D90="","",IFERROR(VLOOKUP(D90,Setup!$C$24:$D$33,2,0),""))</f>
        <v/>
      </c>
      <c r="F90" s="33"/>
      <c r="G90" s="34" t="str">
        <f>IF(B90="","",Setup!$C$17)</f>
        <v/>
      </c>
      <c r="H90" s="35"/>
      <c r="I90" s="32"/>
      <c r="J90" s="36"/>
      <c r="K90" s="32"/>
    </row>
    <row r="91" spans="1:11" ht="19.5" customHeight="1" x14ac:dyDescent="0.35">
      <c r="A91" s="25">
        <v>73</v>
      </c>
      <c r="B91" s="31"/>
      <c r="C91" s="32"/>
      <c r="D91" s="32"/>
      <c r="E91" s="26" t="str">
        <f>IF(D91="","",IFERROR(VLOOKUP(D91,Setup!$C$24:$D$33,2,0),""))</f>
        <v/>
      </c>
      <c r="F91" s="33"/>
      <c r="G91" s="34" t="str">
        <f>IF(B91="","",Setup!$C$17)</f>
        <v/>
      </c>
      <c r="H91" s="35"/>
      <c r="I91" s="32"/>
      <c r="J91" s="36"/>
      <c r="K91" s="32"/>
    </row>
    <row r="92" spans="1:11" ht="19.5" customHeight="1" x14ac:dyDescent="0.35">
      <c r="A92" s="25">
        <v>74</v>
      </c>
      <c r="B92" s="31"/>
      <c r="C92" s="32"/>
      <c r="D92" s="32"/>
      <c r="E92" s="26" t="str">
        <f>IF(D92="","",IFERROR(VLOOKUP(D92,Setup!$C$24:$D$33,2,0),""))</f>
        <v/>
      </c>
      <c r="F92" s="33"/>
      <c r="G92" s="34" t="str">
        <f>IF(B92="","",Setup!$C$17)</f>
        <v/>
      </c>
      <c r="H92" s="35"/>
      <c r="I92" s="32"/>
      <c r="J92" s="36"/>
      <c r="K92" s="32"/>
    </row>
    <row r="93" spans="1:11" ht="19.5" customHeight="1" x14ac:dyDescent="0.35">
      <c r="A93" s="25">
        <v>75</v>
      </c>
      <c r="B93" s="31"/>
      <c r="C93" s="32"/>
      <c r="D93" s="32"/>
      <c r="E93" s="26" t="str">
        <f>IF(D93="","",IFERROR(VLOOKUP(D93,Setup!$C$24:$D$33,2,0),""))</f>
        <v/>
      </c>
      <c r="F93" s="33"/>
      <c r="G93" s="34" t="str">
        <f>IF(B93="","",Setup!$C$17)</f>
        <v/>
      </c>
      <c r="H93" s="35"/>
      <c r="I93" s="32"/>
      <c r="J93" s="36"/>
      <c r="K93" s="32"/>
    </row>
    <row r="94" spans="1:11" ht="19.5" customHeight="1" x14ac:dyDescent="0.35">
      <c r="A94" s="25">
        <v>76</v>
      </c>
      <c r="B94" s="31"/>
      <c r="C94" s="32"/>
      <c r="D94" s="32"/>
      <c r="E94" s="26" t="str">
        <f>IF(D94="","",IFERROR(VLOOKUP(D94,Setup!$C$24:$D$33,2,0),""))</f>
        <v/>
      </c>
      <c r="F94" s="33"/>
      <c r="G94" s="34" t="str">
        <f>IF(B94="","",Setup!$C$17)</f>
        <v/>
      </c>
      <c r="H94" s="35"/>
      <c r="I94" s="32"/>
      <c r="J94" s="36"/>
      <c r="K94" s="32"/>
    </row>
    <row r="95" spans="1:11" ht="19.5" customHeight="1" x14ac:dyDescent="0.35">
      <c r="A95" s="25">
        <v>77</v>
      </c>
      <c r="B95" s="31"/>
      <c r="C95" s="32"/>
      <c r="D95" s="32"/>
      <c r="E95" s="26" t="str">
        <f>IF(D95="","",IFERROR(VLOOKUP(D95,Setup!$C$24:$D$33,2,0),""))</f>
        <v/>
      </c>
      <c r="F95" s="33"/>
      <c r="G95" s="34" t="str">
        <f>IF(B95="","",Setup!$C$17)</f>
        <v/>
      </c>
      <c r="H95" s="35"/>
      <c r="I95" s="32"/>
      <c r="J95" s="36"/>
      <c r="K95" s="32"/>
    </row>
    <row r="96" spans="1:11" ht="19.5" customHeight="1" x14ac:dyDescent="0.35">
      <c r="A96" s="25">
        <v>78</v>
      </c>
      <c r="B96" s="31"/>
      <c r="C96" s="32"/>
      <c r="D96" s="32"/>
      <c r="E96" s="26" t="str">
        <f>IF(D96="","",IFERROR(VLOOKUP(D96,Setup!$C$24:$D$33,2,0),""))</f>
        <v/>
      </c>
      <c r="F96" s="33"/>
      <c r="G96" s="34" t="str">
        <f>IF(B96="","",Setup!$C$17)</f>
        <v/>
      </c>
      <c r="H96" s="35"/>
      <c r="I96" s="32"/>
      <c r="J96" s="36"/>
      <c r="K96" s="32"/>
    </row>
    <row r="97" spans="1:11" ht="19.5" customHeight="1" x14ac:dyDescent="0.35">
      <c r="A97" s="25">
        <v>79</v>
      </c>
      <c r="B97" s="31"/>
      <c r="C97" s="32"/>
      <c r="D97" s="32"/>
      <c r="E97" s="26" t="str">
        <f>IF(D97="","",IFERROR(VLOOKUP(D97,Setup!$C$24:$D$33,2,0),""))</f>
        <v/>
      </c>
      <c r="F97" s="33"/>
      <c r="G97" s="34" t="str">
        <f>IF(B97="","",Setup!$C$17)</f>
        <v/>
      </c>
      <c r="H97" s="35"/>
      <c r="I97" s="32"/>
      <c r="J97" s="36"/>
      <c r="K97" s="32"/>
    </row>
    <row r="98" spans="1:11" ht="19.5" customHeight="1" x14ac:dyDescent="0.35">
      <c r="A98" s="25">
        <v>80</v>
      </c>
      <c r="B98" s="31"/>
      <c r="C98" s="32"/>
      <c r="D98" s="32"/>
      <c r="E98" s="26" t="str">
        <f>IF(D98="","",IFERROR(VLOOKUP(D98,Setup!$C$24:$D$33,2,0),""))</f>
        <v/>
      </c>
      <c r="F98" s="33"/>
      <c r="G98" s="34" t="str">
        <f>IF(B98="","",Setup!$C$17)</f>
        <v/>
      </c>
      <c r="H98" s="35"/>
      <c r="I98" s="32"/>
      <c r="J98" s="36"/>
      <c r="K98" s="32"/>
    </row>
  </sheetData>
  <mergeCells count="5">
    <mergeCell ref="A1:T1"/>
    <mergeCell ref="A2:T2"/>
    <mergeCell ref="A4:T4"/>
    <mergeCell ref="A16:E16"/>
    <mergeCell ref="A18:T18"/>
  </mergeCells>
  <dataValidations count="2">
    <dataValidation type="whole" allowBlank="1" showErrorMessage="1" errorTitle="Invalid Month" error="Enter month as a number: 1 = Jan, 12 = Dec" sqref="F19:F98">
      <formula1>1</formula1>
      <formula2>12</formula2>
    </dataValidation>
    <dataValidation type="list" allowBlank="1" sqref="H19:H98">
      <formula1>"Mobile Money,Bank Transfer,Cash,Cheque"</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5"/>
  <sheetViews>
    <sheetView showGridLines="0" zoomScale="55" zoomScaleNormal="55" workbookViewId="0">
      <pane xSplit="2" ySplit="5" topLeftCell="C99" activePane="bottomRight" state="frozen"/>
      <selection pane="topRight" activeCell="C1" sqref="C1"/>
      <selection pane="bottomLeft" activeCell="A6" sqref="A6"/>
      <selection pane="bottomRight" sqref="A1:J1"/>
    </sheetView>
  </sheetViews>
  <sheetFormatPr defaultColWidth="8.6328125" defaultRowHeight="14.5" x14ac:dyDescent="0.35"/>
  <cols>
    <col min="1" max="1" width="4" style="1" customWidth="1"/>
    <col min="2" max="2" width="14" style="1" customWidth="1"/>
    <col min="3" max="3" width="18" style="1" customWidth="1"/>
    <col min="4" max="4" width="12" style="1" customWidth="1"/>
    <col min="5" max="5" width="22" style="1" customWidth="1"/>
    <col min="6" max="6" width="28" style="1" customWidth="1"/>
    <col min="7" max="7" width="18" style="1" customWidth="1"/>
    <col min="8" max="8" width="14" style="1" customWidth="1"/>
    <col min="9" max="9" width="20" style="1" customWidth="1"/>
    <col min="10" max="10" width="22" style="1" customWidth="1"/>
  </cols>
  <sheetData>
    <row r="1" spans="1:10" ht="45" customHeight="1" x14ac:dyDescent="0.35">
      <c r="A1" s="88" t="s">
        <v>82</v>
      </c>
      <c r="B1" s="88"/>
      <c r="C1" s="88"/>
      <c r="D1" s="88"/>
      <c r="E1" s="88"/>
      <c r="F1" s="88"/>
      <c r="G1" s="88"/>
      <c r="H1" s="88"/>
      <c r="I1" s="88"/>
      <c r="J1" s="88"/>
    </row>
    <row r="2" spans="1:10" ht="18" customHeight="1" x14ac:dyDescent="0.35">
      <c r="A2" s="89" t="s">
        <v>83</v>
      </c>
      <c r="B2" s="89"/>
      <c r="C2" s="89"/>
      <c r="D2" s="89"/>
      <c r="E2" s="89"/>
      <c r="F2" s="89"/>
      <c r="G2" s="89"/>
      <c r="H2" s="89"/>
      <c r="I2" s="89"/>
      <c r="J2" s="89"/>
    </row>
    <row r="3" spans="1:10" ht="7.5" customHeight="1" x14ac:dyDescent="0.35"/>
    <row r="4" spans="1:10" ht="25.5" customHeight="1" x14ac:dyDescent="0.35">
      <c r="A4" s="74" t="s">
        <v>84</v>
      </c>
      <c r="B4" s="74"/>
      <c r="C4" s="74"/>
      <c r="D4" s="74"/>
      <c r="E4" s="74"/>
      <c r="F4" s="74"/>
      <c r="G4" s="74"/>
      <c r="H4" s="74"/>
      <c r="I4" s="74"/>
      <c r="J4" s="74"/>
    </row>
    <row r="5" spans="1:10" ht="30" customHeight="1" x14ac:dyDescent="0.35">
      <c r="A5" s="37" t="s">
        <v>29</v>
      </c>
      <c r="B5" s="37" t="s">
        <v>85</v>
      </c>
      <c r="C5" s="37" t="s">
        <v>30</v>
      </c>
      <c r="D5" s="37" t="s">
        <v>86</v>
      </c>
      <c r="E5" s="37" t="s">
        <v>87</v>
      </c>
      <c r="F5" s="37" t="s">
        <v>88</v>
      </c>
      <c r="G5" s="37" t="s">
        <v>89</v>
      </c>
      <c r="H5" s="37" t="s">
        <v>90</v>
      </c>
      <c r="I5" s="37" t="s">
        <v>91</v>
      </c>
      <c r="J5" s="37" t="s">
        <v>81</v>
      </c>
    </row>
    <row r="6" spans="1:10" ht="19.5" customHeight="1" x14ac:dyDescent="0.35">
      <c r="A6" s="25">
        <v>1</v>
      </c>
      <c r="B6" s="31"/>
      <c r="C6" s="32"/>
      <c r="D6" s="32"/>
      <c r="E6" s="32"/>
      <c r="F6" s="32"/>
      <c r="G6" s="36"/>
      <c r="H6" s="32"/>
      <c r="I6" s="32"/>
      <c r="J6" s="32"/>
    </row>
    <row r="7" spans="1:10" ht="19.5" customHeight="1" x14ac:dyDescent="0.35">
      <c r="A7" s="25">
        <v>2</v>
      </c>
      <c r="B7" s="31"/>
      <c r="C7" s="32"/>
      <c r="D7" s="32"/>
      <c r="E7" s="32"/>
      <c r="F7" s="32"/>
      <c r="G7" s="36"/>
      <c r="H7" s="32"/>
      <c r="I7" s="32"/>
      <c r="J7" s="32"/>
    </row>
    <row r="8" spans="1:10" ht="19.5" customHeight="1" x14ac:dyDescent="0.35">
      <c r="A8" s="25">
        <v>3</v>
      </c>
      <c r="B8" s="31"/>
      <c r="C8" s="32"/>
      <c r="D8" s="32"/>
      <c r="E8" s="32"/>
      <c r="F8" s="32"/>
      <c r="G8" s="36"/>
      <c r="H8" s="32"/>
      <c r="I8" s="32"/>
      <c r="J8" s="32"/>
    </row>
    <row r="9" spans="1:10" ht="19.5" customHeight="1" x14ac:dyDescent="0.35">
      <c r="A9" s="25">
        <v>4</v>
      </c>
      <c r="B9" s="31"/>
      <c r="C9" s="32"/>
      <c r="D9" s="32"/>
      <c r="E9" s="32"/>
      <c r="F9" s="32"/>
      <c r="G9" s="36"/>
      <c r="H9" s="32"/>
      <c r="I9" s="32"/>
      <c r="J9" s="32"/>
    </row>
    <row r="10" spans="1:10" ht="19.5" customHeight="1" x14ac:dyDescent="0.35">
      <c r="A10" s="25">
        <v>5</v>
      </c>
      <c r="B10" s="31"/>
      <c r="C10" s="32"/>
      <c r="D10" s="32"/>
      <c r="E10" s="32"/>
      <c r="F10" s="32"/>
      <c r="G10" s="36"/>
      <c r="H10" s="32"/>
      <c r="I10" s="32"/>
      <c r="J10" s="32"/>
    </row>
    <row r="11" spans="1:10" ht="19.5" customHeight="1" x14ac:dyDescent="0.35">
      <c r="A11" s="25">
        <v>6</v>
      </c>
      <c r="B11" s="31"/>
      <c r="C11" s="32"/>
      <c r="D11" s="32"/>
      <c r="E11" s="32"/>
      <c r="F11" s="32"/>
      <c r="G11" s="36"/>
      <c r="H11" s="32"/>
      <c r="I11" s="32"/>
      <c r="J11" s="32"/>
    </row>
    <row r="12" spans="1:10" ht="19.5" customHeight="1" x14ac:dyDescent="0.35">
      <c r="A12" s="25">
        <v>7</v>
      </c>
      <c r="B12" s="31"/>
      <c r="C12" s="32"/>
      <c r="D12" s="32"/>
      <c r="E12" s="32"/>
      <c r="F12" s="32"/>
      <c r="G12" s="36"/>
      <c r="H12" s="32"/>
      <c r="I12" s="32"/>
      <c r="J12" s="32"/>
    </row>
    <row r="13" spans="1:10" ht="19.5" customHeight="1" x14ac:dyDescent="0.35">
      <c r="A13" s="25">
        <v>8</v>
      </c>
      <c r="B13" s="31"/>
      <c r="C13" s="32"/>
      <c r="D13" s="32"/>
      <c r="E13" s="32"/>
      <c r="F13" s="32"/>
      <c r="G13" s="36"/>
      <c r="H13" s="32"/>
      <c r="I13" s="32"/>
      <c r="J13" s="32"/>
    </row>
    <row r="14" spans="1:10" ht="19.5" customHeight="1" x14ac:dyDescent="0.35">
      <c r="A14" s="25">
        <v>9</v>
      </c>
      <c r="B14" s="31"/>
      <c r="C14" s="32"/>
      <c r="D14" s="32"/>
      <c r="E14" s="32"/>
      <c r="F14" s="32"/>
      <c r="G14" s="36"/>
      <c r="H14" s="32"/>
      <c r="I14" s="32"/>
      <c r="J14" s="32"/>
    </row>
    <row r="15" spans="1:10" ht="19.5" customHeight="1" x14ac:dyDescent="0.35">
      <c r="A15" s="25">
        <v>10</v>
      </c>
      <c r="B15" s="31"/>
      <c r="C15" s="32"/>
      <c r="D15" s="32"/>
      <c r="E15" s="32"/>
      <c r="F15" s="32"/>
      <c r="G15" s="36"/>
      <c r="H15" s="32"/>
      <c r="I15" s="32"/>
      <c r="J15" s="32"/>
    </row>
    <row r="16" spans="1:10" ht="19.5" customHeight="1" x14ac:dyDescent="0.35">
      <c r="A16" s="25">
        <v>11</v>
      </c>
      <c r="B16" s="31"/>
      <c r="C16" s="32"/>
      <c r="D16" s="32"/>
      <c r="E16" s="32"/>
      <c r="F16" s="32"/>
      <c r="G16" s="36"/>
      <c r="H16" s="32"/>
      <c r="I16" s="32"/>
      <c r="J16" s="32"/>
    </row>
    <row r="17" spans="1:10" ht="19.5" customHeight="1" x14ac:dyDescent="0.35">
      <c r="A17" s="25">
        <v>12</v>
      </c>
      <c r="B17" s="31"/>
      <c r="C17" s="32"/>
      <c r="D17" s="32"/>
      <c r="E17" s="32"/>
      <c r="F17" s="32"/>
      <c r="G17" s="36"/>
      <c r="H17" s="32"/>
      <c r="I17" s="32"/>
      <c r="J17" s="32"/>
    </row>
    <row r="18" spans="1:10" ht="19.5" customHeight="1" x14ac:dyDescent="0.35">
      <c r="A18" s="25">
        <v>13</v>
      </c>
      <c r="B18" s="31"/>
      <c r="C18" s="32"/>
      <c r="D18" s="32"/>
      <c r="E18" s="32"/>
      <c r="F18" s="32"/>
      <c r="G18" s="36"/>
      <c r="H18" s="32"/>
      <c r="I18" s="32"/>
      <c r="J18" s="32"/>
    </row>
    <row r="19" spans="1:10" ht="19.5" customHeight="1" x14ac:dyDescent="0.35">
      <c r="A19" s="25">
        <v>14</v>
      </c>
      <c r="B19" s="31"/>
      <c r="C19" s="32"/>
      <c r="D19" s="32"/>
      <c r="E19" s="32"/>
      <c r="F19" s="32"/>
      <c r="G19" s="36"/>
      <c r="H19" s="32"/>
      <c r="I19" s="32"/>
      <c r="J19" s="32"/>
    </row>
    <row r="20" spans="1:10" ht="19.5" customHeight="1" x14ac:dyDescent="0.35">
      <c r="A20" s="25">
        <v>15</v>
      </c>
      <c r="B20" s="31"/>
      <c r="C20" s="32"/>
      <c r="D20" s="32"/>
      <c r="E20" s="32"/>
      <c r="F20" s="32"/>
      <c r="G20" s="36"/>
      <c r="H20" s="32"/>
      <c r="I20" s="32"/>
      <c r="J20" s="32"/>
    </row>
    <row r="21" spans="1:10" ht="19.5" customHeight="1" x14ac:dyDescent="0.35">
      <c r="A21" s="25">
        <v>16</v>
      </c>
      <c r="B21" s="31"/>
      <c r="C21" s="32"/>
      <c r="D21" s="32"/>
      <c r="E21" s="32"/>
      <c r="F21" s="32"/>
      <c r="G21" s="36"/>
      <c r="H21" s="32"/>
      <c r="I21" s="32"/>
      <c r="J21" s="32"/>
    </row>
    <row r="22" spans="1:10" ht="19.5" customHeight="1" x14ac:dyDescent="0.35">
      <c r="A22" s="25">
        <v>17</v>
      </c>
      <c r="B22" s="31"/>
      <c r="C22" s="32"/>
      <c r="D22" s="32"/>
      <c r="E22" s="32"/>
      <c r="F22" s="32"/>
      <c r="G22" s="36"/>
      <c r="H22" s="32"/>
      <c r="I22" s="32"/>
      <c r="J22" s="32"/>
    </row>
    <row r="23" spans="1:10" ht="19.5" customHeight="1" x14ac:dyDescent="0.35">
      <c r="A23" s="25">
        <v>18</v>
      </c>
      <c r="B23" s="31"/>
      <c r="C23" s="32"/>
      <c r="D23" s="32"/>
      <c r="E23" s="32"/>
      <c r="F23" s="32"/>
      <c r="G23" s="36"/>
      <c r="H23" s="32"/>
      <c r="I23" s="32"/>
      <c r="J23" s="32"/>
    </row>
    <row r="24" spans="1:10" ht="19.5" customHeight="1" x14ac:dyDescent="0.35">
      <c r="A24" s="25">
        <v>19</v>
      </c>
      <c r="B24" s="31"/>
      <c r="C24" s="32"/>
      <c r="D24" s="32"/>
      <c r="E24" s="32"/>
      <c r="F24" s="32"/>
      <c r="G24" s="36"/>
      <c r="H24" s="32"/>
      <c r="I24" s="32"/>
      <c r="J24" s="32"/>
    </row>
    <row r="25" spans="1:10" ht="19.5" customHeight="1" x14ac:dyDescent="0.35">
      <c r="A25" s="25">
        <v>20</v>
      </c>
      <c r="B25" s="31"/>
      <c r="C25" s="32"/>
      <c r="D25" s="32"/>
      <c r="E25" s="32"/>
      <c r="F25" s="32"/>
      <c r="G25" s="36"/>
      <c r="H25" s="32"/>
      <c r="I25" s="32"/>
      <c r="J25" s="32"/>
    </row>
    <row r="26" spans="1:10" ht="19.5" customHeight="1" x14ac:dyDescent="0.35">
      <c r="A26" s="25">
        <v>21</v>
      </c>
      <c r="B26" s="31"/>
      <c r="C26" s="32"/>
      <c r="D26" s="32"/>
      <c r="E26" s="32"/>
      <c r="F26" s="32"/>
      <c r="G26" s="36"/>
      <c r="H26" s="32"/>
      <c r="I26" s="32"/>
      <c r="J26" s="32"/>
    </row>
    <row r="27" spans="1:10" ht="19.5" customHeight="1" x14ac:dyDescent="0.35">
      <c r="A27" s="25">
        <v>22</v>
      </c>
      <c r="B27" s="31"/>
      <c r="C27" s="32"/>
      <c r="D27" s="32"/>
      <c r="E27" s="32"/>
      <c r="F27" s="32"/>
      <c r="G27" s="36"/>
      <c r="H27" s="32"/>
      <c r="I27" s="32"/>
      <c r="J27" s="32"/>
    </row>
    <row r="28" spans="1:10" ht="19.5" customHeight="1" x14ac:dyDescent="0.35">
      <c r="A28" s="25">
        <v>23</v>
      </c>
      <c r="B28" s="31"/>
      <c r="C28" s="32"/>
      <c r="D28" s="32"/>
      <c r="E28" s="32"/>
      <c r="F28" s="32"/>
      <c r="G28" s="36"/>
      <c r="H28" s="32"/>
      <c r="I28" s="32"/>
      <c r="J28" s="32"/>
    </row>
    <row r="29" spans="1:10" ht="19.5" customHeight="1" x14ac:dyDescent="0.35">
      <c r="A29" s="25">
        <v>24</v>
      </c>
      <c r="B29" s="31"/>
      <c r="C29" s="32"/>
      <c r="D29" s="32"/>
      <c r="E29" s="32"/>
      <c r="F29" s="32"/>
      <c r="G29" s="36"/>
      <c r="H29" s="32"/>
      <c r="I29" s="32"/>
      <c r="J29" s="32"/>
    </row>
    <row r="30" spans="1:10" ht="19.5" customHeight="1" x14ac:dyDescent="0.35">
      <c r="A30" s="25">
        <v>25</v>
      </c>
      <c r="B30" s="31"/>
      <c r="C30" s="32"/>
      <c r="D30" s="32"/>
      <c r="E30" s="32"/>
      <c r="F30" s="32"/>
      <c r="G30" s="36"/>
      <c r="H30" s="32"/>
      <c r="I30" s="32"/>
      <c r="J30" s="32"/>
    </row>
    <row r="31" spans="1:10" ht="19.5" customHeight="1" x14ac:dyDescent="0.35">
      <c r="A31" s="25">
        <v>26</v>
      </c>
      <c r="B31" s="31"/>
      <c r="C31" s="32"/>
      <c r="D31" s="32"/>
      <c r="E31" s="32"/>
      <c r="F31" s="32"/>
      <c r="G31" s="36"/>
      <c r="H31" s="32"/>
      <c r="I31" s="32"/>
      <c r="J31" s="32"/>
    </row>
    <row r="32" spans="1:10" ht="19.5" customHeight="1" x14ac:dyDescent="0.35">
      <c r="A32" s="25">
        <v>27</v>
      </c>
      <c r="B32" s="31"/>
      <c r="C32" s="32"/>
      <c r="D32" s="32"/>
      <c r="E32" s="32"/>
      <c r="F32" s="32"/>
      <c r="G32" s="36"/>
      <c r="H32" s="32"/>
      <c r="I32" s="32"/>
      <c r="J32" s="32"/>
    </row>
    <row r="33" spans="1:10" ht="19.5" customHeight="1" x14ac:dyDescent="0.35">
      <c r="A33" s="25">
        <v>28</v>
      </c>
      <c r="B33" s="31"/>
      <c r="C33" s="32"/>
      <c r="D33" s="32"/>
      <c r="E33" s="32"/>
      <c r="F33" s="32"/>
      <c r="G33" s="36"/>
      <c r="H33" s="32"/>
      <c r="I33" s="32"/>
      <c r="J33" s="32"/>
    </row>
    <row r="34" spans="1:10" ht="19.5" customHeight="1" x14ac:dyDescent="0.35">
      <c r="A34" s="25">
        <v>29</v>
      </c>
      <c r="B34" s="31"/>
      <c r="C34" s="32"/>
      <c r="D34" s="32"/>
      <c r="E34" s="32"/>
      <c r="F34" s="32"/>
      <c r="G34" s="36"/>
      <c r="H34" s="32"/>
      <c r="I34" s="32"/>
      <c r="J34" s="32"/>
    </row>
    <row r="35" spans="1:10" ht="19.5" customHeight="1" x14ac:dyDescent="0.35">
      <c r="A35" s="25">
        <v>30</v>
      </c>
      <c r="B35" s="31"/>
      <c r="C35" s="32"/>
      <c r="D35" s="32"/>
      <c r="E35" s="32"/>
      <c r="F35" s="32"/>
      <c r="G35" s="36"/>
      <c r="H35" s="32"/>
      <c r="I35" s="32"/>
      <c r="J35" s="32"/>
    </row>
    <row r="36" spans="1:10" ht="19.5" customHeight="1" x14ac:dyDescent="0.35">
      <c r="A36" s="25">
        <v>31</v>
      </c>
      <c r="B36" s="31"/>
      <c r="C36" s="32"/>
      <c r="D36" s="32"/>
      <c r="E36" s="32"/>
      <c r="F36" s="32"/>
      <c r="G36" s="36"/>
      <c r="H36" s="32"/>
      <c r="I36" s="32"/>
      <c r="J36" s="32"/>
    </row>
    <row r="37" spans="1:10" ht="19.5" customHeight="1" x14ac:dyDescent="0.35">
      <c r="A37" s="25">
        <v>32</v>
      </c>
      <c r="B37" s="31"/>
      <c r="C37" s="32"/>
      <c r="D37" s="32"/>
      <c r="E37" s="32"/>
      <c r="F37" s="32"/>
      <c r="G37" s="36"/>
      <c r="H37" s="32"/>
      <c r="I37" s="32"/>
      <c r="J37" s="32"/>
    </row>
    <row r="38" spans="1:10" ht="19.5" customHeight="1" x14ac:dyDescent="0.35">
      <c r="A38" s="25">
        <v>33</v>
      </c>
      <c r="B38" s="31"/>
      <c r="C38" s="32"/>
      <c r="D38" s="32"/>
      <c r="E38" s="32"/>
      <c r="F38" s="32"/>
      <c r="G38" s="36"/>
      <c r="H38" s="32"/>
      <c r="I38" s="32"/>
      <c r="J38" s="32"/>
    </row>
    <row r="39" spans="1:10" ht="19.5" customHeight="1" x14ac:dyDescent="0.35">
      <c r="A39" s="25">
        <v>34</v>
      </c>
      <c r="B39" s="31"/>
      <c r="C39" s="32"/>
      <c r="D39" s="32"/>
      <c r="E39" s="32"/>
      <c r="F39" s="32"/>
      <c r="G39" s="36"/>
      <c r="H39" s="32"/>
      <c r="I39" s="32"/>
      <c r="J39" s="32"/>
    </row>
    <row r="40" spans="1:10" ht="19.5" customHeight="1" x14ac:dyDescent="0.35">
      <c r="A40" s="25">
        <v>35</v>
      </c>
      <c r="B40" s="31"/>
      <c r="C40" s="32"/>
      <c r="D40" s="32"/>
      <c r="E40" s="32"/>
      <c r="F40" s="32"/>
      <c r="G40" s="36"/>
      <c r="H40" s="32"/>
      <c r="I40" s="32"/>
      <c r="J40" s="32"/>
    </row>
    <row r="41" spans="1:10" ht="19.5" customHeight="1" x14ac:dyDescent="0.35">
      <c r="A41" s="25">
        <v>36</v>
      </c>
      <c r="B41" s="31"/>
      <c r="C41" s="32"/>
      <c r="D41" s="32"/>
      <c r="E41" s="32"/>
      <c r="F41" s="32"/>
      <c r="G41" s="36"/>
      <c r="H41" s="32"/>
      <c r="I41" s="32"/>
      <c r="J41" s="32"/>
    </row>
    <row r="42" spans="1:10" ht="19.5" customHeight="1" x14ac:dyDescent="0.35">
      <c r="A42" s="25">
        <v>37</v>
      </c>
      <c r="B42" s="31"/>
      <c r="C42" s="32"/>
      <c r="D42" s="32"/>
      <c r="E42" s="32"/>
      <c r="F42" s="32"/>
      <c r="G42" s="36"/>
      <c r="H42" s="32"/>
      <c r="I42" s="32"/>
      <c r="J42" s="32"/>
    </row>
    <row r="43" spans="1:10" ht="19.5" customHeight="1" x14ac:dyDescent="0.35">
      <c r="A43" s="25">
        <v>38</v>
      </c>
      <c r="B43" s="31"/>
      <c r="C43" s="32"/>
      <c r="D43" s="32"/>
      <c r="E43" s="32"/>
      <c r="F43" s="32"/>
      <c r="G43" s="36"/>
      <c r="H43" s="32"/>
      <c r="I43" s="32"/>
      <c r="J43" s="32"/>
    </row>
    <row r="44" spans="1:10" ht="19.5" customHeight="1" x14ac:dyDescent="0.35">
      <c r="A44" s="25">
        <v>39</v>
      </c>
      <c r="B44" s="31"/>
      <c r="C44" s="32"/>
      <c r="D44" s="32"/>
      <c r="E44" s="32"/>
      <c r="F44" s="32"/>
      <c r="G44" s="36"/>
      <c r="H44" s="32"/>
      <c r="I44" s="32"/>
      <c r="J44" s="32"/>
    </row>
    <row r="45" spans="1:10" ht="19.5" customHeight="1" x14ac:dyDescent="0.35">
      <c r="A45" s="25">
        <v>40</v>
      </c>
      <c r="B45" s="31"/>
      <c r="C45" s="32"/>
      <c r="D45" s="32"/>
      <c r="E45" s="32"/>
      <c r="F45" s="32"/>
      <c r="G45" s="36"/>
      <c r="H45" s="32"/>
      <c r="I45" s="32"/>
      <c r="J45" s="32"/>
    </row>
    <row r="46" spans="1:10" ht="19.5" customHeight="1" x14ac:dyDescent="0.35">
      <c r="A46" s="25">
        <v>41</v>
      </c>
      <c r="B46" s="31"/>
      <c r="C46" s="32"/>
      <c r="D46" s="32"/>
      <c r="E46" s="32"/>
      <c r="F46" s="32"/>
      <c r="G46" s="36"/>
      <c r="H46" s="32"/>
      <c r="I46" s="32"/>
      <c r="J46" s="32"/>
    </row>
    <row r="47" spans="1:10" ht="19.5" customHeight="1" x14ac:dyDescent="0.35">
      <c r="A47" s="25">
        <v>42</v>
      </c>
      <c r="B47" s="31"/>
      <c r="C47" s="32"/>
      <c r="D47" s="32"/>
      <c r="E47" s="32"/>
      <c r="F47" s="32"/>
      <c r="G47" s="36"/>
      <c r="H47" s="32"/>
      <c r="I47" s="32"/>
      <c r="J47" s="32"/>
    </row>
    <row r="48" spans="1:10" ht="19.5" customHeight="1" x14ac:dyDescent="0.35">
      <c r="A48" s="25">
        <v>43</v>
      </c>
      <c r="B48" s="31"/>
      <c r="C48" s="32"/>
      <c r="D48" s="32"/>
      <c r="E48" s="32"/>
      <c r="F48" s="32"/>
      <c r="G48" s="36"/>
      <c r="H48" s="32"/>
      <c r="I48" s="32"/>
      <c r="J48" s="32"/>
    </row>
    <row r="49" spans="1:10" ht="19.5" customHeight="1" x14ac:dyDescent="0.35">
      <c r="A49" s="25">
        <v>44</v>
      </c>
      <c r="B49" s="31"/>
      <c r="C49" s="32"/>
      <c r="D49" s="32"/>
      <c r="E49" s="32"/>
      <c r="F49" s="32"/>
      <c r="G49" s="36"/>
      <c r="H49" s="32"/>
      <c r="I49" s="32"/>
      <c r="J49" s="32"/>
    </row>
    <row r="50" spans="1:10" ht="19.5" customHeight="1" x14ac:dyDescent="0.35">
      <c r="A50" s="25">
        <v>45</v>
      </c>
      <c r="B50" s="31"/>
      <c r="C50" s="32"/>
      <c r="D50" s="32"/>
      <c r="E50" s="32"/>
      <c r="F50" s="32"/>
      <c r="G50" s="36"/>
      <c r="H50" s="32"/>
      <c r="I50" s="32"/>
      <c r="J50" s="32"/>
    </row>
    <row r="51" spans="1:10" ht="19.5" customHeight="1" x14ac:dyDescent="0.35">
      <c r="A51" s="25">
        <v>46</v>
      </c>
      <c r="B51" s="31"/>
      <c r="C51" s="32"/>
      <c r="D51" s="32"/>
      <c r="E51" s="32"/>
      <c r="F51" s="32"/>
      <c r="G51" s="36"/>
      <c r="H51" s="32"/>
      <c r="I51" s="32"/>
      <c r="J51" s="32"/>
    </row>
    <row r="52" spans="1:10" ht="19.5" customHeight="1" x14ac:dyDescent="0.35">
      <c r="A52" s="25">
        <v>47</v>
      </c>
      <c r="B52" s="31"/>
      <c r="C52" s="32"/>
      <c r="D52" s="32"/>
      <c r="E52" s="32"/>
      <c r="F52" s="32"/>
      <c r="G52" s="36"/>
      <c r="H52" s="32"/>
      <c r="I52" s="32"/>
      <c r="J52" s="32"/>
    </row>
    <row r="53" spans="1:10" ht="19.5" customHeight="1" x14ac:dyDescent="0.35">
      <c r="A53" s="25">
        <v>48</v>
      </c>
      <c r="B53" s="31"/>
      <c r="C53" s="32"/>
      <c r="D53" s="32"/>
      <c r="E53" s="32"/>
      <c r="F53" s="32"/>
      <c r="G53" s="36"/>
      <c r="H53" s="32"/>
      <c r="I53" s="32"/>
      <c r="J53" s="32"/>
    </row>
    <row r="54" spans="1:10" ht="19.5" customHeight="1" x14ac:dyDescent="0.35">
      <c r="A54" s="25">
        <v>49</v>
      </c>
      <c r="B54" s="31"/>
      <c r="C54" s="32"/>
      <c r="D54" s="32"/>
      <c r="E54" s="32"/>
      <c r="F54" s="32"/>
      <c r="G54" s="36"/>
      <c r="H54" s="32"/>
      <c r="I54" s="32"/>
      <c r="J54" s="32"/>
    </row>
    <row r="55" spans="1:10" ht="19.5" customHeight="1" x14ac:dyDescent="0.35">
      <c r="A55" s="25">
        <v>50</v>
      </c>
      <c r="B55" s="31"/>
      <c r="C55" s="32"/>
      <c r="D55" s="32"/>
      <c r="E55" s="32"/>
      <c r="F55" s="32"/>
      <c r="G55" s="36"/>
      <c r="H55" s="32"/>
      <c r="I55" s="32"/>
      <c r="J55" s="32"/>
    </row>
    <row r="56" spans="1:10" ht="19.5" customHeight="1" x14ac:dyDescent="0.35">
      <c r="A56" s="25">
        <v>51</v>
      </c>
      <c r="B56" s="31"/>
      <c r="C56" s="32"/>
      <c r="D56" s="32"/>
      <c r="E56" s="32"/>
      <c r="F56" s="32"/>
      <c r="G56" s="36"/>
      <c r="H56" s="32"/>
      <c r="I56" s="32"/>
      <c r="J56" s="32"/>
    </row>
    <row r="57" spans="1:10" ht="19.5" customHeight="1" x14ac:dyDescent="0.35">
      <c r="A57" s="25">
        <v>52</v>
      </c>
      <c r="B57" s="31"/>
      <c r="C57" s="32"/>
      <c r="D57" s="32"/>
      <c r="E57" s="32"/>
      <c r="F57" s="32"/>
      <c r="G57" s="36"/>
      <c r="H57" s="32"/>
      <c r="I57" s="32"/>
      <c r="J57" s="32"/>
    </row>
    <row r="58" spans="1:10" ht="19.5" customHeight="1" x14ac:dyDescent="0.35">
      <c r="A58" s="25">
        <v>53</v>
      </c>
      <c r="B58" s="31"/>
      <c r="C58" s="32"/>
      <c r="D58" s="32"/>
      <c r="E58" s="32"/>
      <c r="F58" s="32"/>
      <c r="G58" s="36"/>
      <c r="H58" s="32"/>
      <c r="I58" s="32"/>
      <c r="J58" s="32"/>
    </row>
    <row r="59" spans="1:10" ht="19.5" customHeight="1" x14ac:dyDescent="0.35">
      <c r="A59" s="25">
        <v>54</v>
      </c>
      <c r="B59" s="31"/>
      <c r="C59" s="32"/>
      <c r="D59" s="32"/>
      <c r="E59" s="32"/>
      <c r="F59" s="32"/>
      <c r="G59" s="36"/>
      <c r="H59" s="32"/>
      <c r="I59" s="32"/>
      <c r="J59" s="32"/>
    </row>
    <row r="60" spans="1:10" ht="19.5" customHeight="1" x14ac:dyDescent="0.35">
      <c r="A60" s="25">
        <v>55</v>
      </c>
      <c r="B60" s="31"/>
      <c r="C60" s="32"/>
      <c r="D60" s="32"/>
      <c r="E60" s="32"/>
      <c r="F60" s="32"/>
      <c r="G60" s="36"/>
      <c r="H60" s="32"/>
      <c r="I60" s="32"/>
      <c r="J60" s="32"/>
    </row>
    <row r="61" spans="1:10" ht="19.5" customHeight="1" x14ac:dyDescent="0.35">
      <c r="A61" s="25">
        <v>56</v>
      </c>
      <c r="B61" s="31"/>
      <c r="C61" s="32"/>
      <c r="D61" s="32"/>
      <c r="E61" s="32"/>
      <c r="F61" s="32"/>
      <c r="G61" s="36"/>
      <c r="H61" s="32"/>
      <c r="I61" s="32"/>
      <c r="J61" s="32"/>
    </row>
    <row r="62" spans="1:10" ht="19.5" customHeight="1" x14ac:dyDescent="0.35">
      <c r="A62" s="25">
        <v>57</v>
      </c>
      <c r="B62" s="31"/>
      <c r="C62" s="32"/>
      <c r="D62" s="32"/>
      <c r="E62" s="32"/>
      <c r="F62" s="32"/>
      <c r="G62" s="36"/>
      <c r="H62" s="32"/>
      <c r="I62" s="32"/>
      <c r="J62" s="32"/>
    </row>
    <row r="63" spans="1:10" ht="19.5" customHeight="1" x14ac:dyDescent="0.35">
      <c r="A63" s="25">
        <v>58</v>
      </c>
      <c r="B63" s="31"/>
      <c r="C63" s="32"/>
      <c r="D63" s="32"/>
      <c r="E63" s="32"/>
      <c r="F63" s="32"/>
      <c r="G63" s="36"/>
      <c r="H63" s="32"/>
      <c r="I63" s="32"/>
      <c r="J63" s="32"/>
    </row>
    <row r="64" spans="1:10" ht="19.5" customHeight="1" x14ac:dyDescent="0.35">
      <c r="A64" s="25">
        <v>59</v>
      </c>
      <c r="B64" s="31"/>
      <c r="C64" s="32"/>
      <c r="D64" s="32"/>
      <c r="E64" s="32"/>
      <c r="F64" s="32"/>
      <c r="G64" s="36"/>
      <c r="H64" s="32"/>
      <c r="I64" s="32"/>
      <c r="J64" s="32"/>
    </row>
    <row r="65" spans="1:10" ht="19.5" customHeight="1" x14ac:dyDescent="0.35">
      <c r="A65" s="25">
        <v>60</v>
      </c>
      <c r="B65" s="31"/>
      <c r="C65" s="32"/>
      <c r="D65" s="32"/>
      <c r="E65" s="32"/>
      <c r="F65" s="32"/>
      <c r="G65" s="36"/>
      <c r="H65" s="32"/>
      <c r="I65" s="32"/>
      <c r="J65" s="32"/>
    </row>
    <row r="66" spans="1:10" ht="19.5" customHeight="1" x14ac:dyDescent="0.35">
      <c r="A66" s="25">
        <v>61</v>
      </c>
      <c r="B66" s="31"/>
      <c r="C66" s="32"/>
      <c r="D66" s="32"/>
      <c r="E66" s="32"/>
      <c r="F66" s="32"/>
      <c r="G66" s="36"/>
      <c r="H66" s="32"/>
      <c r="I66" s="32"/>
      <c r="J66" s="32"/>
    </row>
    <row r="67" spans="1:10" ht="19.5" customHeight="1" x14ac:dyDescent="0.35">
      <c r="A67" s="25">
        <v>62</v>
      </c>
      <c r="B67" s="31"/>
      <c r="C67" s="32"/>
      <c r="D67" s="32"/>
      <c r="E67" s="32"/>
      <c r="F67" s="32"/>
      <c r="G67" s="36"/>
      <c r="H67" s="32"/>
      <c r="I67" s="32"/>
      <c r="J67" s="32"/>
    </row>
    <row r="68" spans="1:10" ht="19.5" customHeight="1" x14ac:dyDescent="0.35">
      <c r="A68" s="25">
        <v>63</v>
      </c>
      <c r="B68" s="31"/>
      <c r="C68" s="32"/>
      <c r="D68" s="32"/>
      <c r="E68" s="32"/>
      <c r="F68" s="32"/>
      <c r="G68" s="36"/>
      <c r="H68" s="32"/>
      <c r="I68" s="32"/>
      <c r="J68" s="32"/>
    </row>
    <row r="69" spans="1:10" ht="19.5" customHeight="1" x14ac:dyDescent="0.35">
      <c r="A69" s="25">
        <v>64</v>
      </c>
      <c r="B69" s="31"/>
      <c r="C69" s="32"/>
      <c r="D69" s="32"/>
      <c r="E69" s="32"/>
      <c r="F69" s="32"/>
      <c r="G69" s="36"/>
      <c r="H69" s="32"/>
      <c r="I69" s="32"/>
      <c r="J69" s="32"/>
    </row>
    <row r="70" spans="1:10" ht="19.5" customHeight="1" x14ac:dyDescent="0.35">
      <c r="A70" s="25">
        <v>65</v>
      </c>
      <c r="B70" s="31"/>
      <c r="C70" s="32"/>
      <c r="D70" s="32"/>
      <c r="E70" s="32"/>
      <c r="F70" s="32"/>
      <c r="G70" s="36"/>
      <c r="H70" s="32"/>
      <c r="I70" s="32"/>
      <c r="J70" s="32"/>
    </row>
    <row r="71" spans="1:10" ht="19.5" customHeight="1" x14ac:dyDescent="0.35">
      <c r="A71" s="25">
        <v>66</v>
      </c>
      <c r="B71" s="31"/>
      <c r="C71" s="32"/>
      <c r="D71" s="32"/>
      <c r="E71" s="32"/>
      <c r="F71" s="32"/>
      <c r="G71" s="36"/>
      <c r="H71" s="32"/>
      <c r="I71" s="32"/>
      <c r="J71" s="32"/>
    </row>
    <row r="72" spans="1:10" ht="19.5" customHeight="1" x14ac:dyDescent="0.35">
      <c r="A72" s="25">
        <v>67</v>
      </c>
      <c r="B72" s="31"/>
      <c r="C72" s="32"/>
      <c r="D72" s="32"/>
      <c r="E72" s="32"/>
      <c r="F72" s="32"/>
      <c r="G72" s="36"/>
      <c r="H72" s="32"/>
      <c r="I72" s="32"/>
      <c r="J72" s="32"/>
    </row>
    <row r="73" spans="1:10" ht="19.5" customHeight="1" x14ac:dyDescent="0.35">
      <c r="A73" s="25">
        <v>68</v>
      </c>
      <c r="B73" s="31"/>
      <c r="C73" s="32"/>
      <c r="D73" s="32"/>
      <c r="E73" s="32"/>
      <c r="F73" s="32"/>
      <c r="G73" s="36"/>
      <c r="H73" s="32"/>
      <c r="I73" s="32"/>
      <c r="J73" s="32"/>
    </row>
    <row r="74" spans="1:10" ht="19.5" customHeight="1" x14ac:dyDescent="0.35">
      <c r="A74" s="25">
        <v>69</v>
      </c>
      <c r="B74" s="31"/>
      <c r="C74" s="32"/>
      <c r="D74" s="32"/>
      <c r="E74" s="32"/>
      <c r="F74" s="32"/>
      <c r="G74" s="36"/>
      <c r="H74" s="32"/>
      <c r="I74" s="32"/>
      <c r="J74" s="32"/>
    </row>
    <row r="75" spans="1:10" ht="19.5" customHeight="1" x14ac:dyDescent="0.35">
      <c r="A75" s="25">
        <v>70</v>
      </c>
      <c r="B75" s="31"/>
      <c r="C75" s="32"/>
      <c r="D75" s="32"/>
      <c r="E75" s="32"/>
      <c r="F75" s="32"/>
      <c r="G75" s="36"/>
      <c r="H75" s="32"/>
      <c r="I75" s="32"/>
      <c r="J75" s="32"/>
    </row>
    <row r="76" spans="1:10" ht="19.5" customHeight="1" x14ac:dyDescent="0.35">
      <c r="A76" s="25">
        <v>71</v>
      </c>
      <c r="B76" s="31"/>
      <c r="C76" s="32"/>
      <c r="D76" s="32"/>
      <c r="E76" s="32"/>
      <c r="F76" s="32"/>
      <c r="G76" s="36"/>
      <c r="H76" s="32"/>
      <c r="I76" s="32"/>
      <c r="J76" s="32"/>
    </row>
    <row r="77" spans="1:10" ht="19.5" customHeight="1" x14ac:dyDescent="0.35">
      <c r="A77" s="25">
        <v>72</v>
      </c>
      <c r="B77" s="31"/>
      <c r="C77" s="32"/>
      <c r="D77" s="32"/>
      <c r="E77" s="32"/>
      <c r="F77" s="32"/>
      <c r="G77" s="36"/>
      <c r="H77" s="32"/>
      <c r="I77" s="32"/>
      <c r="J77" s="32"/>
    </row>
    <row r="78" spans="1:10" ht="19.5" customHeight="1" x14ac:dyDescent="0.35">
      <c r="A78" s="25">
        <v>73</v>
      </c>
      <c r="B78" s="31"/>
      <c r="C78" s="32"/>
      <c r="D78" s="32"/>
      <c r="E78" s="32"/>
      <c r="F78" s="32"/>
      <c r="G78" s="36"/>
      <c r="H78" s="32"/>
      <c r="I78" s="32"/>
      <c r="J78" s="32"/>
    </row>
    <row r="79" spans="1:10" ht="19.5" customHeight="1" x14ac:dyDescent="0.35">
      <c r="A79" s="25">
        <v>74</v>
      </c>
      <c r="B79" s="31"/>
      <c r="C79" s="32"/>
      <c r="D79" s="32"/>
      <c r="E79" s="32"/>
      <c r="F79" s="32"/>
      <c r="G79" s="36"/>
      <c r="H79" s="32"/>
      <c r="I79" s="32"/>
      <c r="J79" s="32"/>
    </row>
    <row r="80" spans="1:10" ht="19.5" customHeight="1" x14ac:dyDescent="0.35">
      <c r="A80" s="25">
        <v>75</v>
      </c>
      <c r="B80" s="31"/>
      <c r="C80" s="32"/>
      <c r="D80" s="32"/>
      <c r="E80" s="32"/>
      <c r="F80" s="32"/>
      <c r="G80" s="36"/>
      <c r="H80" s="32"/>
      <c r="I80" s="32"/>
      <c r="J80" s="32"/>
    </row>
    <row r="81" spans="1:10" ht="19.5" customHeight="1" x14ac:dyDescent="0.35">
      <c r="A81" s="25">
        <v>76</v>
      </c>
      <c r="B81" s="31"/>
      <c r="C81" s="32"/>
      <c r="D81" s="32"/>
      <c r="E81" s="32"/>
      <c r="F81" s="32"/>
      <c r="G81" s="36"/>
      <c r="H81" s="32"/>
      <c r="I81" s="32"/>
      <c r="J81" s="32"/>
    </row>
    <row r="82" spans="1:10" ht="19.5" customHeight="1" x14ac:dyDescent="0.35">
      <c r="A82" s="25">
        <v>77</v>
      </c>
      <c r="B82" s="31"/>
      <c r="C82" s="32"/>
      <c r="D82" s="32"/>
      <c r="E82" s="32"/>
      <c r="F82" s="32"/>
      <c r="G82" s="36"/>
      <c r="H82" s="32"/>
      <c r="I82" s="32"/>
      <c r="J82" s="32"/>
    </row>
    <row r="83" spans="1:10" ht="19.5" customHeight="1" x14ac:dyDescent="0.35">
      <c r="A83" s="25">
        <v>78</v>
      </c>
      <c r="B83" s="31"/>
      <c r="C83" s="32"/>
      <c r="D83" s="32"/>
      <c r="E83" s="32"/>
      <c r="F83" s="32"/>
      <c r="G83" s="36"/>
      <c r="H83" s="32"/>
      <c r="I83" s="32"/>
      <c r="J83" s="32"/>
    </row>
    <row r="84" spans="1:10" ht="19.5" customHeight="1" x14ac:dyDescent="0.35">
      <c r="A84" s="25">
        <v>79</v>
      </c>
      <c r="B84" s="31"/>
      <c r="C84" s="32"/>
      <c r="D84" s="32"/>
      <c r="E84" s="32"/>
      <c r="F84" s="32"/>
      <c r="G84" s="36"/>
      <c r="H84" s="32"/>
      <c r="I84" s="32"/>
      <c r="J84" s="32"/>
    </row>
    <row r="85" spans="1:10" ht="19.5" customHeight="1" x14ac:dyDescent="0.35">
      <c r="A85" s="25">
        <v>80</v>
      </c>
      <c r="B85" s="31"/>
      <c r="C85" s="32"/>
      <c r="D85" s="32"/>
      <c r="E85" s="32"/>
      <c r="F85" s="32"/>
      <c r="G85" s="36"/>
      <c r="H85" s="32"/>
      <c r="I85" s="32"/>
      <c r="J85" s="32"/>
    </row>
    <row r="86" spans="1:10" ht="19.5" customHeight="1" x14ac:dyDescent="0.35">
      <c r="A86" s="25">
        <v>81</v>
      </c>
      <c r="B86" s="31"/>
      <c r="C86" s="32"/>
      <c r="D86" s="32"/>
      <c r="E86" s="32"/>
      <c r="F86" s="32"/>
      <c r="G86" s="36"/>
      <c r="H86" s="32"/>
      <c r="I86" s="32"/>
      <c r="J86" s="32"/>
    </row>
    <row r="87" spans="1:10" ht="19.5" customHeight="1" x14ac:dyDescent="0.35">
      <c r="A87" s="25">
        <v>82</v>
      </c>
      <c r="B87" s="31"/>
      <c r="C87" s="32"/>
      <c r="D87" s="32"/>
      <c r="E87" s="32"/>
      <c r="F87" s="32"/>
      <c r="G87" s="36"/>
      <c r="H87" s="32"/>
      <c r="I87" s="32"/>
      <c r="J87" s="32"/>
    </row>
    <row r="88" spans="1:10" ht="19.5" customHeight="1" x14ac:dyDescent="0.35">
      <c r="A88" s="25">
        <v>83</v>
      </c>
      <c r="B88" s="31"/>
      <c r="C88" s="32"/>
      <c r="D88" s="32"/>
      <c r="E88" s="32"/>
      <c r="F88" s="32"/>
      <c r="G88" s="36"/>
      <c r="H88" s="32"/>
      <c r="I88" s="32"/>
      <c r="J88" s="32"/>
    </row>
    <row r="89" spans="1:10" ht="19.5" customHeight="1" x14ac:dyDescent="0.35">
      <c r="A89" s="25">
        <v>84</v>
      </c>
      <c r="B89" s="31"/>
      <c r="C89" s="32"/>
      <c r="D89" s="32"/>
      <c r="E89" s="32"/>
      <c r="F89" s="32"/>
      <c r="G89" s="36"/>
      <c r="H89" s="32"/>
      <c r="I89" s="32"/>
      <c r="J89" s="32"/>
    </row>
    <row r="90" spans="1:10" ht="19.5" customHeight="1" x14ac:dyDescent="0.35">
      <c r="A90" s="25">
        <v>85</v>
      </c>
      <c r="B90" s="31"/>
      <c r="C90" s="32"/>
      <c r="D90" s="32"/>
      <c r="E90" s="32"/>
      <c r="F90" s="32"/>
      <c r="G90" s="36"/>
      <c r="H90" s="32"/>
      <c r="I90" s="32"/>
      <c r="J90" s="32"/>
    </row>
    <row r="91" spans="1:10" ht="19.5" customHeight="1" x14ac:dyDescent="0.35">
      <c r="A91" s="25">
        <v>86</v>
      </c>
      <c r="B91" s="31"/>
      <c r="C91" s="32"/>
      <c r="D91" s="32"/>
      <c r="E91" s="32"/>
      <c r="F91" s="32"/>
      <c r="G91" s="36"/>
      <c r="H91" s="32"/>
      <c r="I91" s="32"/>
      <c r="J91" s="32"/>
    </row>
    <row r="92" spans="1:10" ht="19.5" customHeight="1" x14ac:dyDescent="0.35">
      <c r="A92" s="25">
        <v>87</v>
      </c>
      <c r="B92" s="31"/>
      <c r="C92" s="32"/>
      <c r="D92" s="32"/>
      <c r="E92" s="32"/>
      <c r="F92" s="32"/>
      <c r="G92" s="36"/>
      <c r="H92" s="32"/>
      <c r="I92" s="32"/>
      <c r="J92" s="32"/>
    </row>
    <row r="93" spans="1:10" ht="19.5" customHeight="1" x14ac:dyDescent="0.35">
      <c r="A93" s="25">
        <v>88</v>
      </c>
      <c r="B93" s="31"/>
      <c r="C93" s="32"/>
      <c r="D93" s="32"/>
      <c r="E93" s="32"/>
      <c r="F93" s="32"/>
      <c r="G93" s="36"/>
      <c r="H93" s="32"/>
      <c r="I93" s="32"/>
      <c r="J93" s="32"/>
    </row>
    <row r="94" spans="1:10" ht="19.5" customHeight="1" x14ac:dyDescent="0.35">
      <c r="A94" s="25">
        <v>89</v>
      </c>
      <c r="B94" s="31"/>
      <c r="C94" s="32"/>
      <c r="D94" s="32"/>
      <c r="E94" s="32"/>
      <c r="F94" s="32"/>
      <c r="G94" s="36"/>
      <c r="H94" s="32"/>
      <c r="I94" s="32"/>
      <c r="J94" s="32"/>
    </row>
    <row r="95" spans="1:10" ht="19.5" customHeight="1" x14ac:dyDescent="0.35">
      <c r="A95" s="25">
        <v>90</v>
      </c>
      <c r="B95" s="31"/>
      <c r="C95" s="32"/>
      <c r="D95" s="32"/>
      <c r="E95" s="32"/>
      <c r="F95" s="32"/>
      <c r="G95" s="36"/>
      <c r="H95" s="32"/>
      <c r="I95" s="32"/>
      <c r="J95" s="32"/>
    </row>
    <row r="96" spans="1:10" ht="19.5" customHeight="1" x14ac:dyDescent="0.35">
      <c r="A96" s="25">
        <v>91</v>
      </c>
      <c r="B96" s="31"/>
      <c r="C96" s="32"/>
      <c r="D96" s="32"/>
      <c r="E96" s="32"/>
      <c r="F96" s="32"/>
      <c r="G96" s="36"/>
      <c r="H96" s="32"/>
      <c r="I96" s="32"/>
      <c r="J96" s="32"/>
    </row>
    <row r="97" spans="1:10" ht="19.5" customHeight="1" x14ac:dyDescent="0.35">
      <c r="A97" s="25">
        <v>92</v>
      </c>
      <c r="B97" s="31"/>
      <c r="C97" s="32"/>
      <c r="D97" s="32"/>
      <c r="E97" s="32"/>
      <c r="F97" s="32"/>
      <c r="G97" s="36"/>
      <c r="H97" s="32"/>
      <c r="I97" s="32"/>
      <c r="J97" s="32"/>
    </row>
    <row r="98" spans="1:10" ht="19.5" customHeight="1" x14ac:dyDescent="0.35">
      <c r="A98" s="25">
        <v>93</v>
      </c>
      <c r="B98" s="31"/>
      <c r="C98" s="32"/>
      <c r="D98" s="32"/>
      <c r="E98" s="32"/>
      <c r="F98" s="32"/>
      <c r="G98" s="36"/>
      <c r="H98" s="32"/>
      <c r="I98" s="32"/>
      <c r="J98" s="32"/>
    </row>
    <row r="99" spans="1:10" ht="19.5" customHeight="1" x14ac:dyDescent="0.35">
      <c r="A99" s="25">
        <v>94</v>
      </c>
      <c r="B99" s="31"/>
      <c r="C99" s="32"/>
      <c r="D99" s="32"/>
      <c r="E99" s="32"/>
      <c r="F99" s="32"/>
      <c r="G99" s="36"/>
      <c r="H99" s="32"/>
      <c r="I99" s="32"/>
      <c r="J99" s="32"/>
    </row>
    <row r="100" spans="1:10" ht="19.5" customHeight="1" x14ac:dyDescent="0.35">
      <c r="A100" s="25">
        <v>95</v>
      </c>
      <c r="B100" s="31"/>
      <c r="C100" s="32"/>
      <c r="D100" s="32"/>
      <c r="E100" s="32"/>
      <c r="F100" s="32"/>
      <c r="G100" s="36"/>
      <c r="H100" s="32"/>
      <c r="I100" s="32"/>
      <c r="J100" s="32"/>
    </row>
    <row r="101" spans="1:10" ht="19.5" customHeight="1" x14ac:dyDescent="0.35">
      <c r="A101" s="25">
        <v>96</v>
      </c>
      <c r="B101" s="31"/>
      <c r="C101" s="32"/>
      <c r="D101" s="32"/>
      <c r="E101" s="32"/>
      <c r="F101" s="32"/>
      <c r="G101" s="36"/>
      <c r="H101" s="32"/>
      <c r="I101" s="32"/>
      <c r="J101" s="32"/>
    </row>
    <row r="102" spans="1:10" ht="19.5" customHeight="1" x14ac:dyDescent="0.35">
      <c r="A102" s="25">
        <v>97</v>
      </c>
      <c r="B102" s="31"/>
      <c r="C102" s="32"/>
      <c r="D102" s="32"/>
      <c r="E102" s="32"/>
      <c r="F102" s="32"/>
      <c r="G102" s="36"/>
      <c r="H102" s="32"/>
      <c r="I102" s="32"/>
      <c r="J102" s="32"/>
    </row>
    <row r="103" spans="1:10" ht="19.5" customHeight="1" x14ac:dyDescent="0.35">
      <c r="A103" s="25">
        <v>98</v>
      </c>
      <c r="B103" s="31"/>
      <c r="C103" s="32"/>
      <c r="D103" s="32"/>
      <c r="E103" s="32"/>
      <c r="F103" s="32"/>
      <c r="G103" s="36"/>
      <c r="H103" s="32"/>
      <c r="I103" s="32"/>
      <c r="J103" s="32"/>
    </row>
    <row r="104" spans="1:10" ht="19.5" customHeight="1" x14ac:dyDescent="0.35">
      <c r="A104" s="25">
        <v>99</v>
      </c>
      <c r="B104" s="31"/>
      <c r="C104" s="32"/>
      <c r="D104" s="32"/>
      <c r="E104" s="32"/>
      <c r="F104" s="32"/>
      <c r="G104" s="36"/>
      <c r="H104" s="32"/>
      <c r="I104" s="32"/>
      <c r="J104" s="32"/>
    </row>
    <row r="105" spans="1:10" ht="19.5" customHeight="1" x14ac:dyDescent="0.35">
      <c r="A105" s="25">
        <v>100</v>
      </c>
      <c r="B105" s="31"/>
      <c r="C105" s="32"/>
      <c r="D105" s="32"/>
      <c r="E105" s="32"/>
      <c r="F105" s="32"/>
      <c r="G105" s="36"/>
      <c r="H105" s="32"/>
      <c r="I105" s="32"/>
      <c r="J105" s="32"/>
    </row>
  </sheetData>
  <mergeCells count="3">
    <mergeCell ref="A1:J1"/>
    <mergeCell ref="A2:J2"/>
    <mergeCell ref="A4:J4"/>
  </mergeCells>
  <dataValidations count="2">
    <dataValidation type="list" allowBlank="1" sqref="E6:E105">
      <formula1>"Repairs &amp; Maintenance,Utilities (Water/Electricity),KCCA Rates / Property Tax,Security,Cleaning / Sanitation,Insurance,Advertising / Letting Fee,Management Fee,Loan Repayment,Other"</formula1>
      <formula2>0</formula2>
    </dataValidation>
    <dataValidation type="list" allowBlank="1" sqref="C6:C105">
      <formula1>"Property A,Property B"</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F8F00"/>
  </sheetPr>
  <dimension ref="A1:T42"/>
  <sheetViews>
    <sheetView showGridLines="0" zoomScale="55" zoomScaleNormal="55" workbookViewId="0">
      <pane ySplit="3" topLeftCell="A28" activePane="bottomLeft" state="frozen"/>
      <selection pane="bottomLeft" activeCell="F29" sqref="F29"/>
    </sheetView>
  </sheetViews>
  <sheetFormatPr defaultColWidth="8.6328125" defaultRowHeight="14.5" x14ac:dyDescent="0.35"/>
  <cols>
    <col min="1" max="1" width="19.26953125" style="1" customWidth="1"/>
    <col min="2" max="16" width="12" style="1" customWidth="1"/>
    <col min="17" max="18" width="12" style="1" hidden="1" customWidth="1"/>
    <col min="19" max="20" width="12" style="1" customWidth="1"/>
  </cols>
  <sheetData>
    <row r="1" spans="1:18" ht="49.5" customHeight="1" x14ac:dyDescent="0.35">
      <c r="A1" s="107" t="s">
        <v>92</v>
      </c>
      <c r="B1" s="107"/>
      <c r="C1" s="107"/>
      <c r="D1" s="107"/>
      <c r="E1" s="107"/>
      <c r="F1" s="107"/>
      <c r="G1" s="107"/>
      <c r="H1" s="107"/>
      <c r="I1" s="107"/>
      <c r="J1" s="107"/>
      <c r="K1" s="107"/>
      <c r="L1" s="107"/>
      <c r="M1" s="107"/>
      <c r="N1" s="107"/>
      <c r="O1" s="107"/>
      <c r="P1" s="107"/>
    </row>
    <row r="2" spans="1:18" ht="19.5" customHeight="1" x14ac:dyDescent="0.35">
      <c r="A2" s="89" t="s">
        <v>93</v>
      </c>
      <c r="B2" s="89"/>
      <c r="C2" s="89"/>
      <c r="D2" s="89"/>
      <c r="E2" s="89"/>
      <c r="F2" s="89"/>
      <c r="G2" s="89"/>
      <c r="H2" s="89"/>
      <c r="I2" s="89"/>
      <c r="J2" s="89"/>
      <c r="K2" s="108" t="str">
        <f ca="1">"Last refreshed: "&amp;TEXT(TODAY(),"DD MMM YYYY")</f>
        <v>Last refreshed: 23 Apr 2026</v>
      </c>
      <c r="L2" s="108"/>
      <c r="M2" s="108"/>
      <c r="N2" s="108"/>
      <c r="O2" s="108"/>
      <c r="P2" s="108"/>
    </row>
    <row r="3" spans="1:18" ht="9.75" customHeight="1" x14ac:dyDescent="0.35"/>
    <row r="4" spans="1:18" ht="24" customHeight="1" x14ac:dyDescent="0.35">
      <c r="A4" s="74" t="s">
        <v>94</v>
      </c>
      <c r="B4" s="74"/>
      <c r="C4" s="74"/>
      <c r="D4" s="74"/>
      <c r="E4" s="74"/>
      <c r="F4" s="74"/>
      <c r="G4" s="74"/>
      <c r="H4" s="74"/>
      <c r="I4" s="74"/>
      <c r="J4" s="74"/>
      <c r="K4" s="74"/>
      <c r="L4" s="74"/>
      <c r="M4" s="74"/>
      <c r="N4" s="74"/>
      <c r="O4" s="74"/>
      <c r="P4" s="74"/>
      <c r="Q4" s="38" t="s">
        <v>95</v>
      </c>
      <c r="R4" s="39">
        <f>COUNTA(Setup!#REF!)</f>
        <v>1</v>
      </c>
    </row>
    <row r="5" spans="1:18" ht="19.5" customHeight="1" x14ac:dyDescent="0.35">
      <c r="Q5" s="38" t="s">
        <v>96</v>
      </c>
      <c r="R5" s="39">
        <f ca="1">COUNTIF(Setup!P24:P33,"Active")</f>
        <v>0</v>
      </c>
    </row>
    <row r="6" spans="1:18" ht="19.5" customHeight="1" x14ac:dyDescent="0.35">
      <c r="A6" s="99" t="s">
        <v>97</v>
      </c>
      <c r="B6" s="99"/>
      <c r="C6" s="99"/>
      <c r="D6" s="99"/>
      <c r="E6" s="99" t="s">
        <v>98</v>
      </c>
      <c r="F6" s="99"/>
      <c r="G6" s="99"/>
      <c r="H6" s="99"/>
      <c r="I6" s="99" t="s">
        <v>99</v>
      </c>
      <c r="J6" s="99"/>
      <c r="K6" s="99"/>
      <c r="L6" s="99"/>
      <c r="M6" s="99" t="s">
        <v>100</v>
      </c>
      <c r="N6" s="99"/>
      <c r="O6" s="99"/>
      <c r="P6" s="99"/>
      <c r="Q6" s="38" t="s">
        <v>101</v>
      </c>
      <c r="R6" s="39">
        <f ca="1">COUNTIF(Setup!P24:P33,"Vacant")</f>
        <v>10</v>
      </c>
    </row>
    <row r="7" spans="1:18" ht="37.5" customHeight="1" x14ac:dyDescent="0.35">
      <c r="A7" s="103">
        <f>R4</f>
        <v>1</v>
      </c>
      <c r="B7" s="103"/>
      <c r="C7" s="103"/>
      <c r="D7" s="103"/>
      <c r="E7" s="104">
        <f ca="1">R5</f>
        <v>0</v>
      </c>
      <c r="F7" s="104"/>
      <c r="G7" s="104"/>
      <c r="H7" s="104"/>
      <c r="I7" s="105">
        <f ca="1">IFERROR(R5/R4,0)</f>
        <v>0</v>
      </c>
      <c r="J7" s="105"/>
      <c r="K7" s="105"/>
      <c r="L7" s="105"/>
      <c r="M7" s="106">
        <f ca="1">R6</f>
        <v>10</v>
      </c>
      <c r="N7" s="106"/>
      <c r="O7" s="106"/>
      <c r="P7" s="106"/>
      <c r="Q7" s="38" t="s">
        <v>102</v>
      </c>
      <c r="R7" s="39">
        <f ca="1">COUNTIF(Setup!P24:P33,"Expiring Soon")</f>
        <v>0</v>
      </c>
    </row>
    <row r="8" spans="1:18" ht="7.5" customHeight="1" x14ac:dyDescent="0.35">
      <c r="A8" s="3"/>
      <c r="B8" s="3"/>
      <c r="C8" s="3"/>
      <c r="D8" s="3"/>
      <c r="E8" s="3"/>
      <c r="F8" s="3"/>
      <c r="G8" s="3"/>
      <c r="H8" s="3"/>
      <c r="I8" s="3"/>
      <c r="J8" s="3"/>
      <c r="K8" s="3"/>
      <c r="L8" s="3"/>
      <c r="M8" s="3"/>
      <c r="N8" s="3"/>
      <c r="O8" s="3"/>
      <c r="P8" s="3"/>
      <c r="Q8" s="38" t="s">
        <v>103</v>
      </c>
      <c r="R8" s="39">
        <f ca="1">COUNTIF(Setup!P24:P33,"EXPIRED")</f>
        <v>0</v>
      </c>
    </row>
    <row r="9" spans="1:18" ht="7.5" customHeight="1" x14ac:dyDescent="0.35">
      <c r="Q9" s="38" t="s">
        <v>104</v>
      </c>
      <c r="R9" s="39">
        <f ca="1">IFERROR(R5/R4,0)</f>
        <v>0</v>
      </c>
    </row>
    <row r="10" spans="1:18" ht="19.5" customHeight="1" x14ac:dyDescent="0.35">
      <c r="A10" s="100" t="s">
        <v>105</v>
      </c>
      <c r="B10" s="100"/>
      <c r="C10" s="100"/>
      <c r="D10" s="100"/>
      <c r="E10" s="100" t="s">
        <v>106</v>
      </c>
      <c r="F10" s="100"/>
      <c r="G10" s="100"/>
      <c r="H10" s="100"/>
      <c r="I10" s="99" t="s">
        <v>107</v>
      </c>
      <c r="J10" s="99"/>
      <c r="K10" s="99"/>
      <c r="L10" s="99"/>
      <c r="M10" s="100" t="s">
        <v>108</v>
      </c>
      <c r="N10" s="100"/>
      <c r="O10" s="100"/>
      <c r="P10" s="100"/>
      <c r="Q10" s="38" t="s">
        <v>109</v>
      </c>
      <c r="R10" s="39">
        <f ca="1">IFERROR(SUMPRODUCT((Setup!P24:P33="Active")*(Setup!O24:O33)),0)</f>
        <v>0</v>
      </c>
    </row>
    <row r="11" spans="1:18" ht="37.5" customHeight="1" x14ac:dyDescent="0.35">
      <c r="A11" s="97">
        <f ca="1">R10</f>
        <v>0</v>
      </c>
      <c r="B11" s="97"/>
      <c r="C11" s="97"/>
      <c r="D11" s="97"/>
      <c r="E11" s="102">
        <f>R11</f>
        <v>0</v>
      </c>
      <c r="F11" s="102"/>
      <c r="G11" s="102"/>
      <c r="H11" s="102"/>
      <c r="I11" s="96">
        <f ca="1">R12</f>
        <v>0</v>
      </c>
      <c r="J11" s="96"/>
      <c r="K11" s="96"/>
      <c r="L11" s="96"/>
      <c r="M11" s="97">
        <f>R11</f>
        <v>0</v>
      </c>
      <c r="N11" s="97"/>
      <c r="O11" s="97"/>
      <c r="P11" s="97"/>
      <c r="Q11" s="38" t="s">
        <v>110</v>
      </c>
      <c r="R11" s="39">
        <f>IFERROR(SUM(Income!$J$19:$J$5000),0)</f>
        <v>0</v>
      </c>
    </row>
    <row r="12" spans="1:18" ht="7.5" customHeight="1" x14ac:dyDescent="0.35">
      <c r="A12" s="3"/>
      <c r="B12" s="3"/>
      <c r="C12" s="3"/>
      <c r="D12" s="3"/>
      <c r="E12" s="3"/>
      <c r="F12" s="3"/>
      <c r="G12" s="3"/>
      <c r="H12" s="3"/>
      <c r="I12" s="3"/>
      <c r="J12" s="3"/>
      <c r="K12" s="3"/>
      <c r="L12" s="3"/>
      <c r="M12" s="3"/>
      <c r="N12" s="3"/>
      <c r="O12" s="3"/>
      <c r="P12" s="3"/>
      <c r="Q12" s="40" t="s">
        <v>111</v>
      </c>
      <c r="R12" s="39">
        <f ca="1">IFERROR(IF(R10=0,0,R11/IF(R10*MONTH(TODAY())=0,1,R10*MONTH(TODAY()))),0)</f>
        <v>0</v>
      </c>
    </row>
    <row r="13" spans="1:18" ht="24" customHeight="1" x14ac:dyDescent="0.35">
      <c r="A13" s="74" t="s">
        <v>112</v>
      </c>
      <c r="B13" s="74"/>
      <c r="C13" s="74"/>
      <c r="D13" s="74"/>
      <c r="E13" s="74"/>
      <c r="F13" s="74"/>
      <c r="G13" s="74"/>
      <c r="H13" s="74"/>
      <c r="I13" s="74"/>
      <c r="J13" s="74"/>
      <c r="K13" s="74"/>
      <c r="L13" s="74"/>
      <c r="M13" s="74"/>
      <c r="N13" s="74"/>
      <c r="O13" s="74"/>
      <c r="P13" s="74"/>
      <c r="Q13" s="38" t="s">
        <v>113</v>
      </c>
      <c r="R13" s="39">
        <f>IFERROR(SUM(Expenses!$G$6:$G$5000),0)</f>
        <v>0</v>
      </c>
    </row>
    <row r="14" spans="1:18" ht="19.5" customHeight="1" x14ac:dyDescent="0.35">
      <c r="A14" s="99" t="s">
        <v>114</v>
      </c>
      <c r="B14" s="99"/>
      <c r="C14" s="99"/>
      <c r="D14" s="99"/>
      <c r="E14" s="100" t="s">
        <v>115</v>
      </c>
      <c r="F14" s="100"/>
      <c r="G14" s="100"/>
      <c r="H14" s="100"/>
      <c r="I14" s="99" t="s">
        <v>116</v>
      </c>
      <c r="J14" s="99"/>
      <c r="K14" s="99"/>
      <c r="L14" s="99"/>
      <c r="M14" s="99" t="s">
        <v>117</v>
      </c>
      <c r="N14" s="99"/>
      <c r="O14" s="99"/>
      <c r="P14" s="99"/>
      <c r="Q14" s="38" t="s">
        <v>118</v>
      </c>
      <c r="R14" s="39">
        <f>R11-R13</f>
        <v>0</v>
      </c>
    </row>
    <row r="15" spans="1:18" ht="37.5" customHeight="1" x14ac:dyDescent="0.35">
      <c r="A15" s="101">
        <f>R13</f>
        <v>0</v>
      </c>
      <c r="B15" s="101"/>
      <c r="C15" s="101"/>
      <c r="D15" s="101"/>
      <c r="E15" s="102">
        <f>R14</f>
        <v>0</v>
      </c>
      <c r="F15" s="102"/>
      <c r="G15" s="102"/>
      <c r="H15" s="102"/>
      <c r="I15" s="101">
        <f ca="1">IFERROR(R17,0)</f>
        <v>0</v>
      </c>
      <c r="J15" s="101"/>
      <c r="K15" s="101"/>
      <c r="L15" s="101"/>
      <c r="M15" s="102">
        <f>R16</f>
        <v>0</v>
      </c>
      <c r="N15" s="102"/>
      <c r="O15" s="102"/>
      <c r="P15" s="102"/>
      <c r="Q15" s="38" t="s">
        <v>119</v>
      </c>
      <c r="R15" s="39">
        <f>R11*Setup!$C$19</f>
        <v>0</v>
      </c>
    </row>
    <row r="16" spans="1:18" ht="7.5" customHeight="1" x14ac:dyDescent="0.35">
      <c r="A16" s="3"/>
      <c r="B16" s="3"/>
      <c r="C16" s="3"/>
      <c r="D16" s="3"/>
      <c r="E16" s="3"/>
      <c r="F16" s="3"/>
      <c r="G16" s="3"/>
      <c r="H16" s="3"/>
      <c r="I16" s="3"/>
      <c r="J16" s="3"/>
      <c r="K16" s="3"/>
      <c r="L16" s="3"/>
      <c r="M16" s="3"/>
      <c r="N16" s="3"/>
      <c r="O16" s="3"/>
      <c r="P16" s="3"/>
      <c r="Q16" s="38" t="s">
        <v>120</v>
      </c>
      <c r="R16" s="39">
        <f>R11-R13-R15</f>
        <v>0</v>
      </c>
    </row>
    <row r="17" spans="1:18" ht="24" customHeight="1" x14ac:dyDescent="0.35">
      <c r="A17" s="74" t="s">
        <v>121</v>
      </c>
      <c r="B17" s="74"/>
      <c r="C17" s="74"/>
      <c r="D17" s="74"/>
      <c r="E17" s="74"/>
      <c r="F17" s="74"/>
      <c r="G17" s="74"/>
      <c r="H17" s="74"/>
      <c r="I17" s="74"/>
      <c r="J17" s="74"/>
      <c r="K17" s="74"/>
      <c r="L17" s="74"/>
      <c r="M17" s="74"/>
      <c r="N17" s="74"/>
      <c r="O17" s="74"/>
      <c r="P17" s="74"/>
      <c r="Q17" s="38" t="s">
        <v>122</v>
      </c>
      <c r="R17" s="39">
        <f ca="1">IFERROR(SUM(Income!T6:T15),0)</f>
        <v>0</v>
      </c>
    </row>
    <row r="18" spans="1:18" ht="19.5" customHeight="1" x14ac:dyDescent="0.35">
      <c r="A18" s="98" t="s">
        <v>123</v>
      </c>
      <c r="B18" s="98"/>
      <c r="C18" s="98"/>
      <c r="D18" s="98"/>
      <c r="E18" s="98" t="s">
        <v>124</v>
      </c>
      <c r="F18" s="98"/>
      <c r="G18" s="98"/>
      <c r="H18" s="98"/>
      <c r="I18" s="98" t="s">
        <v>125</v>
      </c>
      <c r="J18" s="98"/>
      <c r="K18" s="98"/>
      <c r="L18" s="98"/>
      <c r="M18" s="98" t="s">
        <v>126</v>
      </c>
      <c r="N18" s="98"/>
      <c r="O18" s="98"/>
      <c r="P18" s="98"/>
      <c r="Q18" s="38" t="s">
        <v>127</v>
      </c>
      <c r="R18" s="39">
        <f>IFERROR(SUM(Setup!R24:R33),0)</f>
        <v>0</v>
      </c>
    </row>
    <row r="19" spans="1:18" ht="37.5" customHeight="1" x14ac:dyDescent="0.35">
      <c r="A19" s="94" t="str">
        <f>IFERROR(IF((Tax!$E$7+Tax!$E$8)=0,"—",TEXT(R18/(Tax!$E$7+Tax!$E$8),"0.0%")),"—")</f>
        <v>—</v>
      </c>
      <c r="B19" s="94"/>
      <c r="C19" s="94"/>
      <c r="D19" s="94"/>
      <c r="E19" s="95" t="str">
        <f>IFERROR(IF((Tax!$E$7+Tax!$E$8)=0,"—",TEXT(R14/(Tax!$E$7+Tax!$E$8),"0.0%")),"—")</f>
        <v>—</v>
      </c>
      <c r="F19" s="95"/>
      <c r="G19" s="95"/>
      <c r="H19" s="95"/>
      <c r="I19" s="96">
        <f>IFERROR(R14/IF(R18=0,1,R18),0)</f>
        <v>0</v>
      </c>
      <c r="J19" s="96"/>
      <c r="K19" s="96"/>
      <c r="L19" s="96"/>
      <c r="M19" s="97">
        <f>R18</f>
        <v>0</v>
      </c>
      <c r="N19" s="97"/>
      <c r="O19" s="97"/>
      <c r="P19" s="97"/>
      <c r="Q19" s="38" t="s">
        <v>128</v>
      </c>
      <c r="R19" s="39">
        <f>IFERROR(SUMIF(Expenses!$E$6:$E$5000,"Repairs &amp; Maintenance",Expenses!$G$6:$G$5000),0)</f>
        <v>0</v>
      </c>
    </row>
    <row r="20" spans="1:18" ht="7.5" customHeight="1" x14ac:dyDescent="0.35">
      <c r="A20" s="3"/>
      <c r="B20" s="3"/>
      <c r="C20" s="3"/>
      <c r="D20" s="3"/>
      <c r="E20" s="3"/>
      <c r="F20" s="3"/>
      <c r="G20" s="3"/>
      <c r="H20" s="3"/>
      <c r="I20" s="3"/>
      <c r="J20" s="3"/>
      <c r="K20" s="3"/>
      <c r="L20" s="3"/>
      <c r="M20" s="3"/>
      <c r="N20" s="3"/>
      <c r="O20" s="3"/>
      <c r="P20" s="3"/>
      <c r="Q20" s="38" t="s">
        <v>129</v>
      </c>
      <c r="R20" s="39">
        <f>IFERROR(SUMIF(Expenses!$E$6:$E$5000,"Utilities (Water/Electricity)",Expenses!$G$6:$G$5000),0)</f>
        <v>0</v>
      </c>
    </row>
    <row r="21" spans="1:18" ht="24" customHeight="1" x14ac:dyDescent="0.35">
      <c r="A21" s="74" t="s">
        <v>130</v>
      </c>
      <c r="B21" s="74"/>
      <c r="C21" s="74"/>
      <c r="D21" s="74"/>
      <c r="E21" s="74"/>
      <c r="F21" s="74"/>
      <c r="G21" s="74"/>
      <c r="H21" s="74"/>
      <c r="I21" s="74"/>
      <c r="J21" s="74"/>
      <c r="K21" s="74"/>
      <c r="L21" s="74"/>
      <c r="M21" s="74"/>
      <c r="N21" s="74"/>
      <c r="O21" s="74"/>
      <c r="P21" s="74"/>
      <c r="Q21" s="38" t="s">
        <v>131</v>
      </c>
      <c r="R21" s="39">
        <f>IFERROR(SUMIF(Expenses!$E$6:$E$5000,"KCCA Rates / Property Tax",Expenses!$G$6:$G$5000),0)</f>
        <v>0</v>
      </c>
    </row>
    <row r="22" spans="1:18" ht="19.5" customHeight="1" x14ac:dyDescent="0.35">
      <c r="A22" s="91" t="s">
        <v>132</v>
      </c>
      <c r="B22" s="91"/>
      <c r="C22" s="91"/>
      <c r="D22" s="91"/>
      <c r="E22" s="91"/>
      <c r="F22" s="91"/>
      <c r="G22" s="91"/>
      <c r="H22" s="91"/>
      <c r="I22" s="92" t="str">
        <f ca="1">COUNTIF(Setup!P24:P33,"Expiring Soon")&amp;" unit(s)"</f>
        <v>0 unit(s)</v>
      </c>
      <c r="J22" s="92"/>
      <c r="K22" s="92"/>
      <c r="L22" s="92"/>
      <c r="M22" s="92"/>
      <c r="N22" s="92"/>
      <c r="O22" s="92"/>
      <c r="P22" s="92"/>
      <c r="Q22" s="38" t="s">
        <v>133</v>
      </c>
      <c r="R22" s="39">
        <f>IFERROR(SUMIF(Expenses!$E$6:$E$5000,"Security",Expenses!$G$6:$G$5000),0)</f>
        <v>0</v>
      </c>
    </row>
    <row r="23" spans="1:18" ht="25.5" customHeight="1" x14ac:dyDescent="0.35">
      <c r="A23" s="3"/>
      <c r="B23" s="3"/>
      <c r="C23" s="3"/>
      <c r="D23" s="3"/>
      <c r="E23" s="3"/>
      <c r="F23" s="3"/>
      <c r="G23" s="3"/>
      <c r="H23" s="3"/>
      <c r="I23" s="3"/>
      <c r="J23" s="3"/>
      <c r="K23" s="3"/>
      <c r="L23" s="3"/>
      <c r="M23" s="3"/>
      <c r="N23" s="3"/>
      <c r="O23" s="3"/>
      <c r="P23" s="3"/>
      <c r="Q23" s="38" t="s">
        <v>134</v>
      </c>
      <c r="R23" s="39">
        <f>MAX(0,R13-R19-R20-R21-R22)</f>
        <v>0</v>
      </c>
    </row>
    <row r="24" spans="1:18" ht="19.5" customHeight="1" x14ac:dyDescent="0.35">
      <c r="A24" s="91" t="s">
        <v>135</v>
      </c>
      <c r="B24" s="91"/>
      <c r="C24" s="91"/>
      <c r="D24" s="91"/>
      <c r="E24" s="91"/>
      <c r="F24" s="91"/>
      <c r="G24" s="91"/>
      <c r="H24" s="91"/>
      <c r="I24" s="92" t="str">
        <f ca="1">COUNTIF(Setup!P24:P33,"EXPIRED")&amp;" unit(s)"</f>
        <v>0 unit(s)</v>
      </c>
      <c r="J24" s="92"/>
      <c r="K24" s="92"/>
      <c r="L24" s="92"/>
      <c r="M24" s="92"/>
      <c r="N24" s="92"/>
      <c r="O24" s="92"/>
      <c r="P24" s="92"/>
    </row>
    <row r="25" spans="1:18" ht="25.5" customHeight="1" x14ac:dyDescent="0.35">
      <c r="A25" s="3"/>
      <c r="B25" s="3"/>
      <c r="C25" s="3"/>
      <c r="D25" s="3"/>
      <c r="E25" s="3"/>
      <c r="F25" s="3"/>
      <c r="G25" s="3"/>
      <c r="H25" s="3"/>
      <c r="I25" s="3"/>
      <c r="J25" s="3"/>
      <c r="K25" s="3"/>
      <c r="L25" s="3"/>
      <c r="M25" s="3"/>
      <c r="N25" s="3"/>
      <c r="O25" s="3"/>
      <c r="P25" s="3"/>
    </row>
    <row r="26" spans="1:18" ht="19.5" customHeight="1" x14ac:dyDescent="0.35">
      <c r="A26" s="91" t="s">
        <v>136</v>
      </c>
      <c r="B26" s="91"/>
      <c r="C26" s="91"/>
      <c r="D26" s="91"/>
      <c r="E26" s="91"/>
      <c r="F26" s="91"/>
      <c r="G26" s="91"/>
      <c r="H26" s="91"/>
      <c r="I26" s="93" t="str">
        <f ca="1">COUNTIF(Setup!P24:P33,"Vacant")&amp;" unit(s)"</f>
        <v>10 unit(s)</v>
      </c>
      <c r="J26" s="93"/>
      <c r="K26" s="93"/>
      <c r="L26" s="93"/>
      <c r="M26" s="93"/>
      <c r="N26" s="93"/>
      <c r="O26" s="93"/>
      <c r="P26" s="93"/>
    </row>
    <row r="27" spans="1:18" ht="25.5" customHeight="1" x14ac:dyDescent="0.35">
      <c r="A27" s="3"/>
      <c r="B27" s="3"/>
      <c r="C27" s="3"/>
      <c r="D27" s="3"/>
      <c r="E27" s="3"/>
      <c r="F27" s="3"/>
      <c r="G27" s="3"/>
      <c r="H27" s="3"/>
      <c r="I27" s="3"/>
      <c r="J27" s="3"/>
      <c r="K27" s="3"/>
      <c r="L27" s="3"/>
      <c r="M27" s="3"/>
      <c r="N27" s="3"/>
      <c r="O27" s="3"/>
      <c r="P27" s="3"/>
    </row>
    <row r="28" spans="1:18" ht="19.5" customHeight="1" x14ac:dyDescent="0.35">
      <c r="A28" s="91" t="s">
        <v>137</v>
      </c>
      <c r="B28" s="91"/>
      <c r="C28" s="91"/>
      <c r="D28" s="91"/>
      <c r="E28" s="91"/>
      <c r="F28" s="91"/>
      <c r="G28" s="91"/>
      <c r="H28" s="91"/>
      <c r="I28" s="92" t="str">
        <f ca="1">IFERROR(R17&amp;" UGX arrears","0 UGX arrears")</f>
        <v>0 UGX arrears</v>
      </c>
      <c r="J28" s="92"/>
      <c r="K28" s="92"/>
      <c r="L28" s="92"/>
      <c r="M28" s="92"/>
      <c r="N28" s="92"/>
      <c r="O28" s="92"/>
      <c r="P28" s="92"/>
    </row>
    <row r="29" spans="1:18" ht="25.5" customHeight="1" x14ac:dyDescent="0.35">
      <c r="A29" s="3"/>
      <c r="B29" s="3"/>
      <c r="C29" s="3"/>
      <c r="D29" s="3"/>
      <c r="E29" s="3"/>
      <c r="F29" s="3"/>
      <c r="G29" s="3"/>
      <c r="H29" s="3"/>
      <c r="I29" s="3"/>
      <c r="J29" s="3"/>
      <c r="K29" s="3"/>
      <c r="L29" s="3"/>
      <c r="M29" s="3"/>
      <c r="N29" s="3"/>
      <c r="O29" s="3"/>
      <c r="P29" s="3"/>
    </row>
    <row r="30" spans="1:18" ht="9.75" customHeight="1" x14ac:dyDescent="0.35"/>
    <row r="31" spans="1:18" ht="19.5" customHeight="1" x14ac:dyDescent="0.35">
      <c r="A31" s="74" t="s">
        <v>138</v>
      </c>
      <c r="B31" s="74"/>
      <c r="C31" s="74"/>
      <c r="D31" s="74"/>
      <c r="E31" s="74"/>
      <c r="F31" s="74"/>
      <c r="G31" s="74"/>
      <c r="H31" s="74"/>
    </row>
    <row r="32" spans="1:18" ht="18" customHeight="1" x14ac:dyDescent="0.35">
      <c r="A32" s="41" t="s">
        <v>87</v>
      </c>
      <c r="B32" s="42" t="s">
        <v>139</v>
      </c>
      <c r="C32" s="42" t="s">
        <v>140</v>
      </c>
    </row>
    <row r="33" spans="1:3" ht="18" customHeight="1" x14ac:dyDescent="0.35">
      <c r="A33" s="43" t="s">
        <v>141</v>
      </c>
      <c r="B33" s="23">
        <f>R19</f>
        <v>0</v>
      </c>
      <c r="C33" s="44">
        <f>IFERROR(R19/R13,0)</f>
        <v>0</v>
      </c>
    </row>
    <row r="34" spans="1:3" ht="18" customHeight="1" x14ac:dyDescent="0.35">
      <c r="A34" s="43" t="s">
        <v>142</v>
      </c>
      <c r="B34" s="23">
        <f>R20</f>
        <v>0</v>
      </c>
      <c r="C34" s="44">
        <f>IFERROR(R20/R13,0)</f>
        <v>0</v>
      </c>
    </row>
    <row r="35" spans="1:3" ht="18" customHeight="1" x14ac:dyDescent="0.35">
      <c r="A35" s="43" t="s">
        <v>143</v>
      </c>
      <c r="B35" s="23">
        <f>R21</f>
        <v>0</v>
      </c>
      <c r="C35" s="44">
        <f>IFERROR(R21/R13,0)</f>
        <v>0</v>
      </c>
    </row>
    <row r="36" spans="1:3" ht="18" customHeight="1" x14ac:dyDescent="0.35">
      <c r="A36" s="43" t="s">
        <v>144</v>
      </c>
      <c r="B36" s="23">
        <f>R22</f>
        <v>0</v>
      </c>
      <c r="C36" s="44">
        <f>IFERROR(R22/R13,0)</f>
        <v>0</v>
      </c>
    </row>
    <row r="37" spans="1:3" ht="18" customHeight="1" x14ac:dyDescent="0.35">
      <c r="A37" s="43" t="s">
        <v>145</v>
      </c>
      <c r="B37" s="23">
        <f>R23</f>
        <v>0</v>
      </c>
      <c r="C37" s="44">
        <f>IFERROR(R23/R13,0)</f>
        <v>0</v>
      </c>
    </row>
    <row r="39" spans="1:3" ht="15" customHeight="1" x14ac:dyDescent="0.35">
      <c r="A39" s="41" t="s">
        <v>146</v>
      </c>
    </row>
    <row r="40" spans="1:3" ht="15" customHeight="1" x14ac:dyDescent="0.35">
      <c r="A40" s="43" t="s">
        <v>147</v>
      </c>
      <c r="B40" s="23">
        <f>R11</f>
        <v>0</v>
      </c>
    </row>
    <row r="41" spans="1:3" ht="15" customHeight="1" x14ac:dyDescent="0.35">
      <c r="A41" s="43" t="s">
        <v>148</v>
      </c>
      <c r="B41" s="23">
        <f>R13</f>
        <v>0</v>
      </c>
    </row>
    <row r="42" spans="1:3" ht="15" customHeight="1" x14ac:dyDescent="0.35">
      <c r="A42" s="43" t="s">
        <v>149</v>
      </c>
      <c r="B42" s="23">
        <f>R14</f>
        <v>0</v>
      </c>
    </row>
  </sheetData>
  <mergeCells count="48">
    <mergeCell ref="A1:P1"/>
    <mergeCell ref="A2:J2"/>
    <mergeCell ref="K2:P2"/>
    <mergeCell ref="A4:P4"/>
    <mergeCell ref="A6:D6"/>
    <mergeCell ref="E6:H6"/>
    <mergeCell ref="I6:L6"/>
    <mergeCell ref="M6:P6"/>
    <mergeCell ref="A7:D7"/>
    <mergeCell ref="E7:H7"/>
    <mergeCell ref="I7:L7"/>
    <mergeCell ref="M7:P7"/>
    <mergeCell ref="A10:D10"/>
    <mergeCell ref="E10:H10"/>
    <mergeCell ref="I10:L10"/>
    <mergeCell ref="M10:P10"/>
    <mergeCell ref="A11:D11"/>
    <mergeCell ref="E11:H11"/>
    <mergeCell ref="I11:L11"/>
    <mergeCell ref="M11:P11"/>
    <mergeCell ref="A13:P13"/>
    <mergeCell ref="A14:D14"/>
    <mergeCell ref="E14:H14"/>
    <mergeCell ref="I14:L14"/>
    <mergeCell ref="M14:P14"/>
    <mergeCell ref="A15:D15"/>
    <mergeCell ref="E15:H15"/>
    <mergeCell ref="I15:L15"/>
    <mergeCell ref="M15:P15"/>
    <mergeCell ref="A17:P17"/>
    <mergeCell ref="A18:D18"/>
    <mergeCell ref="E18:H18"/>
    <mergeCell ref="I18:L18"/>
    <mergeCell ref="M18:P18"/>
    <mergeCell ref="A19:D19"/>
    <mergeCell ref="E19:H19"/>
    <mergeCell ref="I19:L19"/>
    <mergeCell ref="M19:P19"/>
    <mergeCell ref="A21:P21"/>
    <mergeCell ref="A28:H28"/>
    <mergeCell ref="I28:P28"/>
    <mergeCell ref="A31:H31"/>
    <mergeCell ref="A22:H22"/>
    <mergeCell ref="I22:P22"/>
    <mergeCell ref="A24:H24"/>
    <mergeCell ref="I24:P24"/>
    <mergeCell ref="A26:H26"/>
    <mergeCell ref="I26:P26"/>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5A11"/>
  </sheetPr>
  <dimension ref="A1:F46"/>
  <sheetViews>
    <sheetView showGridLines="0" topLeftCell="A46" zoomScaleNormal="100" workbookViewId="0">
      <selection sqref="A1:F1"/>
    </sheetView>
  </sheetViews>
  <sheetFormatPr defaultColWidth="8.6328125" defaultRowHeight="14.5" x14ac:dyDescent="0.35"/>
  <cols>
    <col min="1" max="1" width="4" style="1" customWidth="1"/>
    <col min="2" max="2" width="32" style="1" customWidth="1"/>
    <col min="3" max="6" width="22" style="1" customWidth="1"/>
  </cols>
  <sheetData>
    <row r="1" spans="1:6" ht="45" customHeight="1" x14ac:dyDescent="0.35">
      <c r="A1" s="88" t="s">
        <v>150</v>
      </c>
      <c r="B1" s="88"/>
      <c r="C1" s="88"/>
      <c r="D1" s="88"/>
      <c r="E1" s="88"/>
      <c r="F1" s="88"/>
    </row>
    <row r="2" spans="1:6" ht="18" customHeight="1" x14ac:dyDescent="0.35">
      <c r="A2" s="89" t="s">
        <v>151</v>
      </c>
      <c r="B2" s="89"/>
      <c r="C2" s="89"/>
      <c r="D2" s="89"/>
      <c r="E2" s="89"/>
      <c r="F2" s="89"/>
    </row>
    <row r="3" spans="1:6" ht="9.75" customHeight="1" x14ac:dyDescent="0.35"/>
    <row r="4" spans="1:6" ht="49.5" customHeight="1" x14ac:dyDescent="0.35">
      <c r="A4" s="113" t="s">
        <v>152</v>
      </c>
      <c r="B4" s="113"/>
      <c r="C4" s="113"/>
      <c r="D4" s="113"/>
      <c r="E4" s="113"/>
      <c r="F4" s="113"/>
    </row>
    <row r="5" spans="1:6" ht="9.75" customHeight="1" x14ac:dyDescent="0.35"/>
    <row r="6" spans="1:6" ht="25.5" customHeight="1" x14ac:dyDescent="0.35">
      <c r="A6" s="74" t="s">
        <v>153</v>
      </c>
      <c r="B6" s="74"/>
      <c r="C6" s="74"/>
      <c r="D6" s="74"/>
      <c r="E6" s="74"/>
      <c r="F6" s="74"/>
    </row>
    <row r="7" spans="1:6" ht="30" customHeight="1" x14ac:dyDescent="0.35">
      <c r="B7" s="21" t="s">
        <v>154</v>
      </c>
      <c r="C7" s="75" t="s">
        <v>155</v>
      </c>
      <c r="D7" s="75"/>
      <c r="E7" s="45"/>
    </row>
    <row r="8" spans="1:6" ht="30" customHeight="1" x14ac:dyDescent="0.35">
      <c r="B8" s="21" t="s">
        <v>156</v>
      </c>
      <c r="C8" s="75" t="s">
        <v>155</v>
      </c>
      <c r="D8" s="75"/>
      <c r="E8" s="45"/>
    </row>
    <row r="9" spans="1:6" ht="30" customHeight="1" x14ac:dyDescent="0.35">
      <c r="B9" s="21" t="s">
        <v>157</v>
      </c>
      <c r="C9" s="75" t="s">
        <v>158</v>
      </c>
      <c r="D9" s="75"/>
      <c r="E9" s="45">
        <f ca="1">IFERROR(ROUND(Dashboard!R11*12/MAX(1,MONTH(TODAY())),0),"")</f>
        <v>0</v>
      </c>
    </row>
    <row r="10" spans="1:6" ht="30" customHeight="1" x14ac:dyDescent="0.35">
      <c r="B10" s="21" t="s">
        <v>159</v>
      </c>
      <c r="C10" s="75" t="s">
        <v>160</v>
      </c>
      <c r="D10" s="75"/>
      <c r="E10" s="46" t="s">
        <v>161</v>
      </c>
    </row>
    <row r="11" spans="1:6" ht="9.75" customHeight="1" x14ac:dyDescent="0.35"/>
    <row r="12" spans="1:6" ht="25.5" customHeight="1" x14ac:dyDescent="0.35">
      <c r="A12" s="74" t="s">
        <v>162</v>
      </c>
      <c r="B12" s="74"/>
      <c r="C12" s="74"/>
      <c r="D12" s="74"/>
      <c r="E12" s="74"/>
      <c r="F12" s="74"/>
    </row>
    <row r="13" spans="1:6" ht="25.5" customHeight="1" x14ac:dyDescent="0.35">
      <c r="B13" s="110" t="s">
        <v>163</v>
      </c>
      <c r="C13" s="110"/>
      <c r="D13" s="47">
        <f ca="1">E9</f>
        <v>0</v>
      </c>
    </row>
    <row r="14" spans="1:6" ht="25.5" customHeight="1" x14ac:dyDescent="0.35">
      <c r="B14" s="110" t="s">
        <v>164</v>
      </c>
      <c r="C14" s="110"/>
      <c r="D14" s="47">
        <f>2820000</f>
        <v>2820000</v>
      </c>
    </row>
    <row r="15" spans="1:6" ht="25.5" customHeight="1" x14ac:dyDescent="0.35">
      <c r="B15" s="91" t="s">
        <v>165</v>
      </c>
      <c r="C15" s="91"/>
      <c r="D15" s="47">
        <f ca="1">MAX(0,D13-D14)</f>
        <v>0</v>
      </c>
    </row>
    <row r="16" spans="1:6" ht="25.5" customHeight="1" x14ac:dyDescent="0.35">
      <c r="B16" s="110" t="s">
        <v>166</v>
      </c>
      <c r="C16" s="110"/>
      <c r="D16" s="48">
        <f>12%</f>
        <v>0.12</v>
      </c>
    </row>
    <row r="17" spans="1:6" ht="25.5" customHeight="1" x14ac:dyDescent="0.35">
      <c r="B17" s="112" t="s">
        <v>167</v>
      </c>
      <c r="C17" s="112"/>
      <c r="D17" s="47">
        <f ca="1">ROUND(D15*D16,0)</f>
        <v>0</v>
      </c>
    </row>
    <row r="18" spans="1:6" ht="25.5" customHeight="1" x14ac:dyDescent="0.35">
      <c r="B18" s="112" t="s">
        <v>168</v>
      </c>
      <c r="C18" s="112"/>
      <c r="D18" s="47">
        <f ca="1">ROUND(D17/12,0)</f>
        <v>0</v>
      </c>
      <c r="E18" s="49" t="s">
        <v>169</v>
      </c>
    </row>
    <row r="19" spans="1:6" ht="25.5" customHeight="1" x14ac:dyDescent="0.35">
      <c r="B19" s="110" t="s">
        <v>170</v>
      </c>
      <c r="C19" s="110"/>
      <c r="D19" s="48">
        <f ca="1">IFERROR(D17/D13,0)</f>
        <v>0</v>
      </c>
    </row>
    <row r="20" spans="1:6" ht="9.75" customHeight="1" x14ac:dyDescent="0.35"/>
    <row r="21" spans="1:6" ht="25.5" customHeight="1" x14ac:dyDescent="0.35">
      <c r="A21" s="74" t="s">
        <v>171</v>
      </c>
      <c r="B21" s="74"/>
      <c r="C21" s="74"/>
      <c r="D21" s="74"/>
      <c r="E21" s="74"/>
      <c r="F21" s="74"/>
    </row>
    <row r="22" spans="1:6" ht="25.5" customHeight="1" x14ac:dyDescent="0.35">
      <c r="B22" s="110" t="s">
        <v>163</v>
      </c>
      <c r="C22" s="110"/>
      <c r="D22" s="47">
        <f ca="1">D13</f>
        <v>0</v>
      </c>
    </row>
    <row r="23" spans="1:6" ht="25.5" customHeight="1" x14ac:dyDescent="0.35">
      <c r="B23" s="110" t="s">
        <v>172</v>
      </c>
      <c r="C23" s="110"/>
      <c r="D23" s="47" t="str">
        <f>IF(Dashboard!R13&gt;0,Dashboard!R13,"")</f>
        <v/>
      </c>
    </row>
    <row r="24" spans="1:6" ht="25.5" customHeight="1" x14ac:dyDescent="0.35">
      <c r="B24" s="110" t="s">
        <v>173</v>
      </c>
      <c r="C24" s="110"/>
      <c r="D24" s="47">
        <f ca="1">D22*50%</f>
        <v>0</v>
      </c>
    </row>
    <row r="25" spans="1:6" ht="25.5" customHeight="1" x14ac:dyDescent="0.35">
      <c r="B25" s="110" t="s">
        <v>174</v>
      </c>
      <c r="C25" s="110"/>
      <c r="D25" s="47">
        <f ca="1">MIN(D23,D24)</f>
        <v>0</v>
      </c>
    </row>
    <row r="26" spans="1:6" ht="25.5" customHeight="1" x14ac:dyDescent="0.35">
      <c r="B26" s="91" t="s">
        <v>175</v>
      </c>
      <c r="C26" s="91"/>
      <c r="D26" s="47">
        <f ca="1">D22-D25</f>
        <v>0</v>
      </c>
    </row>
    <row r="27" spans="1:6" ht="25.5" customHeight="1" x14ac:dyDescent="0.35">
      <c r="B27" s="111" t="s">
        <v>176</v>
      </c>
      <c r="C27" s="111"/>
      <c r="D27" s="48">
        <f>30%</f>
        <v>0.3</v>
      </c>
    </row>
    <row r="28" spans="1:6" ht="25.5" customHeight="1" x14ac:dyDescent="0.35">
      <c r="B28" s="91" t="s">
        <v>177</v>
      </c>
      <c r="C28" s="91"/>
      <c r="D28" s="47">
        <f ca="1">ROUND(MAX(0,D26*D27),0)</f>
        <v>0</v>
      </c>
    </row>
    <row r="29" spans="1:6" ht="9.75" customHeight="1" x14ac:dyDescent="0.35"/>
    <row r="30" spans="1:6" ht="25.5" customHeight="1" x14ac:dyDescent="0.35">
      <c r="A30" s="74" t="s">
        <v>178</v>
      </c>
      <c r="B30" s="74"/>
      <c r="C30" s="74"/>
      <c r="D30" s="74"/>
      <c r="E30" s="74"/>
      <c r="F30" s="74"/>
    </row>
    <row r="31" spans="1:6" ht="25.5" customHeight="1" x14ac:dyDescent="0.35">
      <c r="B31" s="110" t="s">
        <v>179</v>
      </c>
      <c r="C31" s="110"/>
      <c r="D31" s="47">
        <f>Setup!$C$20</f>
        <v>0</v>
      </c>
    </row>
    <row r="32" spans="1:6" ht="25.5" customHeight="1" x14ac:dyDescent="0.35">
      <c r="B32" s="110" t="s">
        <v>180</v>
      </c>
      <c r="C32" s="110"/>
      <c r="D32" s="47">
        <f>Setup!$F$20</f>
        <v>0</v>
      </c>
    </row>
    <row r="33" spans="1:6" ht="25.5" customHeight="1" x14ac:dyDescent="0.35">
      <c r="B33" s="111" t="s">
        <v>181</v>
      </c>
      <c r="C33" s="111"/>
      <c r="D33" s="47">
        <f>ROUND(D31*6%,0)</f>
        <v>0</v>
      </c>
      <c r="E33" s="49" t="s">
        <v>182</v>
      </c>
    </row>
    <row r="34" spans="1:6" ht="25.5" customHeight="1" x14ac:dyDescent="0.35">
      <c r="B34" s="111" t="s">
        <v>183</v>
      </c>
      <c r="C34" s="111"/>
      <c r="D34" s="47">
        <f>ROUND(D32*6%,0)</f>
        <v>0</v>
      </c>
      <c r="E34" s="49" t="s">
        <v>182</v>
      </c>
    </row>
    <row r="35" spans="1:6" ht="25.5" customHeight="1" x14ac:dyDescent="0.35">
      <c r="B35" s="112" t="s">
        <v>184</v>
      </c>
      <c r="C35" s="112"/>
      <c r="D35" s="47">
        <f>D33+D34</f>
        <v>0</v>
      </c>
      <c r="E35" s="49" t="s">
        <v>185</v>
      </c>
    </row>
    <row r="36" spans="1:6" ht="25.5" customHeight="1" x14ac:dyDescent="0.35">
      <c r="B36" s="111" t="s">
        <v>186</v>
      </c>
      <c r="C36" s="111"/>
      <c r="D36" s="47">
        <f>ROUND(D35/4,0)</f>
        <v>0</v>
      </c>
      <c r="E36" s="49" t="s">
        <v>187</v>
      </c>
    </row>
    <row r="37" spans="1:6" ht="9.75" customHeight="1" x14ac:dyDescent="0.35"/>
    <row r="38" spans="1:6" ht="25.5" customHeight="1" x14ac:dyDescent="0.35">
      <c r="A38" s="74" t="s">
        <v>188</v>
      </c>
      <c r="B38" s="74"/>
      <c r="C38" s="74"/>
      <c r="D38" s="74"/>
      <c r="E38" s="74"/>
      <c r="F38" s="74"/>
    </row>
    <row r="39" spans="1:6" ht="21.75" customHeight="1" x14ac:dyDescent="0.35">
      <c r="B39" s="110" t="s">
        <v>189</v>
      </c>
      <c r="C39" s="110"/>
      <c r="D39" s="110"/>
      <c r="E39" s="110"/>
      <c r="F39" s="110"/>
    </row>
    <row r="40" spans="1:6" ht="21.75" customHeight="1" x14ac:dyDescent="0.35">
      <c r="B40" s="109" t="s">
        <v>190</v>
      </c>
      <c r="C40" s="109"/>
      <c r="D40" s="109"/>
      <c r="E40" s="109"/>
      <c r="F40" s="109"/>
    </row>
    <row r="41" spans="1:6" ht="21.75" customHeight="1" x14ac:dyDescent="0.35">
      <c r="B41" s="110" t="s">
        <v>191</v>
      </c>
      <c r="C41" s="110"/>
      <c r="D41" s="110"/>
      <c r="E41" s="110"/>
      <c r="F41" s="110"/>
    </row>
    <row r="42" spans="1:6" ht="21.75" customHeight="1" x14ac:dyDescent="0.35">
      <c r="B42" s="109" t="s">
        <v>192</v>
      </c>
      <c r="C42" s="109"/>
      <c r="D42" s="109"/>
      <c r="E42" s="109"/>
      <c r="F42" s="109"/>
    </row>
    <row r="43" spans="1:6" ht="21.75" customHeight="1" x14ac:dyDescent="0.35">
      <c r="B43" s="110" t="s">
        <v>193</v>
      </c>
      <c r="C43" s="110"/>
      <c r="D43" s="110"/>
      <c r="E43" s="110"/>
      <c r="F43" s="110"/>
    </row>
    <row r="44" spans="1:6" ht="21.75" customHeight="1" x14ac:dyDescent="0.35">
      <c r="B44" s="109" t="s">
        <v>194</v>
      </c>
      <c r="C44" s="109"/>
      <c r="D44" s="109"/>
      <c r="E44" s="109"/>
      <c r="F44" s="109"/>
    </row>
    <row r="45" spans="1:6" ht="21.75" customHeight="1" x14ac:dyDescent="0.35">
      <c r="B45" s="110" t="s">
        <v>195</v>
      </c>
      <c r="C45" s="110"/>
      <c r="D45" s="110"/>
      <c r="E45" s="110"/>
      <c r="F45" s="110"/>
    </row>
    <row r="46" spans="1:6" ht="21.75" customHeight="1" x14ac:dyDescent="0.35">
      <c r="B46" s="109" t="s">
        <v>196</v>
      </c>
      <c r="C46" s="109"/>
      <c r="D46" s="109"/>
      <c r="E46" s="109"/>
      <c r="F46" s="109"/>
    </row>
  </sheetData>
  <mergeCells count="40">
    <mergeCell ref="A1:F1"/>
    <mergeCell ref="A2:F2"/>
    <mergeCell ref="A4:F4"/>
    <mergeCell ref="A6:F6"/>
    <mergeCell ref="C7:D7"/>
    <mergeCell ref="C8:D8"/>
    <mergeCell ref="C9:D9"/>
    <mergeCell ref="C10:D10"/>
    <mergeCell ref="A12:F12"/>
    <mergeCell ref="B13:C13"/>
    <mergeCell ref="B14:C14"/>
    <mergeCell ref="B15:C15"/>
    <mergeCell ref="B16:C16"/>
    <mergeCell ref="B17:C17"/>
    <mergeCell ref="B18:C18"/>
    <mergeCell ref="B19:C19"/>
    <mergeCell ref="A21:F21"/>
    <mergeCell ref="B22:C22"/>
    <mergeCell ref="B23:C23"/>
    <mergeCell ref="B24:C24"/>
    <mergeCell ref="B25:C25"/>
    <mergeCell ref="B26:C26"/>
    <mergeCell ref="B27:C27"/>
    <mergeCell ref="B28:C28"/>
    <mergeCell ref="A30:F30"/>
    <mergeCell ref="B31:C31"/>
    <mergeCell ref="B32:C32"/>
    <mergeCell ref="B33:C33"/>
    <mergeCell ref="B34:C34"/>
    <mergeCell ref="B35:C35"/>
    <mergeCell ref="B36:C36"/>
    <mergeCell ref="A38:F38"/>
    <mergeCell ref="B39:F39"/>
    <mergeCell ref="B40:F40"/>
    <mergeCell ref="B41:F41"/>
    <mergeCell ref="B42:F42"/>
    <mergeCell ref="B43:F43"/>
    <mergeCell ref="B44:F44"/>
    <mergeCell ref="B45:F45"/>
    <mergeCell ref="B46:F46"/>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45"/>
  <sheetViews>
    <sheetView showGridLines="0" topLeftCell="A25" zoomScale="70" zoomScaleNormal="70" workbookViewId="0">
      <selection activeCell="N17" sqref="N17"/>
    </sheetView>
  </sheetViews>
  <sheetFormatPr defaultColWidth="8.6328125" defaultRowHeight="14.5" x14ac:dyDescent="0.35"/>
  <cols>
    <col min="1" max="1" width="4" style="1" customWidth="1"/>
    <col min="2" max="2" width="25.453125" style="1" customWidth="1"/>
    <col min="3" max="3" width="16.36328125" style="1" customWidth="1"/>
    <col min="4" max="4" width="20" style="1" customWidth="1"/>
    <col min="5" max="7" width="22" style="1" customWidth="1"/>
    <col min="8" max="8" width="18" style="1" customWidth="1"/>
    <col min="9" max="9" width="27.81640625" style="1" customWidth="1"/>
  </cols>
  <sheetData>
    <row r="1" spans="1:9" ht="45" customHeight="1" x14ac:dyDescent="0.35">
      <c r="A1" s="125" t="s">
        <v>197</v>
      </c>
      <c r="B1" s="125"/>
      <c r="C1" s="125"/>
      <c r="D1" s="125"/>
      <c r="E1" s="125"/>
      <c r="F1" s="125"/>
      <c r="G1" s="125"/>
      <c r="H1" s="125"/>
      <c r="I1" s="125"/>
    </row>
    <row r="2" spans="1:9" ht="18" customHeight="1" x14ac:dyDescent="0.35">
      <c r="A2" s="126" t="s">
        <v>198</v>
      </c>
      <c r="B2" s="126"/>
      <c r="C2" s="126"/>
      <c r="D2" s="126"/>
      <c r="E2" s="126"/>
      <c r="F2" s="126"/>
      <c r="G2" s="126"/>
      <c r="H2" s="126"/>
      <c r="I2" s="126"/>
    </row>
    <row r="3" spans="1:9" ht="9.75" customHeight="1" x14ac:dyDescent="0.35"/>
    <row r="4" spans="1:9" ht="24" customHeight="1" x14ac:dyDescent="0.35">
      <c r="A4" s="128" t="s">
        <v>199</v>
      </c>
      <c r="B4" s="128"/>
      <c r="C4" s="128"/>
      <c r="D4" s="128"/>
      <c r="E4" s="128"/>
      <c r="F4" s="128"/>
      <c r="G4" s="128"/>
      <c r="H4" s="128"/>
      <c r="I4" s="128"/>
    </row>
    <row r="5" spans="1:9" ht="25.5" customHeight="1" x14ac:dyDescent="0.35">
      <c r="A5" s="127" t="s">
        <v>200</v>
      </c>
      <c r="B5" s="127"/>
      <c r="C5" s="127"/>
      <c r="D5" s="127"/>
      <c r="E5" s="127"/>
      <c r="F5" s="127"/>
      <c r="G5" s="127"/>
      <c r="H5" s="127"/>
      <c r="I5" s="127"/>
    </row>
    <row r="6" spans="1:9" ht="25.5" customHeight="1" x14ac:dyDescent="0.35">
      <c r="A6" s="37" t="s">
        <v>29</v>
      </c>
      <c r="B6" s="37" t="s">
        <v>201</v>
      </c>
      <c r="C6" s="37" t="s">
        <v>202</v>
      </c>
      <c r="D6" s="37" t="s">
        <v>203</v>
      </c>
      <c r="E6" s="37" t="s">
        <v>204</v>
      </c>
      <c r="F6" s="37" t="s">
        <v>205</v>
      </c>
      <c r="G6" s="37" t="s">
        <v>206</v>
      </c>
      <c r="H6" s="37" t="s">
        <v>207</v>
      </c>
      <c r="I6" s="37" t="s">
        <v>81</v>
      </c>
    </row>
    <row r="7" spans="1:9" ht="21.75" customHeight="1" x14ac:dyDescent="0.35">
      <c r="A7" s="25">
        <v>1</v>
      </c>
      <c r="B7" s="43" t="s">
        <v>208</v>
      </c>
      <c r="C7" s="25" t="s">
        <v>209</v>
      </c>
      <c r="D7" s="25" t="s">
        <v>210</v>
      </c>
      <c r="E7" s="25" t="s">
        <v>211</v>
      </c>
      <c r="F7" s="25" t="s">
        <v>212</v>
      </c>
      <c r="G7" s="25" t="s">
        <v>213</v>
      </c>
      <c r="H7" s="25" t="s">
        <v>214</v>
      </c>
      <c r="I7" s="50" t="s">
        <v>215</v>
      </c>
    </row>
    <row r="8" spans="1:9" ht="21.75" customHeight="1" x14ac:dyDescent="0.35">
      <c r="A8" s="51">
        <v>2</v>
      </c>
      <c r="B8" s="52" t="s">
        <v>216</v>
      </c>
      <c r="C8" s="51" t="s">
        <v>217</v>
      </c>
      <c r="D8" s="51" t="s">
        <v>218</v>
      </c>
      <c r="E8" s="51" t="s">
        <v>219</v>
      </c>
      <c r="F8" s="51" t="s">
        <v>220</v>
      </c>
      <c r="G8" s="51" t="s">
        <v>221</v>
      </c>
      <c r="H8" s="51" t="s">
        <v>222</v>
      </c>
      <c r="I8" s="53" t="s">
        <v>223</v>
      </c>
    </row>
    <row r="9" spans="1:9" ht="21.75" customHeight="1" x14ac:dyDescent="0.35">
      <c r="A9" s="25">
        <v>3</v>
      </c>
      <c r="B9" s="43" t="s">
        <v>224</v>
      </c>
      <c r="C9" s="25" t="s">
        <v>217</v>
      </c>
      <c r="D9" s="25" t="s">
        <v>225</v>
      </c>
      <c r="E9" s="25" t="s">
        <v>226</v>
      </c>
      <c r="F9" s="25" t="s">
        <v>227</v>
      </c>
      <c r="G9" s="25" t="s">
        <v>228</v>
      </c>
      <c r="H9" s="25" t="s">
        <v>222</v>
      </c>
      <c r="I9" s="50" t="s">
        <v>229</v>
      </c>
    </row>
    <row r="10" spans="1:9" ht="21.75" customHeight="1" x14ac:dyDescent="0.35">
      <c r="A10" s="51">
        <v>4</v>
      </c>
      <c r="B10" s="52" t="s">
        <v>230</v>
      </c>
      <c r="C10" s="51" t="s">
        <v>217</v>
      </c>
      <c r="D10" s="51" t="s">
        <v>231</v>
      </c>
      <c r="E10" s="51" t="s">
        <v>232</v>
      </c>
      <c r="F10" s="51" t="s">
        <v>211</v>
      </c>
      <c r="G10" s="51" t="s">
        <v>233</v>
      </c>
      <c r="H10" s="51" t="s">
        <v>214</v>
      </c>
      <c r="I10" s="53" t="s">
        <v>234</v>
      </c>
    </row>
    <row r="11" spans="1:9" ht="21.75" customHeight="1" x14ac:dyDescent="0.35">
      <c r="A11" s="25">
        <v>5</v>
      </c>
      <c r="B11" s="43" t="s">
        <v>235</v>
      </c>
      <c r="C11" s="25" t="s">
        <v>236</v>
      </c>
      <c r="D11" s="25" t="s">
        <v>237</v>
      </c>
      <c r="E11" s="25" t="s">
        <v>225</v>
      </c>
      <c r="F11" s="25" t="s">
        <v>238</v>
      </c>
      <c r="G11" s="25" t="s">
        <v>239</v>
      </c>
      <c r="H11" s="25" t="s">
        <v>214</v>
      </c>
      <c r="I11" s="50" t="s">
        <v>240</v>
      </c>
    </row>
    <row r="12" spans="1:9" ht="21.75" customHeight="1" x14ac:dyDescent="0.35">
      <c r="A12" s="51">
        <v>6</v>
      </c>
      <c r="B12" s="52" t="s">
        <v>241</v>
      </c>
      <c r="C12" s="51" t="s">
        <v>236</v>
      </c>
      <c r="D12" s="51" t="s">
        <v>242</v>
      </c>
      <c r="E12" s="51" t="s">
        <v>243</v>
      </c>
      <c r="F12" s="51" t="s">
        <v>244</v>
      </c>
      <c r="G12" s="51" t="s">
        <v>245</v>
      </c>
      <c r="H12" s="51" t="s">
        <v>246</v>
      </c>
      <c r="I12" s="53" t="s">
        <v>247</v>
      </c>
    </row>
    <row r="13" spans="1:9" ht="21.75" customHeight="1" x14ac:dyDescent="0.35">
      <c r="A13" s="25">
        <v>7</v>
      </c>
      <c r="B13" s="43" t="s">
        <v>248</v>
      </c>
      <c r="C13" s="25" t="s">
        <v>249</v>
      </c>
      <c r="D13" s="25" t="s">
        <v>250</v>
      </c>
      <c r="E13" s="25" t="s">
        <v>251</v>
      </c>
      <c r="F13" s="25" t="s">
        <v>252</v>
      </c>
      <c r="G13" s="25" t="s">
        <v>253</v>
      </c>
      <c r="H13" s="25" t="s">
        <v>246</v>
      </c>
      <c r="I13" s="50" t="s">
        <v>254</v>
      </c>
    </row>
    <row r="14" spans="1:9" ht="21.75" customHeight="1" x14ac:dyDescent="0.35">
      <c r="A14" s="51">
        <v>8</v>
      </c>
      <c r="B14" s="52" t="s">
        <v>255</v>
      </c>
      <c r="C14" s="51" t="s">
        <v>236</v>
      </c>
      <c r="D14" s="51" t="s">
        <v>256</v>
      </c>
      <c r="E14" s="51" t="s">
        <v>218</v>
      </c>
      <c r="F14" s="51" t="s">
        <v>210</v>
      </c>
      <c r="G14" s="51" t="s">
        <v>257</v>
      </c>
      <c r="H14" s="51" t="s">
        <v>246</v>
      </c>
      <c r="I14" s="53" t="s">
        <v>258</v>
      </c>
    </row>
    <row r="15" spans="1:9" ht="21.75" customHeight="1" x14ac:dyDescent="0.35">
      <c r="A15" s="54">
        <v>9</v>
      </c>
      <c r="B15" s="55" t="s">
        <v>259</v>
      </c>
      <c r="C15" s="56" t="s">
        <v>260</v>
      </c>
      <c r="D15" s="56" t="s">
        <v>261</v>
      </c>
      <c r="E15" s="56" t="s">
        <v>262</v>
      </c>
      <c r="F15" s="56" t="s">
        <v>218</v>
      </c>
      <c r="G15" s="56" t="s">
        <v>263</v>
      </c>
      <c r="H15" s="56" t="s">
        <v>246</v>
      </c>
      <c r="I15" s="57" t="s">
        <v>264</v>
      </c>
    </row>
    <row r="16" spans="1:9" ht="21.75" customHeight="1" x14ac:dyDescent="0.35">
      <c r="A16" s="51">
        <v>10</v>
      </c>
      <c r="B16" s="52" t="s">
        <v>265</v>
      </c>
      <c r="C16" s="51" t="s">
        <v>260</v>
      </c>
      <c r="D16" s="51" t="s">
        <v>266</v>
      </c>
      <c r="E16" s="51" t="s">
        <v>237</v>
      </c>
      <c r="F16" s="51" t="s">
        <v>225</v>
      </c>
      <c r="G16" s="51" t="s">
        <v>253</v>
      </c>
      <c r="H16" s="51" t="s">
        <v>267</v>
      </c>
      <c r="I16" s="53" t="s">
        <v>268</v>
      </c>
    </row>
    <row r="17" spans="1:9" ht="21.75" customHeight="1" x14ac:dyDescent="0.35">
      <c r="A17" s="51">
        <v>11</v>
      </c>
      <c r="B17" s="52" t="s">
        <v>269</v>
      </c>
      <c r="C17" s="51" t="s">
        <v>260</v>
      </c>
      <c r="D17" s="51" t="s">
        <v>270</v>
      </c>
      <c r="E17" s="51" t="s">
        <v>271</v>
      </c>
      <c r="F17" s="51" t="s">
        <v>272</v>
      </c>
      <c r="G17" s="51" t="s">
        <v>253</v>
      </c>
      <c r="H17" s="51" t="s">
        <v>246</v>
      </c>
      <c r="I17" s="53" t="s">
        <v>273</v>
      </c>
    </row>
    <row r="18" spans="1:9" ht="21.75" customHeight="1" x14ac:dyDescent="0.35">
      <c r="A18" s="51">
        <v>12</v>
      </c>
      <c r="B18" s="52" t="s">
        <v>274</v>
      </c>
      <c r="C18" s="51" t="s">
        <v>249</v>
      </c>
      <c r="D18" s="51" t="s">
        <v>261</v>
      </c>
      <c r="E18" s="51" t="s">
        <v>242</v>
      </c>
      <c r="F18" s="51" t="s">
        <v>243</v>
      </c>
      <c r="G18" s="51" t="s">
        <v>263</v>
      </c>
      <c r="H18" s="51" t="s">
        <v>267</v>
      </c>
      <c r="I18" s="53" t="s">
        <v>275</v>
      </c>
    </row>
    <row r="19" spans="1:9" ht="21.75" customHeight="1" x14ac:dyDescent="0.35">
      <c r="A19" s="51">
        <v>13</v>
      </c>
      <c r="B19" s="52" t="s">
        <v>276</v>
      </c>
      <c r="C19" s="51" t="s">
        <v>260</v>
      </c>
      <c r="D19" s="51" t="s">
        <v>277</v>
      </c>
      <c r="E19" s="51" t="s">
        <v>278</v>
      </c>
      <c r="F19" s="51" t="s">
        <v>279</v>
      </c>
      <c r="G19" s="51" t="s">
        <v>280</v>
      </c>
      <c r="H19" s="51" t="s">
        <v>267</v>
      </c>
      <c r="I19" s="53" t="s">
        <v>281</v>
      </c>
    </row>
    <row r="20" spans="1:9" ht="21.75" customHeight="1" x14ac:dyDescent="0.35">
      <c r="A20" s="51">
        <v>14</v>
      </c>
      <c r="B20" s="52" t="s">
        <v>282</v>
      </c>
      <c r="C20" s="51" t="s">
        <v>260</v>
      </c>
      <c r="D20" s="51" t="s">
        <v>283</v>
      </c>
      <c r="E20" s="51" t="s">
        <v>284</v>
      </c>
      <c r="F20" s="51" t="s">
        <v>251</v>
      </c>
      <c r="G20" s="51" t="s">
        <v>285</v>
      </c>
      <c r="H20" s="51" t="s">
        <v>286</v>
      </c>
      <c r="I20" s="53" t="s">
        <v>287</v>
      </c>
    </row>
    <row r="21" spans="1:9" ht="21.75" customHeight="1" x14ac:dyDescent="0.35">
      <c r="A21" s="51">
        <v>15</v>
      </c>
      <c r="B21" s="52" t="s">
        <v>288</v>
      </c>
      <c r="C21" s="51" t="s">
        <v>289</v>
      </c>
      <c r="D21" s="51" t="s">
        <v>290</v>
      </c>
      <c r="E21" s="51" t="s">
        <v>277</v>
      </c>
      <c r="F21" s="51" t="s">
        <v>291</v>
      </c>
      <c r="G21" s="51" t="s">
        <v>292</v>
      </c>
      <c r="H21" s="51" t="s">
        <v>293</v>
      </c>
      <c r="I21" s="53" t="s">
        <v>294</v>
      </c>
    </row>
    <row r="22" spans="1:9" ht="21.75" customHeight="1" x14ac:dyDescent="0.35">
      <c r="A22" s="51">
        <v>16</v>
      </c>
      <c r="B22" s="52" t="s">
        <v>295</v>
      </c>
      <c r="C22" s="51" t="s">
        <v>249</v>
      </c>
      <c r="D22" s="51" t="s">
        <v>261</v>
      </c>
      <c r="E22" s="51" t="s">
        <v>242</v>
      </c>
      <c r="F22" s="51" t="s">
        <v>243</v>
      </c>
      <c r="G22" s="51" t="s">
        <v>253</v>
      </c>
      <c r="H22" s="51" t="s">
        <v>267</v>
      </c>
      <c r="I22" s="53" t="s">
        <v>296</v>
      </c>
    </row>
    <row r="23" spans="1:9" ht="21.75" customHeight="1" x14ac:dyDescent="0.35">
      <c r="A23" s="51">
        <v>17</v>
      </c>
      <c r="B23" s="52" t="s">
        <v>297</v>
      </c>
      <c r="C23" s="51" t="s">
        <v>289</v>
      </c>
      <c r="D23" s="51" t="s">
        <v>298</v>
      </c>
      <c r="E23" s="51" t="s">
        <v>299</v>
      </c>
      <c r="F23" s="51" t="s">
        <v>300</v>
      </c>
      <c r="G23" s="51" t="s">
        <v>285</v>
      </c>
      <c r="H23" s="51" t="s">
        <v>293</v>
      </c>
      <c r="I23" s="53" t="s">
        <v>301</v>
      </c>
    </row>
    <row r="24" spans="1:9" ht="21.75" customHeight="1" x14ac:dyDescent="0.35">
      <c r="A24" s="51">
        <v>18</v>
      </c>
      <c r="B24" s="52" t="s">
        <v>302</v>
      </c>
      <c r="C24" s="51" t="s">
        <v>260</v>
      </c>
      <c r="D24" s="51" t="s">
        <v>299</v>
      </c>
      <c r="E24" s="51" t="s">
        <v>237</v>
      </c>
      <c r="F24" s="51" t="s">
        <v>225</v>
      </c>
      <c r="G24" s="51" t="s">
        <v>303</v>
      </c>
      <c r="H24" s="51" t="s">
        <v>246</v>
      </c>
      <c r="I24" s="53" t="s">
        <v>304</v>
      </c>
    </row>
    <row r="25" spans="1:9" ht="21.75" customHeight="1" x14ac:dyDescent="0.35">
      <c r="A25" s="51">
        <v>19</v>
      </c>
      <c r="B25" s="52" t="s">
        <v>305</v>
      </c>
      <c r="C25" s="51" t="s">
        <v>236</v>
      </c>
      <c r="D25" s="51" t="s">
        <v>262</v>
      </c>
      <c r="E25" s="51" t="s">
        <v>306</v>
      </c>
      <c r="F25" s="51" t="s">
        <v>219</v>
      </c>
      <c r="G25" s="51" t="s">
        <v>307</v>
      </c>
      <c r="H25" s="51" t="s">
        <v>214</v>
      </c>
      <c r="I25" s="53" t="s">
        <v>308</v>
      </c>
    </row>
    <row r="26" spans="1:9" ht="21.75" customHeight="1" x14ac:dyDescent="0.35">
      <c r="A26" s="51">
        <v>20</v>
      </c>
      <c r="B26" s="52" t="s">
        <v>309</v>
      </c>
      <c r="C26" s="51" t="s">
        <v>310</v>
      </c>
      <c r="D26" s="51" t="s">
        <v>311</v>
      </c>
      <c r="E26" s="51" t="s">
        <v>312</v>
      </c>
      <c r="F26" s="51" t="s">
        <v>313</v>
      </c>
      <c r="G26" s="51" t="s">
        <v>314</v>
      </c>
      <c r="H26" s="51" t="s">
        <v>286</v>
      </c>
      <c r="I26" s="53" t="s">
        <v>315</v>
      </c>
    </row>
    <row r="27" spans="1:9" ht="21.75" customHeight="1" x14ac:dyDescent="0.35">
      <c r="A27" s="51">
        <v>21</v>
      </c>
      <c r="B27" s="52" t="s">
        <v>316</v>
      </c>
      <c r="C27" s="51" t="s">
        <v>310</v>
      </c>
      <c r="D27" s="51" t="s">
        <v>317</v>
      </c>
      <c r="E27" s="51" t="s">
        <v>318</v>
      </c>
      <c r="F27" s="51" t="s">
        <v>319</v>
      </c>
      <c r="G27" s="51" t="s">
        <v>320</v>
      </c>
      <c r="H27" s="51" t="s">
        <v>286</v>
      </c>
      <c r="I27" s="53" t="s">
        <v>321</v>
      </c>
    </row>
    <row r="28" spans="1:9" ht="21.75" customHeight="1" x14ac:dyDescent="0.35">
      <c r="A28" s="51">
        <v>22</v>
      </c>
      <c r="B28" s="52" t="s">
        <v>322</v>
      </c>
      <c r="C28" s="51" t="s">
        <v>310</v>
      </c>
      <c r="D28" s="51" t="s">
        <v>323</v>
      </c>
      <c r="E28" s="51" t="s">
        <v>324</v>
      </c>
      <c r="F28" s="51" t="s">
        <v>325</v>
      </c>
      <c r="G28" s="51" t="s">
        <v>326</v>
      </c>
      <c r="H28" s="51" t="s">
        <v>293</v>
      </c>
      <c r="I28" s="53" t="s">
        <v>327</v>
      </c>
    </row>
    <row r="29" spans="1:9" ht="9.75" customHeight="1" x14ac:dyDescent="0.35">
      <c r="A29" s="58"/>
      <c r="B29" s="58"/>
      <c r="C29" s="58"/>
      <c r="D29" s="58"/>
      <c r="E29" s="3"/>
      <c r="F29" s="3"/>
      <c r="G29" s="3"/>
      <c r="H29" s="3"/>
      <c r="I29" s="3"/>
    </row>
    <row r="30" spans="1:9" ht="21.75" customHeight="1" x14ac:dyDescent="0.35">
      <c r="A30" s="74" t="s">
        <v>328</v>
      </c>
      <c r="B30" s="74"/>
      <c r="C30" s="74"/>
      <c r="D30" s="74"/>
      <c r="E30" s="74"/>
      <c r="F30" s="74"/>
      <c r="G30" s="74"/>
      <c r="H30" s="74"/>
      <c r="I30" s="74"/>
    </row>
    <row r="31" spans="1:9" ht="25.5" customHeight="1" x14ac:dyDescent="0.35">
      <c r="A31" s="37" t="s">
        <v>29</v>
      </c>
      <c r="B31" s="37" t="s">
        <v>329</v>
      </c>
      <c r="C31" s="37" t="s">
        <v>330</v>
      </c>
      <c r="D31" s="117" t="s">
        <v>81</v>
      </c>
      <c r="E31" s="117"/>
      <c r="F31" s="117"/>
      <c r="G31" s="117"/>
      <c r="H31" s="117"/>
      <c r="I31" s="117"/>
    </row>
    <row r="32" spans="1:9" ht="25.5" customHeight="1" x14ac:dyDescent="0.35">
      <c r="A32" s="25">
        <v>1</v>
      </c>
      <c r="B32" s="59" t="s">
        <v>331</v>
      </c>
      <c r="C32" s="60" t="s">
        <v>332</v>
      </c>
      <c r="D32" s="115" t="s">
        <v>333</v>
      </c>
      <c r="E32" s="115"/>
      <c r="F32" s="115"/>
      <c r="G32" s="115"/>
      <c r="H32" s="115"/>
      <c r="I32" s="115"/>
    </row>
    <row r="33" spans="1:9" ht="25.5" customHeight="1" x14ac:dyDescent="0.35">
      <c r="A33" s="51">
        <v>2</v>
      </c>
      <c r="B33" s="61" t="s">
        <v>334</v>
      </c>
      <c r="C33" s="62" t="s">
        <v>335</v>
      </c>
      <c r="D33" s="114" t="s">
        <v>336</v>
      </c>
      <c r="E33" s="114"/>
      <c r="F33" s="114"/>
      <c r="G33" s="114"/>
      <c r="H33" s="114"/>
      <c r="I33" s="114"/>
    </row>
    <row r="34" spans="1:9" ht="25.5" customHeight="1" x14ac:dyDescent="0.35">
      <c r="A34" s="25">
        <v>3</v>
      </c>
      <c r="B34" s="59" t="s">
        <v>337</v>
      </c>
      <c r="C34" s="60" t="s">
        <v>338</v>
      </c>
      <c r="D34" s="115" t="s">
        <v>339</v>
      </c>
      <c r="E34" s="115"/>
      <c r="F34" s="115"/>
      <c r="G34" s="115"/>
      <c r="H34" s="115"/>
      <c r="I34" s="115"/>
    </row>
    <row r="35" spans="1:9" ht="25.5" customHeight="1" x14ac:dyDescent="0.35">
      <c r="A35" s="51">
        <v>4</v>
      </c>
      <c r="B35" s="61" t="s">
        <v>340</v>
      </c>
      <c r="C35" s="62" t="s">
        <v>341</v>
      </c>
      <c r="D35" s="114" t="s">
        <v>342</v>
      </c>
      <c r="E35" s="114"/>
      <c r="F35" s="114"/>
      <c r="G35" s="114"/>
      <c r="H35" s="114"/>
      <c r="I35" s="114"/>
    </row>
    <row r="36" spans="1:9" ht="25.5" customHeight="1" x14ac:dyDescent="0.35">
      <c r="A36" s="25">
        <v>5</v>
      </c>
      <c r="B36" s="59" t="s">
        <v>343</v>
      </c>
      <c r="C36" s="60" t="s">
        <v>338</v>
      </c>
      <c r="D36" s="115" t="s">
        <v>344</v>
      </c>
      <c r="E36" s="115"/>
      <c r="F36" s="115"/>
      <c r="G36" s="115"/>
      <c r="H36" s="115"/>
      <c r="I36" s="115"/>
    </row>
    <row r="37" spans="1:9" ht="25.5" customHeight="1" x14ac:dyDescent="0.35">
      <c r="A37" s="51">
        <v>6</v>
      </c>
      <c r="B37" s="61" t="s">
        <v>345</v>
      </c>
      <c r="C37" s="62" t="s">
        <v>346</v>
      </c>
      <c r="D37" s="114" t="s">
        <v>347</v>
      </c>
      <c r="E37" s="114"/>
      <c r="F37" s="114"/>
      <c r="G37" s="114"/>
      <c r="H37" s="114"/>
      <c r="I37" s="114"/>
    </row>
    <row r="38" spans="1:9" ht="15" customHeight="1" x14ac:dyDescent="0.35">
      <c r="A38" s="3"/>
      <c r="B38" s="3"/>
      <c r="C38" s="3"/>
      <c r="D38" s="3"/>
      <c r="E38" s="3"/>
      <c r="F38" s="3"/>
      <c r="G38" s="3"/>
      <c r="H38" s="3"/>
      <c r="I38" s="3"/>
    </row>
    <row r="39" spans="1:9" ht="30" customHeight="1" x14ac:dyDescent="0.35">
      <c r="A39" s="116" t="s">
        <v>348</v>
      </c>
      <c r="B39" s="116"/>
      <c r="C39" s="116"/>
      <c r="D39" s="116"/>
      <c r="E39" s="116"/>
      <c r="F39" s="116"/>
      <c r="G39" s="116"/>
      <c r="H39" s="116"/>
      <c r="I39" s="116"/>
    </row>
    <row r="40" spans="1:9" ht="15" customHeight="1" x14ac:dyDescent="0.35">
      <c r="A40" s="3"/>
      <c r="B40" s="3"/>
      <c r="C40" s="3"/>
      <c r="D40" s="3"/>
      <c r="E40" s="3"/>
      <c r="F40" s="3"/>
      <c r="G40" s="3"/>
      <c r="H40" s="3"/>
      <c r="I40" s="3"/>
    </row>
    <row r="41" spans="1:9" ht="15" customHeight="1" x14ac:dyDescent="0.35">
      <c r="A41" s="3"/>
      <c r="B41" s="3"/>
      <c r="C41" s="3"/>
      <c r="D41" s="3"/>
      <c r="E41" s="3"/>
      <c r="F41" s="3"/>
      <c r="G41" s="3"/>
      <c r="H41" s="3"/>
      <c r="I41" s="3"/>
    </row>
    <row r="42" spans="1:9" ht="15" customHeight="1" x14ac:dyDescent="0.35">
      <c r="A42" s="3"/>
      <c r="B42" s="3"/>
      <c r="C42" s="3"/>
      <c r="D42" s="3"/>
      <c r="E42" s="3"/>
      <c r="F42" s="3"/>
      <c r="G42" s="3"/>
      <c r="H42" s="3"/>
      <c r="I42" s="3"/>
    </row>
    <row r="43" spans="1:9" ht="15" customHeight="1" x14ac:dyDescent="0.35">
      <c r="A43" s="3"/>
      <c r="B43" s="3"/>
      <c r="C43" s="3"/>
      <c r="D43" s="3"/>
      <c r="E43" s="3"/>
      <c r="F43" s="3"/>
      <c r="G43" s="3"/>
      <c r="H43" s="3"/>
      <c r="I43" s="3"/>
    </row>
    <row r="44" spans="1:9" ht="15" customHeight="1" x14ac:dyDescent="0.35">
      <c r="A44" s="3"/>
      <c r="B44" s="3"/>
      <c r="C44" s="3"/>
      <c r="D44" s="3"/>
      <c r="E44" s="3"/>
      <c r="F44" s="3"/>
      <c r="G44" s="3"/>
      <c r="H44" s="3"/>
      <c r="I44" s="3"/>
    </row>
    <row r="45" spans="1:9" ht="15" customHeight="1" x14ac:dyDescent="0.35">
      <c r="A45" s="3"/>
      <c r="B45" s="3"/>
      <c r="C45" s="3"/>
      <c r="D45" s="3"/>
      <c r="E45" s="3"/>
      <c r="F45" s="3"/>
      <c r="G45" s="3"/>
      <c r="H45" s="3"/>
      <c r="I45" s="3"/>
    </row>
  </sheetData>
  <mergeCells count="13">
    <mergeCell ref="A5:I5"/>
    <mergeCell ref="A1:I1"/>
    <mergeCell ref="A2:I2"/>
    <mergeCell ref="A4:I4"/>
    <mergeCell ref="D35:I35"/>
    <mergeCell ref="D36:I36"/>
    <mergeCell ref="D37:I37"/>
    <mergeCell ref="A39:I39"/>
    <mergeCell ref="A30:I30"/>
    <mergeCell ref="D31:I31"/>
    <mergeCell ref="D32:I32"/>
    <mergeCell ref="D33:I33"/>
    <mergeCell ref="D34:I34"/>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5B6"/>
    <pageSetUpPr fitToPage="1"/>
  </sheetPr>
  <dimension ref="A1:E36"/>
  <sheetViews>
    <sheetView showGridLines="0" zoomScaleNormal="100" workbookViewId="0">
      <selection activeCell="I13" sqref="I13"/>
    </sheetView>
  </sheetViews>
  <sheetFormatPr defaultColWidth="8.6328125" defaultRowHeight="14.5" x14ac:dyDescent="0.35"/>
  <cols>
    <col min="1" max="1" width="3" style="1" customWidth="1"/>
    <col min="2" max="2" width="30" style="1" customWidth="1"/>
    <col min="3" max="3" width="24" style="1" customWidth="1"/>
    <col min="4" max="4" width="3" style="1" customWidth="1"/>
    <col min="5" max="5" width="24" style="1" customWidth="1"/>
  </cols>
  <sheetData>
    <row r="1" spans="1:5" ht="7.5" customHeight="1" x14ac:dyDescent="0.35">
      <c r="A1" s="63"/>
      <c r="B1" s="63"/>
      <c r="C1" s="63"/>
      <c r="D1" s="63"/>
      <c r="E1" s="63"/>
    </row>
    <row r="2" spans="1:5" ht="54.75" customHeight="1" x14ac:dyDescent="0.35">
      <c r="A2" s="123" t="s">
        <v>349</v>
      </c>
      <c r="B2" s="123"/>
      <c r="C2" s="123"/>
      <c r="D2" s="123"/>
      <c r="E2" s="123"/>
    </row>
    <row r="3" spans="1:5" ht="30" customHeight="1" x14ac:dyDescent="0.35">
      <c r="A3" s="124" t="s">
        <v>350</v>
      </c>
      <c r="B3" s="124"/>
      <c r="C3" s="124"/>
      <c r="D3" s="124"/>
      <c r="E3" s="124"/>
    </row>
    <row r="4" spans="1:5" ht="7.5" customHeight="1" x14ac:dyDescent="0.35">
      <c r="A4" s="2"/>
      <c r="B4" s="2"/>
      <c r="C4" s="2"/>
      <c r="D4" s="2"/>
      <c r="E4" s="2"/>
    </row>
    <row r="5" spans="1:5" ht="9.75" customHeight="1" x14ac:dyDescent="0.35"/>
    <row r="6" spans="1:5" ht="25.5" customHeight="1" x14ac:dyDescent="0.35">
      <c r="B6" s="64" t="s">
        <v>351</v>
      </c>
      <c r="C6" s="65">
        <f>Setup!$A$24</f>
        <v>1</v>
      </c>
      <c r="D6" s="66"/>
      <c r="E6" s="64" t="s">
        <v>352</v>
      </c>
    </row>
    <row r="7" spans="1:5" ht="25.5" customHeight="1" x14ac:dyDescent="0.35">
      <c r="B7" s="64" t="s">
        <v>353</v>
      </c>
      <c r="C7" s="65"/>
      <c r="D7" s="66"/>
      <c r="E7" s="64" t="s">
        <v>354</v>
      </c>
    </row>
    <row r="8" spans="1:5" ht="25.5" customHeight="1" x14ac:dyDescent="0.35">
      <c r="B8" s="64" t="s">
        <v>355</v>
      </c>
      <c r="C8" s="65"/>
      <c r="D8" s="66"/>
      <c r="E8" s="64" t="s">
        <v>356</v>
      </c>
    </row>
    <row r="9" spans="1:5" ht="9.75" customHeight="1" x14ac:dyDescent="0.35"/>
    <row r="10" spans="1:5" ht="24" customHeight="1" x14ac:dyDescent="0.35">
      <c r="B10" s="74" t="s">
        <v>357</v>
      </c>
      <c r="C10" s="74"/>
      <c r="D10" s="74"/>
      <c r="E10" s="74"/>
    </row>
    <row r="11" spans="1:5" ht="24" customHeight="1" x14ac:dyDescent="0.35">
      <c r="B11" s="120" t="s">
        <v>358</v>
      </c>
      <c r="C11" s="120"/>
      <c r="D11" s="120"/>
      <c r="E11" s="67">
        <f ca="1">Dashboard!R10</f>
        <v>0</v>
      </c>
    </row>
    <row r="12" spans="1:5" ht="24" customHeight="1" x14ac:dyDescent="0.35">
      <c r="B12" s="120" t="s">
        <v>359</v>
      </c>
      <c r="C12" s="120"/>
      <c r="D12" s="120"/>
      <c r="E12" s="68">
        <f>Dashboard!R11</f>
        <v>0</v>
      </c>
    </row>
    <row r="13" spans="1:5" ht="24" customHeight="1" x14ac:dyDescent="0.35">
      <c r="B13" s="120" t="s">
        <v>360</v>
      </c>
      <c r="C13" s="120"/>
      <c r="D13" s="120"/>
      <c r="E13" s="67">
        <f ca="1">Dashboard!R17</f>
        <v>0</v>
      </c>
    </row>
    <row r="14" spans="1:5" ht="9.75" customHeight="1" x14ac:dyDescent="0.35"/>
    <row r="15" spans="1:5" ht="24" customHeight="1" x14ac:dyDescent="0.35">
      <c r="B15" s="74" t="s">
        <v>361</v>
      </c>
      <c r="C15" s="74"/>
      <c r="D15" s="74"/>
      <c r="E15" s="74"/>
    </row>
    <row r="16" spans="1:5" ht="24" customHeight="1" x14ac:dyDescent="0.35">
      <c r="B16" s="120" t="s">
        <v>362</v>
      </c>
      <c r="C16" s="120"/>
      <c r="D16" s="120"/>
      <c r="E16" s="69">
        <f>Dashboard!R15</f>
        <v>0</v>
      </c>
    </row>
    <row r="17" spans="2:5" ht="24" customHeight="1" x14ac:dyDescent="0.35">
      <c r="B17" s="120" t="s">
        <v>363</v>
      </c>
      <c r="C17" s="120"/>
      <c r="D17" s="120"/>
      <c r="E17" s="69">
        <f>Dashboard!R19</f>
        <v>0</v>
      </c>
    </row>
    <row r="18" spans="2:5" ht="24" customHeight="1" x14ac:dyDescent="0.35">
      <c r="B18" s="120" t="s">
        <v>364</v>
      </c>
      <c r="C18" s="120"/>
      <c r="D18" s="120"/>
      <c r="E18" s="69">
        <f>Dashboard!R20</f>
        <v>0</v>
      </c>
    </row>
    <row r="19" spans="2:5" ht="24" customHeight="1" x14ac:dyDescent="0.35">
      <c r="B19" s="120" t="s">
        <v>365</v>
      </c>
      <c r="C19" s="120"/>
      <c r="D19" s="120"/>
      <c r="E19" s="69">
        <f>Dashboard!R21</f>
        <v>0</v>
      </c>
    </row>
    <row r="20" spans="2:5" ht="24" customHeight="1" x14ac:dyDescent="0.35">
      <c r="B20" s="120" t="s">
        <v>366</v>
      </c>
      <c r="C20" s="120"/>
      <c r="D20" s="120"/>
      <c r="E20" s="69">
        <f>Dashboard!R22</f>
        <v>0</v>
      </c>
    </row>
    <row r="21" spans="2:5" ht="24" customHeight="1" x14ac:dyDescent="0.35">
      <c r="B21" s="120" t="s">
        <v>367</v>
      </c>
      <c r="C21" s="120"/>
      <c r="D21" s="120"/>
      <c r="E21" s="69">
        <f>Dashboard!R23</f>
        <v>0</v>
      </c>
    </row>
    <row r="22" spans="2:5" ht="24" customHeight="1" x14ac:dyDescent="0.35">
      <c r="B22" s="121" t="s">
        <v>368</v>
      </c>
      <c r="C22" s="121"/>
      <c r="D22" s="121"/>
      <c r="E22" s="70">
        <f>SUM(E16:E21)</f>
        <v>0</v>
      </c>
    </row>
    <row r="23" spans="2:5" ht="9.75" customHeight="1" x14ac:dyDescent="0.35"/>
    <row r="24" spans="2:5" ht="45" customHeight="1" x14ac:dyDescent="0.35">
      <c r="B24" s="122" t="s">
        <v>369</v>
      </c>
      <c r="C24" s="122"/>
      <c r="D24" s="122"/>
      <c r="E24" s="71">
        <f>E12-E22</f>
        <v>0</v>
      </c>
    </row>
    <row r="25" spans="2:5" ht="9.75" customHeight="1" x14ac:dyDescent="0.35"/>
    <row r="26" spans="2:5" ht="24" customHeight="1" x14ac:dyDescent="0.35">
      <c r="B26" s="74" t="s">
        <v>370</v>
      </c>
      <c r="C26" s="74"/>
      <c r="D26" s="74"/>
      <c r="E26" s="74"/>
    </row>
    <row r="27" spans="2:5" ht="25.5" customHeight="1" x14ac:dyDescent="0.35">
      <c r="B27" s="21" t="s">
        <v>371</v>
      </c>
      <c r="C27" s="72">
        <f>Dashboard!R4</f>
        <v>1</v>
      </c>
      <c r="D27" s="66"/>
      <c r="E27" s="21" t="s">
        <v>372</v>
      </c>
    </row>
    <row r="28" spans="2:5" ht="25.5" customHeight="1" x14ac:dyDescent="0.35">
      <c r="B28" s="21" t="s">
        <v>373</v>
      </c>
      <c r="C28" s="47" t="str">
        <f ca="1">IFERROR(TEXT(Dashboard!R12,"0.0%"),"—")</f>
        <v>0.0%</v>
      </c>
      <c r="D28" s="66"/>
      <c r="E28" s="21" t="s">
        <v>374</v>
      </c>
    </row>
    <row r="29" spans="2:5" ht="25.5" customHeight="1" x14ac:dyDescent="0.35">
      <c r="B29" s="21" t="s">
        <v>375</v>
      </c>
      <c r="C29" s="47">
        <f>Dashboard!R14</f>
        <v>0</v>
      </c>
      <c r="D29" s="66"/>
      <c r="E29" s="21" t="s">
        <v>376</v>
      </c>
    </row>
    <row r="30" spans="2:5" ht="9.75" customHeight="1" x14ac:dyDescent="0.35"/>
    <row r="31" spans="2:5" ht="24" customHeight="1" x14ac:dyDescent="0.35">
      <c r="B31" s="74" t="s">
        <v>377</v>
      </c>
      <c r="C31" s="74"/>
      <c r="D31" s="74"/>
      <c r="E31" s="74"/>
    </row>
    <row r="32" spans="2:5" ht="24" customHeight="1" x14ac:dyDescent="0.35">
      <c r="B32" s="119" t="s">
        <v>378</v>
      </c>
      <c r="C32" s="119"/>
      <c r="D32" s="119"/>
      <c r="E32" s="73" t="str">
        <f ca="1">COUNTIF(Setup!P32:P33,"Expiring Soon")&amp;" unit(s)"</f>
        <v>0 unit(s)</v>
      </c>
    </row>
    <row r="33" spans="2:5" ht="24" customHeight="1" x14ac:dyDescent="0.35">
      <c r="B33" s="119" t="s">
        <v>379</v>
      </c>
      <c r="C33" s="119"/>
      <c r="D33" s="119"/>
      <c r="E33" s="73" t="str">
        <f ca="1">COUNTIF(Setup!P32:P33,"Vacant")&amp;" unit(s)"</f>
        <v>2 unit(s)</v>
      </c>
    </row>
    <row r="34" spans="2:5" ht="24" customHeight="1" x14ac:dyDescent="0.35">
      <c r="B34" s="119" t="s">
        <v>380</v>
      </c>
      <c r="C34" s="119"/>
      <c r="D34" s="119"/>
      <c r="E34" s="73" t="str">
        <f ca="1">IFERROR(TEXT(Dashboard!R17,"#,##0")&amp;" UGX","0 UGX")</f>
        <v>0 UGX</v>
      </c>
    </row>
    <row r="35" spans="2:5" ht="9.75" customHeight="1" x14ac:dyDescent="0.35"/>
    <row r="36" spans="2:5" ht="20.25" customHeight="1" x14ac:dyDescent="0.35">
      <c r="B36" s="118" t="s">
        <v>381</v>
      </c>
      <c r="C36" s="118"/>
      <c r="D36" s="118"/>
      <c r="E36" s="118"/>
    </row>
  </sheetData>
  <mergeCells count="21">
    <mergeCell ref="A2:E2"/>
    <mergeCell ref="A3:E3"/>
    <mergeCell ref="B10:E10"/>
    <mergeCell ref="B11:D11"/>
    <mergeCell ref="B12:D12"/>
    <mergeCell ref="B13:D13"/>
    <mergeCell ref="B15:E15"/>
    <mergeCell ref="B16:D16"/>
    <mergeCell ref="B17:D17"/>
    <mergeCell ref="B18:D18"/>
    <mergeCell ref="B19:D19"/>
    <mergeCell ref="B20:D20"/>
    <mergeCell ref="B21:D21"/>
    <mergeCell ref="B22:D22"/>
    <mergeCell ref="B24:D24"/>
    <mergeCell ref="B36:E36"/>
    <mergeCell ref="B26:E26"/>
    <mergeCell ref="B31:E31"/>
    <mergeCell ref="B32:D32"/>
    <mergeCell ref="B33:D33"/>
    <mergeCell ref="B34:D34"/>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Income</vt:lpstr>
      <vt:lpstr>Expenses</vt:lpstr>
      <vt:lpstr>Dashboard</vt:lpstr>
      <vt:lpstr>Tax</vt:lpstr>
      <vt:lpstr>Area Index</vt:lpstr>
      <vt:lpstr>Statement</vt:lpstr>
      <vt:lpstr>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Kirungi Raymond Akiiki;Threalty Services Limited</dc:creator>
  <dc:description/>
  <cp:lastModifiedBy>Raymond Kirungi</cp:lastModifiedBy>
  <cp:revision>7</cp:revision>
  <dcterms:created xsi:type="dcterms:W3CDTF">2026-04-21T15:36:28Z</dcterms:created>
  <dcterms:modified xsi:type="dcterms:W3CDTF">2026-04-23T06:15:25Z</dcterms:modified>
  <dc:language>en-US</dc:language>
</cp:coreProperties>
</file>