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ingt\Downloads\"/>
    </mc:Choice>
  </mc:AlternateContent>
  <bookViews>
    <workbookView xWindow="0" yWindow="0" windowWidth="19200" windowHeight="6930" tabRatio="500" firstSheet="2" activeTab="2"/>
  </bookViews>
  <sheets>
    <sheet name="📐 Rent Review Calculator" sheetId="1" r:id="rId1"/>
    <sheet name="📋 Portfolio Bulk Review" sheetId="2" r:id="rId2"/>
    <sheet name="📊 Inflation &amp; Market Data" sheetId="3" r:id="rId3"/>
    <sheet name="🗂️ Rent History Tracker" sheetId="4" r:id="rId4"/>
    <sheet name="📖 How to Use" sheetId="5" r:id="rId5"/>
  </sheet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H34" i="4" l="1"/>
  <c r="H33" i="4"/>
  <c r="H32" i="4"/>
  <c r="H31" i="4"/>
  <c r="H30" i="4"/>
  <c r="H29" i="4"/>
  <c r="H28" i="4"/>
  <c r="H27" i="4"/>
  <c r="H26" i="4"/>
  <c r="H25" i="4"/>
  <c r="H24" i="4"/>
  <c r="H23" i="4"/>
  <c r="H22" i="4"/>
  <c r="H21" i="4"/>
  <c r="H20" i="4"/>
  <c r="H19" i="4"/>
  <c r="H18" i="4"/>
  <c r="H17" i="4"/>
  <c r="H16" i="4"/>
  <c r="H15" i="4"/>
  <c r="H14" i="4"/>
  <c r="H13" i="4"/>
  <c r="H12" i="4"/>
  <c r="H11" i="4"/>
  <c r="H10" i="4"/>
  <c r="H9" i="4"/>
  <c r="H8" i="4"/>
  <c r="H7" i="4"/>
  <c r="H6" i="4"/>
  <c r="H34" i="2"/>
  <c r="O33" i="2"/>
  <c r="M33" i="2"/>
  <c r="L33" i="2"/>
  <c r="K33" i="2"/>
  <c r="J33" i="2"/>
  <c r="O32" i="2"/>
  <c r="M32" i="2"/>
  <c r="L32" i="2"/>
  <c r="K32" i="2"/>
  <c r="J32" i="2"/>
  <c r="O31" i="2"/>
  <c r="M31" i="2"/>
  <c r="L31" i="2"/>
  <c r="K31" i="2"/>
  <c r="J31" i="2"/>
  <c r="O30" i="2"/>
  <c r="M30" i="2"/>
  <c r="L30" i="2"/>
  <c r="K30" i="2"/>
  <c r="J30" i="2"/>
  <c r="O29" i="2"/>
  <c r="M29" i="2"/>
  <c r="L29" i="2"/>
  <c r="K29" i="2"/>
  <c r="J29" i="2"/>
  <c r="O28" i="2"/>
  <c r="M28" i="2"/>
  <c r="L28" i="2"/>
  <c r="K28" i="2"/>
  <c r="J28" i="2"/>
  <c r="O27" i="2"/>
  <c r="M27" i="2"/>
  <c r="L27" i="2"/>
  <c r="K27" i="2"/>
  <c r="J27" i="2"/>
  <c r="O26" i="2"/>
  <c r="M26" i="2"/>
  <c r="L26" i="2"/>
  <c r="K26" i="2"/>
  <c r="J26" i="2"/>
  <c r="O25" i="2"/>
  <c r="M25" i="2"/>
  <c r="L25" i="2"/>
  <c r="K25" i="2"/>
  <c r="J25" i="2"/>
  <c r="O24" i="2"/>
  <c r="M24" i="2"/>
  <c r="L24" i="2"/>
  <c r="K24" i="2"/>
  <c r="J24" i="2"/>
  <c r="O23" i="2"/>
  <c r="M23" i="2"/>
  <c r="L23" i="2"/>
  <c r="K23" i="2"/>
  <c r="J23" i="2"/>
  <c r="O22" i="2"/>
  <c r="M22" i="2"/>
  <c r="L22" i="2"/>
  <c r="K22" i="2"/>
  <c r="J22" i="2"/>
  <c r="O21" i="2"/>
  <c r="M21" i="2"/>
  <c r="L21" i="2"/>
  <c r="K21" i="2"/>
  <c r="J21" i="2"/>
  <c r="O20" i="2"/>
  <c r="M20" i="2"/>
  <c r="L20" i="2"/>
  <c r="K20" i="2"/>
  <c r="J20" i="2"/>
  <c r="O19" i="2"/>
  <c r="M19" i="2"/>
  <c r="L19" i="2"/>
  <c r="K19" i="2"/>
  <c r="J19" i="2"/>
  <c r="J18" i="2"/>
  <c r="K18" i="2" s="1"/>
  <c r="J17" i="2"/>
  <c r="K17" i="2" s="1"/>
  <c r="K16" i="2"/>
  <c r="L16" i="2" s="1"/>
  <c r="M16" i="2" s="1"/>
  <c r="J16" i="2"/>
  <c r="K15" i="2"/>
  <c r="O15" i="2" s="1"/>
  <c r="J15" i="2"/>
  <c r="J14" i="2"/>
  <c r="K14" i="2" s="1"/>
  <c r="J13" i="2"/>
  <c r="K13" i="2" s="1"/>
  <c r="J12" i="2"/>
  <c r="K12" i="2" s="1"/>
  <c r="K11" i="2"/>
  <c r="L11" i="2" s="1"/>
  <c r="M11" i="2" s="1"/>
  <c r="J11" i="2"/>
  <c r="J10" i="2"/>
  <c r="K10" i="2" s="1"/>
  <c r="J9" i="2"/>
  <c r="K9" i="2" s="1"/>
  <c r="C39" i="1"/>
  <c r="C34" i="1"/>
  <c r="D30" i="1"/>
  <c r="C30" i="1"/>
  <c r="D29" i="1"/>
  <c r="D28" i="1"/>
  <c r="C28" i="1"/>
  <c r="C24" i="1"/>
  <c r="C29" i="1" s="1"/>
  <c r="H21" i="1"/>
  <c r="H20" i="1"/>
  <c r="H19" i="1"/>
  <c r="H18" i="1"/>
  <c r="H17" i="1"/>
  <c r="C14" i="1"/>
  <c r="F13" i="1"/>
  <c r="F7" i="1"/>
  <c r="O10" i="2" l="1"/>
  <c r="L10" i="2"/>
  <c r="M10" i="2" s="1"/>
  <c r="O14" i="2"/>
  <c r="L14" i="2"/>
  <c r="M14" i="2" s="1"/>
  <c r="O9" i="2"/>
  <c r="L9" i="2"/>
  <c r="K34" i="2"/>
  <c r="F25" i="1"/>
  <c r="H22" i="1"/>
  <c r="J13" i="1"/>
  <c r="G22" i="1"/>
  <c r="H7" i="1"/>
  <c r="C35" i="1"/>
  <c r="C36" i="1" s="1"/>
  <c r="F10" i="1"/>
  <c r="L17" i="2"/>
  <c r="M17" i="2" s="1"/>
  <c r="O17" i="2"/>
  <c r="O18" i="2"/>
  <c r="L18" i="2"/>
  <c r="M18" i="2" s="1"/>
  <c r="O12" i="2"/>
  <c r="L12" i="2"/>
  <c r="M12" i="2" s="1"/>
  <c r="O13" i="2"/>
  <c r="L13" i="2"/>
  <c r="M13" i="2" s="1"/>
  <c r="H10" i="1"/>
  <c r="O11" i="2"/>
  <c r="O16" i="2"/>
  <c r="L15" i="2"/>
  <c r="M15" i="2" s="1"/>
  <c r="L34" i="2" l="1"/>
  <c r="M9" i="2"/>
  <c r="M34" i="2" s="1"/>
  <c r="C37" i="1"/>
  <c r="H13" i="1"/>
  <c r="C38" i="1"/>
</calcChain>
</file>

<file path=xl/sharedStrings.xml><?xml version="1.0" encoding="utf-8"?>
<sst xmlns="http://schemas.openxmlformats.org/spreadsheetml/2006/main" count="374" uniqueCount="324">
  <si>
    <t>RENT REVIEW &amp; INCREASE CALCULATOR  |  THREALTY UGANDA</t>
  </si>
  <si>
    <t>Evidence-based rent increase · Inflation · Market benchmarks · Tenant notice letter · 2025/26 Uganda data</t>
  </si>
  <si>
    <t xml:space="preserve">  🏠  UNIT &amp; TENANCY DETAILS</t>
  </si>
  <si>
    <t xml:space="preserve">  🎯  KEY METRICS AT A GLANCE</t>
  </si>
  <si>
    <t xml:space="preserve">  📝  NOTICE LETTER  (auto-generated — copy &amp; send)</t>
  </si>
  <si>
    <t>Field</t>
  </si>
  <si>
    <t>Value</t>
  </si>
  <si>
    <t>Notes</t>
  </si>
  <si>
    <t>Current Rent (UGX)</t>
  </si>
  <si>
    <t>Recommended New Rent</t>
  </si>
  <si>
    <t>Your details</t>
  </si>
  <si>
    <t>Property / Unit name</t>
  </si>
  <si>
    <t>Ntinda Heights – Unit 3A</t>
  </si>
  <si>
    <t>Your name / company</t>
  </si>
  <si>
    <t>Tenant name</t>
  </si>
  <si>
    <t>Agnes Namatovu</t>
  </si>
  <si>
    <t>Your phone number</t>
  </si>
  <si>
    <t>Lease start date</t>
  </si>
  <si>
    <t>Increase Amount (UGX/mo)</t>
  </si>
  <si>
    <t>Increase Percentage</t>
  </si>
  <si>
    <t>Your email</t>
  </si>
  <si>
    <t>Last rent review date</t>
  </si>
  <si>
    <t>Date rent was last set</t>
  </si>
  <si>
    <t>Your address</t>
  </si>
  <si>
    <t>Kampala, Uganda</t>
  </si>
  <si>
    <t>Current monthly rent (UGX)</t>
  </si>
  <si>
    <t>Rent currently being paid</t>
  </si>
  <si>
    <t>Review effective date</t>
  </si>
  <si>
    <t>When new rent starts</t>
  </si>
  <si>
    <t>Months Since Last Review</t>
  </si>
  <si>
    <t>Annual Extra Income (UGX)</t>
  </si>
  <si>
    <t xml:space="preserve">  📄  GENERATED LETTER (copy text below into Word / WhatsApp)</t>
  </si>
  <si>
    <t>Notice period required</t>
  </si>
  <si>
    <t>Days notice required</t>
  </si>
  <si>
    <t>Months since last review</t>
  </si>
  <si>
    <t>Auto-calculated from dates</t>
  </si>
  <si>
    <t xml:space="preserve">  🗺️  MARKET POSITION CHECK</t>
  </si>
  <si>
    <t xml:space="preserve">  📊  RENT INCREASE BASIS  (enter the factors that apply)</t>
  </si>
  <si>
    <t>Benchmark</t>
  </si>
  <si>
    <t>UGX / month</t>
  </si>
  <si>
    <t>vs Current Rent</t>
  </si>
  <si>
    <t>Factor</t>
  </si>
  <si>
    <t>Rate / Amount</t>
  </si>
  <si>
    <t>Source / Notes</t>
  </si>
  <si>
    <t>Area low-end benchmark</t>
  </si>
  <si>
    <t>Uganda CPI inflation rate</t>
  </si>
  <si>
    <t>UBOS: ~5.3% avg 2024-25</t>
  </si>
  <si>
    <t>Area mid-market benchmark</t>
  </si>
  <si>
    <t>Market rent growth (your area)</t>
  </si>
  <si>
    <t>Kampala mid-market ~4-6%/yr</t>
  </si>
  <si>
    <t>Area high-end benchmark</t>
  </si>
  <si>
    <t>Property improvement premium</t>
  </si>
  <si>
    <t>If you upgraded the unit</t>
  </si>
  <si>
    <t>Similar unit nearby (comp 1)</t>
  </si>
  <si>
    <t>Utilities cost increase passthrough</t>
  </si>
  <si>
    <t>If landlord pays utilities</t>
  </si>
  <si>
    <t>Similar unit nearby (comp 2)</t>
  </si>
  <si>
    <t>Your target increase %</t>
  </si>
  <si>
    <t>Override — your preferred rate</t>
  </si>
  <si>
    <t>Your new rent vs mid-market</t>
  </si>
  <si>
    <t>Maximum increase cap</t>
  </si>
  <si>
    <t>Ceiling to protect tenancy</t>
  </si>
  <si>
    <t>RECOMMENDED INCREASE %</t>
  </si>
  <si>
    <t>Blended CPI+market, capped at max</t>
  </si>
  <si>
    <t xml:space="preserve">  ✅  POSITIONING VERDICT</t>
  </si>
  <si>
    <t xml:space="preserve">  💰  NEW RENT — THREE SCENARIOS</t>
  </si>
  <si>
    <t>Scenario</t>
  </si>
  <si>
    <t>Increase %</t>
  </si>
  <si>
    <t>New Monthly Rent (UGX)</t>
  </si>
  <si>
    <t>Conservative (CPI only)</t>
  </si>
  <si>
    <t>Recommended (blended)</t>
  </si>
  <si>
    <t>Aggressive (target)</t>
  </si>
  <si>
    <t xml:space="preserve">  📈  ANNUAL INCOME IMPACT (recommended scenario)</t>
  </si>
  <si>
    <t>Metric</t>
  </si>
  <si>
    <t>Amount (UGX)</t>
  </si>
  <si>
    <t>Current annual rent</t>
  </si>
  <si>
    <t>New annual rent (recommended)</t>
  </si>
  <si>
    <t>Additional income per year</t>
  </si>
  <si>
    <t>Additional income over 12 months</t>
  </si>
  <si>
    <t>Revenue recovered vs staying flat</t>
  </si>
  <si>
    <t>Cumulative uplift over 3 years</t>
  </si>
  <si>
    <t>Compounding effect of review</t>
  </si>
  <si>
    <t>Inflation erosion if NO review</t>
  </si>
  <si>
    <t>Real income lost at current CPI</t>
  </si>
  <si>
    <t>PORTFOLIO BULK RENT REVIEW  |  ALL UNITS AT ONCE</t>
  </si>
  <si>
    <t>Enter current rent per unit — recommended new rent, increase %, and annual uplift auto-calculate for your whole portfolio</t>
  </si>
  <si>
    <t xml:space="preserve">  ⚙️  GLOBAL ASSUMPTIONS  (apply to all units — override per-unit in col M)</t>
  </si>
  <si>
    <t>CPI Rate</t>
  </si>
  <si>
    <t>Market Growth</t>
  </si>
  <si>
    <t>Max Cap</t>
  </si>
  <si>
    <t>Min Increase</t>
  </si>
  <si>
    <t>USD Rate</t>
  </si>
  <si>
    <t>Unit ID</t>
  </si>
  <si>
    <t>Property Name</t>
  </si>
  <si>
    <t>Tenant Name</t>
  </si>
  <si>
    <t>Lease Start</t>
  </si>
  <si>
    <t>Last Review</t>
  </si>
  <si>
    <t>Review Date</t>
  </si>
  <si>
    <t>Current Rent
(UGX/mo)</t>
  </si>
  <si>
    <t>Override
Increase %</t>
  </si>
  <si>
    <t>Rec. Increase
%</t>
  </si>
  <si>
    <t>New Rent
(UGX/mo)</t>
  </si>
  <si>
    <t>Monthly
Uplift (UGX)</t>
  </si>
  <si>
    <t>Annual
Uplift (UGX)</t>
  </si>
  <si>
    <t>Market Rate
(UGX/mo)</t>
  </si>
  <si>
    <t>Position</t>
  </si>
  <si>
    <t>U001</t>
  </si>
  <si>
    <t>Nakasero Heights</t>
  </si>
  <si>
    <t>U002</t>
  </si>
  <si>
    <t>Brian Wasswa</t>
  </si>
  <si>
    <t>U003</t>
  </si>
  <si>
    <t>Christine Akello</t>
  </si>
  <si>
    <t>U004</t>
  </si>
  <si>
    <t>Ntinda View</t>
  </si>
  <si>
    <t>Denis Otieno</t>
  </si>
  <si>
    <t>U005</t>
  </si>
  <si>
    <t>Entebbe Plaza</t>
  </si>
  <si>
    <t>Entebbe Corp Ltd</t>
  </si>
  <si>
    <t>U006</t>
  </si>
  <si>
    <t>Muyenga Suites</t>
  </si>
  <si>
    <t>Faith Birungi</t>
  </si>
  <si>
    <t>U007</t>
  </si>
  <si>
    <t>Gayaza Homes</t>
  </si>
  <si>
    <t>George Ssenoga</t>
  </si>
  <si>
    <t>U008</t>
  </si>
  <si>
    <t>Kyanja Court</t>
  </si>
  <si>
    <t>Helen Aheebwa</t>
  </si>
  <si>
    <t>U009</t>
  </si>
  <si>
    <t>Kira Heights</t>
  </si>
  <si>
    <t>Ivan Mulwana</t>
  </si>
  <si>
    <t>U010</t>
  </si>
  <si>
    <t>Najjera Close</t>
  </si>
  <si>
    <t>Jane Nantume</t>
  </si>
  <si>
    <t>PORTFOLIO TOTALS</t>
  </si>
  <si>
    <t>UGANDA INFLATION &amp; RENTAL MARKET REFERENCE  |  THREALTY 2025/26</t>
  </si>
  <si>
    <t>Use these figures to justify rent increases to tenants. Sources: UBOS, Bank of Uganda, Knight Frank Uganda, AfricanVestor 2026.</t>
  </si>
  <si>
    <t xml:space="preserve">  📈 UGANDA CPI INFLATION — Historical Trend</t>
  </si>
  <si>
    <t>Period</t>
  </si>
  <si>
    <t>Headline CPI</t>
  </si>
  <si>
    <t>Core CPI</t>
  </si>
  <si>
    <t>Food Inflation</t>
  </si>
  <si>
    <t>Source</t>
  </si>
  <si>
    <t>2020 average</t>
  </si>
  <si>
    <t>7.2%</t>
  </si>
  <si>
    <t>6.1%</t>
  </si>
  <si>
    <t>9.8%</t>
  </si>
  <si>
    <t>UBOS</t>
  </si>
  <si>
    <t>2021 average</t>
  </si>
  <si>
    <t>2.2%</t>
  </si>
  <si>
    <t>3.4%</t>
  </si>
  <si>
    <t>1.9%</t>
  </si>
  <si>
    <t>2022 average</t>
  </si>
  <si>
    <t>7.5%</t>
  </si>
  <si>
    <t>10.3%</t>
  </si>
  <si>
    <t>2023 average</t>
  </si>
  <si>
    <t>5.4%</t>
  </si>
  <si>
    <t>4.9%</t>
  </si>
  <si>
    <t>6.2%</t>
  </si>
  <si>
    <t>2024 average</t>
  </si>
  <si>
    <t>3.8%</t>
  </si>
  <si>
    <t>4.1%</t>
  </si>
  <si>
    <t>3.5%</t>
  </si>
  <si>
    <t>UBOS / BOU</t>
  </si>
  <si>
    <t>Jan 2025</t>
  </si>
  <si>
    <t>3.9%</t>
  </si>
  <si>
    <t>3.2%</t>
  </si>
  <si>
    <t>UBOS Jan 2025</t>
  </si>
  <si>
    <t>Feb 2025</t>
  </si>
  <si>
    <t>4.3%</t>
  </si>
  <si>
    <t>UBOS Feb 2025</t>
  </si>
  <si>
    <t>Mar 2025</t>
  </si>
  <si>
    <t>5.3%</t>
  </si>
  <si>
    <t>5.1%</t>
  </si>
  <si>
    <t>5.6%</t>
  </si>
  <si>
    <t>UBOS Mar 2025</t>
  </si>
  <si>
    <t>2025 forecast</t>
  </si>
  <si>
    <t>5-6%</t>
  </si>
  <si>
    <t>4-5%</t>
  </si>
  <si>
    <t>5-7%</t>
  </si>
  <si>
    <t>BOU / IMF 2025</t>
  </si>
  <si>
    <t xml:space="preserve">  🏘️  KAMPALA AREA RENT GROWTH — Annual %</t>
  </si>
  <si>
    <t>Area / Tier</t>
  </si>
  <si>
    <t>2023</t>
  </si>
  <si>
    <t>2024</t>
  </si>
  <si>
    <t>2025 Forecast</t>
  </si>
  <si>
    <t>Category</t>
  </si>
  <si>
    <t>Kololo / Nakasero (Prime)</t>
  </si>
  <si>
    <t>+1.2%</t>
  </si>
  <si>
    <t>+1.5%</t>
  </si>
  <si>
    <t>+2-3%</t>
  </si>
  <si>
    <t>Prime stable</t>
  </si>
  <si>
    <t>Muyenga / Naguru (High)</t>
  </si>
  <si>
    <t>+2.1%</t>
  </si>
  <si>
    <t>+2.5%</t>
  </si>
  <si>
    <t>+3-4%</t>
  </si>
  <si>
    <t>High end</t>
  </si>
  <si>
    <t>Ntinda / Bukoto (Mid)</t>
  </si>
  <si>
    <t>+3.8%</t>
  </si>
  <si>
    <t>+4.2%</t>
  </si>
  <si>
    <t>+4-6%</t>
  </si>
  <si>
    <t>Mid growth</t>
  </si>
  <si>
    <t>Kira / Kyanja (Emerging)</t>
  </si>
  <si>
    <t>+5.1%</t>
  </si>
  <si>
    <t>+5.8%</t>
  </si>
  <si>
    <t>+6-8%</t>
  </si>
  <si>
    <t>Fast growth</t>
  </si>
  <si>
    <t>Naalya / Najjera (Budget)</t>
  </si>
  <si>
    <t>+5.5%</t>
  </si>
  <si>
    <t>+6.2%</t>
  </si>
  <si>
    <t>+5-7%</t>
  </si>
  <si>
    <t>Affordable</t>
  </si>
  <si>
    <t>Buwaate / Namugongo</t>
  </si>
  <si>
    <t>+6.1%</t>
  </si>
  <si>
    <t>+6.8%</t>
  </si>
  <si>
    <t>+6-9%</t>
  </si>
  <si>
    <t>Fastest growth</t>
  </si>
  <si>
    <t>Bweyogerere / Luzira</t>
  </si>
  <si>
    <t>+5.0%</t>
  </si>
  <si>
    <t>Industrial belt</t>
  </si>
  <si>
    <t>Kampala average (all areas)</t>
  </si>
  <si>
    <t>+3.9%</t>
  </si>
  <si>
    <t>+4.5%</t>
  </si>
  <si>
    <t>Market average</t>
  </si>
  <si>
    <t xml:space="preserve">  ⚖️  JUSTIFIED INCREASE SCENARIOS — Quick Reference</t>
  </si>
  <si>
    <t>Suggested Increase</t>
  </si>
  <si>
    <t>Justification</t>
  </si>
  <si>
    <t>Risk to Tenancy</t>
  </si>
  <si>
    <t>CPI-only (conservative)</t>
  </si>
  <si>
    <t>3-5%</t>
  </si>
  <si>
    <t>Pure inflation protection</t>
  </si>
  <si>
    <t>Very low</t>
  </si>
  <si>
    <t>CPI + market growth (fair)</t>
  </si>
  <si>
    <t>Standard annual review</t>
  </si>
  <si>
    <t>Low</t>
  </si>
  <si>
    <t>Above-market / improvement</t>
  </si>
  <si>
    <t>8-10%</t>
  </si>
  <si>
    <t>Unit upgraded or underpriced</t>
  </si>
  <si>
    <t>Medium</t>
  </si>
  <si>
    <t>Correction (significantly below mkt)</t>
  </si>
  <si>
    <t>10-15%</t>
  </si>
  <si>
    <t>Catching up to market</t>
  </si>
  <si>
    <t>Medium-High</t>
  </si>
  <si>
    <t>More than 15% in one review</t>
  </si>
  <si>
    <t>15%+</t>
  </si>
  <si>
    <t>Only if far below market</t>
  </si>
  <si>
    <t>High — may lose tenant</t>
  </si>
  <si>
    <t>Decrease / hold</t>
  </si>
  <si>
    <t>0%</t>
  </si>
  <si>
    <t>Good tenant, soft market</t>
  </si>
  <si>
    <t>None — retention play</t>
  </si>
  <si>
    <t xml:space="preserve">  📋 NOTICE PERIOD GUIDE — Uganda Practice</t>
  </si>
  <si>
    <t>Situation</t>
  </si>
  <si>
    <t>Notice Period</t>
  </si>
  <si>
    <t>Legal Basis</t>
  </si>
  <si>
    <t>Threalty Recommendation</t>
  </si>
  <si>
    <t>Standard rent increase</t>
  </si>
  <si>
    <t>30-60 days</t>
  </si>
  <si>
    <t>Lease agreement</t>
  </si>
  <si>
    <t>60 days — professional standard</t>
  </si>
  <si>
    <t>Lease renewal rent</t>
  </si>
  <si>
    <t>90 days</t>
  </si>
  <si>
    <t>90 days to give tenant time to plan</t>
  </si>
  <si>
    <t>Month-to-month tenancy</t>
  </si>
  <si>
    <t>30 days</t>
  </si>
  <si>
    <t>Custom / practice</t>
  </si>
  <si>
    <t>30 days minimum</t>
  </si>
  <si>
    <t>Large increase (&gt;10%)</t>
  </si>
  <si>
    <t>Best practice</t>
  </si>
  <si>
    <t>90 days to avoid dispute</t>
  </si>
  <si>
    <t>Commercial property</t>
  </si>
  <si>
    <t>90-180 days</t>
  </si>
  <si>
    <t>Lease terms</t>
  </si>
  <si>
    <t>Check lease — often 3-6 months</t>
  </si>
  <si>
    <t>RENT HISTORY TRACKER  |  AUDIT TRAIL FOR ALL UNITS</t>
  </si>
  <si>
    <t>Record every rent change — builds your audit trail, helps with dispute resolution, and informs future reviews</t>
  </si>
  <si>
    <t>Property</t>
  </si>
  <si>
    <t>Effective Date</t>
  </si>
  <si>
    <t>Previous Rent
(UGX)</t>
  </si>
  <si>
    <t>New Rent
(UGX)</t>
  </si>
  <si>
    <t>% Change</t>
  </si>
  <si>
    <t>Notice Given
(days)</t>
  </si>
  <si>
    <t>Notes / Reason</t>
  </si>
  <si>
    <t>Initial lease</t>
  </si>
  <si>
    <t>Annual review – CPI</t>
  </si>
  <si>
    <t>Annual review – market</t>
  </si>
  <si>
    <t>CPI adjustment</t>
  </si>
  <si>
    <t>Annual review</t>
  </si>
  <si>
    <t>3-yr commercial</t>
  </si>
  <si>
    <t>Yr2 escalation</t>
  </si>
  <si>
    <t>HOW TO USE  |  RENT REVIEW &amp; INCREASE CALCULATOR  |  THREALTY</t>
  </si>
  <si>
    <t>SHEET</t>
  </si>
  <si>
    <t>WHAT TO DO &amp; WHY IT MATTERS</t>
  </si>
  <si>
    <t>📐 Rent Review Calculator</t>
  </si>
  <si>
    <t>Use this for a single unit review. Enter unit details, lease dates, and current rent in yellow cells. Fill in the increase basis (CPI, market growth, improvements). Three scenarios calculate automatically. The Market Position Check tells you where your new rent sits vs the area. The notice letter auto-generates — copy it directly into Word or WhatsApp.</t>
  </si>
  <si>
    <t>📋 Portfolio Bulk Review</t>
  </si>
  <si>
    <t>Use this when reviewing all your units at once. Enter current rent per unit in column H. The recommended increase auto-applies from the global rates at the top. Override individual units in column I where needed. The totals row shows your full portfolio annual uplift.</t>
  </si>
  <si>
    <t>📊 Inflation &amp; Market Data</t>
  </si>
  <si>
    <t>Reference tables showing Uganda CPI history, area-by-area rent growth, justified increase scenarios, and notice period guide. Share this sheet with tenants who question the increase — it makes the conversation objective.</t>
  </si>
  <si>
    <t>🗂️ Rent History Tracker</t>
  </si>
  <si>
    <t>Record every rent change here as you make them. This is your audit trail. If a tenant disputes a review, this log — with dates, amounts, and reasons — is your evidence. Also helps you spot units that haven't been reviewed for years.</t>
  </si>
  <si>
    <t>THE RENT REVIEW PROCESS — STEP BY STEP</t>
  </si>
  <si>
    <t>Step 1: Check the history</t>
  </si>
  <si>
    <t>Open the Rent History Tracker. When was rent last reviewed? If more than 12 months ago, it almost certainly needs reviewing. If 6+ months ago, calculate what CPI erosion has cost you in real terms (use the Annual Impact section on the Calculator sheet).</t>
  </si>
  <si>
    <t>Step 2: Set your basis</t>
  </si>
  <si>
    <t>On the Calculator sheet, enter the CPI rate (check the Inflation sheet for current UBOS data), the market growth rate for your area, and any improvement premium if you've upgraded the unit. The recommended increase blends these automatically.</t>
  </si>
  <si>
    <t>Step 3: Check market position</t>
  </si>
  <si>
    <t>Fill in the benchmark rents in the Market Position Check section. If your new rent is still below mid-market, you can justify a larger increase. If it's above high-end, reconsider — you risk losing a good tenant.</t>
  </si>
  <si>
    <t>Step 4: Issue notice</t>
  </si>
  <si>
    <t>Copy the auto-generated letter from the Notice Letter section. Send it via WhatsApp, email, or printed letter at least 60 days before the new rent starts. Log the notice in the Rent History Tracker.</t>
  </si>
  <si>
    <t>Step 5: Record the change</t>
  </si>
  <si>
    <t>Once the new rent is confirmed, add a row to the Rent History Tracker with the effective date, old rent, new rent, and the increase percentage. This closes the loop on the review.</t>
  </si>
  <si>
    <t>STRATEGY NOTES</t>
  </si>
  <si>
    <t>Don't skip reviews</t>
  </si>
  <si>
    <t>Skipping a year costs you permanently. A landlord on UGX 1.8M who skips a 5% review loses UGX 90,000/month — that's UGX 1.08M per year, compounding. The Inflation sheet shows exactly what CPI erosion looks like in practice.</t>
  </si>
  <si>
    <t>Retain good tenants</t>
  </si>
  <si>
    <t>A 5-7% annual increase is far cheaper than a vacancy month plus re-letting costs. If a tenant is reliable, keep increases at or below market — don't push them out. Use the positioning verdict to calibrate.</t>
  </si>
  <si>
    <t>Threalty can manage this</t>
  </si>
  <si>
    <t>Threalty Services Limited</t>
  </si>
  <si>
    <t>+256758445298</t>
  </si>
  <si>
    <t>info@threalty.site</t>
  </si>
  <si>
    <t>⚠️  DISCLAIMER: Rent increase recommendations are indicative only. Actual increases should be agreed in writing between landlord and tenant in accordance with the lease agreement. Threalty accepts no liability for disputes arising from rent review decisions. Always review your lease terms before issuing formal notice.  www.threalty.site</t>
  </si>
  <si>
    <t>⚠️  Data sourced from UBOS, Bank of Uganda, Knight Frank Uganda 2024, AfricanVestor 2026, and Threalty field data. CPI and rental figures are indicative. Actual increases should be negotiated in good faith with tenants based on lease terms. www.threalty.site  |  Threalty Services Limited, Kampala</t>
  </si>
  <si>
    <t>Threalty handles rent reviews, tenant communication, and the full increase process for managed properties. Contact us at www.threalty.site to discuss management.</t>
  </si>
  <si>
    <t>Free tool from Threalty Services Limited · www.threalty.site · Kampala, Uganda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</si>
</sst>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m\-yyyy"/>
    <numFmt numFmtId="165" formatCode="#,##0&quot; months&quot;"/>
    <numFmt numFmtId="166" formatCode="\+0.0%;\-0.0%;0.0%"/>
    <numFmt numFmtId="167" formatCode="0.0%"/>
    <numFmt numFmtId="168" formatCode="\+0.0%;\-0.0%"/>
  </numFmts>
  <fonts count="35" x14ac:knownFonts="1">
    <font>
      <sz val="11"/>
      <color theme="1"/>
      <name val="Calibri"/>
      <family val="2"/>
      <charset val="1"/>
    </font>
    <font>
      <b/>
      <sz val="18"/>
      <color rgb="FFFFFFFF"/>
      <name val="Arial"/>
      <charset val="1"/>
    </font>
    <font>
      <i/>
      <sz val="10"/>
      <color rgb="FFFFFFFF"/>
      <name val="Arial"/>
      <charset val="1"/>
    </font>
    <font>
      <b/>
      <sz val="10"/>
      <color rgb="FFFFFFFF"/>
      <name val="Arial"/>
      <charset val="1"/>
    </font>
    <font>
      <b/>
      <sz val="9"/>
      <color rgb="FFFFFFFF"/>
      <name val="Arial"/>
      <charset val="1"/>
    </font>
    <font>
      <sz val="10"/>
      <color rgb="FF111827"/>
      <name val="Arial"/>
      <charset val="1"/>
    </font>
    <font>
      <b/>
      <sz val="10"/>
      <color rgb="FF0000FF"/>
      <name val="Arial"/>
      <charset val="1"/>
    </font>
    <font>
      <i/>
      <sz val="9"/>
      <color rgb="FF777777"/>
      <name val="Arial"/>
      <charset val="1"/>
    </font>
    <font>
      <b/>
      <sz val="16"/>
      <color rgb="FF0B6E63"/>
      <name val="Arial"/>
      <charset val="1"/>
    </font>
    <font>
      <b/>
      <sz val="16"/>
      <color rgb="FF166534"/>
      <name val="Arial"/>
      <charset val="1"/>
    </font>
    <font>
      <b/>
      <sz val="16"/>
      <color rgb="FF92600A"/>
      <name val="Arial"/>
      <charset val="1"/>
    </font>
    <font>
      <b/>
      <sz val="16"/>
      <color rgb="FF1A3558"/>
      <name val="Arial"/>
      <charset val="1"/>
    </font>
    <font>
      <sz val="9"/>
      <color rgb="FF111827"/>
      <name val="Arial Narrow"/>
      <charset val="1"/>
    </font>
    <font>
      <b/>
      <sz val="10"/>
      <color rgb="FF0B6E63"/>
      <name val="Arial"/>
      <charset val="1"/>
    </font>
    <font>
      <i/>
      <sz val="9"/>
      <color rgb="FF666666"/>
      <name val="Arial"/>
      <charset val="1"/>
    </font>
    <font>
      <b/>
      <sz val="10"/>
      <color rgb="FF92600A"/>
      <name val="Arial"/>
      <charset val="1"/>
    </font>
    <font>
      <b/>
      <sz val="10"/>
      <color rgb="FF111827"/>
      <name val="Arial"/>
      <charset val="1"/>
    </font>
    <font>
      <b/>
      <sz val="11"/>
      <color rgb="FF0B6E63"/>
      <name val="Arial"/>
      <charset val="1"/>
    </font>
    <font>
      <b/>
      <sz val="10"/>
      <color rgb="FF166534"/>
      <name val="Arial"/>
      <charset val="1"/>
    </font>
    <font>
      <b/>
      <sz val="11"/>
      <color rgb="FF166534"/>
      <name val="Arial"/>
      <charset val="1"/>
    </font>
    <font>
      <b/>
      <sz val="11"/>
      <color rgb="FF92600A"/>
      <name val="Arial"/>
      <charset val="1"/>
    </font>
    <font>
      <i/>
      <sz val="8.5"/>
      <color rgb="FF666666"/>
      <name val="Arial"/>
      <charset val="1"/>
    </font>
    <font>
      <b/>
      <sz val="8"/>
      <color rgb="FFFFFFFF"/>
      <name val="Arial"/>
      <charset val="1"/>
    </font>
    <font>
      <b/>
      <sz val="9"/>
      <name val="Arial"/>
      <charset val="1"/>
    </font>
    <font>
      <sz val="9"/>
      <name val="Arial"/>
      <charset val="1"/>
    </font>
    <font>
      <b/>
      <sz val="9"/>
      <color rgb="FF0000FF"/>
      <name val="Arial"/>
      <charset val="1"/>
    </font>
    <font>
      <sz val="9"/>
      <color rgb="FF0B6E63"/>
      <name val="Arial"/>
      <charset val="1"/>
    </font>
    <font>
      <b/>
      <sz val="9"/>
      <color rgb="FF166534"/>
      <name val="Arial"/>
      <charset val="1"/>
    </font>
    <font>
      <sz val="9"/>
      <color rgb="FFD97706"/>
      <name val="Arial"/>
      <charset val="1"/>
    </font>
    <font>
      <b/>
      <sz val="9"/>
      <color rgb="FF111827"/>
      <name val="Arial"/>
      <charset val="1"/>
    </font>
    <font>
      <sz val="9"/>
      <color rgb="FF111827"/>
      <name val="Arial"/>
      <charset val="1"/>
    </font>
    <font>
      <sz val="9"/>
      <color rgb="FF166534"/>
      <name val="Arial"/>
      <charset val="1"/>
    </font>
    <font>
      <i/>
      <sz val="9"/>
      <name val="Arial"/>
      <charset val="1"/>
    </font>
    <font>
      <b/>
      <sz val="14"/>
      <color rgb="FFFFFFFF"/>
      <name val="Arial"/>
      <charset val="1"/>
    </font>
    <font>
      <u/>
      <sz val="11"/>
      <color theme="10"/>
      <name val="Calibri"/>
      <family val="2"/>
      <charset val="1"/>
    </font>
  </fonts>
  <fills count="17">
    <fill>
      <patternFill patternType="none"/>
    </fill>
    <fill>
      <patternFill patternType="gray125"/>
    </fill>
    <fill>
      <patternFill patternType="solid">
        <fgColor rgb="FF0C1A35"/>
        <bgColor rgb="FF111827"/>
      </patternFill>
    </fill>
    <fill>
      <patternFill patternType="solid">
        <fgColor rgb="FF138D7A"/>
        <bgColor rgb="FF339966"/>
      </patternFill>
    </fill>
    <fill>
      <patternFill patternType="solid">
        <fgColor rgb="FF14532D"/>
        <bgColor rgb="FF166534"/>
      </patternFill>
    </fill>
    <fill>
      <patternFill patternType="solid">
        <fgColor rgb="FF991B1B"/>
        <bgColor rgb="FF800000"/>
      </patternFill>
    </fill>
    <fill>
      <patternFill patternType="solid">
        <fgColor rgb="FF1A3558"/>
        <bgColor rgb="FF0C1A35"/>
      </patternFill>
    </fill>
    <fill>
      <patternFill patternType="solid">
        <fgColor rgb="FFFFFFFF"/>
        <bgColor rgb="FFF7F8FA"/>
      </patternFill>
    </fill>
    <fill>
      <patternFill patternType="solid">
        <fgColor rgb="FFFFFACC"/>
        <bgColor rgb="FFFDF3DC"/>
      </patternFill>
    </fill>
    <fill>
      <patternFill patternType="solid">
        <fgColor rgb="FFEAEEF2"/>
        <bgColor rgb="FFF7F8FA"/>
      </patternFill>
    </fill>
    <fill>
      <patternFill patternType="solid">
        <fgColor rgb="FFD0EFEB"/>
        <bgColor rgb="FFDCFCE7"/>
      </patternFill>
    </fill>
    <fill>
      <patternFill patternType="solid">
        <fgColor rgb="FFDCFCE7"/>
        <bgColor rgb="FFD0EFEB"/>
      </patternFill>
    </fill>
    <fill>
      <patternFill patternType="solid">
        <fgColor rgb="FFF7F8FA"/>
        <bgColor rgb="FFFFFFFF"/>
      </patternFill>
    </fill>
    <fill>
      <patternFill patternType="solid">
        <fgColor rgb="FFB07D12"/>
        <bgColor rgb="FFD97706"/>
      </patternFill>
    </fill>
    <fill>
      <patternFill patternType="solid">
        <fgColor rgb="FF0B6E63"/>
        <bgColor rgb="FF166534"/>
      </patternFill>
    </fill>
    <fill>
      <patternFill patternType="solid">
        <fgColor rgb="FFFDF3DC"/>
        <bgColor rgb="FFFFFACC"/>
      </patternFill>
    </fill>
    <fill>
      <patternFill patternType="solid">
        <fgColor rgb="FF166534"/>
        <bgColor rgb="FF14532D"/>
      </patternFill>
    </fill>
  </fills>
  <borders count="7">
    <border>
      <left/>
      <right/>
      <top/>
      <bottom/>
      <diagonal/>
    </border>
    <border>
      <left style="thin">
        <color rgb="FF0B6E63"/>
      </left>
      <right style="thin">
        <color rgb="FF0B6E63"/>
      </right>
      <top style="thin">
        <color rgb="FF0B6E63"/>
      </top>
      <bottom style="thin">
        <color rgb="FF0B6E63"/>
      </bottom>
      <diagonal/>
    </border>
    <border>
      <left style="thin">
        <color rgb="FF0B6E63"/>
      </left>
      <right/>
      <top style="thin">
        <color rgb="FF0B6E63"/>
      </top>
      <bottom style="thin">
        <color rgb="FF0B6E63"/>
      </bottom>
      <diagonal/>
    </border>
    <border>
      <left style="thin">
        <color rgb="FFC8D0D8"/>
      </left>
      <right style="thin">
        <color rgb="FFC8D0D8"/>
      </right>
      <top style="thin">
        <color rgb="FFC8D0D8"/>
      </top>
      <bottom style="thin">
        <color rgb="FFC8D0D8"/>
      </bottom>
      <diagonal/>
    </border>
    <border>
      <left style="thin">
        <color rgb="FFB07D12"/>
      </left>
      <right style="thin">
        <color rgb="FFB07D12"/>
      </right>
      <top style="thin">
        <color rgb="FFB07D12"/>
      </top>
      <bottom style="thin">
        <color rgb="FFB07D12"/>
      </bottom>
      <diagonal/>
    </border>
    <border>
      <left style="thin">
        <color rgb="FF1A3558"/>
      </left>
      <right/>
      <top style="thin">
        <color rgb="FF1A3558"/>
      </top>
      <bottom style="thin">
        <color rgb="FF1A3558"/>
      </bottom>
      <diagonal/>
    </border>
    <border>
      <left style="thin">
        <color rgb="FFC8D0D8"/>
      </left>
      <right/>
      <top style="thin">
        <color rgb="FFC8D0D8"/>
      </top>
      <bottom/>
      <diagonal/>
    </border>
  </borders>
  <cellStyleXfs count="2">
    <xf numFmtId="0" fontId="0" fillId="0" borderId="0"/>
    <xf numFmtId="0" fontId="34" fillId="0" borderId="0" applyNumberFormat="0" applyFill="0" applyBorder="0" applyAlignment="0" applyProtection="0"/>
  </cellStyleXfs>
  <cellXfs count="95">
    <xf numFmtId="0" fontId="0" fillId="0" borderId="0" xfId="0"/>
    <xf numFmtId="0" fontId="4" fillId="16" borderId="2" xfId="0" applyFont="1" applyFill="1" applyBorder="1" applyAlignment="1">
      <alignment horizontal="center" vertical="center" wrapText="1"/>
    </xf>
    <xf numFmtId="10" fontId="8" fillId="10" borderId="2" xfId="0" applyNumberFormat="1" applyFont="1" applyFill="1" applyBorder="1" applyAlignment="1">
      <alignment horizontal="center" vertical="center" wrapText="1"/>
    </xf>
    <xf numFmtId="3" fontId="10" fillId="15" borderId="2" xfId="0" applyNumberFormat="1"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3" fontId="9" fillId="11" borderId="2" xfId="0" applyNumberFormat="1" applyFont="1" applyFill="1" applyBorder="1" applyAlignment="1">
      <alignment horizontal="center" vertical="center" wrapText="1"/>
    </xf>
    <xf numFmtId="3" fontId="8" fillId="10"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2" borderId="0" xfId="0" applyFont="1" applyFill="1" applyBorder="1" applyAlignment="1">
      <alignment horizontal="left" vertical="center" wrapText="1"/>
    </xf>
    <xf numFmtId="0" fontId="2" fillId="3"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5" fillId="7" borderId="3" xfId="0" applyFont="1" applyFill="1" applyBorder="1" applyAlignment="1">
      <alignment horizontal="left" vertical="center" wrapText="1"/>
    </xf>
    <xf numFmtId="0" fontId="6" fillId="8" borderId="4" xfId="0" applyFont="1" applyFill="1" applyBorder="1" applyAlignment="1">
      <alignment horizontal="center" vertical="center" wrapText="1"/>
    </xf>
    <xf numFmtId="0" fontId="7" fillId="9" borderId="3" xfId="0" applyFont="1" applyFill="1" applyBorder="1" applyAlignment="1">
      <alignment horizontal="left" vertical="center" wrapText="1"/>
    </xf>
    <xf numFmtId="0" fontId="5" fillId="7" borderId="3" xfId="0" applyFont="1" applyFill="1" applyBorder="1" applyAlignment="1">
      <alignment horizontal="center" vertical="center" wrapText="1"/>
    </xf>
    <xf numFmtId="0" fontId="5" fillId="12" borderId="3" xfId="0" applyFont="1" applyFill="1" applyBorder="1" applyAlignment="1">
      <alignment horizontal="left" vertical="center" wrapText="1"/>
    </xf>
    <xf numFmtId="0" fontId="5" fillId="12" borderId="3" xfId="0" applyFont="1" applyFill="1" applyBorder="1" applyAlignment="1">
      <alignment horizontal="center" vertical="center" wrapText="1"/>
    </xf>
    <xf numFmtId="164" fontId="6" fillId="8" borderId="4" xfId="0" applyNumberFormat="1" applyFont="1" applyFill="1" applyBorder="1" applyAlignment="1">
      <alignment horizontal="center" vertical="center" wrapText="1"/>
    </xf>
    <xf numFmtId="3" fontId="6" fillId="8" borderId="4" xfId="0" applyNumberFormat="1" applyFont="1" applyFill="1" applyBorder="1" applyAlignment="1">
      <alignment horizontal="center" vertical="center" wrapText="1"/>
    </xf>
    <xf numFmtId="0" fontId="13" fillId="10" borderId="3" xfId="0" applyFont="1" applyFill="1" applyBorder="1" applyAlignment="1">
      <alignment horizontal="left" vertical="center" wrapText="1"/>
    </xf>
    <xf numFmtId="165" fontId="13" fillId="10" borderId="3" xfId="0" applyNumberFormat="1" applyFont="1" applyFill="1" applyBorder="1" applyAlignment="1">
      <alignment horizontal="center" vertical="center" wrapText="1"/>
    </xf>
    <xf numFmtId="0" fontId="14" fillId="10" borderId="3" xfId="0" applyFont="1" applyFill="1" applyBorder="1" applyAlignment="1">
      <alignment horizontal="left" vertical="center" wrapText="1"/>
    </xf>
    <xf numFmtId="166" fontId="5" fillId="7" borderId="3" xfId="0" applyNumberFormat="1" applyFont="1" applyFill="1" applyBorder="1" applyAlignment="1">
      <alignment horizontal="center" vertical="center" wrapText="1"/>
    </xf>
    <xf numFmtId="167" fontId="6" fillId="8" borderId="4" xfId="0" applyNumberFormat="1" applyFont="1" applyFill="1" applyBorder="1" applyAlignment="1">
      <alignment horizontal="center" vertical="center" wrapText="1"/>
    </xf>
    <xf numFmtId="166" fontId="5" fillId="12" borderId="3" xfId="0" applyNumberFormat="1" applyFont="1" applyFill="1" applyBorder="1" applyAlignment="1">
      <alignment horizontal="center" vertical="center" wrapText="1"/>
    </xf>
    <xf numFmtId="3" fontId="13" fillId="10" borderId="3" xfId="0" applyNumberFormat="1" applyFont="1" applyFill="1" applyBorder="1" applyAlignment="1">
      <alignment horizontal="center" vertical="center" wrapText="1"/>
    </xf>
    <xf numFmtId="166" fontId="13" fillId="10" borderId="3" xfId="0" applyNumberFormat="1" applyFont="1" applyFill="1" applyBorder="1" applyAlignment="1">
      <alignment horizontal="center" vertical="center" wrapText="1"/>
    </xf>
    <xf numFmtId="0" fontId="15" fillId="15" borderId="3" xfId="0" applyFont="1" applyFill="1" applyBorder="1" applyAlignment="1">
      <alignment horizontal="left" vertical="center" wrapText="1"/>
    </xf>
    <xf numFmtId="167" fontId="15" fillId="15" borderId="3" xfId="0" applyNumberFormat="1" applyFont="1" applyFill="1" applyBorder="1" applyAlignment="1">
      <alignment horizontal="center" vertical="center" wrapText="1"/>
    </xf>
    <xf numFmtId="0" fontId="7" fillId="15" borderId="3" xfId="0" applyFont="1" applyFill="1" applyBorder="1" applyAlignment="1">
      <alignment horizontal="left" vertical="center" wrapText="1"/>
    </xf>
    <xf numFmtId="167" fontId="13" fillId="10" borderId="3" xfId="0" applyNumberFormat="1" applyFont="1" applyFill="1" applyBorder="1" applyAlignment="1">
      <alignment horizontal="center" vertical="center" wrapText="1"/>
    </xf>
    <xf numFmtId="3" fontId="17" fillId="10" borderId="1" xfId="0" applyNumberFormat="1" applyFont="1" applyFill="1" applyBorder="1" applyAlignment="1">
      <alignment horizontal="center" vertical="center" wrapText="1"/>
    </xf>
    <xf numFmtId="0" fontId="18" fillId="11" borderId="3" xfId="0" applyFont="1" applyFill="1" applyBorder="1" applyAlignment="1">
      <alignment horizontal="left" vertical="center" wrapText="1"/>
    </xf>
    <xf numFmtId="167" fontId="18" fillId="11" borderId="3" xfId="0" applyNumberFormat="1" applyFont="1" applyFill="1" applyBorder="1" applyAlignment="1">
      <alignment horizontal="center" vertical="center" wrapText="1"/>
    </xf>
    <xf numFmtId="3" fontId="19" fillId="11" borderId="1" xfId="0" applyNumberFormat="1" applyFont="1" applyFill="1" applyBorder="1" applyAlignment="1">
      <alignment horizontal="center" vertical="center" wrapText="1"/>
    </xf>
    <xf numFmtId="3" fontId="20" fillId="15" borderId="1" xfId="0" applyNumberFormat="1" applyFont="1" applyFill="1" applyBorder="1" applyAlignment="1">
      <alignment horizontal="center" vertical="center" wrapText="1"/>
    </xf>
    <xf numFmtId="3" fontId="5" fillId="12" borderId="3" xfId="0" applyNumberFormat="1" applyFont="1" applyFill="1" applyBorder="1" applyAlignment="1">
      <alignment horizontal="center" vertical="center" wrapText="1"/>
    </xf>
    <xf numFmtId="0" fontId="14" fillId="12" borderId="3" xfId="0" applyFont="1" applyFill="1" applyBorder="1" applyAlignment="1">
      <alignment horizontal="left" vertical="center" wrapText="1"/>
    </xf>
    <xf numFmtId="3" fontId="5" fillId="7" borderId="3" xfId="0" applyNumberFormat="1" applyFont="1" applyFill="1" applyBorder="1" applyAlignment="1">
      <alignment horizontal="center" vertical="center" wrapText="1"/>
    </xf>
    <xf numFmtId="0" fontId="14" fillId="7" borderId="3" xfId="0" applyFont="1" applyFill="1" applyBorder="1" applyAlignment="1">
      <alignment horizontal="left" vertical="center" wrapText="1"/>
    </xf>
    <xf numFmtId="3" fontId="18" fillId="11" borderId="3" xfId="0" applyNumberFormat="1"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4" fillId="12" borderId="3" xfId="0" applyFont="1" applyFill="1" applyBorder="1" applyAlignment="1">
      <alignment horizontal="center" vertical="center" wrapText="1"/>
    </xf>
    <xf numFmtId="15" fontId="24" fillId="12" borderId="3" xfId="0" applyNumberFormat="1" applyFont="1" applyFill="1" applyBorder="1" applyAlignment="1">
      <alignment horizontal="center" vertical="center" wrapText="1"/>
    </xf>
    <xf numFmtId="3" fontId="25" fillId="8" borderId="4" xfId="0" applyNumberFormat="1" applyFont="1" applyFill="1" applyBorder="1" applyAlignment="1">
      <alignment horizontal="center" vertical="center" wrapText="1"/>
    </xf>
    <xf numFmtId="0" fontId="25" fillId="12" borderId="3" xfId="0" applyFont="1" applyFill="1" applyBorder="1" applyAlignment="1">
      <alignment horizontal="center" vertical="center" wrapText="1"/>
    </xf>
    <xf numFmtId="167" fontId="26" fillId="10" borderId="3" xfId="0" applyNumberFormat="1" applyFont="1" applyFill="1" applyBorder="1" applyAlignment="1">
      <alignment horizontal="center" vertical="center" wrapText="1"/>
    </xf>
    <xf numFmtId="3" fontId="27" fillId="11" borderId="3" xfId="0" applyNumberFormat="1" applyFont="1" applyFill="1" applyBorder="1" applyAlignment="1">
      <alignment horizontal="center" vertical="center" wrapText="1"/>
    </xf>
    <xf numFmtId="3" fontId="28" fillId="15" borderId="3" xfId="0" applyNumberFormat="1" applyFont="1" applyFill="1" applyBorder="1" applyAlignment="1">
      <alignment horizontal="center" vertical="center" wrapText="1"/>
    </xf>
    <xf numFmtId="0" fontId="23" fillId="7" borderId="3" xfId="0" applyFont="1" applyFill="1" applyBorder="1" applyAlignment="1">
      <alignment horizontal="center" vertical="center" wrapText="1"/>
    </xf>
    <xf numFmtId="0" fontId="24" fillId="7" borderId="3" xfId="0" applyFont="1" applyFill="1" applyBorder="1" applyAlignment="1">
      <alignment horizontal="center" vertical="center" wrapText="1"/>
    </xf>
    <xf numFmtId="15" fontId="24" fillId="7" borderId="3" xfId="0" applyNumberFormat="1" applyFont="1" applyFill="1" applyBorder="1" applyAlignment="1">
      <alignment horizontal="center" vertical="center" wrapText="1"/>
    </xf>
    <xf numFmtId="0" fontId="25" fillId="7" borderId="3" xfId="0" applyFont="1" applyFill="1" applyBorder="1" applyAlignment="1">
      <alignment horizontal="center" vertical="center" wrapText="1"/>
    </xf>
    <xf numFmtId="167" fontId="25" fillId="8" borderId="4" xfId="0" applyNumberFormat="1" applyFont="1" applyFill="1" applyBorder="1" applyAlignment="1">
      <alignment horizontal="center" vertical="center" wrapText="1"/>
    </xf>
    <xf numFmtId="0" fontId="0" fillId="12" borderId="3" xfId="0" applyFill="1" applyBorder="1" applyAlignment="1">
      <alignment horizontal="center" vertical="center" wrapText="1"/>
    </xf>
    <xf numFmtId="0" fontId="0" fillId="8" borderId="4" xfId="0" applyFill="1" applyBorder="1" applyAlignment="1">
      <alignment horizontal="center" vertical="center" wrapText="1"/>
    </xf>
    <xf numFmtId="167" fontId="0" fillId="9" borderId="3" xfId="0" applyNumberFormat="1" applyFill="1" applyBorder="1" applyAlignment="1">
      <alignment horizontal="center" vertical="center" wrapText="1"/>
    </xf>
    <xf numFmtId="3" fontId="0" fillId="9" borderId="3" xfId="0" applyNumberFormat="1" applyFill="1" applyBorder="1" applyAlignment="1">
      <alignment horizontal="center" vertical="center" wrapText="1"/>
    </xf>
    <xf numFmtId="0" fontId="0" fillId="9" borderId="3" xfId="0" applyFill="1" applyBorder="1" applyAlignment="1">
      <alignment horizontal="center" vertical="center" wrapText="1"/>
    </xf>
    <xf numFmtId="0" fontId="0" fillId="7" borderId="3" xfId="0" applyFill="1" applyBorder="1" applyAlignment="1">
      <alignment horizontal="center" vertical="center" wrapText="1"/>
    </xf>
    <xf numFmtId="0" fontId="3" fillId="2" borderId="3" xfId="0" applyFont="1" applyFill="1" applyBorder="1" applyAlignment="1">
      <alignment horizontal="left" vertical="center" wrapText="1"/>
    </xf>
    <xf numFmtId="0" fontId="5" fillId="2" borderId="3" xfId="0" applyFont="1" applyFill="1" applyBorder="1" applyAlignment="1">
      <alignment horizontal="center" vertical="center" wrapText="1"/>
    </xf>
    <xf numFmtId="0" fontId="29" fillId="12" borderId="3" xfId="0" applyFont="1" applyFill="1" applyBorder="1" applyAlignment="1">
      <alignment horizontal="left" vertical="center" wrapText="1"/>
    </xf>
    <xf numFmtId="0" fontId="30" fillId="12" borderId="3" xfId="0" applyFont="1" applyFill="1" applyBorder="1" applyAlignment="1">
      <alignment horizontal="center" vertical="center" wrapText="1"/>
    </xf>
    <xf numFmtId="0" fontId="29" fillId="7" borderId="3" xfId="0" applyFont="1" applyFill="1" applyBorder="1" applyAlignment="1">
      <alignment horizontal="left" vertical="center" wrapText="1"/>
    </xf>
    <xf numFmtId="0" fontId="30" fillId="7"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24" fillId="12" borderId="3" xfId="0" applyNumberFormat="1" applyFont="1" applyFill="1" applyBorder="1" applyAlignment="1">
      <alignment horizontal="center" vertical="center" wrapText="1"/>
    </xf>
    <xf numFmtId="3" fontId="24" fillId="12" borderId="3" xfId="0" applyNumberFormat="1" applyFont="1" applyFill="1" applyBorder="1" applyAlignment="1">
      <alignment horizontal="center" vertical="center" wrapText="1"/>
    </xf>
    <xf numFmtId="168" fontId="31" fillId="11" borderId="3" xfId="0" applyNumberFormat="1" applyFont="1" applyFill="1" applyBorder="1" applyAlignment="1">
      <alignment horizontal="center" vertical="center" wrapText="1"/>
    </xf>
    <xf numFmtId="0" fontId="32" fillId="12" borderId="3" xfId="0" applyFont="1" applyFill="1" applyBorder="1" applyAlignment="1">
      <alignment horizontal="left" vertical="center" wrapText="1"/>
    </xf>
    <xf numFmtId="164" fontId="24" fillId="7" borderId="3" xfId="0" applyNumberFormat="1" applyFont="1" applyFill="1" applyBorder="1" applyAlignment="1">
      <alignment horizontal="center" vertical="center" wrapText="1"/>
    </xf>
    <xf numFmtId="3" fontId="24" fillId="7" borderId="3" xfId="0" applyNumberFormat="1" applyFont="1" applyFill="1" applyBorder="1" applyAlignment="1">
      <alignment horizontal="center" vertical="center" wrapText="1"/>
    </xf>
    <xf numFmtId="168" fontId="31" fillId="7" borderId="3" xfId="0" applyNumberFormat="1" applyFont="1" applyFill="1" applyBorder="1" applyAlignment="1">
      <alignment horizontal="center" vertical="center" wrapText="1"/>
    </xf>
    <xf numFmtId="0" fontId="32" fillId="7" borderId="3" xfId="0" applyFont="1" applyFill="1" applyBorder="1" applyAlignment="1">
      <alignment horizontal="left" vertical="center" wrapText="1"/>
    </xf>
    <xf numFmtId="168" fontId="31" fillId="9" borderId="3" xfId="0" applyNumberFormat="1" applyFont="1" applyFill="1" applyBorder="1" applyAlignment="1">
      <alignment horizontal="center" vertical="center" wrapText="1"/>
    </xf>
    <xf numFmtId="0" fontId="3" fillId="6" borderId="0" xfId="0" applyFont="1" applyFill="1" applyBorder="1" applyAlignment="1">
      <alignment horizontal="left" vertical="center" wrapText="1"/>
    </xf>
    <xf numFmtId="3" fontId="11" fillId="12" borderId="2" xfId="0" applyNumberFormat="1" applyFont="1" applyFill="1" applyBorder="1" applyAlignment="1">
      <alignment horizontal="center" vertical="center" wrapText="1"/>
    </xf>
    <xf numFmtId="0" fontId="12" fillId="12" borderId="5" xfId="0" applyFont="1" applyFill="1" applyBorder="1" applyAlignment="1">
      <alignment horizontal="left" vertical="top" wrapText="1"/>
    </xf>
    <xf numFmtId="0" fontId="3" fillId="14" borderId="0" xfId="0" applyFont="1" applyFill="1" applyBorder="1" applyAlignment="1">
      <alignment horizontal="left" vertical="center" wrapText="1"/>
    </xf>
    <xf numFmtId="0" fontId="16" fillId="12" borderId="2" xfId="0" applyFont="1" applyFill="1" applyBorder="1" applyAlignment="1">
      <alignment horizontal="left" vertical="center" wrapText="1"/>
    </xf>
    <xf numFmtId="0" fontId="21" fillId="12" borderId="6" xfId="0" applyFont="1" applyFill="1" applyBorder="1" applyAlignment="1">
      <alignment horizontal="left" vertical="top" wrapText="1"/>
    </xf>
    <xf numFmtId="0" fontId="3" fillId="16" borderId="0" xfId="0" applyFont="1" applyFill="1" applyBorder="1" applyAlignment="1">
      <alignment horizontal="left" vertical="center" wrapText="1"/>
    </xf>
    <xf numFmtId="0" fontId="33" fillId="2" borderId="0" xfId="0" applyFont="1" applyFill="1" applyBorder="1" applyAlignment="1">
      <alignment horizontal="center" vertical="center" wrapText="1"/>
    </xf>
    <xf numFmtId="0" fontId="6" fillId="8" borderId="4" xfId="0" quotePrefix="1" applyFont="1" applyFill="1" applyBorder="1" applyAlignment="1">
      <alignment horizontal="center" vertical="center" wrapText="1"/>
    </xf>
    <xf numFmtId="0" fontId="34" fillId="8" borderId="4" xfId="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166534"/>
      <rgbColor rgb="FF000080"/>
      <rgbColor rgb="FF92600A"/>
      <rgbColor rgb="FF800080"/>
      <rgbColor rgb="FF138D7A"/>
      <rgbColor rgb="FFC0C0C0"/>
      <rgbColor rgb="FF777777"/>
      <rgbColor rgb="FF9999FF"/>
      <rgbColor rgb="FF993366"/>
      <rgbColor rgb="FFFFFACC"/>
      <rgbColor rgb="FFDCFCE7"/>
      <rgbColor rgb="FF660066"/>
      <rgbColor rgb="FFFF8080"/>
      <rgbColor rgb="FF0066CC"/>
      <rgbColor rgb="FFC8D0D8"/>
      <rgbColor rgb="FF000080"/>
      <rgbColor rgb="FFFF00FF"/>
      <rgbColor rgb="FFFFFF00"/>
      <rgbColor rgb="FF00FFFF"/>
      <rgbColor rgb="FF800080"/>
      <rgbColor rgb="FF800000"/>
      <rgbColor rgb="FF0B6E63"/>
      <rgbColor rgb="FF0000FF"/>
      <rgbColor rgb="FF00CCFF"/>
      <rgbColor rgb="FFD0EFEB"/>
      <rgbColor rgb="FFEAEEF2"/>
      <rgbColor rgb="FFFDF3DC"/>
      <rgbColor rgb="FF99CCFF"/>
      <rgbColor rgb="FFFF99CC"/>
      <rgbColor rgb="FFCC99FF"/>
      <rgbColor rgb="FFF7F8FA"/>
      <rgbColor rgb="FF3366FF"/>
      <rgbColor rgb="FF33CCCC"/>
      <rgbColor rgb="FF99CC00"/>
      <rgbColor rgb="FFFFCC00"/>
      <rgbColor rgb="FFB07D12"/>
      <rgbColor rgb="FFD97706"/>
      <rgbColor rgb="FF626567"/>
      <rgbColor rgb="FF666666"/>
      <rgbColor rgb="FF1A3558"/>
      <rgbColor rgb="FF339966"/>
      <rgbColor rgb="FF111827"/>
      <rgbColor rgb="FF14532D"/>
      <rgbColor rgb="FF991B1B"/>
      <rgbColor rgb="FF993366"/>
      <rgbColor rgb="FF333399"/>
      <rgbColor rgb="FF0C1A3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threalty.si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C1A35"/>
  </sheetPr>
  <dimension ref="B1:L43"/>
  <sheetViews>
    <sheetView showGridLines="0" zoomScale="70" zoomScaleNormal="70" workbookViewId="0">
      <pane xSplit="1" ySplit="6" topLeftCell="B31" activePane="bottomRight" state="frozen"/>
      <selection pane="topRight" activeCell="B1" sqref="B1"/>
      <selection pane="bottomLeft" activeCell="A7" sqref="A7"/>
      <selection pane="bottomRight" activeCell="B44" sqref="B44"/>
    </sheetView>
  </sheetViews>
  <sheetFormatPr defaultColWidth="8.6328125" defaultRowHeight="14.5" x14ac:dyDescent="0.35"/>
  <cols>
    <col min="1" max="1" width="2" customWidth="1"/>
    <col min="2" max="2" width="30" customWidth="1"/>
    <col min="3" max="4" width="20" customWidth="1"/>
    <col min="5" max="5" width="3" customWidth="1"/>
    <col min="6" max="6" width="28" customWidth="1"/>
    <col min="7" max="8" width="20" customWidth="1"/>
    <col min="9" max="9" width="3" customWidth="1"/>
    <col min="10" max="10" width="28" customWidth="1"/>
    <col min="11" max="12" width="20" customWidth="1"/>
  </cols>
  <sheetData>
    <row r="1" spans="2:12" ht="7.5" customHeight="1" x14ac:dyDescent="0.35"/>
    <row r="2" spans="2:12" ht="45.75" customHeight="1" x14ac:dyDescent="0.35">
      <c r="B2" s="14" t="s">
        <v>0</v>
      </c>
      <c r="C2" s="14"/>
      <c r="D2" s="14"/>
      <c r="E2" s="14"/>
      <c r="F2" s="14"/>
      <c r="G2" s="14"/>
      <c r="H2" s="14"/>
      <c r="I2" s="14"/>
      <c r="J2" s="14"/>
      <c r="K2" s="14"/>
      <c r="L2" s="14"/>
    </row>
    <row r="3" spans="2:12" ht="19.5" customHeight="1" x14ac:dyDescent="0.35">
      <c r="B3" s="13" t="s">
        <v>1</v>
      </c>
      <c r="C3" s="13"/>
      <c r="D3" s="13"/>
      <c r="E3" s="13"/>
      <c r="F3" s="13"/>
      <c r="G3" s="13"/>
      <c r="H3" s="13"/>
      <c r="I3" s="13"/>
      <c r="J3" s="13"/>
      <c r="K3" s="13"/>
      <c r="L3" s="13"/>
    </row>
    <row r="4" spans="2:12" ht="9.75" customHeight="1" x14ac:dyDescent="0.35"/>
    <row r="5" spans="2:12" ht="21.75" customHeight="1" x14ac:dyDescent="0.35">
      <c r="B5" s="12" t="s">
        <v>2</v>
      </c>
      <c r="C5" s="12"/>
      <c r="D5" s="12"/>
      <c r="F5" s="11" t="s">
        <v>3</v>
      </c>
      <c r="G5" s="11"/>
      <c r="H5" s="11"/>
      <c r="J5" s="10" t="s">
        <v>4</v>
      </c>
      <c r="K5" s="10"/>
      <c r="L5" s="10"/>
    </row>
    <row r="6" spans="2:12" ht="21.75" customHeight="1" x14ac:dyDescent="0.35">
      <c r="B6" s="15" t="s">
        <v>5</v>
      </c>
      <c r="C6" s="15" t="s">
        <v>6</v>
      </c>
      <c r="D6" s="15" t="s">
        <v>7</v>
      </c>
      <c r="F6" s="9" t="s">
        <v>8</v>
      </c>
      <c r="G6" s="9"/>
      <c r="H6" s="8" t="s">
        <v>9</v>
      </c>
      <c r="I6" s="8"/>
      <c r="J6" s="16" t="s">
        <v>10</v>
      </c>
      <c r="K6" s="16" t="s">
        <v>6</v>
      </c>
      <c r="L6" s="16"/>
    </row>
    <row r="7" spans="2:12" ht="21.75" customHeight="1" x14ac:dyDescent="0.35">
      <c r="B7" s="17" t="s">
        <v>11</v>
      </c>
      <c r="C7" s="18" t="s">
        <v>12</v>
      </c>
      <c r="D7" s="19"/>
      <c r="F7" s="7">
        <f>C11</f>
        <v>1800000</v>
      </c>
      <c r="G7" s="7"/>
      <c r="H7" s="6">
        <f>C29</f>
        <v>4.1200000000000001E-2</v>
      </c>
      <c r="I7" s="6"/>
      <c r="J7" s="17" t="s">
        <v>13</v>
      </c>
      <c r="K7" s="18" t="s">
        <v>317</v>
      </c>
      <c r="L7" s="20"/>
    </row>
    <row r="8" spans="2:12" ht="21.75" customHeight="1" x14ac:dyDescent="0.35">
      <c r="B8" s="21" t="s">
        <v>14</v>
      </c>
      <c r="C8" s="18" t="s">
        <v>15</v>
      </c>
      <c r="D8" s="19"/>
      <c r="J8" s="21" t="s">
        <v>16</v>
      </c>
      <c r="K8" s="93" t="s">
        <v>318</v>
      </c>
      <c r="L8" s="22"/>
    </row>
    <row r="9" spans="2:12" ht="21.75" customHeight="1" x14ac:dyDescent="0.35">
      <c r="B9" s="17" t="s">
        <v>17</v>
      </c>
      <c r="C9" s="23">
        <v>44927</v>
      </c>
      <c r="D9" s="19"/>
      <c r="F9" s="5" t="s">
        <v>18</v>
      </c>
      <c r="G9" s="5"/>
      <c r="H9" s="4" t="s">
        <v>19</v>
      </c>
      <c r="I9" s="4"/>
      <c r="J9" s="17" t="s">
        <v>20</v>
      </c>
      <c r="K9" s="94" t="s">
        <v>319</v>
      </c>
      <c r="L9" s="20"/>
    </row>
    <row r="10" spans="2:12" ht="21.75" customHeight="1" x14ac:dyDescent="0.35">
      <c r="B10" s="21" t="s">
        <v>21</v>
      </c>
      <c r="C10" s="23">
        <v>45292</v>
      </c>
      <c r="D10" s="19" t="s">
        <v>22</v>
      </c>
      <c r="F10" s="3">
        <f>C29-C11</f>
        <v>-1799999.9587999999</v>
      </c>
      <c r="G10" s="3"/>
      <c r="H10" s="2">
        <f>C24</f>
        <v>4.1200000000000001E-2</v>
      </c>
      <c r="I10" s="2"/>
      <c r="J10" s="21" t="s">
        <v>23</v>
      </c>
      <c r="K10" s="18" t="s">
        <v>24</v>
      </c>
      <c r="L10" s="22"/>
    </row>
    <row r="11" spans="2:12" ht="16" customHeight="1" x14ac:dyDescent="0.35">
      <c r="B11" s="17" t="s">
        <v>25</v>
      </c>
      <c r="C11" s="24">
        <v>1800000</v>
      </c>
      <c r="D11" s="19" t="s">
        <v>26</v>
      </c>
    </row>
    <row r="12" spans="2:12" ht="21.75" customHeight="1" x14ac:dyDescent="0.35">
      <c r="B12" s="21" t="s">
        <v>27</v>
      </c>
      <c r="C12" s="23">
        <v>45748</v>
      </c>
      <c r="D12" s="19" t="s">
        <v>28</v>
      </c>
      <c r="F12" s="9" t="s">
        <v>29</v>
      </c>
      <c r="G12" s="9"/>
      <c r="H12" s="1" t="s">
        <v>30</v>
      </c>
      <c r="I12" s="1"/>
      <c r="J12" s="85" t="s">
        <v>31</v>
      </c>
      <c r="K12" s="85"/>
      <c r="L12" s="85"/>
    </row>
    <row r="13" spans="2:12" ht="219.75" customHeight="1" x14ac:dyDescent="0.35">
      <c r="B13" s="17" t="s">
        <v>32</v>
      </c>
      <c r="C13" s="24">
        <v>60</v>
      </c>
      <c r="D13" s="19" t="s">
        <v>33</v>
      </c>
      <c r="F13" s="86">
        <f>IFERROR(DATEDIF(C10,C12,"M"),0)</f>
        <v>15</v>
      </c>
      <c r="G13" s="86"/>
      <c r="H13" s="6">
        <f>C36</f>
        <v>-21599999.505600002</v>
      </c>
      <c r="I13" s="6"/>
      <c r="J13" s="87" t="str">
        <f ca="1">"RENT REVIEW NOTICE"&amp;CHAR(10)&amp;CHAR(10)&amp;TEXT(TODAY(),"DD MMMM YYYY")&amp;CHAR(10)&amp;CHAR(10)&amp;"Dear "&amp;C8&amp;","&amp;CHAR(10)&amp;CHAR(10)&amp;"RE: NOTICE OF RENT REVIEW — "&amp;C7&amp;CHAR(10)&amp;CHAR(10)&amp;"We write to formally notify you that the monthly rent for the above-mentioned property will be reviewed with effect from "&amp;TEXT(C12,"DD MMMM YYYY")&amp;"."&amp;CHAR(10)&amp;CHAR(10)&amp;"CURRENT RENT: UGX "&amp;TEXT(C11,"#,##0")&amp;" per month"&amp;CHAR(10)&amp;"NEW RENT: UGX "&amp;TEXT(C29,"#,##0")&amp;" per month"&amp;CHAR(10)&amp;"INCREASE: "&amp;TEXT(C24,"0.0%")&amp;" ("&amp;TEXT(C29-C11,"#,##0")&amp;" UGX per month)"&amp;CHAR(10)&amp;CHAR(10)&amp;"BASIS FOR REVIEW:"&amp;CHAR(10)&amp;"  - Uganda Consumer Price Index (CPI): "&amp;TEXT(C18,"0.0%")&amp;" (Source: UBOS 2024/25)"&amp;CHAR(10)&amp;"  - Local market rental growth: "&amp;TEXT(C19,"0.0%")&amp;CHAR(10)&amp;"  - Months since last review: "&amp;TEXT(IFERROR(DATEDIF(C10,C12,"M"),0),"0")&amp;" months"&amp;CHAR(10)&amp;CHAR(10)&amp;"This notice is given "&amp;C13&amp;" days in advance in accordance with your lease agreement."&amp;CHAR(10)&amp;CHAR(10)&amp;"Please confirm receipt of this notice in writing or by reply message."&amp;CHAR(10)&amp;CHAR(10)&amp;"Yours sincerely,"&amp;CHAR(10)&amp;CHAR(10)&amp;K7&amp;CHAR(10)&amp;K8&amp;CHAR(10)&amp;K9&amp;CHAR(10)&amp;K10&amp;CHAR(10)&amp;CHAR(10)&amp;"— Managed by Threalty Property Management | www.threalty.co.ug"</f>
        <v>RENT REVIEW NOTICE
23 April 2026
Dear Agnes Namatovu,
RE: NOTICE OF RENT REVIEW — Ntinda Heights – Unit 3A
We write to formally notify you that the monthly rent for the above-mentioned property will be reviewed with effect from 01 April 2025.
CURRENT RENT: UGX 1,800,000 per month
NEW RENT: UGX 0 per month
INCREASE: 4.1% (-1,800,000 UGX per month)
BASIS FOR REVIEW:
  - Uganda Consumer Price Index (CPI): 5.3% (Source: UBOS 2024/25)
  - Local market rental growth: 5.0%
  - Months since last review: 15 months
This notice is given 60 days in advance in accordance with your lease agreement.
Please confirm receipt of this notice in writing or by reply message.
Yours sincerely,
Threalty Services Limited
+256758445298
info@threalty.site
Kampala, Uganda
— Managed by Threalty Property Management | www.threalty.co.ug</v>
      </c>
      <c r="K13" s="87"/>
      <c r="L13" s="87"/>
    </row>
    <row r="14" spans="2:12" ht="7.5" customHeight="1" x14ac:dyDescent="0.35">
      <c r="B14" s="25" t="s">
        <v>34</v>
      </c>
      <c r="C14" s="26">
        <f>IFERROR(DATEDIF(C10,C12,"M"),0)</f>
        <v>15</v>
      </c>
      <c r="D14" s="27" t="s">
        <v>35</v>
      </c>
    </row>
    <row r="15" spans="2:12" ht="21.75" customHeight="1" x14ac:dyDescent="0.35">
      <c r="F15" s="85" t="s">
        <v>36</v>
      </c>
      <c r="G15" s="85"/>
      <c r="H15" s="85"/>
    </row>
    <row r="16" spans="2:12" ht="21.75" customHeight="1" x14ac:dyDescent="0.35">
      <c r="B16" s="12" t="s">
        <v>37</v>
      </c>
      <c r="C16" s="12"/>
      <c r="D16" s="12"/>
      <c r="F16" s="15" t="s">
        <v>38</v>
      </c>
      <c r="G16" s="15" t="s">
        <v>39</v>
      </c>
      <c r="H16" s="15" t="s">
        <v>40</v>
      </c>
    </row>
    <row r="17" spans="2:9" ht="21.75" customHeight="1" x14ac:dyDescent="0.35">
      <c r="B17" s="15" t="s">
        <v>41</v>
      </c>
      <c r="C17" s="15" t="s">
        <v>42</v>
      </c>
      <c r="D17" s="15" t="s">
        <v>43</v>
      </c>
      <c r="F17" s="17" t="s">
        <v>44</v>
      </c>
      <c r="G17" s="24">
        <v>1400000</v>
      </c>
      <c r="H17" s="28">
        <f>IFERROR(G17/C11-1,0)</f>
        <v>-0.22222222222222221</v>
      </c>
    </row>
    <row r="18" spans="2:9" ht="21.75" customHeight="1" x14ac:dyDescent="0.35">
      <c r="B18" s="21" t="s">
        <v>45</v>
      </c>
      <c r="C18" s="29">
        <v>5.2999999999999999E-2</v>
      </c>
      <c r="D18" s="19" t="s">
        <v>46</v>
      </c>
      <c r="F18" s="21" t="s">
        <v>47</v>
      </c>
      <c r="G18" s="24">
        <v>1800000</v>
      </c>
      <c r="H18" s="30">
        <f>IFERROR(G18/C11-1,0)</f>
        <v>0</v>
      </c>
    </row>
    <row r="19" spans="2:9" ht="21.75" customHeight="1" x14ac:dyDescent="0.35">
      <c r="B19" s="17" t="s">
        <v>48</v>
      </c>
      <c r="C19" s="29">
        <v>0.05</v>
      </c>
      <c r="D19" s="19" t="s">
        <v>49</v>
      </c>
      <c r="F19" s="17" t="s">
        <v>50</v>
      </c>
      <c r="G19" s="24">
        <v>2400000</v>
      </c>
      <c r="H19" s="28">
        <f>IFERROR(G19/C11-1,0)</f>
        <v>0.33333333333333326</v>
      </c>
    </row>
    <row r="20" spans="2:9" ht="21.75" customHeight="1" x14ac:dyDescent="0.35">
      <c r="B20" s="21" t="s">
        <v>51</v>
      </c>
      <c r="C20" s="29">
        <v>0</v>
      </c>
      <c r="D20" s="19" t="s">
        <v>52</v>
      </c>
      <c r="F20" s="21" t="s">
        <v>53</v>
      </c>
      <c r="G20" s="24">
        <v>0</v>
      </c>
      <c r="H20" s="30">
        <f>IFERROR(G20/C11-1,0)</f>
        <v>-1</v>
      </c>
    </row>
    <row r="21" spans="2:9" ht="21.75" customHeight="1" x14ac:dyDescent="0.35">
      <c r="B21" s="17" t="s">
        <v>54</v>
      </c>
      <c r="C21" s="29">
        <v>0</v>
      </c>
      <c r="D21" s="19" t="s">
        <v>55</v>
      </c>
      <c r="F21" s="17" t="s">
        <v>56</v>
      </c>
      <c r="G21" s="24">
        <v>0</v>
      </c>
      <c r="H21" s="28">
        <f>IFERROR(G21/C11-1,0)</f>
        <v>-1</v>
      </c>
    </row>
    <row r="22" spans="2:9" ht="21.75" customHeight="1" x14ac:dyDescent="0.35">
      <c r="B22" s="21" t="s">
        <v>57</v>
      </c>
      <c r="C22" s="29">
        <v>7.0000000000000007E-2</v>
      </c>
      <c r="D22" s="19" t="s">
        <v>58</v>
      </c>
      <c r="F22" s="25" t="s">
        <v>59</v>
      </c>
      <c r="G22" s="31">
        <f>C29</f>
        <v>4.1200000000000001E-2</v>
      </c>
      <c r="H22" s="32">
        <f>IFERROR(C29/G18-1,0)</f>
        <v>-0.9999999771111111</v>
      </c>
    </row>
    <row r="23" spans="2:9" ht="24" customHeight="1" x14ac:dyDescent="0.35">
      <c r="B23" s="17" t="s">
        <v>60</v>
      </c>
      <c r="C23" s="29">
        <v>0.1</v>
      </c>
      <c r="D23" s="19" t="s">
        <v>61</v>
      </c>
    </row>
    <row r="24" spans="2:9" ht="21.75" customHeight="1" x14ac:dyDescent="0.35">
      <c r="B24" s="33" t="s">
        <v>62</v>
      </c>
      <c r="C24" s="34">
        <f>IFERROR(MIN(MAX(C18*0.4+C19*0.4+C20+C21,0),C23),0)</f>
        <v>4.1200000000000001E-2</v>
      </c>
      <c r="D24" s="35" t="s">
        <v>63</v>
      </c>
      <c r="F24" s="88" t="s">
        <v>64</v>
      </c>
      <c r="G24" s="88"/>
      <c r="H24" s="88"/>
    </row>
    <row r="25" spans="2:9" ht="51.75" customHeight="1" x14ac:dyDescent="0.35">
      <c r="F25" s="89" t="str">
        <f>IF(C29&lt;G17,"⬇️ BELOW MARKET — Your new rent is still under the area low. You have room to increase further without losing the tenant.",IF(C29&lt;=G18,"✅ FAIR MARKET — Recommended rent aligns with mid-market. Justified, defensible, unlikely to lose tenant.",IF(C29&lt;=G19,"⚠️ ABOVE MID-MARKET — Premium positioning. Ensure the unit quality supports this rate.","🔴 ABOVE HIGH-END — New rent exceeds high-end benchmark. High risk of tenant leaving. Reconsider.")))</f>
        <v>⬇️ BELOW MARKET — Your new rent is still under the area low. You have room to increase further without losing the tenant.</v>
      </c>
      <c r="G25" s="89"/>
      <c r="H25" s="89"/>
      <c r="I25" s="89"/>
    </row>
    <row r="26" spans="2:9" ht="19.5" customHeight="1" x14ac:dyDescent="0.35">
      <c r="B26" s="12" t="s">
        <v>65</v>
      </c>
      <c r="C26" s="12"/>
      <c r="D26" s="12"/>
    </row>
    <row r="27" spans="2:9" ht="21.75" customHeight="1" x14ac:dyDescent="0.35">
      <c r="B27" s="15" t="s">
        <v>66</v>
      </c>
      <c r="C27" s="15" t="s">
        <v>67</v>
      </c>
      <c r="D27" s="15" t="s">
        <v>68</v>
      </c>
    </row>
    <row r="28" spans="2:9" ht="24" customHeight="1" x14ac:dyDescent="0.35">
      <c r="B28" s="25" t="s">
        <v>69</v>
      </c>
      <c r="C28" s="36">
        <f>C18</f>
        <v>5.2999999999999999E-2</v>
      </c>
      <c r="D28" s="37">
        <f>ROUND(C11*(1+C18),-3)</f>
        <v>1895000</v>
      </c>
    </row>
    <row r="29" spans="2:9" ht="24" customHeight="1" x14ac:dyDescent="0.35">
      <c r="B29" s="38" t="s">
        <v>70</v>
      </c>
      <c r="C29" s="39">
        <f>C24</f>
        <v>4.1200000000000001E-2</v>
      </c>
      <c r="D29" s="40">
        <f>ROUND(C11*(1+C24),-3)</f>
        <v>1874000</v>
      </c>
    </row>
    <row r="30" spans="2:9" ht="24" customHeight="1" x14ac:dyDescent="0.35">
      <c r="B30" s="33" t="s">
        <v>71</v>
      </c>
      <c r="C30" s="34">
        <f>C22</f>
        <v>7.0000000000000007E-2</v>
      </c>
      <c r="D30" s="41">
        <f>ROUND(C11*(1+C22),-3)</f>
        <v>1926000</v>
      </c>
    </row>
    <row r="31" spans="2:9" ht="7.5" customHeight="1" x14ac:dyDescent="0.35"/>
    <row r="32" spans="2:9" ht="21.75" customHeight="1" x14ac:dyDescent="0.35">
      <c r="B32" s="12" t="s">
        <v>72</v>
      </c>
      <c r="C32" s="12"/>
      <c r="D32" s="12"/>
    </row>
    <row r="33" spans="2:12" ht="21.75" customHeight="1" x14ac:dyDescent="0.35">
      <c r="B33" s="15" t="s">
        <v>73</v>
      </c>
      <c r="C33" s="15" t="s">
        <v>74</v>
      </c>
      <c r="D33" s="15" t="s">
        <v>7</v>
      </c>
    </row>
    <row r="34" spans="2:12" ht="21.75" customHeight="1" x14ac:dyDescent="0.35">
      <c r="B34" s="21" t="s">
        <v>75</v>
      </c>
      <c r="C34" s="42">
        <f>C11*12</f>
        <v>21600000</v>
      </c>
      <c r="D34" s="43"/>
    </row>
    <row r="35" spans="2:12" ht="21.75" customHeight="1" x14ac:dyDescent="0.35">
      <c r="B35" s="17" t="s">
        <v>76</v>
      </c>
      <c r="C35" s="44">
        <f>C29*12</f>
        <v>0.49440000000000001</v>
      </c>
      <c r="D35" s="45"/>
    </row>
    <row r="36" spans="2:12" ht="21.75" customHeight="1" x14ac:dyDescent="0.35">
      <c r="B36" s="21" t="s">
        <v>77</v>
      </c>
      <c r="C36" s="46">
        <f>C35-C34</f>
        <v>-21599999.505600002</v>
      </c>
      <c r="D36" s="43"/>
    </row>
    <row r="37" spans="2:12" ht="21.75" customHeight="1" x14ac:dyDescent="0.35">
      <c r="B37" s="17" t="s">
        <v>78</v>
      </c>
      <c r="C37" s="44">
        <f>C36</f>
        <v>-21599999.505600002</v>
      </c>
      <c r="D37" s="45" t="s">
        <v>79</v>
      </c>
    </row>
    <row r="38" spans="2:12" ht="21.75" customHeight="1" x14ac:dyDescent="0.35">
      <c r="B38" s="21" t="s">
        <v>80</v>
      </c>
      <c r="C38" s="42">
        <f>C36+(C11*(1+C24)^2-C11)*12+(C11*(1+C24)^3-C11)*12</f>
        <v>-17002230.103795208</v>
      </c>
      <c r="D38" s="43" t="s">
        <v>81</v>
      </c>
    </row>
    <row r="39" spans="2:12" ht="21.75" customHeight="1" x14ac:dyDescent="0.35">
      <c r="B39" s="17" t="s">
        <v>82</v>
      </c>
      <c r="C39" s="44">
        <f>C11*12*C18</f>
        <v>1144800</v>
      </c>
      <c r="D39" s="45" t="s">
        <v>83</v>
      </c>
    </row>
    <row r="40" spans="2:12" ht="7.5" customHeight="1" x14ac:dyDescent="0.35"/>
    <row r="41" spans="2:12" ht="12.75" customHeight="1" x14ac:dyDescent="0.35">
      <c r="B41" s="90" t="s">
        <v>320</v>
      </c>
      <c r="C41" s="90"/>
      <c r="D41" s="90"/>
      <c r="E41" s="90"/>
      <c r="F41" s="90"/>
      <c r="G41" s="90"/>
      <c r="H41" s="90"/>
      <c r="I41" s="90"/>
      <c r="J41" s="90"/>
      <c r="K41" s="90"/>
      <c r="L41" s="90"/>
    </row>
    <row r="42" spans="2:12" ht="12.75" customHeight="1" x14ac:dyDescent="0.35">
      <c r="B42" s="90"/>
      <c r="C42" s="90"/>
      <c r="D42" s="90"/>
      <c r="E42" s="90"/>
      <c r="F42" s="90"/>
      <c r="G42" s="90"/>
      <c r="H42" s="90"/>
      <c r="I42" s="90"/>
      <c r="J42" s="90"/>
      <c r="K42" s="90"/>
      <c r="L42" s="90"/>
    </row>
    <row r="43" spans="2:12" ht="12.75" customHeight="1" x14ac:dyDescent="0.35">
      <c r="B43" s="90"/>
      <c r="C43" s="90"/>
      <c r="D43" s="90"/>
      <c r="E43" s="90"/>
      <c r="F43" s="90"/>
      <c r="G43" s="90"/>
      <c r="H43" s="90"/>
      <c r="I43" s="90"/>
      <c r="J43" s="90"/>
      <c r="K43" s="90"/>
      <c r="L43" s="90"/>
    </row>
  </sheetData>
  <mergeCells count="26">
    <mergeCell ref="F24:H24"/>
    <mergeCell ref="F25:I25"/>
    <mergeCell ref="B26:D26"/>
    <mergeCell ref="B32:D32"/>
    <mergeCell ref="B41:L43"/>
    <mergeCell ref="F13:G13"/>
    <mergeCell ref="H13:I13"/>
    <mergeCell ref="J13:L13"/>
    <mergeCell ref="F15:H15"/>
    <mergeCell ref="B16:D16"/>
    <mergeCell ref="F10:G10"/>
    <mergeCell ref="H10:I10"/>
    <mergeCell ref="F12:G12"/>
    <mergeCell ref="H12:I12"/>
    <mergeCell ref="J12:L12"/>
    <mergeCell ref="F6:G6"/>
    <mergeCell ref="H6:I6"/>
    <mergeCell ref="F7:G7"/>
    <mergeCell ref="H7:I7"/>
    <mergeCell ref="F9:G9"/>
    <mergeCell ref="H9:I9"/>
    <mergeCell ref="B2:L2"/>
    <mergeCell ref="B3:L3"/>
    <mergeCell ref="B5:D5"/>
    <mergeCell ref="F5:H5"/>
    <mergeCell ref="J5:L5"/>
  </mergeCells>
  <hyperlinks>
    <hyperlink ref="K9" r:id="rId1"/>
  </hyperlink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14532D"/>
  </sheetPr>
  <dimension ref="B2:O34"/>
  <sheetViews>
    <sheetView showGridLines="0" zoomScale="70" zoomScaleNormal="70" workbookViewId="0">
      <pane xSplit="2" ySplit="8" topLeftCell="C9" activePane="bottomRight" state="frozen"/>
      <selection pane="topRight" activeCell="C1" sqref="C1"/>
      <selection pane="bottomLeft" activeCell="A9" sqref="A9"/>
      <selection pane="bottomRight"/>
    </sheetView>
  </sheetViews>
  <sheetFormatPr defaultColWidth="8.6328125" defaultRowHeight="14.5" x14ac:dyDescent="0.35"/>
  <cols>
    <col min="1" max="1" width="2" customWidth="1"/>
    <col min="2" max="2" width="16" customWidth="1"/>
    <col min="3" max="4" width="20" customWidth="1"/>
    <col min="5" max="14" width="14" customWidth="1"/>
    <col min="15" max="15" width="16" customWidth="1"/>
  </cols>
  <sheetData>
    <row r="2" spans="2:15" ht="45.75" customHeight="1" x14ac:dyDescent="0.35">
      <c r="B2" s="14" t="s">
        <v>84</v>
      </c>
      <c r="C2" s="14"/>
      <c r="D2" s="14"/>
      <c r="E2" s="14"/>
      <c r="F2" s="14"/>
      <c r="G2" s="14"/>
      <c r="H2" s="14"/>
      <c r="I2" s="14"/>
      <c r="J2" s="14"/>
      <c r="K2" s="14"/>
      <c r="L2" s="14"/>
      <c r="M2" s="14"/>
      <c r="N2" s="14"/>
      <c r="O2" s="14"/>
    </row>
    <row r="3" spans="2:15" ht="19.5" customHeight="1" x14ac:dyDescent="0.35">
      <c r="B3" s="13" t="s">
        <v>85</v>
      </c>
      <c r="C3" s="13"/>
      <c r="D3" s="13"/>
      <c r="E3" s="13"/>
      <c r="F3" s="13"/>
      <c r="G3" s="13"/>
      <c r="H3" s="13"/>
      <c r="I3" s="13"/>
      <c r="J3" s="13"/>
      <c r="K3" s="13"/>
      <c r="L3" s="13"/>
      <c r="M3" s="13"/>
      <c r="N3" s="13"/>
      <c r="O3" s="13"/>
    </row>
    <row r="4" spans="2:15" ht="9.75" customHeight="1" x14ac:dyDescent="0.35"/>
    <row r="5" spans="2:15" ht="21.75" customHeight="1" x14ac:dyDescent="0.35">
      <c r="B5" s="12" t="s">
        <v>86</v>
      </c>
      <c r="C5" s="12"/>
      <c r="D5" s="12"/>
      <c r="E5" s="12"/>
      <c r="F5" s="12"/>
      <c r="G5" s="12"/>
      <c r="H5" s="12"/>
      <c r="I5" s="12"/>
      <c r="J5" s="12"/>
      <c r="K5" s="12"/>
      <c r="L5" s="12"/>
      <c r="M5" s="12"/>
      <c r="N5" s="12"/>
      <c r="O5" s="12"/>
    </row>
    <row r="6" spans="2:15" ht="21.75" customHeight="1" x14ac:dyDescent="0.35">
      <c r="B6" s="47" t="s">
        <v>87</v>
      </c>
      <c r="C6" s="29">
        <v>5.2999999999999999E-2</v>
      </c>
      <c r="D6" s="47" t="s">
        <v>88</v>
      </c>
      <c r="E6" s="29">
        <v>0.05</v>
      </c>
      <c r="F6" s="47" t="s">
        <v>89</v>
      </c>
      <c r="G6" s="29">
        <v>0.1</v>
      </c>
      <c r="H6" s="47" t="s">
        <v>90</v>
      </c>
      <c r="I6" s="29">
        <v>0.02</v>
      </c>
      <c r="J6" s="47" t="s">
        <v>91</v>
      </c>
      <c r="K6" s="24">
        <v>3900</v>
      </c>
      <c r="L6" s="48"/>
      <c r="M6" s="48"/>
      <c r="N6" s="48"/>
      <c r="O6" s="48"/>
    </row>
    <row r="7" spans="2:15" ht="7.5" customHeight="1" x14ac:dyDescent="0.35"/>
    <row r="8" spans="2:15" ht="27.75" customHeight="1" x14ac:dyDescent="0.35">
      <c r="B8" s="49" t="s">
        <v>92</v>
      </c>
      <c r="C8" s="49" t="s">
        <v>93</v>
      </c>
      <c r="D8" s="49" t="s">
        <v>94</v>
      </c>
      <c r="E8" s="49" t="s">
        <v>95</v>
      </c>
      <c r="F8" s="49" t="s">
        <v>96</v>
      </c>
      <c r="G8" s="49" t="s">
        <v>97</v>
      </c>
      <c r="H8" s="49" t="s">
        <v>98</v>
      </c>
      <c r="I8" s="49" t="s">
        <v>99</v>
      </c>
      <c r="J8" s="49" t="s">
        <v>100</v>
      </c>
      <c r="K8" s="49" t="s">
        <v>101</v>
      </c>
      <c r="L8" s="49" t="s">
        <v>102</v>
      </c>
      <c r="M8" s="49" t="s">
        <v>103</v>
      </c>
      <c r="N8" s="49" t="s">
        <v>104</v>
      </c>
      <c r="O8" s="49" t="s">
        <v>105</v>
      </c>
    </row>
    <row r="9" spans="2:15" ht="21.75" customHeight="1" x14ac:dyDescent="0.35">
      <c r="B9" s="50" t="s">
        <v>106</v>
      </c>
      <c r="C9" s="51" t="s">
        <v>107</v>
      </c>
      <c r="D9" s="51" t="s">
        <v>15</v>
      </c>
      <c r="E9" s="52">
        <v>44927</v>
      </c>
      <c r="F9" s="52">
        <v>45292</v>
      </c>
      <c r="G9" s="52">
        <v>45748</v>
      </c>
      <c r="H9" s="53">
        <v>1800000</v>
      </c>
      <c r="I9" s="54"/>
      <c r="J9" s="55">
        <f t="shared" ref="J9:J18" si="0">IFERROR(IF(I9&lt;&gt;"",I9,MIN(MAX($C$6*0.4+$E$6*0.4,0),$G$6)),$C$6)</f>
        <v>4.1200000000000001E-2</v>
      </c>
      <c r="K9" s="56">
        <f t="shared" ref="K9:K18" si="1">IFERROR(ROUND(H9*(1+J9),-3),0)</f>
        <v>1874000</v>
      </c>
      <c r="L9" s="57">
        <f t="shared" ref="L9:L18" si="2">IFERROR(K9-H9,0)</f>
        <v>74000</v>
      </c>
      <c r="M9" s="56">
        <f t="shared" ref="M9:M18" si="3">IFERROR(L9*12,0)</f>
        <v>888000</v>
      </c>
      <c r="N9" s="53">
        <v>2000000</v>
      </c>
      <c r="O9" s="51" t="str">
        <f t="shared" ref="O9:O18" si="4">IFERROR(IF(K9&lt;N9*0.9,"⬇ Below mkt",IF(K9&lt;=N9*1.05,"✅ At market",IF(K9&lt;=N9*1.15,"⚠ Above mid","🔴 High"))),"—")</f>
        <v>✅ At market</v>
      </c>
    </row>
    <row r="10" spans="2:15" ht="21.75" customHeight="1" x14ac:dyDescent="0.35">
      <c r="B10" s="58" t="s">
        <v>108</v>
      </c>
      <c r="C10" s="59" t="s">
        <v>107</v>
      </c>
      <c r="D10" s="59" t="s">
        <v>109</v>
      </c>
      <c r="E10" s="60">
        <v>44713</v>
      </c>
      <c r="F10" s="60">
        <v>45078</v>
      </c>
      <c r="G10" s="60">
        <v>45748</v>
      </c>
      <c r="H10" s="53">
        <v>950000</v>
      </c>
      <c r="I10" s="61"/>
      <c r="J10" s="55">
        <f t="shared" si="0"/>
        <v>4.1200000000000001E-2</v>
      </c>
      <c r="K10" s="56">
        <f t="shared" si="1"/>
        <v>989000</v>
      </c>
      <c r="L10" s="57">
        <f t="shared" si="2"/>
        <v>39000</v>
      </c>
      <c r="M10" s="56">
        <f t="shared" si="3"/>
        <v>468000</v>
      </c>
      <c r="N10" s="53">
        <v>1100000</v>
      </c>
      <c r="O10" s="59" t="str">
        <f t="shared" si="4"/>
        <v>⬇ Below mkt</v>
      </c>
    </row>
    <row r="11" spans="2:15" ht="21.75" customHeight="1" x14ac:dyDescent="0.35">
      <c r="B11" s="50" t="s">
        <v>110</v>
      </c>
      <c r="C11" s="51" t="s">
        <v>107</v>
      </c>
      <c r="D11" s="51" t="s">
        <v>111</v>
      </c>
      <c r="E11" s="52">
        <v>44256</v>
      </c>
      <c r="F11" s="52">
        <v>44986</v>
      </c>
      <c r="G11" s="52">
        <v>45748</v>
      </c>
      <c r="H11" s="53">
        <v>2200000</v>
      </c>
      <c r="I11" s="62">
        <v>0.05</v>
      </c>
      <c r="J11" s="55">
        <f t="shared" si="0"/>
        <v>0.05</v>
      </c>
      <c r="K11" s="56">
        <f t="shared" si="1"/>
        <v>2310000</v>
      </c>
      <c r="L11" s="57">
        <f t="shared" si="2"/>
        <v>110000</v>
      </c>
      <c r="M11" s="56">
        <f t="shared" si="3"/>
        <v>1320000</v>
      </c>
      <c r="N11" s="53">
        <v>2500000</v>
      </c>
      <c r="O11" s="51" t="str">
        <f t="shared" si="4"/>
        <v>✅ At market</v>
      </c>
    </row>
    <row r="12" spans="2:15" ht="21.75" customHeight="1" x14ac:dyDescent="0.35">
      <c r="B12" s="58" t="s">
        <v>112</v>
      </c>
      <c r="C12" s="59" t="s">
        <v>113</v>
      </c>
      <c r="D12" s="59" t="s">
        <v>114</v>
      </c>
      <c r="E12" s="60">
        <v>45170</v>
      </c>
      <c r="F12" s="60">
        <v>45536</v>
      </c>
      <c r="G12" s="60">
        <v>45901</v>
      </c>
      <c r="H12" s="53">
        <v>2500000</v>
      </c>
      <c r="I12" s="61"/>
      <c r="J12" s="55">
        <f t="shared" si="0"/>
        <v>4.1200000000000001E-2</v>
      </c>
      <c r="K12" s="56">
        <f t="shared" si="1"/>
        <v>2603000</v>
      </c>
      <c r="L12" s="57">
        <f t="shared" si="2"/>
        <v>103000</v>
      </c>
      <c r="M12" s="56">
        <f t="shared" si="3"/>
        <v>1236000</v>
      </c>
      <c r="N12" s="53">
        <v>2700000</v>
      </c>
      <c r="O12" s="59" t="str">
        <f t="shared" si="4"/>
        <v>✅ At market</v>
      </c>
    </row>
    <row r="13" spans="2:15" ht="21.75" customHeight="1" x14ac:dyDescent="0.35">
      <c r="B13" s="50" t="s">
        <v>115</v>
      </c>
      <c r="C13" s="51" t="s">
        <v>116</v>
      </c>
      <c r="D13" s="51" t="s">
        <v>117</v>
      </c>
      <c r="E13" s="52">
        <v>45292</v>
      </c>
      <c r="F13" s="52">
        <v>45658</v>
      </c>
      <c r="G13" s="52">
        <v>46023</v>
      </c>
      <c r="H13" s="53">
        <v>3000000</v>
      </c>
      <c r="I13" s="62">
        <v>0.03</v>
      </c>
      <c r="J13" s="55">
        <f t="shared" si="0"/>
        <v>0.03</v>
      </c>
      <c r="K13" s="56">
        <f t="shared" si="1"/>
        <v>3090000</v>
      </c>
      <c r="L13" s="57">
        <f t="shared" si="2"/>
        <v>90000</v>
      </c>
      <c r="M13" s="56">
        <f t="shared" si="3"/>
        <v>1080000</v>
      </c>
      <c r="N13" s="53">
        <v>3200000</v>
      </c>
      <c r="O13" s="51" t="str">
        <f t="shared" si="4"/>
        <v>✅ At market</v>
      </c>
    </row>
    <row r="14" spans="2:15" ht="21.75" customHeight="1" x14ac:dyDescent="0.35">
      <c r="B14" s="58" t="s">
        <v>118</v>
      </c>
      <c r="C14" s="59" t="s">
        <v>119</v>
      </c>
      <c r="D14" s="59" t="s">
        <v>120</v>
      </c>
      <c r="E14" s="60">
        <v>45383</v>
      </c>
      <c r="F14" s="60">
        <v>45748</v>
      </c>
      <c r="G14" s="60">
        <v>46113</v>
      </c>
      <c r="H14" s="53">
        <v>700000</v>
      </c>
      <c r="I14" s="61"/>
      <c r="J14" s="55">
        <f t="shared" si="0"/>
        <v>4.1200000000000001E-2</v>
      </c>
      <c r="K14" s="56">
        <f t="shared" si="1"/>
        <v>729000</v>
      </c>
      <c r="L14" s="57">
        <f t="shared" si="2"/>
        <v>29000</v>
      </c>
      <c r="M14" s="56">
        <f t="shared" si="3"/>
        <v>348000</v>
      </c>
      <c r="N14" s="53">
        <v>850000</v>
      </c>
      <c r="O14" s="59" t="str">
        <f t="shared" si="4"/>
        <v>⬇ Below mkt</v>
      </c>
    </row>
    <row r="15" spans="2:15" ht="21.75" customHeight="1" x14ac:dyDescent="0.35">
      <c r="B15" s="50" t="s">
        <v>121</v>
      </c>
      <c r="C15" s="51" t="s">
        <v>122</v>
      </c>
      <c r="D15" s="51" t="s">
        <v>123</v>
      </c>
      <c r="E15" s="52">
        <v>44562</v>
      </c>
      <c r="F15" s="52">
        <v>44927</v>
      </c>
      <c r="G15" s="52">
        <v>45809</v>
      </c>
      <c r="H15" s="53">
        <v>1200000</v>
      </c>
      <c r="I15" s="62">
        <v>0.08</v>
      </c>
      <c r="J15" s="55">
        <f t="shared" si="0"/>
        <v>0.08</v>
      </c>
      <c r="K15" s="56">
        <f t="shared" si="1"/>
        <v>1296000</v>
      </c>
      <c r="L15" s="57">
        <f t="shared" si="2"/>
        <v>96000</v>
      </c>
      <c r="M15" s="56">
        <f t="shared" si="3"/>
        <v>1152000</v>
      </c>
      <c r="N15" s="53">
        <v>1400000</v>
      </c>
      <c r="O15" s="51" t="str">
        <f t="shared" si="4"/>
        <v>✅ At market</v>
      </c>
    </row>
    <row r="16" spans="2:15" ht="21.75" customHeight="1" x14ac:dyDescent="0.35">
      <c r="B16" s="58" t="s">
        <v>124</v>
      </c>
      <c r="C16" s="59" t="s">
        <v>125</v>
      </c>
      <c r="D16" s="59" t="s">
        <v>126</v>
      </c>
      <c r="E16" s="60">
        <v>45108</v>
      </c>
      <c r="F16" s="60">
        <v>45474</v>
      </c>
      <c r="G16" s="60">
        <v>45839</v>
      </c>
      <c r="H16" s="53">
        <v>1500000</v>
      </c>
      <c r="I16" s="61"/>
      <c r="J16" s="55">
        <f t="shared" si="0"/>
        <v>4.1200000000000001E-2</v>
      </c>
      <c r="K16" s="56">
        <f t="shared" si="1"/>
        <v>1562000</v>
      </c>
      <c r="L16" s="57">
        <f t="shared" si="2"/>
        <v>62000</v>
      </c>
      <c r="M16" s="56">
        <f t="shared" si="3"/>
        <v>744000</v>
      </c>
      <c r="N16" s="53">
        <v>1700000</v>
      </c>
      <c r="O16" s="59" t="str">
        <f t="shared" si="4"/>
        <v>✅ At market</v>
      </c>
    </row>
    <row r="17" spans="2:15" ht="21.75" customHeight="1" x14ac:dyDescent="0.35">
      <c r="B17" s="50" t="s">
        <v>127</v>
      </c>
      <c r="C17" s="51" t="s">
        <v>128</v>
      </c>
      <c r="D17" s="51" t="s">
        <v>129</v>
      </c>
      <c r="E17" s="52">
        <v>45323</v>
      </c>
      <c r="F17" s="52">
        <v>45689</v>
      </c>
      <c r="G17" s="52">
        <v>46054</v>
      </c>
      <c r="H17" s="53">
        <v>1100000</v>
      </c>
      <c r="I17" s="54"/>
      <c r="J17" s="55">
        <f t="shared" si="0"/>
        <v>4.1200000000000001E-2</v>
      </c>
      <c r="K17" s="56">
        <f t="shared" si="1"/>
        <v>1145000</v>
      </c>
      <c r="L17" s="57">
        <f t="shared" si="2"/>
        <v>45000</v>
      </c>
      <c r="M17" s="56">
        <f t="shared" si="3"/>
        <v>540000</v>
      </c>
      <c r="N17" s="53">
        <v>1250000</v>
      </c>
      <c r="O17" s="51" t="str">
        <f t="shared" si="4"/>
        <v>✅ At market</v>
      </c>
    </row>
    <row r="18" spans="2:15" ht="21.75" customHeight="1" x14ac:dyDescent="0.35">
      <c r="B18" s="58" t="s">
        <v>130</v>
      </c>
      <c r="C18" s="59" t="s">
        <v>131</v>
      </c>
      <c r="D18" s="59" t="s">
        <v>132</v>
      </c>
      <c r="E18" s="60">
        <v>44774</v>
      </c>
      <c r="F18" s="60">
        <v>45139</v>
      </c>
      <c r="G18" s="60">
        <v>45870</v>
      </c>
      <c r="H18" s="53">
        <v>900000</v>
      </c>
      <c r="I18" s="62">
        <v>0.06</v>
      </c>
      <c r="J18" s="55">
        <f t="shared" si="0"/>
        <v>0.06</v>
      </c>
      <c r="K18" s="56">
        <f t="shared" si="1"/>
        <v>954000</v>
      </c>
      <c r="L18" s="57">
        <f t="shared" si="2"/>
        <v>54000</v>
      </c>
      <c r="M18" s="56">
        <f t="shared" si="3"/>
        <v>648000</v>
      </c>
      <c r="N18" s="53">
        <v>1000000</v>
      </c>
      <c r="O18" s="59" t="str">
        <f t="shared" si="4"/>
        <v>✅ At market</v>
      </c>
    </row>
    <row r="19" spans="2:15" ht="19.5" customHeight="1" x14ac:dyDescent="0.35">
      <c r="B19" s="63"/>
      <c r="C19" s="63"/>
      <c r="D19" s="63"/>
      <c r="E19" s="63"/>
      <c r="F19" s="63"/>
      <c r="G19" s="63"/>
      <c r="H19" s="64"/>
      <c r="I19" s="64"/>
      <c r="J19" s="65">
        <f t="shared" ref="J19:J33" si="5">IFERROR(IF(I19&lt;&gt;"",I19,MIN(MAX($C$6*0.4+$E$6*0.4,0),$G$6)),"")</f>
        <v>4.1200000000000001E-2</v>
      </c>
      <c r="K19" s="66" t="str">
        <f t="shared" ref="K19:K33" si="6">IFERROR(IF(H19="","",ROUND(H19*(1+J19),-3)),"")</f>
        <v/>
      </c>
      <c r="L19" s="66" t="str">
        <f t="shared" ref="L19:L33" si="7">IFERROR(IF(H19="","",K19-H19),"")</f>
        <v/>
      </c>
      <c r="M19" s="66" t="str">
        <f t="shared" ref="M19:M33" si="8">IFERROR(IF(H19="","",L19*12),"")</f>
        <v/>
      </c>
      <c r="N19" s="64"/>
      <c r="O19" s="67" t="str">
        <f t="shared" ref="O19:O33" si="9">IFERROR(IF(H19="","",IF(K19&lt;N19*0.9,"⬇ Below",IF(K19&lt;=N19*1.05,"✅ OK",IF(K19&lt;=N19*1.15,"⚠ High","🔴 Over")))),"—")</f>
        <v/>
      </c>
    </row>
    <row r="20" spans="2:15" ht="19.5" customHeight="1" x14ac:dyDescent="0.35">
      <c r="B20" s="68"/>
      <c r="C20" s="68"/>
      <c r="D20" s="68"/>
      <c r="E20" s="68"/>
      <c r="F20" s="68"/>
      <c r="G20" s="68"/>
      <c r="H20" s="64"/>
      <c r="I20" s="64"/>
      <c r="J20" s="65">
        <f t="shared" si="5"/>
        <v>4.1200000000000001E-2</v>
      </c>
      <c r="K20" s="66" t="str">
        <f t="shared" si="6"/>
        <v/>
      </c>
      <c r="L20" s="66" t="str">
        <f t="shared" si="7"/>
        <v/>
      </c>
      <c r="M20" s="66" t="str">
        <f t="shared" si="8"/>
        <v/>
      </c>
      <c r="N20" s="64"/>
      <c r="O20" s="67" t="str">
        <f t="shared" si="9"/>
        <v/>
      </c>
    </row>
    <row r="21" spans="2:15" ht="19.5" customHeight="1" x14ac:dyDescent="0.35">
      <c r="B21" s="63"/>
      <c r="C21" s="63"/>
      <c r="D21" s="63"/>
      <c r="E21" s="63"/>
      <c r="F21" s="63"/>
      <c r="G21" s="63"/>
      <c r="H21" s="64"/>
      <c r="I21" s="64"/>
      <c r="J21" s="65">
        <f t="shared" si="5"/>
        <v>4.1200000000000001E-2</v>
      </c>
      <c r="K21" s="66" t="str">
        <f t="shared" si="6"/>
        <v/>
      </c>
      <c r="L21" s="66" t="str">
        <f t="shared" si="7"/>
        <v/>
      </c>
      <c r="M21" s="66" t="str">
        <f t="shared" si="8"/>
        <v/>
      </c>
      <c r="N21" s="64"/>
      <c r="O21" s="67" t="str">
        <f t="shared" si="9"/>
        <v/>
      </c>
    </row>
    <row r="22" spans="2:15" ht="19.5" customHeight="1" x14ac:dyDescent="0.35">
      <c r="B22" s="68"/>
      <c r="C22" s="68"/>
      <c r="D22" s="68"/>
      <c r="E22" s="68"/>
      <c r="F22" s="68"/>
      <c r="G22" s="68"/>
      <c r="H22" s="64"/>
      <c r="I22" s="64"/>
      <c r="J22" s="65">
        <f t="shared" si="5"/>
        <v>4.1200000000000001E-2</v>
      </c>
      <c r="K22" s="66" t="str">
        <f t="shared" si="6"/>
        <v/>
      </c>
      <c r="L22" s="66" t="str">
        <f t="shared" si="7"/>
        <v/>
      </c>
      <c r="M22" s="66" t="str">
        <f t="shared" si="8"/>
        <v/>
      </c>
      <c r="N22" s="64"/>
      <c r="O22" s="67" t="str">
        <f t="shared" si="9"/>
        <v/>
      </c>
    </row>
    <row r="23" spans="2:15" ht="19.5" customHeight="1" x14ac:dyDescent="0.35">
      <c r="B23" s="63"/>
      <c r="C23" s="63"/>
      <c r="D23" s="63"/>
      <c r="E23" s="63"/>
      <c r="F23" s="63"/>
      <c r="G23" s="63"/>
      <c r="H23" s="64"/>
      <c r="I23" s="64"/>
      <c r="J23" s="65">
        <f t="shared" si="5"/>
        <v>4.1200000000000001E-2</v>
      </c>
      <c r="K23" s="66" t="str">
        <f t="shared" si="6"/>
        <v/>
      </c>
      <c r="L23" s="66" t="str">
        <f t="shared" si="7"/>
        <v/>
      </c>
      <c r="M23" s="66" t="str">
        <f t="shared" si="8"/>
        <v/>
      </c>
      <c r="N23" s="64"/>
      <c r="O23" s="67" t="str">
        <f t="shared" si="9"/>
        <v/>
      </c>
    </row>
    <row r="24" spans="2:15" ht="19.5" customHeight="1" x14ac:dyDescent="0.35">
      <c r="B24" s="68"/>
      <c r="C24" s="68"/>
      <c r="D24" s="68"/>
      <c r="E24" s="68"/>
      <c r="F24" s="68"/>
      <c r="G24" s="68"/>
      <c r="H24" s="64"/>
      <c r="I24" s="64"/>
      <c r="J24" s="65">
        <f t="shared" si="5"/>
        <v>4.1200000000000001E-2</v>
      </c>
      <c r="K24" s="66" t="str">
        <f t="shared" si="6"/>
        <v/>
      </c>
      <c r="L24" s="66" t="str">
        <f t="shared" si="7"/>
        <v/>
      </c>
      <c r="M24" s="66" t="str">
        <f t="shared" si="8"/>
        <v/>
      </c>
      <c r="N24" s="64"/>
      <c r="O24" s="67" t="str">
        <f t="shared" si="9"/>
        <v/>
      </c>
    </row>
    <row r="25" spans="2:15" ht="19.5" customHeight="1" x14ac:dyDescent="0.35">
      <c r="B25" s="63"/>
      <c r="C25" s="63"/>
      <c r="D25" s="63"/>
      <c r="E25" s="63"/>
      <c r="F25" s="63"/>
      <c r="G25" s="63"/>
      <c r="H25" s="64"/>
      <c r="I25" s="64"/>
      <c r="J25" s="65">
        <f t="shared" si="5"/>
        <v>4.1200000000000001E-2</v>
      </c>
      <c r="K25" s="66" t="str">
        <f t="shared" si="6"/>
        <v/>
      </c>
      <c r="L25" s="66" t="str">
        <f t="shared" si="7"/>
        <v/>
      </c>
      <c r="M25" s="66" t="str">
        <f t="shared" si="8"/>
        <v/>
      </c>
      <c r="N25" s="64"/>
      <c r="O25" s="67" t="str">
        <f t="shared" si="9"/>
        <v/>
      </c>
    </row>
    <row r="26" spans="2:15" ht="19.5" customHeight="1" x14ac:dyDescent="0.35">
      <c r="B26" s="68"/>
      <c r="C26" s="68"/>
      <c r="D26" s="68"/>
      <c r="E26" s="68"/>
      <c r="F26" s="68"/>
      <c r="G26" s="68"/>
      <c r="H26" s="64"/>
      <c r="I26" s="64"/>
      <c r="J26" s="65">
        <f t="shared" si="5"/>
        <v>4.1200000000000001E-2</v>
      </c>
      <c r="K26" s="66" t="str">
        <f t="shared" si="6"/>
        <v/>
      </c>
      <c r="L26" s="66" t="str">
        <f t="shared" si="7"/>
        <v/>
      </c>
      <c r="M26" s="66" t="str">
        <f t="shared" si="8"/>
        <v/>
      </c>
      <c r="N26" s="64"/>
      <c r="O26" s="67" t="str">
        <f t="shared" si="9"/>
        <v/>
      </c>
    </row>
    <row r="27" spans="2:15" ht="19.5" customHeight="1" x14ac:dyDescent="0.35">
      <c r="B27" s="63"/>
      <c r="C27" s="63"/>
      <c r="D27" s="63"/>
      <c r="E27" s="63"/>
      <c r="F27" s="63"/>
      <c r="G27" s="63"/>
      <c r="H27" s="64"/>
      <c r="I27" s="64"/>
      <c r="J27" s="65">
        <f t="shared" si="5"/>
        <v>4.1200000000000001E-2</v>
      </c>
      <c r="K27" s="66" t="str">
        <f t="shared" si="6"/>
        <v/>
      </c>
      <c r="L27" s="66" t="str">
        <f t="shared" si="7"/>
        <v/>
      </c>
      <c r="M27" s="66" t="str">
        <f t="shared" si="8"/>
        <v/>
      </c>
      <c r="N27" s="64"/>
      <c r="O27" s="67" t="str">
        <f t="shared" si="9"/>
        <v/>
      </c>
    </row>
    <row r="28" spans="2:15" ht="19.5" customHeight="1" x14ac:dyDescent="0.35">
      <c r="B28" s="68"/>
      <c r="C28" s="68"/>
      <c r="D28" s="68"/>
      <c r="E28" s="68"/>
      <c r="F28" s="68"/>
      <c r="G28" s="68"/>
      <c r="H28" s="64"/>
      <c r="I28" s="64"/>
      <c r="J28" s="65">
        <f t="shared" si="5"/>
        <v>4.1200000000000001E-2</v>
      </c>
      <c r="K28" s="66" t="str">
        <f t="shared" si="6"/>
        <v/>
      </c>
      <c r="L28" s="66" t="str">
        <f t="shared" si="7"/>
        <v/>
      </c>
      <c r="M28" s="66" t="str">
        <f t="shared" si="8"/>
        <v/>
      </c>
      <c r="N28" s="64"/>
      <c r="O28" s="67" t="str">
        <f t="shared" si="9"/>
        <v/>
      </c>
    </row>
    <row r="29" spans="2:15" ht="19.5" customHeight="1" x14ac:dyDescent="0.35">
      <c r="B29" s="63"/>
      <c r="C29" s="63"/>
      <c r="D29" s="63"/>
      <c r="E29" s="63"/>
      <c r="F29" s="63"/>
      <c r="G29" s="63"/>
      <c r="H29" s="64"/>
      <c r="I29" s="64"/>
      <c r="J29" s="65">
        <f t="shared" si="5"/>
        <v>4.1200000000000001E-2</v>
      </c>
      <c r="K29" s="66" t="str">
        <f t="shared" si="6"/>
        <v/>
      </c>
      <c r="L29" s="66" t="str">
        <f t="shared" si="7"/>
        <v/>
      </c>
      <c r="M29" s="66" t="str">
        <f t="shared" si="8"/>
        <v/>
      </c>
      <c r="N29" s="64"/>
      <c r="O29" s="67" t="str">
        <f t="shared" si="9"/>
        <v/>
      </c>
    </row>
    <row r="30" spans="2:15" ht="19.5" customHeight="1" x14ac:dyDescent="0.35">
      <c r="B30" s="68"/>
      <c r="C30" s="68"/>
      <c r="D30" s="68"/>
      <c r="E30" s="68"/>
      <c r="F30" s="68"/>
      <c r="G30" s="68"/>
      <c r="H30" s="64"/>
      <c r="I30" s="64"/>
      <c r="J30" s="65">
        <f t="shared" si="5"/>
        <v>4.1200000000000001E-2</v>
      </c>
      <c r="K30" s="66" t="str">
        <f t="shared" si="6"/>
        <v/>
      </c>
      <c r="L30" s="66" t="str">
        <f t="shared" si="7"/>
        <v/>
      </c>
      <c r="M30" s="66" t="str">
        <f t="shared" si="8"/>
        <v/>
      </c>
      <c r="N30" s="64"/>
      <c r="O30" s="67" t="str">
        <f t="shared" si="9"/>
        <v/>
      </c>
    </row>
    <row r="31" spans="2:15" ht="19.5" customHeight="1" x14ac:dyDescent="0.35">
      <c r="B31" s="63"/>
      <c r="C31" s="63"/>
      <c r="D31" s="63"/>
      <c r="E31" s="63"/>
      <c r="F31" s="63"/>
      <c r="G31" s="63"/>
      <c r="H31" s="64"/>
      <c r="I31" s="64"/>
      <c r="J31" s="65">
        <f t="shared" si="5"/>
        <v>4.1200000000000001E-2</v>
      </c>
      <c r="K31" s="66" t="str">
        <f t="shared" si="6"/>
        <v/>
      </c>
      <c r="L31" s="66" t="str">
        <f t="shared" si="7"/>
        <v/>
      </c>
      <c r="M31" s="66" t="str">
        <f t="shared" si="8"/>
        <v/>
      </c>
      <c r="N31" s="64"/>
      <c r="O31" s="67" t="str">
        <f t="shared" si="9"/>
        <v/>
      </c>
    </row>
    <row r="32" spans="2:15" ht="19.5" customHeight="1" x14ac:dyDescent="0.35">
      <c r="B32" s="68"/>
      <c r="C32" s="68"/>
      <c r="D32" s="68"/>
      <c r="E32" s="68"/>
      <c r="F32" s="68"/>
      <c r="G32" s="68"/>
      <c r="H32" s="64"/>
      <c r="I32" s="64"/>
      <c r="J32" s="65">
        <f t="shared" si="5"/>
        <v>4.1200000000000001E-2</v>
      </c>
      <c r="K32" s="66" t="str">
        <f t="shared" si="6"/>
        <v/>
      </c>
      <c r="L32" s="66" t="str">
        <f t="shared" si="7"/>
        <v/>
      </c>
      <c r="M32" s="66" t="str">
        <f t="shared" si="8"/>
        <v/>
      </c>
      <c r="N32" s="64"/>
      <c r="O32" s="67" t="str">
        <f t="shared" si="9"/>
        <v/>
      </c>
    </row>
    <row r="33" spans="2:15" ht="19.5" customHeight="1" x14ac:dyDescent="0.35">
      <c r="B33" s="63"/>
      <c r="C33" s="63"/>
      <c r="D33" s="63"/>
      <c r="E33" s="63"/>
      <c r="F33" s="63"/>
      <c r="G33" s="63"/>
      <c r="H33" s="64"/>
      <c r="I33" s="64"/>
      <c r="J33" s="65">
        <f t="shared" si="5"/>
        <v>4.1200000000000001E-2</v>
      </c>
      <c r="K33" s="66" t="str">
        <f t="shared" si="6"/>
        <v/>
      </c>
      <c r="L33" s="66" t="str">
        <f t="shared" si="7"/>
        <v/>
      </c>
      <c r="M33" s="66" t="str">
        <f t="shared" si="8"/>
        <v/>
      </c>
      <c r="N33" s="64"/>
      <c r="O33" s="67" t="str">
        <f t="shared" si="9"/>
        <v/>
      </c>
    </row>
    <row r="34" spans="2:15" ht="24" customHeight="1" x14ac:dyDescent="0.35">
      <c r="B34" s="69" t="s">
        <v>133</v>
      </c>
      <c r="C34" s="70"/>
      <c r="D34" s="70"/>
      <c r="E34" s="70"/>
      <c r="F34" s="70"/>
      <c r="G34" s="70"/>
      <c r="H34" s="31">
        <f>SUM(H9:H33)</f>
        <v>15850000</v>
      </c>
      <c r="I34" s="70"/>
      <c r="J34" s="70"/>
      <c r="K34" s="31">
        <f>SUM(K9:K33)</f>
        <v>16552000</v>
      </c>
      <c r="L34" s="31">
        <f>SUM(L9:L33)</f>
        <v>702000</v>
      </c>
      <c r="M34" s="31">
        <f>SUM(M9:M33)</f>
        <v>8424000</v>
      </c>
      <c r="N34" s="70"/>
      <c r="O34" s="70"/>
    </row>
  </sheetData>
  <mergeCells count="3">
    <mergeCell ref="B2:O2"/>
    <mergeCell ref="B3:O3"/>
    <mergeCell ref="B5:O5"/>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6E63"/>
  </sheetPr>
  <dimension ref="B2:G48"/>
  <sheetViews>
    <sheetView showGridLines="0" tabSelected="1" zoomScale="55" zoomScaleNormal="55" workbookViewId="0">
      <pane xSplit="2" ySplit="5" topLeftCell="C6" activePane="bottomRight" state="frozen"/>
      <selection pane="topRight" activeCell="C1" sqref="C1"/>
      <selection pane="bottomLeft" activeCell="A6" sqref="A6"/>
      <selection pane="bottomRight" activeCell="O35" sqref="O35"/>
    </sheetView>
  </sheetViews>
  <sheetFormatPr defaultColWidth="8.6328125" defaultRowHeight="14.5" x14ac:dyDescent="0.35"/>
  <cols>
    <col min="1" max="1" width="2" customWidth="1"/>
    <col min="2" max="2" width="26" customWidth="1"/>
    <col min="3" max="4" width="16" customWidth="1"/>
    <col min="5" max="5" width="20" customWidth="1"/>
    <col min="6" max="6" width="16" customWidth="1"/>
    <col min="7" max="7" width="20" customWidth="1"/>
  </cols>
  <sheetData>
    <row r="2" spans="2:7" ht="45.75" customHeight="1" x14ac:dyDescent="0.35">
      <c r="B2" s="14" t="s">
        <v>134</v>
      </c>
      <c r="C2" s="14"/>
      <c r="D2" s="14"/>
      <c r="E2" s="14"/>
      <c r="F2" s="14"/>
      <c r="G2" s="14"/>
    </row>
    <row r="3" spans="2:7" ht="19.5" customHeight="1" x14ac:dyDescent="0.35">
      <c r="B3" s="13" t="s">
        <v>135</v>
      </c>
      <c r="C3" s="13"/>
      <c r="D3" s="13"/>
      <c r="E3" s="13"/>
      <c r="F3" s="13"/>
      <c r="G3" s="13"/>
    </row>
    <row r="4" spans="2:7" ht="9.75" customHeight="1" x14ac:dyDescent="0.35"/>
    <row r="5" spans="2:7" ht="21.75" customHeight="1" x14ac:dyDescent="0.35">
      <c r="B5" s="12" t="s">
        <v>136</v>
      </c>
      <c r="C5" s="12"/>
      <c r="D5" s="12"/>
      <c r="E5" s="12"/>
      <c r="F5" s="12"/>
      <c r="G5" s="12"/>
    </row>
    <row r="6" spans="2:7" ht="19.5" customHeight="1" x14ac:dyDescent="0.35">
      <c r="B6" s="15" t="s">
        <v>137</v>
      </c>
      <c r="C6" s="15" t="s">
        <v>138</v>
      </c>
      <c r="D6" s="15" t="s">
        <v>139</v>
      </c>
      <c r="E6" s="15" t="s">
        <v>140</v>
      </c>
      <c r="F6" s="15" t="s">
        <v>141</v>
      </c>
    </row>
    <row r="7" spans="2:7" ht="21.75" customHeight="1" x14ac:dyDescent="0.35">
      <c r="B7" s="71" t="s">
        <v>142</v>
      </c>
      <c r="C7" s="72" t="s">
        <v>143</v>
      </c>
      <c r="D7" s="72" t="s">
        <v>144</v>
      </c>
      <c r="E7" s="72" t="s">
        <v>145</v>
      </c>
      <c r="F7" s="72" t="s">
        <v>146</v>
      </c>
    </row>
    <row r="8" spans="2:7" ht="21.75" customHeight="1" x14ac:dyDescent="0.35">
      <c r="B8" s="73" t="s">
        <v>147</v>
      </c>
      <c r="C8" s="74" t="s">
        <v>148</v>
      </c>
      <c r="D8" s="74" t="s">
        <v>149</v>
      </c>
      <c r="E8" s="74" t="s">
        <v>150</v>
      </c>
      <c r="F8" s="74" t="s">
        <v>146</v>
      </c>
    </row>
    <row r="9" spans="2:7" ht="21.75" customHeight="1" x14ac:dyDescent="0.35">
      <c r="B9" s="71" t="s">
        <v>151</v>
      </c>
      <c r="C9" s="72" t="s">
        <v>143</v>
      </c>
      <c r="D9" s="72" t="s">
        <v>152</v>
      </c>
      <c r="E9" s="72" t="s">
        <v>153</v>
      </c>
      <c r="F9" s="72" t="s">
        <v>146</v>
      </c>
    </row>
    <row r="10" spans="2:7" ht="21.75" customHeight="1" x14ac:dyDescent="0.35">
      <c r="B10" s="73" t="s">
        <v>154</v>
      </c>
      <c r="C10" s="74" t="s">
        <v>155</v>
      </c>
      <c r="D10" s="74" t="s">
        <v>156</v>
      </c>
      <c r="E10" s="74" t="s">
        <v>157</v>
      </c>
      <c r="F10" s="74" t="s">
        <v>146</v>
      </c>
    </row>
    <row r="11" spans="2:7" ht="21.75" customHeight="1" x14ac:dyDescent="0.35">
      <c r="B11" s="71" t="s">
        <v>158</v>
      </c>
      <c r="C11" s="72" t="s">
        <v>159</v>
      </c>
      <c r="D11" s="72" t="s">
        <v>160</v>
      </c>
      <c r="E11" s="72" t="s">
        <v>161</v>
      </c>
      <c r="F11" s="72" t="s">
        <v>162</v>
      </c>
    </row>
    <row r="12" spans="2:7" ht="21.75" customHeight="1" x14ac:dyDescent="0.35">
      <c r="B12" s="73" t="s">
        <v>163</v>
      </c>
      <c r="C12" s="74" t="s">
        <v>161</v>
      </c>
      <c r="D12" s="74" t="s">
        <v>164</v>
      </c>
      <c r="E12" s="74" t="s">
        <v>165</v>
      </c>
      <c r="F12" s="74" t="s">
        <v>166</v>
      </c>
    </row>
    <row r="13" spans="2:7" ht="21.75" customHeight="1" x14ac:dyDescent="0.35">
      <c r="B13" s="71" t="s">
        <v>167</v>
      </c>
      <c r="C13" s="72" t="s">
        <v>160</v>
      </c>
      <c r="D13" s="72" t="s">
        <v>168</v>
      </c>
      <c r="E13" s="72" t="s">
        <v>159</v>
      </c>
      <c r="F13" s="72" t="s">
        <v>169</v>
      </c>
    </row>
    <row r="14" spans="2:7" ht="21.75" customHeight="1" x14ac:dyDescent="0.35">
      <c r="B14" s="73" t="s">
        <v>170</v>
      </c>
      <c r="C14" s="74" t="s">
        <v>171</v>
      </c>
      <c r="D14" s="74" t="s">
        <v>172</v>
      </c>
      <c r="E14" s="74" t="s">
        <v>173</v>
      </c>
      <c r="F14" s="74" t="s">
        <v>174</v>
      </c>
    </row>
    <row r="15" spans="2:7" ht="21.75" customHeight="1" x14ac:dyDescent="0.35">
      <c r="B15" s="71" t="s">
        <v>175</v>
      </c>
      <c r="C15" s="72" t="s">
        <v>176</v>
      </c>
      <c r="D15" s="72" t="s">
        <v>177</v>
      </c>
      <c r="E15" s="72" t="s">
        <v>178</v>
      </c>
      <c r="F15" s="72" t="s">
        <v>179</v>
      </c>
    </row>
    <row r="17" spans="2:7" ht="21.75" customHeight="1" x14ac:dyDescent="0.35">
      <c r="B17" s="88" t="s">
        <v>180</v>
      </c>
      <c r="C17" s="88"/>
      <c r="D17" s="88"/>
      <c r="E17" s="88"/>
      <c r="F17" s="88"/>
      <c r="G17" s="88"/>
    </row>
    <row r="18" spans="2:7" ht="19.5" customHeight="1" x14ac:dyDescent="0.35">
      <c r="B18" s="15" t="s">
        <v>181</v>
      </c>
      <c r="C18" s="15" t="s">
        <v>182</v>
      </c>
      <c r="D18" s="15" t="s">
        <v>183</v>
      </c>
      <c r="E18" s="15" t="s">
        <v>184</v>
      </c>
      <c r="F18" s="15" t="s">
        <v>185</v>
      </c>
    </row>
    <row r="19" spans="2:7" ht="21.75" customHeight="1" x14ac:dyDescent="0.35">
      <c r="B19" s="71" t="s">
        <v>186</v>
      </c>
      <c r="C19" s="72" t="s">
        <v>187</v>
      </c>
      <c r="D19" s="72" t="s">
        <v>188</v>
      </c>
      <c r="E19" s="72" t="s">
        <v>189</v>
      </c>
      <c r="F19" s="72" t="s">
        <v>190</v>
      </c>
    </row>
    <row r="20" spans="2:7" ht="21.75" customHeight="1" x14ac:dyDescent="0.35">
      <c r="B20" s="73" t="s">
        <v>191</v>
      </c>
      <c r="C20" s="74" t="s">
        <v>192</v>
      </c>
      <c r="D20" s="74" t="s">
        <v>193</v>
      </c>
      <c r="E20" s="74" t="s">
        <v>194</v>
      </c>
      <c r="F20" s="74" t="s">
        <v>195</v>
      </c>
    </row>
    <row r="21" spans="2:7" ht="21.75" customHeight="1" x14ac:dyDescent="0.35">
      <c r="B21" s="71" t="s">
        <v>196</v>
      </c>
      <c r="C21" s="72" t="s">
        <v>197</v>
      </c>
      <c r="D21" s="72" t="s">
        <v>198</v>
      </c>
      <c r="E21" s="72" t="s">
        <v>199</v>
      </c>
      <c r="F21" s="72" t="s">
        <v>200</v>
      </c>
    </row>
    <row r="22" spans="2:7" ht="21.75" customHeight="1" x14ac:dyDescent="0.35">
      <c r="B22" s="73" t="s">
        <v>201</v>
      </c>
      <c r="C22" s="74" t="s">
        <v>202</v>
      </c>
      <c r="D22" s="74" t="s">
        <v>203</v>
      </c>
      <c r="E22" s="74" t="s">
        <v>204</v>
      </c>
      <c r="F22" s="74" t="s">
        <v>205</v>
      </c>
    </row>
    <row r="23" spans="2:7" ht="21.75" customHeight="1" x14ac:dyDescent="0.35">
      <c r="B23" s="71" t="s">
        <v>206</v>
      </c>
      <c r="C23" s="72" t="s">
        <v>207</v>
      </c>
      <c r="D23" s="72" t="s">
        <v>208</v>
      </c>
      <c r="E23" s="72" t="s">
        <v>209</v>
      </c>
      <c r="F23" s="72" t="s">
        <v>210</v>
      </c>
    </row>
    <row r="24" spans="2:7" ht="21.75" customHeight="1" x14ac:dyDescent="0.35">
      <c r="B24" s="73" t="s">
        <v>211</v>
      </c>
      <c r="C24" s="74" t="s">
        <v>212</v>
      </c>
      <c r="D24" s="74" t="s">
        <v>213</v>
      </c>
      <c r="E24" s="74" t="s">
        <v>214</v>
      </c>
      <c r="F24" s="74" t="s">
        <v>215</v>
      </c>
    </row>
    <row r="25" spans="2:7" ht="21.75" customHeight="1" x14ac:dyDescent="0.35">
      <c r="B25" s="71" t="s">
        <v>216</v>
      </c>
      <c r="C25" s="72" t="s">
        <v>198</v>
      </c>
      <c r="D25" s="72" t="s">
        <v>217</v>
      </c>
      <c r="E25" s="72" t="s">
        <v>199</v>
      </c>
      <c r="F25" s="72" t="s">
        <v>218</v>
      </c>
    </row>
    <row r="26" spans="2:7" ht="21.75" customHeight="1" x14ac:dyDescent="0.35">
      <c r="B26" s="73" t="s">
        <v>219</v>
      </c>
      <c r="C26" s="74" t="s">
        <v>220</v>
      </c>
      <c r="D26" s="74" t="s">
        <v>221</v>
      </c>
      <c r="E26" s="74" t="s">
        <v>199</v>
      </c>
      <c r="F26" s="74" t="s">
        <v>222</v>
      </c>
    </row>
    <row r="28" spans="2:7" ht="21.75" customHeight="1" x14ac:dyDescent="0.35">
      <c r="B28" s="91" t="s">
        <v>223</v>
      </c>
      <c r="C28" s="91"/>
      <c r="D28" s="91"/>
      <c r="E28" s="91"/>
      <c r="F28" s="91"/>
      <c r="G28" s="91"/>
    </row>
    <row r="29" spans="2:7" ht="19.5" customHeight="1" x14ac:dyDescent="0.35">
      <c r="B29" s="15" t="s">
        <v>66</v>
      </c>
      <c r="C29" s="15" t="s">
        <v>224</v>
      </c>
      <c r="D29" s="15" t="s">
        <v>225</v>
      </c>
      <c r="E29" s="15" t="s">
        <v>226</v>
      </c>
    </row>
    <row r="30" spans="2:7" ht="30.5" customHeight="1" x14ac:dyDescent="0.35">
      <c r="B30" s="71" t="s">
        <v>227</v>
      </c>
      <c r="C30" s="72" t="s">
        <v>228</v>
      </c>
      <c r="D30" s="72" t="s">
        <v>229</v>
      </c>
      <c r="E30" s="72" t="s">
        <v>230</v>
      </c>
    </row>
    <row r="31" spans="2:7" ht="30.5" customHeight="1" x14ac:dyDescent="0.35">
      <c r="B31" s="73" t="s">
        <v>231</v>
      </c>
      <c r="C31" s="74" t="s">
        <v>178</v>
      </c>
      <c r="D31" s="74" t="s">
        <v>232</v>
      </c>
      <c r="E31" s="74" t="s">
        <v>233</v>
      </c>
    </row>
    <row r="32" spans="2:7" ht="30.5" customHeight="1" x14ac:dyDescent="0.35">
      <c r="B32" s="71" t="s">
        <v>234</v>
      </c>
      <c r="C32" s="72" t="s">
        <v>235</v>
      </c>
      <c r="D32" s="72" t="s">
        <v>236</v>
      </c>
      <c r="E32" s="72" t="s">
        <v>237</v>
      </c>
    </row>
    <row r="33" spans="2:7" ht="30.5" customHeight="1" x14ac:dyDescent="0.35">
      <c r="B33" s="73" t="s">
        <v>238</v>
      </c>
      <c r="C33" s="74" t="s">
        <v>239</v>
      </c>
      <c r="D33" s="74" t="s">
        <v>240</v>
      </c>
      <c r="E33" s="74" t="s">
        <v>241</v>
      </c>
    </row>
    <row r="34" spans="2:7" ht="30.5" customHeight="1" x14ac:dyDescent="0.35">
      <c r="B34" s="71" t="s">
        <v>242</v>
      </c>
      <c r="C34" s="72" t="s">
        <v>243</v>
      </c>
      <c r="D34" s="72" t="s">
        <v>244</v>
      </c>
      <c r="E34" s="72" t="s">
        <v>245</v>
      </c>
    </row>
    <row r="35" spans="2:7" ht="30.5" customHeight="1" x14ac:dyDescent="0.35">
      <c r="B35" s="73" t="s">
        <v>246</v>
      </c>
      <c r="C35" s="74" t="s">
        <v>247</v>
      </c>
      <c r="D35" s="74" t="s">
        <v>248</v>
      </c>
      <c r="E35" s="74" t="s">
        <v>249</v>
      </c>
    </row>
    <row r="37" spans="2:7" ht="21.75" customHeight="1" x14ac:dyDescent="0.35">
      <c r="B37" s="10" t="s">
        <v>250</v>
      </c>
      <c r="C37" s="10"/>
      <c r="D37" s="10"/>
      <c r="E37" s="10"/>
      <c r="F37" s="10"/>
      <c r="G37" s="10"/>
    </row>
    <row r="38" spans="2:7" ht="19.5" customHeight="1" x14ac:dyDescent="0.35">
      <c r="B38" s="15" t="s">
        <v>251</v>
      </c>
      <c r="C38" s="15" t="s">
        <v>252</v>
      </c>
      <c r="D38" s="15" t="s">
        <v>253</v>
      </c>
      <c r="E38" s="15" t="s">
        <v>254</v>
      </c>
    </row>
    <row r="39" spans="2:7" ht="29.5" customHeight="1" x14ac:dyDescent="0.35">
      <c r="B39" s="71" t="s">
        <v>255</v>
      </c>
      <c r="C39" s="72" t="s">
        <v>256</v>
      </c>
      <c r="D39" s="72" t="s">
        <v>257</v>
      </c>
      <c r="E39" s="72" t="s">
        <v>258</v>
      </c>
    </row>
    <row r="40" spans="2:7" ht="29.5" customHeight="1" x14ac:dyDescent="0.35">
      <c r="B40" s="73" t="s">
        <v>259</v>
      </c>
      <c r="C40" s="74" t="s">
        <v>260</v>
      </c>
      <c r="D40" s="74" t="s">
        <v>257</v>
      </c>
      <c r="E40" s="74" t="s">
        <v>261</v>
      </c>
    </row>
    <row r="41" spans="2:7" ht="29.5" customHeight="1" x14ac:dyDescent="0.35">
      <c r="B41" s="71" t="s">
        <v>262</v>
      </c>
      <c r="C41" s="72" t="s">
        <v>263</v>
      </c>
      <c r="D41" s="72" t="s">
        <v>264</v>
      </c>
      <c r="E41" s="72" t="s">
        <v>265</v>
      </c>
    </row>
    <row r="42" spans="2:7" ht="29.5" customHeight="1" x14ac:dyDescent="0.35">
      <c r="B42" s="73" t="s">
        <v>266</v>
      </c>
      <c r="C42" s="74" t="s">
        <v>260</v>
      </c>
      <c r="D42" s="74" t="s">
        <v>267</v>
      </c>
      <c r="E42" s="74" t="s">
        <v>268</v>
      </c>
    </row>
    <row r="43" spans="2:7" ht="29.5" customHeight="1" x14ac:dyDescent="0.35">
      <c r="B43" s="71" t="s">
        <v>269</v>
      </c>
      <c r="C43" s="72" t="s">
        <v>270</v>
      </c>
      <c r="D43" s="72" t="s">
        <v>271</v>
      </c>
      <c r="E43" s="72" t="s">
        <v>272</v>
      </c>
    </row>
    <row r="46" spans="2:7" ht="13.5" customHeight="1" x14ac:dyDescent="0.35">
      <c r="B46" s="90" t="s">
        <v>321</v>
      </c>
      <c r="C46" s="90"/>
      <c r="D46" s="90"/>
      <c r="E46" s="90"/>
      <c r="F46" s="90"/>
      <c r="G46" s="90"/>
    </row>
    <row r="47" spans="2:7" ht="13.5" customHeight="1" x14ac:dyDescent="0.35">
      <c r="B47" s="90"/>
      <c r="C47" s="90"/>
      <c r="D47" s="90"/>
      <c r="E47" s="90"/>
      <c r="F47" s="90"/>
      <c r="G47" s="90"/>
    </row>
    <row r="48" spans="2:7" ht="13.5" customHeight="1" x14ac:dyDescent="0.35">
      <c r="B48" s="90"/>
      <c r="C48" s="90"/>
      <c r="D48" s="90"/>
      <c r="E48" s="90"/>
      <c r="F48" s="90"/>
      <c r="G48" s="90"/>
    </row>
  </sheetData>
  <mergeCells count="7">
    <mergeCell ref="B37:G37"/>
    <mergeCell ref="B46:G48"/>
    <mergeCell ref="B2:G2"/>
    <mergeCell ref="B3:G3"/>
    <mergeCell ref="B5:G5"/>
    <mergeCell ref="B17:G17"/>
    <mergeCell ref="B28:G28"/>
  </mergeCell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600A"/>
  </sheetPr>
  <dimension ref="B2:J34"/>
  <sheetViews>
    <sheetView showGridLines="0" zoomScale="85" zoomScaleNormal="85" workbookViewId="0">
      <pane xSplit="2" ySplit="5" topLeftCell="C42" activePane="bottomRight" state="frozen"/>
      <selection pane="topRight" activeCell="C1" sqref="C1"/>
      <selection pane="bottomLeft" activeCell="A6" sqref="A6"/>
      <selection pane="bottomRight"/>
    </sheetView>
  </sheetViews>
  <sheetFormatPr defaultColWidth="8.6328125" defaultRowHeight="14.5" x14ac:dyDescent="0.35"/>
  <cols>
    <col min="1" max="1" width="2" customWidth="1"/>
    <col min="2" max="2" width="16" customWidth="1"/>
    <col min="3" max="4" width="22" customWidth="1"/>
    <col min="5" max="9" width="16" customWidth="1"/>
    <col min="10" max="10" width="20" customWidth="1"/>
  </cols>
  <sheetData>
    <row r="2" spans="2:10" ht="45.75" customHeight="1" x14ac:dyDescent="0.35">
      <c r="B2" s="14" t="s">
        <v>273</v>
      </c>
      <c r="C2" s="14"/>
      <c r="D2" s="14"/>
      <c r="E2" s="14"/>
      <c r="F2" s="14"/>
      <c r="G2" s="14"/>
      <c r="H2" s="14"/>
      <c r="I2" s="14"/>
      <c r="J2" s="14"/>
    </row>
    <row r="3" spans="2:10" ht="19.5" customHeight="1" x14ac:dyDescent="0.35">
      <c r="B3" s="13" t="s">
        <v>274</v>
      </c>
      <c r="C3" s="13"/>
      <c r="D3" s="13"/>
      <c r="E3" s="13"/>
      <c r="F3" s="13"/>
      <c r="G3" s="13"/>
      <c r="H3" s="13"/>
      <c r="I3" s="13"/>
      <c r="J3" s="13"/>
    </row>
    <row r="4" spans="2:10" ht="9.75" customHeight="1" x14ac:dyDescent="0.35"/>
    <row r="5" spans="2:10" ht="27.75" customHeight="1" x14ac:dyDescent="0.35">
      <c r="B5" s="75" t="s">
        <v>92</v>
      </c>
      <c r="C5" s="75" t="s">
        <v>275</v>
      </c>
      <c r="D5" s="75" t="s">
        <v>94</v>
      </c>
      <c r="E5" s="75" t="s">
        <v>276</v>
      </c>
      <c r="F5" s="75" t="s">
        <v>277</v>
      </c>
      <c r="G5" s="75" t="s">
        <v>278</v>
      </c>
      <c r="H5" s="75" t="s">
        <v>279</v>
      </c>
      <c r="I5" s="75" t="s">
        <v>280</v>
      </c>
      <c r="J5" s="75" t="s">
        <v>281</v>
      </c>
    </row>
    <row r="6" spans="2:10" ht="19.5" customHeight="1" x14ac:dyDescent="0.35">
      <c r="B6" s="50" t="s">
        <v>106</v>
      </c>
      <c r="C6" s="51" t="s">
        <v>107</v>
      </c>
      <c r="D6" s="51" t="s">
        <v>15</v>
      </c>
      <c r="E6" s="76">
        <v>44927</v>
      </c>
      <c r="F6" s="77">
        <v>0</v>
      </c>
      <c r="G6" s="77">
        <v>1600000</v>
      </c>
      <c r="H6" s="78" t="str">
        <f t="shared" ref="H6:H14" si="0">IFERROR(IF(F6=0,"New",G6/F6-1),"—")</f>
        <v>New</v>
      </c>
      <c r="I6" s="77">
        <v>60</v>
      </c>
      <c r="J6" s="79" t="s">
        <v>282</v>
      </c>
    </row>
    <row r="7" spans="2:10" ht="19.5" customHeight="1" x14ac:dyDescent="0.35">
      <c r="B7" s="58" t="s">
        <v>106</v>
      </c>
      <c r="C7" s="59" t="s">
        <v>107</v>
      </c>
      <c r="D7" s="59" t="s">
        <v>15</v>
      </c>
      <c r="E7" s="80">
        <v>45292</v>
      </c>
      <c r="F7" s="81">
        <v>1600000</v>
      </c>
      <c r="G7" s="81">
        <v>1700000</v>
      </c>
      <c r="H7" s="82">
        <f t="shared" si="0"/>
        <v>6.25E-2</v>
      </c>
      <c r="I7" s="81">
        <v>60</v>
      </c>
      <c r="J7" s="83" t="s">
        <v>283</v>
      </c>
    </row>
    <row r="8" spans="2:10" ht="19.5" customHeight="1" x14ac:dyDescent="0.35">
      <c r="B8" s="50" t="s">
        <v>106</v>
      </c>
      <c r="C8" s="51" t="s">
        <v>107</v>
      </c>
      <c r="D8" s="51" t="s">
        <v>15</v>
      </c>
      <c r="E8" s="76">
        <v>45748</v>
      </c>
      <c r="F8" s="77">
        <v>1700000</v>
      </c>
      <c r="G8" s="77">
        <v>1800000</v>
      </c>
      <c r="H8" s="78">
        <f t="shared" si="0"/>
        <v>5.8823529411764719E-2</v>
      </c>
      <c r="I8" s="77">
        <v>60</v>
      </c>
      <c r="J8" s="79" t="s">
        <v>284</v>
      </c>
    </row>
    <row r="9" spans="2:10" ht="19.5" customHeight="1" x14ac:dyDescent="0.35">
      <c r="B9" s="58" t="s">
        <v>108</v>
      </c>
      <c r="C9" s="59" t="s">
        <v>107</v>
      </c>
      <c r="D9" s="59" t="s">
        <v>109</v>
      </c>
      <c r="E9" s="80">
        <v>44713</v>
      </c>
      <c r="F9" s="81">
        <v>0</v>
      </c>
      <c r="G9" s="81">
        <v>900000</v>
      </c>
      <c r="H9" s="82" t="str">
        <f t="shared" si="0"/>
        <v>New</v>
      </c>
      <c r="I9" s="81">
        <v>60</v>
      </c>
      <c r="J9" s="83" t="s">
        <v>282</v>
      </c>
    </row>
    <row r="10" spans="2:10" ht="19.5" customHeight="1" x14ac:dyDescent="0.35">
      <c r="B10" s="50" t="s">
        <v>108</v>
      </c>
      <c r="C10" s="51" t="s">
        <v>107</v>
      </c>
      <c r="D10" s="51" t="s">
        <v>109</v>
      </c>
      <c r="E10" s="76">
        <v>45078</v>
      </c>
      <c r="F10" s="77">
        <v>900000</v>
      </c>
      <c r="G10" s="77">
        <v>950000</v>
      </c>
      <c r="H10" s="78">
        <f t="shared" si="0"/>
        <v>5.555555555555558E-2</v>
      </c>
      <c r="I10" s="77">
        <v>30</v>
      </c>
      <c r="J10" s="79" t="s">
        <v>285</v>
      </c>
    </row>
    <row r="11" spans="2:10" ht="19.5" customHeight="1" x14ac:dyDescent="0.35">
      <c r="B11" s="58" t="s">
        <v>112</v>
      </c>
      <c r="C11" s="59" t="s">
        <v>113</v>
      </c>
      <c r="D11" s="59" t="s">
        <v>114</v>
      </c>
      <c r="E11" s="80">
        <v>45170</v>
      </c>
      <c r="F11" s="81">
        <v>0</v>
      </c>
      <c r="G11" s="81">
        <v>2400000</v>
      </c>
      <c r="H11" s="82" t="str">
        <f t="shared" si="0"/>
        <v>New</v>
      </c>
      <c r="I11" s="81">
        <v>60</v>
      </c>
      <c r="J11" s="83" t="s">
        <v>282</v>
      </c>
    </row>
    <row r="12" spans="2:10" ht="19.5" customHeight="1" x14ac:dyDescent="0.35">
      <c r="B12" s="50" t="s">
        <v>112</v>
      </c>
      <c r="C12" s="51" t="s">
        <v>113</v>
      </c>
      <c r="D12" s="51" t="s">
        <v>114</v>
      </c>
      <c r="E12" s="76">
        <v>45536</v>
      </c>
      <c r="F12" s="77">
        <v>2400000</v>
      </c>
      <c r="G12" s="77">
        <v>2500000</v>
      </c>
      <c r="H12" s="78">
        <f t="shared" si="0"/>
        <v>4.1666666666666741E-2</v>
      </c>
      <c r="I12" s="77">
        <v>60</v>
      </c>
      <c r="J12" s="79" t="s">
        <v>286</v>
      </c>
    </row>
    <row r="13" spans="2:10" ht="19.5" customHeight="1" x14ac:dyDescent="0.35">
      <c r="B13" s="58" t="s">
        <v>115</v>
      </c>
      <c r="C13" s="59" t="s">
        <v>116</v>
      </c>
      <c r="D13" s="59" t="s">
        <v>117</v>
      </c>
      <c r="E13" s="80">
        <v>45292</v>
      </c>
      <c r="F13" s="81">
        <v>0</v>
      </c>
      <c r="G13" s="81">
        <v>2900000</v>
      </c>
      <c r="H13" s="82" t="str">
        <f t="shared" si="0"/>
        <v>New</v>
      </c>
      <c r="I13" s="81">
        <v>90</v>
      </c>
      <c r="J13" s="83" t="s">
        <v>287</v>
      </c>
    </row>
    <row r="14" spans="2:10" ht="19.5" customHeight="1" x14ac:dyDescent="0.35">
      <c r="B14" s="50" t="s">
        <v>115</v>
      </c>
      <c r="C14" s="51" t="s">
        <v>116</v>
      </c>
      <c r="D14" s="51" t="s">
        <v>117</v>
      </c>
      <c r="E14" s="76">
        <v>45658</v>
      </c>
      <c r="F14" s="77">
        <v>2900000</v>
      </c>
      <c r="G14" s="77">
        <v>3000000</v>
      </c>
      <c r="H14" s="78">
        <f t="shared" si="0"/>
        <v>3.4482758620689724E-2</v>
      </c>
      <c r="I14" s="77">
        <v>90</v>
      </c>
      <c r="J14" s="79" t="s">
        <v>288</v>
      </c>
    </row>
    <row r="15" spans="2:10" ht="18" customHeight="1" x14ac:dyDescent="0.35">
      <c r="B15" s="64"/>
      <c r="C15" s="64"/>
      <c r="D15" s="64"/>
      <c r="E15" s="64"/>
      <c r="F15" s="64"/>
      <c r="G15" s="64"/>
      <c r="H15" s="84" t="str">
        <f t="shared" ref="H15:H34" si="1">IFERROR(IF(F15=0,"New",G15/F15-1),"")</f>
        <v>New</v>
      </c>
      <c r="I15" s="64"/>
      <c r="J15" s="64"/>
    </row>
    <row r="16" spans="2:10" ht="18" customHeight="1" x14ac:dyDescent="0.35">
      <c r="B16" s="64"/>
      <c r="C16" s="64"/>
      <c r="D16" s="64"/>
      <c r="E16" s="64"/>
      <c r="F16" s="64"/>
      <c r="G16" s="64"/>
      <c r="H16" s="84" t="str">
        <f t="shared" si="1"/>
        <v>New</v>
      </c>
      <c r="I16" s="64"/>
      <c r="J16" s="64"/>
    </row>
    <row r="17" spans="2:10" ht="18" customHeight="1" x14ac:dyDescent="0.35">
      <c r="B17" s="64"/>
      <c r="C17" s="64"/>
      <c r="D17" s="64"/>
      <c r="E17" s="64"/>
      <c r="F17" s="64"/>
      <c r="G17" s="64"/>
      <c r="H17" s="84" t="str">
        <f t="shared" si="1"/>
        <v>New</v>
      </c>
      <c r="I17" s="64"/>
      <c r="J17" s="64"/>
    </row>
    <row r="18" spans="2:10" ht="18" customHeight="1" x14ac:dyDescent="0.35">
      <c r="B18" s="64"/>
      <c r="C18" s="64"/>
      <c r="D18" s="64"/>
      <c r="E18" s="64"/>
      <c r="F18" s="64"/>
      <c r="G18" s="64"/>
      <c r="H18" s="84" t="str">
        <f t="shared" si="1"/>
        <v>New</v>
      </c>
      <c r="I18" s="64"/>
      <c r="J18" s="64"/>
    </row>
    <row r="19" spans="2:10" ht="18" customHeight="1" x14ac:dyDescent="0.35">
      <c r="B19" s="64"/>
      <c r="C19" s="64"/>
      <c r="D19" s="64"/>
      <c r="E19" s="64"/>
      <c r="F19" s="64"/>
      <c r="G19" s="64"/>
      <c r="H19" s="84" t="str">
        <f t="shared" si="1"/>
        <v>New</v>
      </c>
      <c r="I19" s="64"/>
      <c r="J19" s="64"/>
    </row>
    <row r="20" spans="2:10" ht="18" customHeight="1" x14ac:dyDescent="0.35">
      <c r="B20" s="64"/>
      <c r="C20" s="64"/>
      <c r="D20" s="64"/>
      <c r="E20" s="64"/>
      <c r="F20" s="64"/>
      <c r="G20" s="64"/>
      <c r="H20" s="84" t="str">
        <f t="shared" si="1"/>
        <v>New</v>
      </c>
      <c r="I20" s="64"/>
      <c r="J20" s="64"/>
    </row>
    <row r="21" spans="2:10" ht="18" customHeight="1" x14ac:dyDescent="0.35">
      <c r="B21" s="64"/>
      <c r="C21" s="64"/>
      <c r="D21" s="64"/>
      <c r="E21" s="64"/>
      <c r="F21" s="64"/>
      <c r="G21" s="64"/>
      <c r="H21" s="84" t="str">
        <f t="shared" si="1"/>
        <v>New</v>
      </c>
      <c r="I21" s="64"/>
      <c r="J21" s="64"/>
    </row>
    <row r="22" spans="2:10" ht="18" customHeight="1" x14ac:dyDescent="0.35">
      <c r="B22" s="64"/>
      <c r="C22" s="64"/>
      <c r="D22" s="64"/>
      <c r="E22" s="64"/>
      <c r="F22" s="64"/>
      <c r="G22" s="64"/>
      <c r="H22" s="84" t="str">
        <f t="shared" si="1"/>
        <v>New</v>
      </c>
      <c r="I22" s="64"/>
      <c r="J22" s="64"/>
    </row>
    <row r="23" spans="2:10" ht="18" customHeight="1" x14ac:dyDescent="0.35">
      <c r="B23" s="64"/>
      <c r="C23" s="64"/>
      <c r="D23" s="64"/>
      <c r="E23" s="64"/>
      <c r="F23" s="64"/>
      <c r="G23" s="64"/>
      <c r="H23" s="84" t="str">
        <f t="shared" si="1"/>
        <v>New</v>
      </c>
      <c r="I23" s="64"/>
      <c r="J23" s="64"/>
    </row>
    <row r="24" spans="2:10" ht="18" customHeight="1" x14ac:dyDescent="0.35">
      <c r="B24" s="64"/>
      <c r="C24" s="64"/>
      <c r="D24" s="64"/>
      <c r="E24" s="64"/>
      <c r="F24" s="64"/>
      <c r="G24" s="64"/>
      <c r="H24" s="84" t="str">
        <f t="shared" si="1"/>
        <v>New</v>
      </c>
      <c r="I24" s="64"/>
      <c r="J24" s="64"/>
    </row>
    <row r="25" spans="2:10" ht="18" customHeight="1" x14ac:dyDescent="0.35">
      <c r="B25" s="64"/>
      <c r="C25" s="64"/>
      <c r="D25" s="64"/>
      <c r="E25" s="64"/>
      <c r="F25" s="64"/>
      <c r="G25" s="64"/>
      <c r="H25" s="84" t="str">
        <f t="shared" si="1"/>
        <v>New</v>
      </c>
      <c r="I25" s="64"/>
      <c r="J25" s="64"/>
    </row>
    <row r="26" spans="2:10" ht="18" customHeight="1" x14ac:dyDescent="0.35">
      <c r="B26" s="64"/>
      <c r="C26" s="64"/>
      <c r="D26" s="64"/>
      <c r="E26" s="64"/>
      <c r="F26" s="64"/>
      <c r="G26" s="64"/>
      <c r="H26" s="84" t="str">
        <f t="shared" si="1"/>
        <v>New</v>
      </c>
      <c r="I26" s="64"/>
      <c r="J26" s="64"/>
    </row>
    <row r="27" spans="2:10" ht="18" customHeight="1" x14ac:dyDescent="0.35">
      <c r="B27" s="64"/>
      <c r="C27" s="64"/>
      <c r="D27" s="64"/>
      <c r="E27" s="64"/>
      <c r="F27" s="64"/>
      <c r="G27" s="64"/>
      <c r="H27" s="84" t="str">
        <f t="shared" si="1"/>
        <v>New</v>
      </c>
      <c r="I27" s="64"/>
      <c r="J27" s="64"/>
    </row>
    <row r="28" spans="2:10" ht="18" customHeight="1" x14ac:dyDescent="0.35">
      <c r="B28" s="64"/>
      <c r="C28" s="64"/>
      <c r="D28" s="64"/>
      <c r="E28" s="64"/>
      <c r="F28" s="64"/>
      <c r="G28" s="64"/>
      <c r="H28" s="84" t="str">
        <f t="shared" si="1"/>
        <v>New</v>
      </c>
      <c r="I28" s="64"/>
      <c r="J28" s="64"/>
    </row>
    <row r="29" spans="2:10" ht="18" customHeight="1" x14ac:dyDescent="0.35">
      <c r="B29" s="64"/>
      <c r="C29" s="64"/>
      <c r="D29" s="64"/>
      <c r="E29" s="64"/>
      <c r="F29" s="64"/>
      <c r="G29" s="64"/>
      <c r="H29" s="84" t="str">
        <f t="shared" si="1"/>
        <v>New</v>
      </c>
      <c r="I29" s="64"/>
      <c r="J29" s="64"/>
    </row>
    <row r="30" spans="2:10" ht="18" customHeight="1" x14ac:dyDescent="0.35">
      <c r="B30" s="64"/>
      <c r="C30" s="64"/>
      <c r="D30" s="64"/>
      <c r="E30" s="64"/>
      <c r="F30" s="64"/>
      <c r="G30" s="64"/>
      <c r="H30" s="84" t="str">
        <f t="shared" si="1"/>
        <v>New</v>
      </c>
      <c r="I30" s="64"/>
      <c r="J30" s="64"/>
    </row>
    <row r="31" spans="2:10" ht="18" customHeight="1" x14ac:dyDescent="0.35">
      <c r="B31" s="64"/>
      <c r="C31" s="64"/>
      <c r="D31" s="64"/>
      <c r="E31" s="64"/>
      <c r="F31" s="64"/>
      <c r="G31" s="64"/>
      <c r="H31" s="84" t="str">
        <f t="shared" si="1"/>
        <v>New</v>
      </c>
      <c r="I31" s="64"/>
      <c r="J31" s="64"/>
    </row>
    <row r="32" spans="2:10" ht="18" customHeight="1" x14ac:dyDescent="0.35">
      <c r="B32" s="64"/>
      <c r="C32" s="64"/>
      <c r="D32" s="64"/>
      <c r="E32" s="64"/>
      <c r="F32" s="64"/>
      <c r="G32" s="64"/>
      <c r="H32" s="84" t="str">
        <f t="shared" si="1"/>
        <v>New</v>
      </c>
      <c r="I32" s="64"/>
      <c r="J32" s="64"/>
    </row>
    <row r="33" spans="2:10" ht="18" customHeight="1" x14ac:dyDescent="0.35">
      <c r="B33" s="64"/>
      <c r="C33" s="64"/>
      <c r="D33" s="64"/>
      <c r="E33" s="64"/>
      <c r="F33" s="64"/>
      <c r="G33" s="64"/>
      <c r="H33" s="84" t="str">
        <f t="shared" si="1"/>
        <v>New</v>
      </c>
      <c r="I33" s="64"/>
      <c r="J33" s="64"/>
    </row>
    <row r="34" spans="2:10" ht="18" customHeight="1" x14ac:dyDescent="0.35">
      <c r="B34" s="64"/>
      <c r="C34" s="64"/>
      <c r="D34" s="64"/>
      <c r="E34" s="64"/>
      <c r="F34" s="64"/>
      <c r="G34" s="64"/>
      <c r="H34" s="84" t="str">
        <f t="shared" si="1"/>
        <v>New</v>
      </c>
      <c r="I34" s="64"/>
      <c r="J34" s="64"/>
    </row>
  </sheetData>
  <mergeCells count="2">
    <mergeCell ref="B2:J2"/>
    <mergeCell ref="B3:J3"/>
  </mergeCell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26567"/>
  </sheetPr>
  <dimension ref="B2:C21"/>
  <sheetViews>
    <sheetView showGridLines="0" topLeftCell="A10" zoomScaleNormal="100" workbookViewId="0">
      <selection activeCell="C5" sqref="C5"/>
    </sheetView>
  </sheetViews>
  <sheetFormatPr defaultColWidth="8.6328125" defaultRowHeight="14.5" x14ac:dyDescent="0.35"/>
  <cols>
    <col min="1" max="1" width="2" customWidth="1"/>
    <col min="2" max="2" width="28" customWidth="1"/>
    <col min="3" max="3" width="62" customWidth="1"/>
  </cols>
  <sheetData>
    <row r="2" spans="2:3" ht="45.75" customHeight="1" x14ac:dyDescent="0.35">
      <c r="B2" s="92" t="s">
        <v>289</v>
      </c>
      <c r="C2" s="92"/>
    </row>
    <row r="3" spans="2:3" ht="19.5" customHeight="1" x14ac:dyDescent="0.35">
      <c r="B3" s="13" t="s">
        <v>323</v>
      </c>
      <c r="C3" s="13"/>
    </row>
    <row r="4" spans="2:3" ht="9.75" customHeight="1" x14ac:dyDescent="0.35"/>
    <row r="5" spans="2:3" ht="37.5" customHeight="1" x14ac:dyDescent="0.35">
      <c r="B5" s="69" t="s">
        <v>290</v>
      </c>
      <c r="C5" s="69" t="s">
        <v>291</v>
      </c>
    </row>
    <row r="6" spans="2:3" ht="37.5" customHeight="1" x14ac:dyDescent="0.35">
      <c r="B6" s="21" t="s">
        <v>292</v>
      </c>
      <c r="C6" s="21" t="s">
        <v>293</v>
      </c>
    </row>
    <row r="7" spans="2:3" ht="37.5" customHeight="1" x14ac:dyDescent="0.35">
      <c r="B7" s="17" t="s">
        <v>294</v>
      </c>
      <c r="C7" s="17" t="s">
        <v>295</v>
      </c>
    </row>
    <row r="8" spans="2:3" ht="37.5" customHeight="1" x14ac:dyDescent="0.35">
      <c r="B8" s="21" t="s">
        <v>296</v>
      </c>
      <c r="C8" s="21" t="s">
        <v>297</v>
      </c>
    </row>
    <row r="9" spans="2:3" ht="37.5" customHeight="1" x14ac:dyDescent="0.35">
      <c r="B9" s="17" t="s">
        <v>298</v>
      </c>
      <c r="C9" s="17" t="s">
        <v>299</v>
      </c>
    </row>
    <row r="10" spans="2:3" ht="37.5" customHeight="1" x14ac:dyDescent="0.35">
      <c r="B10" s="21"/>
      <c r="C10" s="21"/>
    </row>
    <row r="11" spans="2:3" ht="37.5" customHeight="1" x14ac:dyDescent="0.35">
      <c r="B11" s="69" t="s">
        <v>300</v>
      </c>
      <c r="C11" s="69"/>
    </row>
    <row r="12" spans="2:3" ht="37.5" customHeight="1" x14ac:dyDescent="0.35">
      <c r="B12" s="21" t="s">
        <v>301</v>
      </c>
      <c r="C12" s="21" t="s">
        <v>302</v>
      </c>
    </row>
    <row r="13" spans="2:3" ht="37.5" customHeight="1" x14ac:dyDescent="0.35">
      <c r="B13" s="17" t="s">
        <v>303</v>
      </c>
      <c r="C13" s="17" t="s">
        <v>304</v>
      </c>
    </row>
    <row r="14" spans="2:3" ht="37.5" customHeight="1" x14ac:dyDescent="0.35">
      <c r="B14" s="21" t="s">
        <v>305</v>
      </c>
      <c r="C14" s="21" t="s">
        <v>306</v>
      </c>
    </row>
    <row r="15" spans="2:3" ht="37.5" customHeight="1" x14ac:dyDescent="0.35">
      <c r="B15" s="17" t="s">
        <v>307</v>
      </c>
      <c r="C15" s="17" t="s">
        <v>308</v>
      </c>
    </row>
    <row r="16" spans="2:3" ht="37.5" customHeight="1" x14ac:dyDescent="0.35">
      <c r="B16" s="21" t="s">
        <v>309</v>
      </c>
      <c r="C16" s="21" t="s">
        <v>310</v>
      </c>
    </row>
    <row r="17" spans="2:3" ht="37.5" customHeight="1" x14ac:dyDescent="0.35">
      <c r="B17" s="17"/>
      <c r="C17" s="17"/>
    </row>
    <row r="18" spans="2:3" ht="37.5" customHeight="1" x14ac:dyDescent="0.35">
      <c r="B18" s="69" t="s">
        <v>311</v>
      </c>
      <c r="C18" s="69"/>
    </row>
    <row r="19" spans="2:3" ht="37.5" customHeight="1" x14ac:dyDescent="0.35">
      <c r="B19" s="17" t="s">
        <v>312</v>
      </c>
      <c r="C19" s="17" t="s">
        <v>313</v>
      </c>
    </row>
    <row r="20" spans="2:3" ht="37.5" customHeight="1" x14ac:dyDescent="0.35">
      <c r="B20" s="21" t="s">
        <v>314</v>
      </c>
      <c r="C20" s="21" t="s">
        <v>315</v>
      </c>
    </row>
    <row r="21" spans="2:3" ht="37.5" customHeight="1" x14ac:dyDescent="0.35">
      <c r="B21" s="17" t="s">
        <v>316</v>
      </c>
      <c r="C21" s="17" t="s">
        <v>322</v>
      </c>
    </row>
  </sheetData>
  <mergeCells count="2">
    <mergeCell ref="B2:C2"/>
    <mergeCell ref="B3:C3"/>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 Rent Review Calculator</vt:lpstr>
      <vt:lpstr>📋 Portfolio Bulk Review</vt:lpstr>
      <vt:lpstr>📊 Inflation &amp; Market Data</vt:lpstr>
      <vt:lpstr>🗂️ Rent History Tracker</vt:lpstr>
      <vt:lpstr>📖 How to Use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Raymond Kirungi</cp:lastModifiedBy>
  <cp:revision>0</cp:revision>
  <dcterms:created xsi:type="dcterms:W3CDTF">2026-04-22T20:05:29Z</dcterms:created>
  <dcterms:modified xsi:type="dcterms:W3CDTF">2026-04-23T17:10:45Z</dcterms:modified>
  <dc:language>en-US</dc:language>
</cp:coreProperties>
</file>