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chan/Desktop/Subset Labs Inc./Consulting/0. Free Spreadsheets Templates/"/>
    </mc:Choice>
  </mc:AlternateContent>
  <xr:revisionPtr revIDLastSave="0" documentId="13_ncr:1_{6041495E-06FB-F746-9C54-8BD8A872F521}" xr6:coauthVersionLast="47" xr6:coauthVersionMax="47" xr10:uidLastSave="{00000000-0000-0000-0000-000000000000}"/>
  <bookViews>
    <workbookView xWindow="0" yWindow="760" windowWidth="34560" windowHeight="20560" xr2:uid="{2292DCE6-9D6A-9946-B59A-B728C72AE23D}"/>
  </bookViews>
  <sheets>
    <sheet name="Quick Model" sheetId="2" r:id="rId1"/>
  </sheets>
  <definedNames>
    <definedName name="Apt_Units">'Quick Model'!#REF!</definedName>
    <definedName name="Entry_Cap_Rate">'Quick Model'!$J$10</definedName>
    <definedName name="Entry_Fee_Pct">'Quick Model'!$E$7</definedName>
    <definedName name="Entry_Price">'Quick Model'!$E$5</definedName>
    <definedName name="Exit_Cap_Rate">'Quick Model'!#REF!</definedName>
    <definedName name="Exit_Fee_Pct">'Quick Model'!#REF!</definedName>
    <definedName name="Exit_Price">'Quick Model'!$J$6</definedName>
    <definedName name="Gross_SF">'Quick Model'!#REF!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43889.65125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n_Amort_Period">'Quick Model'!$E$12</definedName>
    <definedName name="Loan_Fees">'Quick Model'!$E$8</definedName>
    <definedName name="Loan_Interest_Rate">'Quick Model'!$E$11</definedName>
    <definedName name="Loan_Term">'Quick Model'!$E$13</definedName>
    <definedName name="LTV">'Quick Model'!$E$10</definedName>
    <definedName name="Months">'Quick Model'!$E$3</definedName>
    <definedName name="Parking_Spots">'Quick Model'!#REF!</definedName>
    <definedName name="_xlnm.Print_Area" localSheetId="0">'Quick Model'!$A$1:$M$49</definedName>
    <definedName name="Prop_Mgmt_Fee">'Quick Model'!$J$5</definedName>
    <definedName name="Property_Name">'Quick Model'!#REF!</definedName>
    <definedName name="RE_Taxes_Pct_Property_Value">'Quick Model'!$J$4</definedName>
    <definedName name="Rentable_SF">'Quick Model'!#REF!</definedName>
    <definedName name="RSF_per_Unit">'Quick Model'!#REF!</definedName>
    <definedName name="Sale_Date">'Quick Model'!#REF!</definedName>
    <definedName name="Start_Date">'Quick Model'!$E$4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E31" i="2"/>
  <c r="E30" i="2"/>
  <c r="O9" i="2"/>
  <c r="K19" i="2" s="1"/>
  <c r="K21" i="2" s="1"/>
  <c r="E27" i="2"/>
  <c r="K18" i="2"/>
  <c r="G18" i="2"/>
  <c r="E18" i="2"/>
  <c r="E35" i="2" l="1"/>
  <c r="E45" i="2"/>
  <c r="E46" i="2"/>
  <c r="E37" i="2" l="1"/>
  <c r="E42" i="2" l="1"/>
  <c r="J10" i="2"/>
  <c r="E38" i="2"/>
  <c r="E48" i="2" l="1"/>
  <c r="E43" i="2"/>
  <c r="E19" i="2"/>
  <c r="J11" i="2" s="1"/>
</calcChain>
</file>

<file path=xl/sharedStrings.xml><?xml version="1.0" encoding="utf-8"?>
<sst xmlns="http://schemas.openxmlformats.org/spreadsheetml/2006/main" count="55" uniqueCount="51">
  <si>
    <t>Acquisition and Exit Assumptions:</t>
  </si>
  <si>
    <t>Months in Year:</t>
  </si>
  <si>
    <t>#</t>
  </si>
  <si>
    <t>Acquisition Date:</t>
  </si>
  <si>
    <t>Date</t>
  </si>
  <si>
    <t>Property Taxes % Property Value:</t>
  </si>
  <si>
    <t>Purchase Price:</t>
  </si>
  <si>
    <t>$</t>
  </si>
  <si>
    <t>Insurance % Property Value:</t>
  </si>
  <si>
    <t>Acquisition Costs (% Gross Acquisition Price):</t>
  </si>
  <si>
    <t>%</t>
  </si>
  <si>
    <t>Monthly Rent</t>
  </si>
  <si>
    <t>Loan Issuance Fees (% Senior Debt):</t>
  </si>
  <si>
    <t>Acquisition Loan-to-Value (LTV) Ratio:</t>
  </si>
  <si>
    <t>Cap Rate (Net Operating Income / Purchase Price)</t>
  </si>
  <si>
    <t>Loan Interest Rate:</t>
  </si>
  <si>
    <t>Annual Rate of Return on Investor Equity</t>
  </si>
  <si>
    <t>Loan Amortization Period:</t>
  </si>
  <si>
    <t># Years</t>
  </si>
  <si>
    <t>Loan Maturity:</t>
  </si>
  <si>
    <t>Sources and Uses of Funds:</t>
  </si>
  <si>
    <t>Buyer Expenses</t>
  </si>
  <si>
    <t>Legal</t>
  </si>
  <si>
    <t>Sources of Funds:</t>
  </si>
  <si>
    <t>Uses of 
Funds:</t>
  </si>
  <si>
    <t>LLC</t>
  </si>
  <si>
    <t>Inspections</t>
  </si>
  <si>
    <t>Investor Equity:</t>
  </si>
  <si>
    <t>Lender Title Insurance</t>
  </si>
  <si>
    <t>Total Sources:</t>
  </si>
  <si>
    <t>Total Uses:</t>
  </si>
  <si>
    <t>Total Acq Cost</t>
  </si>
  <si>
    <t>Revenue:</t>
  </si>
  <si>
    <t>Expenses:</t>
  </si>
  <si>
    <t>(-) Property Taxes:</t>
  </si>
  <si>
    <t>(-) Insurance:</t>
  </si>
  <si>
    <t>(-) Utilities:</t>
  </si>
  <si>
    <t>Total Expenses:</t>
  </si>
  <si>
    <t>Net Operating Income (NOI):</t>
  </si>
  <si>
    <t>NOI Margin:</t>
  </si>
  <si>
    <t>(-) Capital Expenditures:</t>
  </si>
  <si>
    <t>Adjusted Net Operating Income:</t>
  </si>
  <si>
    <t>Adjusted NOI Margin:</t>
  </si>
  <si>
    <t>(-) Interest Expense on Debt:</t>
  </si>
  <si>
    <t>(-) Debt Principal Repayment:</t>
  </si>
  <si>
    <t>Cash Flow to Equity Investors:</t>
  </si>
  <si>
    <t>Annual P&amp;L</t>
  </si>
  <si>
    <t>Mortgage</t>
  </si>
  <si>
    <t>(-) Lawn Care</t>
  </si>
  <si>
    <t>(-) HOA</t>
  </si>
  <si>
    <t>Buyer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</si>
</sst>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yyyy\-mm\-dd"/>
    <numFmt numFmtId="165" formatCode="0.00%_);\(0.00%\);\-_);@_)"/>
    <numFmt numFmtId="166" formatCode="0.0%_);\(0.0%\);\-_);@_)"/>
    <numFmt numFmtId="167" formatCode="#,##0_);\(#,##0\);\-_);@_)"/>
    <numFmt numFmtId="168" formatCode="&quot;FY&quot;yy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4" tint="0.7999206518753624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2" applyFont="1"/>
    <xf numFmtId="0" fontId="6" fillId="0" borderId="0" xfId="2" applyFont="1" applyAlignment="1">
      <alignment horizontal="left"/>
    </xf>
    <xf numFmtId="0" fontId="2" fillId="2" borderId="2" xfId="2" applyFont="1" applyFill="1" applyBorder="1" applyAlignment="1">
      <alignment horizontal="left"/>
    </xf>
    <xf numFmtId="0" fontId="7" fillId="2" borderId="2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1" fontId="8" fillId="3" borderId="1" xfId="2" applyNumberFormat="1" applyFont="1" applyFill="1" applyBorder="1" applyAlignment="1" applyProtection="1">
      <alignment horizontal="center"/>
      <protection locked="0"/>
    </xf>
    <xf numFmtId="164" fontId="8" fillId="3" borderId="1" xfId="2" applyNumberFormat="1" applyFont="1" applyFill="1" applyBorder="1" applyAlignment="1" applyProtection="1">
      <alignment horizontal="center"/>
      <protection locked="0"/>
    </xf>
    <xf numFmtId="0" fontId="5" fillId="0" borderId="0" xfId="2" applyFont="1" applyAlignment="1">
      <alignment horizontal="left"/>
    </xf>
    <xf numFmtId="0" fontId="4" fillId="0" borderId="0" xfId="2"/>
    <xf numFmtId="42" fontId="5" fillId="0" borderId="0" xfId="2" applyNumberFormat="1" applyFont="1"/>
    <xf numFmtId="9" fontId="5" fillId="0" borderId="0" xfId="2" applyNumberFormat="1" applyFont="1"/>
    <xf numFmtId="0" fontId="6" fillId="0" borderId="0" xfId="2" quotePrefix="1" applyFont="1" applyAlignment="1">
      <alignment horizontal="center"/>
    </xf>
    <xf numFmtId="42" fontId="8" fillId="3" borderId="1" xfId="2" applyNumberFormat="1" applyFont="1" applyFill="1" applyBorder="1" applyAlignment="1" applyProtection="1">
      <alignment horizontal="center"/>
      <protection locked="0"/>
    </xf>
    <xf numFmtId="166" fontId="8" fillId="3" borderId="1" xfId="2" applyNumberFormat="1" applyFont="1" applyFill="1" applyBorder="1" applyAlignment="1" applyProtection="1">
      <alignment horizontal="center"/>
      <protection locked="0"/>
    </xf>
    <xf numFmtId="0" fontId="5" fillId="0" borderId="0" xfId="2" applyFont="1" applyAlignment="1">
      <alignment horizontal="left" indent="1"/>
    </xf>
    <xf numFmtId="165" fontId="8" fillId="0" borderId="0" xfId="2" applyNumberFormat="1" applyFont="1" applyAlignment="1" applyProtection="1">
      <alignment horizontal="center"/>
      <protection locked="0"/>
    </xf>
    <xf numFmtId="0" fontId="5" fillId="0" borderId="2" xfId="2" applyFont="1" applyBorder="1"/>
    <xf numFmtId="165" fontId="5" fillId="0" borderId="0" xfId="2" applyNumberFormat="1" applyFont="1" applyAlignment="1">
      <alignment horizontal="center"/>
    </xf>
    <xf numFmtId="0" fontId="9" fillId="0" borderId="0" xfId="2" applyFont="1"/>
    <xf numFmtId="42" fontId="3" fillId="0" borderId="3" xfId="2" applyNumberFormat="1" applyFont="1" applyBorder="1"/>
    <xf numFmtId="165" fontId="8" fillId="3" borderId="1" xfId="2" applyNumberFormat="1" applyFont="1" applyFill="1" applyBorder="1" applyAlignment="1" applyProtection="1">
      <alignment horizontal="center"/>
      <protection locked="0"/>
    </xf>
    <xf numFmtId="167" fontId="8" fillId="3" borderId="1" xfId="2" applyNumberFormat="1" applyFont="1" applyFill="1" applyBorder="1" applyAlignment="1" applyProtection="1">
      <alignment horizontal="center"/>
      <protection locked="0"/>
    </xf>
    <xf numFmtId="0" fontId="7" fillId="2" borderId="2" xfId="2" applyFont="1" applyFill="1" applyBorder="1" applyAlignment="1">
      <alignment horizontal="left"/>
    </xf>
    <xf numFmtId="0" fontId="3" fillId="4" borderId="2" xfId="2" applyFont="1" applyFill="1" applyBorder="1" applyAlignment="1">
      <alignment horizontal="centerContinuous"/>
    </xf>
    <xf numFmtId="167" fontId="5" fillId="0" borderId="0" xfId="2" applyNumberFormat="1" applyFont="1" applyAlignment="1">
      <alignment horizontal="left" indent="1"/>
    </xf>
    <xf numFmtId="167" fontId="5" fillId="0" borderId="0" xfId="2" applyNumberFormat="1" applyFont="1"/>
    <xf numFmtId="41" fontId="5" fillId="0" borderId="0" xfId="2" applyNumberFormat="1" applyFont="1"/>
    <xf numFmtId="167" fontId="3" fillId="0" borderId="3" xfId="2" applyNumberFormat="1" applyFont="1" applyBorder="1"/>
    <xf numFmtId="42" fontId="3" fillId="0" borderId="0" xfId="2" applyNumberFormat="1" applyFont="1"/>
    <xf numFmtId="0" fontId="3" fillId="0" borderId="0" xfId="2" applyFont="1" applyAlignment="1">
      <alignment horizontal="center"/>
    </xf>
    <xf numFmtId="0" fontId="3" fillId="0" borderId="0" xfId="2" applyFont="1"/>
    <xf numFmtId="168" fontId="2" fillId="2" borderId="5" xfId="2" applyNumberFormat="1" applyFont="1" applyFill="1" applyBorder="1" applyAlignment="1">
      <alignment horizontal="center"/>
    </xf>
    <xf numFmtId="168" fontId="2" fillId="2" borderId="2" xfId="2" applyNumberFormat="1" applyFont="1" applyFill="1" applyBorder="1" applyAlignment="1">
      <alignment horizontal="center"/>
    </xf>
    <xf numFmtId="0" fontId="2" fillId="0" borderId="0" xfId="2" applyFont="1" applyAlignment="1">
      <alignment horizontal="left"/>
    </xf>
    <xf numFmtId="168" fontId="2" fillId="0" borderId="4" xfId="2" applyNumberFormat="1" applyFont="1" applyBorder="1" applyAlignment="1">
      <alignment horizontal="center"/>
    </xf>
    <xf numFmtId="168" fontId="2" fillId="0" borderId="0" xfId="2" applyNumberFormat="1" applyFont="1" applyAlignment="1">
      <alignment horizontal="center"/>
    </xf>
    <xf numFmtId="0" fontId="3" fillId="5" borderId="0" xfId="2" applyFont="1" applyFill="1"/>
    <xf numFmtId="167" fontId="3" fillId="5" borderId="4" xfId="2" applyNumberFormat="1" applyFont="1" applyFill="1" applyBorder="1"/>
    <xf numFmtId="167" fontId="3" fillId="5" borderId="0" xfId="2" applyNumberFormat="1" applyFont="1" applyFill="1"/>
    <xf numFmtId="167" fontId="5" fillId="0" borderId="4" xfId="2" applyNumberFormat="1" applyFont="1" applyBorder="1"/>
    <xf numFmtId="0" fontId="3" fillId="0" borderId="3" xfId="2" applyFont="1" applyBorder="1"/>
    <xf numFmtId="167" fontId="3" fillId="0" borderId="6" xfId="2" applyNumberFormat="1" applyFont="1" applyBorder="1"/>
    <xf numFmtId="167" fontId="3" fillId="0" borderId="4" xfId="2" applyNumberFormat="1" applyFont="1" applyBorder="1"/>
    <xf numFmtId="167" fontId="3" fillId="0" borderId="0" xfId="2" applyNumberFormat="1" applyFont="1"/>
    <xf numFmtId="0" fontId="6" fillId="0" borderId="0" xfId="2" applyFont="1" applyAlignment="1">
      <alignment horizontal="left" indent="1"/>
    </xf>
    <xf numFmtId="166" fontId="6" fillId="0" borderId="4" xfId="2" applyNumberFormat="1" applyFont="1" applyBorder="1"/>
    <xf numFmtId="166" fontId="6" fillId="0" borderId="0" xfId="2" applyNumberFormat="1" applyFont="1"/>
    <xf numFmtId="0" fontId="10" fillId="0" borderId="0" xfId="2" applyFont="1" applyAlignment="1">
      <alignment horizontal="left" indent="1"/>
    </xf>
    <xf numFmtId="0" fontId="5" fillId="0" borderId="4" xfId="2" applyFont="1" applyBorder="1"/>
    <xf numFmtId="0" fontId="9" fillId="5" borderId="0" xfId="2" applyFont="1" applyFill="1"/>
    <xf numFmtId="167" fontId="5" fillId="5" borderId="4" xfId="2" applyNumberFormat="1" applyFont="1" applyFill="1" applyBorder="1"/>
    <xf numFmtId="167" fontId="9" fillId="5" borderId="0" xfId="2" applyNumberFormat="1" applyFont="1" applyFill="1"/>
    <xf numFmtId="44" fontId="5" fillId="0" borderId="0" xfId="4" applyFont="1"/>
    <xf numFmtId="9" fontId="5" fillId="0" borderId="0" xfId="1" applyFont="1"/>
    <xf numFmtId="10" fontId="5" fillId="0" borderId="0" xfId="2" applyNumberFormat="1" applyFont="1"/>
    <xf numFmtId="0" fontId="6" fillId="0" borderId="0" xfId="2" applyFont="1" applyBorder="1" applyAlignment="1">
      <alignment horizontal="center"/>
    </xf>
  </cellXfs>
  <cellStyles count="5">
    <cellStyle name="Currency 2" xfId="4" xr:uid="{2294B597-4732-8D4E-BABB-B8775613C296}"/>
    <cellStyle name="Normal" xfId="0" builtinId="0"/>
    <cellStyle name="Normal 2" xfId="2" xr:uid="{B5B0FEEE-1297-2D4C-B8F9-8ADCFCCEE4FA}"/>
    <cellStyle name="Percent" xfId="1" builtinId="5"/>
    <cellStyle name="Percent 2" xfId="3" xr:uid="{5E9FC725-D489-2C4A-82BF-A4F1431867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B304B-002A-B440-85E5-3DE409EE92A1}">
  <sheetPr>
    <pageSetUpPr autoPageBreaks="0"/>
  </sheetPr>
  <dimension ref="B1:Q55"/>
  <sheetViews>
    <sheetView showGridLines="0" tabSelected="1" zoomScale="80" zoomScaleNormal="80" workbookViewId="0">
      <selection activeCell="O47" sqref="O47"/>
    </sheetView>
  </sheetViews>
  <sheetFormatPr baseColWidth="10" defaultColWidth="9.1640625" defaultRowHeight="16" outlineLevelRow="1" x14ac:dyDescent="0.2"/>
  <cols>
    <col min="1" max="2" width="2.6640625" style="1" customWidth="1"/>
    <col min="3" max="3" width="44.5" style="1" customWidth="1"/>
    <col min="4" max="4" width="14.5" style="1" customWidth="1"/>
    <col min="5" max="5" width="16.5" style="1" customWidth="1"/>
    <col min="6" max="10" width="14.5" style="1" customWidth="1"/>
    <col min="11" max="13" width="15.1640625" style="1" customWidth="1"/>
    <col min="14" max="14" width="23.6640625" style="1" bestFit="1" customWidth="1"/>
    <col min="15" max="36" width="15.1640625" style="1" customWidth="1"/>
    <col min="37" max="16384" width="9.1640625" style="1"/>
  </cols>
  <sheetData>
    <row r="1" spans="2:17" x14ac:dyDescent="0.2">
      <c r="D1" s="2"/>
    </row>
    <row r="2" spans="2:17" x14ac:dyDescent="0.2">
      <c r="B2" s="3" t="s">
        <v>0</v>
      </c>
      <c r="C2" s="3"/>
      <c r="D2" s="4"/>
      <c r="E2" s="3"/>
      <c r="F2" s="3"/>
      <c r="G2" s="3"/>
      <c r="H2" s="3"/>
      <c r="I2" s="3"/>
      <c r="J2" s="4"/>
      <c r="K2" s="3"/>
      <c r="L2" s="3"/>
      <c r="N2" s="5" t="s">
        <v>21</v>
      </c>
      <c r="O2" s="5"/>
    </row>
    <row r="3" spans="2:17" outlineLevel="1" x14ac:dyDescent="0.2">
      <c r="C3" s="1" t="s">
        <v>1</v>
      </c>
      <c r="D3" s="6" t="s">
        <v>2</v>
      </c>
      <c r="E3" s="7">
        <v>12</v>
      </c>
      <c r="N3" s="1" t="s">
        <v>22</v>
      </c>
      <c r="O3" s="11">
        <v>1800</v>
      </c>
    </row>
    <row r="4" spans="2:17" outlineLevel="1" x14ac:dyDescent="0.2">
      <c r="C4" s="1" t="s">
        <v>3</v>
      </c>
      <c r="D4" s="6" t="s">
        <v>4</v>
      </c>
      <c r="E4" s="8">
        <v>44227</v>
      </c>
      <c r="G4" s="9" t="s">
        <v>5</v>
      </c>
      <c r="J4" s="22">
        <v>2.5000000000000001E-2</v>
      </c>
      <c r="L4" s="10"/>
      <c r="N4" s="1" t="s">
        <v>25</v>
      </c>
      <c r="O4" s="11">
        <v>1000</v>
      </c>
    </row>
    <row r="5" spans="2:17" outlineLevel="1" x14ac:dyDescent="0.2">
      <c r="C5" s="1" t="s">
        <v>6</v>
      </c>
      <c r="D5" s="13" t="s">
        <v>7</v>
      </c>
      <c r="E5" s="14">
        <v>380000</v>
      </c>
      <c r="G5" s="9" t="s">
        <v>8</v>
      </c>
      <c r="J5" s="22">
        <v>7.5000000000000023E-3</v>
      </c>
      <c r="L5" s="10"/>
      <c r="N5" s="1" t="s">
        <v>26</v>
      </c>
      <c r="O5" s="11">
        <v>675</v>
      </c>
    </row>
    <row r="6" spans="2:17" outlineLevel="1" x14ac:dyDescent="0.2">
      <c r="G6" s="10"/>
      <c r="H6" s="10"/>
      <c r="J6" s="10"/>
      <c r="L6" s="10"/>
      <c r="N6" s="1" t="s">
        <v>28</v>
      </c>
      <c r="O6" s="11">
        <v>1539</v>
      </c>
    </row>
    <row r="7" spans="2:17" outlineLevel="1" x14ac:dyDescent="0.2">
      <c r="C7" s="1" t="s">
        <v>9</v>
      </c>
      <c r="D7" s="6" t="s">
        <v>10</v>
      </c>
      <c r="E7" s="15">
        <v>0.01</v>
      </c>
      <c r="G7" s="1" t="s">
        <v>11</v>
      </c>
      <c r="H7" s="6"/>
      <c r="J7" s="14">
        <v>3800</v>
      </c>
      <c r="L7" s="10"/>
    </row>
    <row r="8" spans="2:17" outlineLevel="1" x14ac:dyDescent="0.2">
      <c r="C8" s="1" t="s">
        <v>12</v>
      </c>
      <c r="D8" s="6" t="s">
        <v>10</v>
      </c>
      <c r="E8" s="15">
        <v>0.01</v>
      </c>
      <c r="H8" s="6"/>
      <c r="N8" s="18"/>
      <c r="O8" s="18"/>
    </row>
    <row r="9" spans="2:17" outlineLevel="1" x14ac:dyDescent="0.2">
      <c r="G9" s="16"/>
      <c r="J9" s="17"/>
      <c r="N9" s="20" t="s">
        <v>31</v>
      </c>
      <c r="O9" s="30">
        <f>SUM(O3:O8)</f>
        <v>5014</v>
      </c>
    </row>
    <row r="10" spans="2:17" outlineLevel="1" x14ac:dyDescent="0.2">
      <c r="C10" s="1" t="s">
        <v>13</v>
      </c>
      <c r="D10" s="13" t="s">
        <v>10</v>
      </c>
      <c r="E10" s="15">
        <v>0.75</v>
      </c>
      <c r="G10" s="1" t="s">
        <v>14</v>
      </c>
      <c r="H10" s="6"/>
      <c r="J10" s="19">
        <f>+E37/Entry_Price</f>
        <v>8.1315789473684216E-2</v>
      </c>
    </row>
    <row r="11" spans="2:17" outlineLevel="1" x14ac:dyDescent="0.2">
      <c r="C11" s="1" t="s">
        <v>15</v>
      </c>
      <c r="D11" s="13" t="s">
        <v>10</v>
      </c>
      <c r="E11" s="22">
        <v>0.04</v>
      </c>
      <c r="G11" s="1" t="s">
        <v>16</v>
      </c>
      <c r="J11" s="19">
        <f>E48/E19</f>
        <v>0.169160534994166</v>
      </c>
    </row>
    <row r="12" spans="2:17" outlineLevel="1" x14ac:dyDescent="0.2">
      <c r="C12" s="1" t="s">
        <v>17</v>
      </c>
      <c r="D12" s="13" t="s">
        <v>18</v>
      </c>
      <c r="E12" s="23">
        <v>30</v>
      </c>
    </row>
    <row r="13" spans="2:17" outlineLevel="1" x14ac:dyDescent="0.2">
      <c r="C13" s="1" t="s">
        <v>19</v>
      </c>
      <c r="D13" s="13" t="s">
        <v>18</v>
      </c>
      <c r="E13" s="23">
        <v>30</v>
      </c>
    </row>
    <row r="14" spans="2:17" x14ac:dyDescent="0.2">
      <c r="D14" s="2"/>
      <c r="E14" s="2"/>
      <c r="G14" s="16"/>
    </row>
    <row r="15" spans="2:17" x14ac:dyDescent="0.2">
      <c r="B15" s="3" t="s">
        <v>20</v>
      </c>
      <c r="C15" s="24"/>
      <c r="D15" s="4"/>
      <c r="E15" s="3"/>
      <c r="F15" s="3"/>
      <c r="G15" s="3"/>
      <c r="H15" s="3"/>
      <c r="I15" s="3"/>
      <c r="J15" s="4"/>
      <c r="K15" s="3"/>
      <c r="L15" s="3"/>
    </row>
    <row r="16" spans="2:17" outlineLevel="1" x14ac:dyDescent="0.2">
      <c r="C16" s="16"/>
      <c r="D16" s="2"/>
      <c r="Q16" s="11"/>
    </row>
    <row r="17" spans="2:16" outlineLevel="1" x14ac:dyDescent="0.2">
      <c r="C17" s="25" t="s">
        <v>23</v>
      </c>
      <c r="D17" s="25"/>
      <c r="E17" s="25"/>
      <c r="G17" s="25" t="s">
        <v>24</v>
      </c>
      <c r="H17" s="25"/>
      <c r="I17" s="25"/>
      <c r="J17" s="25"/>
      <c r="K17" s="25"/>
    </row>
    <row r="18" spans="2:16" outlineLevel="1" x14ac:dyDescent="0.2">
      <c r="C18" s="26" t="s">
        <v>47</v>
      </c>
      <c r="D18" s="6"/>
      <c r="E18" s="11">
        <f>+Entry_Price*LTV</f>
        <v>285000</v>
      </c>
      <c r="F18" s="12"/>
      <c r="G18" s="26" t="str">
        <f>C5</f>
        <v>Purchase Price:</v>
      </c>
      <c r="H18" s="27"/>
      <c r="I18" s="27"/>
      <c r="J18" s="6"/>
      <c r="K18" s="11">
        <f>+Entry_Price</f>
        <v>380000</v>
      </c>
      <c r="P18" s="12"/>
    </row>
    <row r="19" spans="2:16" outlineLevel="1" x14ac:dyDescent="0.2">
      <c r="C19" s="26" t="s">
        <v>27</v>
      </c>
      <c r="D19" s="57"/>
      <c r="E19" s="28">
        <f>+K21-E18</f>
        <v>100014</v>
      </c>
      <c r="F19" s="12"/>
      <c r="G19" s="26" t="s">
        <v>50</v>
      </c>
      <c r="H19" s="27"/>
      <c r="I19" s="27"/>
      <c r="J19" s="6"/>
      <c r="K19" s="27">
        <f>O9</f>
        <v>5014</v>
      </c>
    </row>
    <row r="20" spans="2:16" outlineLevel="1" x14ac:dyDescent="0.2">
      <c r="D20" s="18"/>
      <c r="J20" s="18"/>
    </row>
    <row r="21" spans="2:16" outlineLevel="1" x14ac:dyDescent="0.2">
      <c r="C21" s="29" t="s">
        <v>29</v>
      </c>
      <c r="D21" s="6"/>
      <c r="E21" s="21">
        <f>SUM(E18:E20)</f>
        <v>385014</v>
      </c>
      <c r="G21" s="29" t="s">
        <v>30</v>
      </c>
      <c r="H21" s="29"/>
      <c r="I21" s="29"/>
      <c r="J21" s="6"/>
      <c r="K21" s="21">
        <f>SUM(K18:K20)</f>
        <v>385014</v>
      </c>
    </row>
    <row r="22" spans="2:16" outlineLevel="1" x14ac:dyDescent="0.2">
      <c r="C22" s="26"/>
      <c r="E22" s="11"/>
    </row>
    <row r="23" spans="2:16" x14ac:dyDescent="0.2">
      <c r="D23" s="2"/>
      <c r="E23" s="2"/>
      <c r="G23" s="16"/>
    </row>
    <row r="24" spans="2:16" x14ac:dyDescent="0.2">
      <c r="D24" s="31"/>
      <c r="E24" s="31"/>
    </row>
    <row r="25" spans="2:16" x14ac:dyDescent="0.2">
      <c r="B25" s="3" t="s">
        <v>46</v>
      </c>
      <c r="C25" s="3"/>
      <c r="D25" s="33"/>
      <c r="E25" s="34"/>
    </row>
    <row r="26" spans="2:16" x14ac:dyDescent="0.2">
      <c r="B26" s="35"/>
      <c r="C26" s="35"/>
      <c r="D26" s="36"/>
      <c r="E26" s="37"/>
    </row>
    <row r="27" spans="2:16" outlineLevel="1" x14ac:dyDescent="0.2">
      <c r="C27" s="38" t="s">
        <v>32</v>
      </c>
      <c r="D27" s="39"/>
      <c r="E27" s="40">
        <f>+J7*12</f>
        <v>45600</v>
      </c>
    </row>
    <row r="28" spans="2:16" outlineLevel="1" x14ac:dyDescent="0.2">
      <c r="D28" s="41"/>
      <c r="E28" s="27"/>
    </row>
    <row r="29" spans="2:16" outlineLevel="1" x14ac:dyDescent="0.2">
      <c r="C29" s="32" t="s">
        <v>33</v>
      </c>
      <c r="D29" s="41"/>
      <c r="E29" s="27"/>
    </row>
    <row r="30" spans="2:16" outlineLevel="1" x14ac:dyDescent="0.2">
      <c r="C30" s="16" t="s">
        <v>34</v>
      </c>
      <c r="D30" s="41"/>
      <c r="E30" s="27">
        <f>-J4*Entry_Price</f>
        <v>-9500</v>
      </c>
    </row>
    <row r="31" spans="2:16" outlineLevel="1" x14ac:dyDescent="0.2">
      <c r="C31" s="16" t="s">
        <v>35</v>
      </c>
      <c r="D31" s="41"/>
      <c r="E31" s="27">
        <f>-J5*Entry_Price</f>
        <v>-2850.0000000000009</v>
      </c>
    </row>
    <row r="32" spans="2:16" outlineLevel="1" x14ac:dyDescent="0.2">
      <c r="C32" s="16" t="s">
        <v>36</v>
      </c>
      <c r="D32" s="56"/>
      <c r="E32" s="14">
        <v>-700</v>
      </c>
    </row>
    <row r="33" spans="3:6" outlineLevel="1" x14ac:dyDescent="0.2">
      <c r="C33" s="16" t="s">
        <v>48</v>
      </c>
      <c r="E33" s="14">
        <v>-650</v>
      </c>
    </row>
    <row r="34" spans="3:6" outlineLevel="1" x14ac:dyDescent="0.2">
      <c r="C34" s="16" t="s">
        <v>49</v>
      </c>
      <c r="E34" s="14">
        <v>-1000</v>
      </c>
    </row>
    <row r="35" spans="3:6" outlineLevel="1" x14ac:dyDescent="0.2">
      <c r="C35" s="42" t="s">
        <v>37</v>
      </c>
      <c r="D35" s="43"/>
      <c r="E35" s="29">
        <f>SUM(E30:E34)</f>
        <v>-14700</v>
      </c>
    </row>
    <row r="36" spans="3:6" outlineLevel="1" x14ac:dyDescent="0.2">
      <c r="D36" s="41"/>
      <c r="E36" s="27"/>
    </row>
    <row r="37" spans="3:6" outlineLevel="1" x14ac:dyDescent="0.2">
      <c r="C37" s="32" t="s">
        <v>38</v>
      </c>
      <c r="D37" s="44"/>
      <c r="E37" s="45">
        <f t="shared" ref="E37" si="0">+E27+E35</f>
        <v>30900</v>
      </c>
    </row>
    <row r="38" spans="3:6" outlineLevel="1" x14ac:dyDescent="0.2">
      <c r="C38" s="46" t="s">
        <v>39</v>
      </c>
      <c r="D38" s="47"/>
      <c r="E38" s="48">
        <f>+E37/E$27</f>
        <v>0.67763157894736847</v>
      </c>
      <c r="F38" s="55"/>
    </row>
    <row r="39" spans="3:6" outlineLevel="1" x14ac:dyDescent="0.2">
      <c r="D39" s="41"/>
      <c r="E39" s="27"/>
    </row>
    <row r="40" spans="3:6" outlineLevel="1" x14ac:dyDescent="0.2">
      <c r="C40" s="16" t="s">
        <v>40</v>
      </c>
      <c r="E40" s="14">
        <v>2500</v>
      </c>
    </row>
    <row r="41" spans="3:6" outlineLevel="1" x14ac:dyDescent="0.2">
      <c r="D41" s="41"/>
      <c r="E41" s="27"/>
    </row>
    <row r="42" spans="3:6" outlineLevel="1" x14ac:dyDescent="0.2">
      <c r="C42" s="32" t="s">
        <v>41</v>
      </c>
      <c r="D42" s="44"/>
      <c r="E42" s="45">
        <f>+E37+E40</f>
        <v>33400</v>
      </c>
    </row>
    <row r="43" spans="3:6" outlineLevel="1" x14ac:dyDescent="0.2">
      <c r="C43" s="49" t="s">
        <v>42</v>
      </c>
      <c r="D43" s="47"/>
      <c r="E43" s="48">
        <f>+E42/E$27</f>
        <v>0.73245614035087714</v>
      </c>
    </row>
    <row r="44" spans="3:6" outlineLevel="1" x14ac:dyDescent="0.2">
      <c r="D44" s="41"/>
      <c r="E44" s="27"/>
    </row>
    <row r="45" spans="3:6" outlineLevel="1" x14ac:dyDescent="0.2">
      <c r="C45" s="16" t="s">
        <v>43</v>
      </c>
      <c r="D45" s="41"/>
      <c r="E45" s="27">
        <f>IFERROR(IPMT(Loan_Interest_Rate,1,$E$12,$E$18),0)</f>
        <v>-11400</v>
      </c>
    </row>
    <row r="46" spans="3:6" outlineLevel="1" x14ac:dyDescent="0.2">
      <c r="C46" s="16" t="s">
        <v>44</v>
      </c>
      <c r="D46" s="41"/>
      <c r="E46" s="27">
        <f>IFERROR(PPMT(Loan_Interest_Rate,1,$E$12,$E$18),0)</f>
        <v>-5081.5782530934812</v>
      </c>
    </row>
    <row r="47" spans="3:6" outlineLevel="1" x14ac:dyDescent="0.2">
      <c r="D47" s="50"/>
      <c r="E47" s="27"/>
    </row>
    <row r="48" spans="3:6" outlineLevel="1" x14ac:dyDescent="0.2">
      <c r="C48" s="51" t="s">
        <v>45</v>
      </c>
      <c r="D48" s="52"/>
      <c r="E48" s="53">
        <f>+E42+SUM(E45:E46)</f>
        <v>16918.421746906519</v>
      </c>
    </row>
    <row r="49" spans="4:5" outlineLevel="1" x14ac:dyDescent="0.2">
      <c r="D49" s="50"/>
      <c r="E49" s="48"/>
    </row>
    <row r="55" spans="4:5" x14ac:dyDescent="0.2">
      <c r="D55" s="54"/>
    </row>
  </sheetData>
  <pageMargins left="0.69930555555555596" right="0.69930555555555596" top="0.75" bottom="0.75" header="0.3" footer="0.3"/>
  <pageSetup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Quick Model</vt:lpstr>
      <vt:lpstr>Entry_Cap_Rate</vt:lpstr>
      <vt:lpstr>Entry_Fee_Pct</vt:lpstr>
      <vt:lpstr>Entry_Price</vt:lpstr>
      <vt:lpstr>Exit_Price</vt:lpstr>
      <vt:lpstr>Loan_Amort_Period</vt:lpstr>
      <vt:lpstr>Loan_Fees</vt:lpstr>
      <vt:lpstr>Loan_Interest_Rate</vt:lpstr>
      <vt:lpstr>Loan_Term</vt:lpstr>
      <vt:lpstr>LTV</vt:lpstr>
      <vt:lpstr>Months</vt:lpstr>
      <vt:lpstr>'Quick Model'!Print_Area</vt:lpstr>
      <vt:lpstr>Prop_Mgmt_Fee</vt:lpstr>
      <vt:lpstr>RE_Taxes_Pct_Property_Value</vt:lpstr>
      <vt:lpstr>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2022-12-15T01:44:01Z</dcterms:created>
  <dcterms:modified xsi:type="dcterms:W3CDTF">2023-11-17T01:32:46Z</dcterms:modified>
</cp:coreProperties>
</file>