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5" yWindow="-15" windowWidth="9615" windowHeight="11325"/>
  </bookViews>
  <sheets>
    <sheet name="Line details" sheetId="1" r:id="rId1"/>
    <sheet name="DECAL" sheetId="4" r:id="rId2"/>
    <sheet name="Line check" sheetId="2" r:id="rId3"/>
    <sheet name="Line mods" sheetId="3" r:id="rId4"/>
  </sheets>
  <externalReferences>
    <externalReference r:id="rId5"/>
  </externalReferences>
  <calcPr calcId="125725" concurrentCalc="0"/>
</workbook>
</file>

<file path=xl/calcChain.xml><?xml version="1.0" encoding="utf-8"?>
<calcChain xmlns="http://schemas.openxmlformats.org/spreadsheetml/2006/main">
  <c r="D69" i="1"/>
  <c r="D70"/>
  <c r="D71"/>
  <c r="D72"/>
  <c r="D73"/>
  <c r="D74"/>
  <c r="D75"/>
  <c r="D76"/>
  <c r="D77"/>
  <c r="D78"/>
  <c r="D79"/>
  <c r="D80"/>
  <c r="D81"/>
  <c r="D82"/>
  <c r="D83"/>
  <c r="D84"/>
  <c r="D85"/>
  <c r="D86"/>
  <c r="D87"/>
  <c r="D92"/>
  <c r="D93"/>
  <c r="D94"/>
  <c r="D95"/>
  <c r="D96"/>
  <c r="D97"/>
  <c r="D98"/>
  <c r="D99"/>
  <c r="D100"/>
  <c r="D101"/>
  <c r="D102"/>
  <c r="D107"/>
  <c r="D108"/>
  <c r="D109"/>
  <c r="D110"/>
  <c r="D111"/>
  <c r="D112"/>
  <c r="D113"/>
  <c r="D125"/>
  <c r="D121"/>
  <c r="D117"/>
  <c r="D106"/>
  <c r="D91"/>
  <c r="D68"/>
  <c r="D52"/>
  <c r="D53"/>
  <c r="D54"/>
  <c r="D55"/>
  <c r="D56"/>
  <c r="D57"/>
  <c r="D58"/>
  <c r="D59"/>
  <c r="D60"/>
  <c r="D61"/>
  <c r="D62"/>
  <c r="D63"/>
  <c r="D64"/>
  <c r="D51"/>
  <c r="D38"/>
  <c r="D34"/>
  <c r="D30"/>
  <c r="D26"/>
  <c r="H9" i="2"/>
  <c r="H10"/>
  <c r="H11"/>
  <c r="H12"/>
  <c r="H13"/>
  <c r="H14"/>
  <c r="H15"/>
  <c r="H16"/>
  <c r="H17"/>
  <c r="H18"/>
  <c r="H19"/>
  <c r="H20"/>
  <c r="H21"/>
  <c r="H8"/>
  <c r="E9"/>
  <c r="E10"/>
  <c r="E11"/>
  <c r="E12"/>
  <c r="E13"/>
  <c r="E14"/>
  <c r="E15"/>
  <c r="E16"/>
  <c r="E17"/>
  <c r="E18"/>
  <c r="E19"/>
  <c r="E20"/>
  <c r="E21"/>
  <c r="E8"/>
  <c r="B9"/>
  <c r="B10"/>
  <c r="B11"/>
  <c r="B12"/>
  <c r="B13"/>
  <c r="B14"/>
  <c r="B15"/>
  <c r="B16"/>
  <c r="B17"/>
  <c r="B18"/>
  <c r="B19"/>
  <c r="B20"/>
  <c r="B21"/>
  <c r="B8"/>
  <c r="N89" i="1"/>
  <c r="N88"/>
  <c r="N87"/>
  <c r="N86"/>
  <c r="N85"/>
  <c r="N84"/>
  <c r="L118"/>
  <c r="K118"/>
  <c r="J118"/>
  <c r="L117"/>
  <c r="K117"/>
  <c r="J117"/>
  <c r="L116"/>
  <c r="K116"/>
  <c r="J116"/>
  <c r="L115"/>
  <c r="K115"/>
  <c r="J115"/>
  <c r="L114"/>
  <c r="K114"/>
  <c r="J114"/>
  <c r="L113"/>
  <c r="K113"/>
  <c r="J113"/>
  <c r="L112"/>
  <c r="K112"/>
  <c r="J112"/>
  <c r="L111"/>
  <c r="K111"/>
  <c r="J111"/>
  <c r="N110"/>
  <c r="L110"/>
  <c r="K110"/>
  <c r="J110"/>
  <c r="N109"/>
  <c r="L109"/>
  <c r="K109"/>
  <c r="J109"/>
  <c r="N108"/>
  <c r="M108"/>
  <c r="L108"/>
  <c r="K108"/>
  <c r="J108"/>
  <c r="N107"/>
  <c r="M107"/>
  <c r="L107"/>
  <c r="K107"/>
  <c r="J107"/>
  <c r="N106"/>
  <c r="M106"/>
  <c r="L106"/>
  <c r="K106"/>
  <c r="J106"/>
  <c r="N105"/>
  <c r="M105"/>
  <c r="L105"/>
  <c r="K105"/>
  <c r="J105"/>
  <c r="L97"/>
  <c r="K97"/>
  <c r="J97"/>
  <c r="L96"/>
  <c r="K96"/>
  <c r="J96"/>
  <c r="L95"/>
  <c r="K95"/>
  <c r="J95"/>
  <c r="L94"/>
  <c r="K94"/>
  <c r="J94"/>
  <c r="L93"/>
  <c r="K93"/>
  <c r="J93"/>
  <c r="L92"/>
  <c r="K92"/>
  <c r="J92"/>
  <c r="L91"/>
  <c r="K91"/>
  <c r="J91"/>
  <c r="L90"/>
  <c r="K90"/>
  <c r="J90"/>
  <c r="L89"/>
  <c r="K89"/>
  <c r="J89"/>
  <c r="L88"/>
  <c r="K88"/>
  <c r="J88"/>
  <c r="M87"/>
  <c r="L87"/>
  <c r="K87"/>
  <c r="J87"/>
  <c r="M86"/>
  <c r="L86"/>
  <c r="K86"/>
  <c r="J86"/>
  <c r="M85"/>
  <c r="L85"/>
  <c r="K85"/>
  <c r="J85"/>
  <c r="M84"/>
  <c r="L84"/>
  <c r="K84"/>
  <c r="J84"/>
  <c r="L123"/>
  <c r="N123"/>
  <c r="N8" i="2"/>
  <c r="K124" i="1"/>
  <c r="J125"/>
  <c r="L125"/>
  <c r="N125"/>
  <c r="N10" i="2"/>
  <c r="M126" i="1"/>
  <c r="K11" i="2"/>
  <c r="J127" i="1"/>
  <c r="L127"/>
  <c r="J128"/>
  <c r="L128"/>
  <c r="J129"/>
  <c r="L129"/>
  <c r="K130"/>
  <c r="J131"/>
  <c r="L131"/>
  <c r="J133"/>
  <c r="L133"/>
  <c r="K134"/>
  <c r="J135"/>
  <c r="L135"/>
  <c r="K136"/>
  <c r="K123"/>
  <c r="M123"/>
  <c r="K8" i="2"/>
  <c r="J124" i="1"/>
  <c r="L124"/>
  <c r="N124"/>
  <c r="N9" i="2"/>
  <c r="K125" i="1"/>
  <c r="M125"/>
  <c r="K10" i="2"/>
  <c r="J126" i="1"/>
  <c r="L126"/>
  <c r="N126"/>
  <c r="N11" i="2"/>
  <c r="K127" i="1"/>
  <c r="N127"/>
  <c r="N12" i="2"/>
  <c r="K128" i="1"/>
  <c r="N128"/>
  <c r="N13" i="2"/>
  <c r="K129" i="1"/>
  <c r="J130"/>
  <c r="L130"/>
  <c r="K131"/>
  <c r="J132"/>
  <c r="L132"/>
  <c r="K133"/>
  <c r="J134"/>
  <c r="L134"/>
  <c r="K135"/>
  <c r="J136"/>
  <c r="L136"/>
  <c r="J123"/>
  <c r="M124"/>
  <c r="K9" i="2"/>
  <c r="K126" i="1"/>
  <c r="K132"/>
  <c r="B13" i="4"/>
  <c r="C13"/>
  <c r="A12"/>
  <c r="B12"/>
  <c r="C12"/>
  <c r="A10"/>
  <c r="B10"/>
  <c r="C10"/>
  <c r="B11"/>
  <c r="C11"/>
  <c r="A8"/>
  <c r="B8"/>
  <c r="C8"/>
  <c r="B9"/>
  <c r="C9"/>
  <c r="B2"/>
  <c r="C2"/>
  <c r="B3"/>
  <c r="C3"/>
  <c r="B4"/>
  <c r="C4"/>
  <c r="B5"/>
  <c r="C5"/>
  <c r="A6"/>
  <c r="B6"/>
  <c r="C6"/>
  <c r="B7"/>
  <c r="C7"/>
  <c r="E11"/>
  <c r="F11"/>
  <c r="G11"/>
  <c r="E12"/>
  <c r="F12"/>
  <c r="G12"/>
  <c r="E13"/>
  <c r="F13"/>
  <c r="G13"/>
  <c r="F14"/>
  <c r="G14"/>
  <c r="F15"/>
  <c r="G15"/>
  <c r="F16"/>
  <c r="G16"/>
  <c r="B1"/>
  <c r="C1"/>
  <c r="F2"/>
  <c r="G2"/>
  <c r="F3"/>
  <c r="G3"/>
  <c r="F4"/>
  <c r="G4"/>
  <c r="F5"/>
  <c r="G5"/>
  <c r="F6"/>
  <c r="G6"/>
  <c r="F7"/>
  <c r="G7"/>
  <c r="F8"/>
  <c r="G8"/>
  <c r="F9"/>
  <c r="G9"/>
  <c r="F10"/>
  <c r="G10"/>
  <c r="J16"/>
  <c r="K16"/>
  <c r="F1"/>
  <c r="G1"/>
  <c r="J12"/>
  <c r="K12"/>
  <c r="J13"/>
  <c r="K13"/>
  <c r="I14"/>
  <c r="J14"/>
  <c r="K14"/>
  <c r="J15"/>
  <c r="K15"/>
  <c r="J2"/>
  <c r="K2"/>
  <c r="J3"/>
  <c r="K3"/>
  <c r="J4"/>
  <c r="K4"/>
  <c r="J5"/>
  <c r="K5"/>
  <c r="J6"/>
  <c r="K6"/>
  <c r="J7"/>
  <c r="K7"/>
  <c r="J8"/>
  <c r="K8"/>
  <c r="J9"/>
  <c r="K9"/>
  <c r="J10"/>
  <c r="K10"/>
  <c r="J11"/>
  <c r="K11"/>
  <c r="N11"/>
  <c r="O11"/>
  <c r="N12"/>
  <c r="O12"/>
  <c r="N13"/>
  <c r="O13"/>
  <c r="N14"/>
  <c r="O14"/>
  <c r="N15"/>
  <c r="O15"/>
  <c r="N16"/>
  <c r="O16"/>
  <c r="J1"/>
  <c r="K1"/>
  <c r="N10"/>
  <c r="O10"/>
  <c r="N2"/>
  <c r="O2"/>
  <c r="N3"/>
  <c r="O3"/>
  <c r="N4"/>
  <c r="O4"/>
  <c r="N5"/>
  <c r="O5"/>
  <c r="N6"/>
  <c r="O6"/>
  <c r="N7"/>
  <c r="O7"/>
  <c r="N8"/>
  <c r="O8"/>
  <c r="M9"/>
  <c r="N9"/>
  <c r="O9"/>
  <c r="R12"/>
  <c r="S12"/>
  <c r="R13"/>
  <c r="S13"/>
  <c r="R14"/>
  <c r="S14"/>
  <c r="R15"/>
  <c r="S15"/>
  <c r="R16"/>
  <c r="S16"/>
  <c r="N1"/>
  <c r="O1"/>
  <c r="R11"/>
  <c r="S11"/>
  <c r="Q10"/>
  <c r="R10"/>
  <c r="S10"/>
  <c r="Q8"/>
  <c r="R8"/>
  <c r="S8"/>
  <c r="R9"/>
  <c r="S9"/>
  <c r="Q6"/>
  <c r="R6"/>
  <c r="S6"/>
  <c r="R7"/>
  <c r="S7"/>
  <c r="Q4"/>
  <c r="R4"/>
  <c r="S4"/>
  <c r="R5"/>
  <c r="S5"/>
  <c r="R3"/>
  <c r="S3"/>
  <c r="S1"/>
  <c r="Q12"/>
  <c r="Q13"/>
  <c r="Q14"/>
  <c r="Q15"/>
  <c r="Q16"/>
  <c r="M1"/>
  <c r="M2"/>
  <c r="M3"/>
  <c r="M4"/>
  <c r="M5"/>
  <c r="M6"/>
  <c r="M7"/>
  <c r="M8"/>
  <c r="M11"/>
  <c r="M12"/>
  <c r="M13"/>
  <c r="M14"/>
  <c r="M15"/>
  <c r="M16"/>
  <c r="I1"/>
  <c r="I2"/>
  <c r="I3"/>
  <c r="I4"/>
  <c r="I5"/>
  <c r="I6"/>
  <c r="I7"/>
  <c r="I8"/>
  <c r="I9"/>
  <c r="I10"/>
  <c r="I11"/>
  <c r="I13"/>
  <c r="I16"/>
  <c r="E1"/>
  <c r="E2"/>
  <c r="E3"/>
  <c r="E4"/>
  <c r="E5"/>
  <c r="E6"/>
  <c r="E7"/>
  <c r="E8"/>
  <c r="E9"/>
  <c r="E10"/>
  <c r="E15"/>
  <c r="E16"/>
  <c r="A1"/>
  <c r="A2"/>
  <c r="A3"/>
  <c r="A4"/>
  <c r="A5"/>
  <c r="A11"/>
  <c r="A9"/>
  <c r="A7"/>
  <c r="E14"/>
  <c r="I15"/>
  <c r="M10"/>
  <c r="Q11"/>
  <c r="Q9"/>
  <c r="Q7"/>
  <c r="Q5"/>
  <c r="Q3"/>
  <c r="D12" i="1"/>
  <c r="Q1" i="4"/>
  <c r="I12"/>
</calcChain>
</file>

<file path=xl/sharedStrings.xml><?xml version="1.0" encoding="utf-8"?>
<sst xmlns="http://schemas.openxmlformats.org/spreadsheetml/2006/main" count="437" uniqueCount="150">
  <si>
    <t>Prototype</t>
  </si>
  <si>
    <t>Rapi Dos 9m mk1 New Construction</t>
  </si>
  <si>
    <t>Export name</t>
  </si>
  <si>
    <t>RapiDos9mmk1NewConstruction</t>
  </si>
  <si>
    <t>Name</t>
  </si>
  <si>
    <t>No.</t>
  </si>
  <si>
    <t>Sewn</t>
  </si>
  <si>
    <t>KR1</t>
  </si>
  <si>
    <t>BR4</t>
  </si>
  <si>
    <t>6843-160 Green</t>
  </si>
  <si>
    <t>B12</t>
  </si>
  <si>
    <t>B11</t>
  </si>
  <si>
    <t>B10</t>
  </si>
  <si>
    <t>B7</t>
  </si>
  <si>
    <t>B6</t>
  </si>
  <si>
    <t>B9</t>
  </si>
  <si>
    <t>B3</t>
  </si>
  <si>
    <t>B8</t>
  </si>
  <si>
    <t>B5</t>
  </si>
  <si>
    <t>B2</t>
  </si>
  <si>
    <t>B4</t>
  </si>
  <si>
    <t>B1</t>
  </si>
  <si>
    <t>B14</t>
  </si>
  <si>
    <t>B13</t>
  </si>
  <si>
    <t>C12</t>
  </si>
  <si>
    <t>C11</t>
  </si>
  <si>
    <t>C10</t>
  </si>
  <si>
    <t>C9</t>
  </si>
  <si>
    <t>C7</t>
  </si>
  <si>
    <t>C6</t>
  </si>
  <si>
    <t>C8</t>
  </si>
  <si>
    <t>C5</t>
  </si>
  <si>
    <t>C3</t>
  </si>
  <si>
    <t>C4</t>
  </si>
  <si>
    <t>C2</t>
  </si>
  <si>
    <t>C1</t>
  </si>
  <si>
    <t>D3</t>
  </si>
  <si>
    <t>D4</t>
  </si>
  <si>
    <t>D2</t>
  </si>
  <si>
    <t>D1</t>
  </si>
  <si>
    <t>C14</t>
  </si>
  <si>
    <t>C13</t>
  </si>
  <si>
    <t>A12</t>
  </si>
  <si>
    <t>A11</t>
  </si>
  <si>
    <t>A10</t>
  </si>
  <si>
    <t>A7</t>
  </si>
  <si>
    <t>A6</t>
  </si>
  <si>
    <t>A9</t>
  </si>
  <si>
    <t>A8</t>
  </si>
  <si>
    <t>A3</t>
  </si>
  <si>
    <t>A5</t>
  </si>
  <si>
    <t>A1</t>
  </si>
  <si>
    <t>A13</t>
  </si>
  <si>
    <t>K6</t>
  </si>
  <si>
    <t>K5</t>
  </si>
  <si>
    <t>K4</t>
  </si>
  <si>
    <t>K3</t>
  </si>
  <si>
    <t>K2</t>
  </si>
  <si>
    <t>K1</t>
  </si>
  <si>
    <t>KM1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</si>
  <si>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</si>
  <si>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</si>
  <si>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</si>
  <si>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</si>
  <si>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</si>
  <si>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</si>
  <si>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</si>
  <si>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</si>
  <si>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</si>
  <si>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</si>
  <si>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</si>
  <si>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</si>
  <si>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</si>
  <si>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</si>
  <si>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</si>
  <si>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</si>
  <si>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</si>
  <si>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</si>
  <si>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</si>
  <si>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</si>
  <si>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</si>
  <si>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</si>
  <si>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</si>
  <si>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</si>
  <si>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</si>
  <si>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Line modifications</t>
  </si>
  <si>
    <t>Individual line lengths</t>
  </si>
  <si>
    <t>Upper/body lines</t>
  </si>
  <si>
    <t>Calc.</t>
  </si>
  <si>
    <t>Adjust</t>
  </si>
  <si>
    <t>Mid lines</t>
  </si>
  <si>
    <t>Full name</t>
  </si>
  <si>
    <t>AM1</t>
  </si>
  <si>
    <t>AM2</t>
  </si>
  <si>
    <t>AM3</t>
  </si>
  <si>
    <t>AM4</t>
  </si>
  <si>
    <t>AM5</t>
  </si>
  <si>
    <t>AM6</t>
  </si>
  <si>
    <t>BM1</t>
  </si>
  <si>
    <t>BM2</t>
  </si>
  <si>
    <t>BM3</t>
  </si>
  <si>
    <t>BM4</t>
  </si>
  <si>
    <t>BM5</t>
  </si>
  <si>
    <t>BM6</t>
  </si>
  <si>
    <t>CM1</t>
  </si>
  <si>
    <t>CM2</t>
  </si>
  <si>
    <t>CM3</t>
  </si>
  <si>
    <t>CM4</t>
  </si>
  <si>
    <t>CM5</t>
  </si>
  <si>
    <t>CM6</t>
  </si>
  <si>
    <t>KM2</t>
  </si>
  <si>
    <t>KM3</t>
  </si>
  <si>
    <t>Riser lines</t>
  </si>
  <si>
    <t>LIN-10-200-41</t>
  </si>
  <si>
    <t>LIN-6843-160-05</t>
  </si>
  <si>
    <t>LIN-6843-200-05</t>
  </si>
  <si>
    <t>LIN-6843-240-18</t>
  </si>
  <si>
    <t>Mark at: 1780</t>
  </si>
  <si>
    <t>CUT</t>
  </si>
  <si>
    <t>Cut</t>
  </si>
  <si>
    <t>LIN-DSL-70-BLUE</t>
  </si>
  <si>
    <t>LIN-DSL-70-GREN</t>
  </si>
  <si>
    <t>LIN-DSL-70-RED</t>
  </si>
  <si>
    <t>LIN-DSL-70-YELLO</t>
  </si>
  <si>
    <t>LIN-DSL-140-BLUE</t>
  </si>
  <si>
    <t>LIN-DSL-140-GREE</t>
  </si>
  <si>
    <t>LIN-DSL-140-RED</t>
  </si>
  <si>
    <t>AM1-6</t>
  </si>
  <si>
    <t>CM1-4</t>
  </si>
  <si>
    <t>BM1-6</t>
  </si>
  <si>
    <t>1980
1780</t>
  </si>
  <si>
    <t>Rapidos 9M</t>
  </si>
  <si>
    <t>Rapidos 9m production lines</t>
  </si>
  <si>
    <t>Serial Number</t>
  </si>
  <si>
    <t>Checked by:</t>
  </si>
  <si>
    <t>Colour:</t>
  </si>
  <si>
    <t>Date of manufacture:</t>
  </si>
  <si>
    <t>LEFT</t>
  </si>
  <si>
    <t>RIGHT</t>
  </si>
  <si>
    <t>RAPIDOS-9M</t>
  </si>
  <si>
    <t>M</t>
  </si>
  <si>
    <t>EURO</t>
  </si>
  <si>
    <t>LIN-6843-160-6</t>
  </si>
  <si>
    <t>CR1-3</t>
  </si>
  <si>
    <t>BR1-3</t>
  </si>
  <si>
    <t>AR1-3</t>
  </si>
  <si>
    <t>CM5,6</t>
  </si>
  <si>
    <t>A2,A4</t>
  </si>
  <si>
    <t>KM2,3</t>
  </si>
  <si>
    <t>A14</t>
  </si>
</sst>
</file>

<file path=xl/styles.xml><?xml version="1.0" encoding="utf-8"?>
<styleSheet xmlns="http://schemas.openxmlformats.org/spreadsheetml/2006/main">
  <fonts count="29">
    <font>
      <sz val="11"/>
      <name val="Calibri"/>
    </font>
    <font>
      <b/>
      <sz val="16"/>
      <color rgb="FF000000"/>
      <name val="Arial"/>
      <family val="2"/>
    </font>
    <font>
      <b/>
      <sz val="10"/>
      <color rgb="FF000000"/>
      <name val="Arial"/>
      <family val="2"/>
    </font>
    <font>
      <b/>
      <sz val="12"/>
      <color rgb="FF000000"/>
      <name val="Arial"/>
      <family val="2"/>
    </font>
    <font>
      <b/>
      <sz val="10"/>
      <color rgb="FFFF0000"/>
      <name val="Arial"/>
      <family val="2"/>
    </font>
    <font>
      <sz val="11"/>
      <name val="Calibri"/>
      <family val="2"/>
    </font>
    <font>
      <b/>
      <sz val="12"/>
      <color indexed="8"/>
      <name val="Times New Roman"/>
      <family val="1"/>
    </font>
    <font>
      <b/>
      <sz val="14"/>
      <name val="Times New Roman"/>
      <family val="1"/>
    </font>
    <font>
      <b/>
      <sz val="14"/>
      <color rgb="FF000000"/>
      <name val="Times New Roman"/>
      <family val="1"/>
    </font>
    <font>
      <sz val="11"/>
      <name val="Times New Roman"/>
      <family val="1"/>
    </font>
    <font>
      <sz val="10"/>
      <name val="Arial"/>
      <family val="2"/>
    </font>
    <font>
      <i/>
      <u/>
      <sz val="10"/>
      <color indexed="8"/>
      <name val="VNI-Times"/>
    </font>
    <font>
      <sz val="10"/>
      <color indexed="8"/>
      <name val="VNI-Times"/>
    </font>
    <font>
      <b/>
      <sz val="10"/>
      <color indexed="8"/>
      <name val="VNI-Times"/>
    </font>
    <font>
      <sz val="10"/>
      <name val="Calibri"/>
      <family val="2"/>
    </font>
    <font>
      <b/>
      <sz val="10"/>
      <color rgb="FF000000"/>
      <name val="Arial"/>
      <family val="2"/>
    </font>
    <font>
      <b/>
      <sz val="18"/>
      <color indexed="8"/>
      <name val="VNI-Times"/>
    </font>
    <font>
      <b/>
      <sz val="18"/>
      <name val="Calibri"/>
      <family val="2"/>
    </font>
    <font>
      <b/>
      <sz val="22"/>
      <color indexed="8"/>
      <name val="VNI-Times"/>
    </font>
    <font>
      <sz val="14"/>
      <color indexed="8"/>
      <name val="VNI-Times"/>
    </font>
    <font>
      <b/>
      <sz val="13"/>
      <color indexed="8"/>
      <name val="VNI-Times"/>
    </font>
    <font>
      <sz val="11"/>
      <color indexed="8"/>
      <name val="VNI-Times"/>
    </font>
    <font>
      <b/>
      <sz val="14"/>
      <color indexed="8"/>
      <name val="VNI-Times"/>
    </font>
    <font>
      <sz val="12"/>
      <color indexed="8"/>
      <name val="VNI-Times"/>
    </font>
    <font>
      <sz val="12"/>
      <name val="Calibri"/>
      <family val="2"/>
    </font>
    <font>
      <sz val="12"/>
      <name val="Arial"/>
      <family val="2"/>
    </font>
    <font>
      <b/>
      <sz val="12"/>
      <name val="Times New Roman"/>
      <family val="1"/>
    </font>
    <font>
      <b/>
      <sz val="12"/>
      <color rgb="FF000000"/>
      <name val="Times New Roman"/>
      <family val="1"/>
    </font>
    <font>
      <sz val="12"/>
      <color rgb="FFFF0000"/>
      <name val="VNI-Times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44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1" fillId="0" borderId="0">
      <alignment horizontal="left"/>
    </xf>
    <xf numFmtId="0" fontId="2" fillId="0" borderId="0">
      <alignment horizontal="left"/>
    </xf>
    <xf numFmtId="0" fontId="3" fillId="0" borderId="0">
      <alignment horizontal="left"/>
    </xf>
    <xf numFmtId="0" fontId="2" fillId="0" borderId="0">
      <alignment horizontal="left"/>
    </xf>
    <xf numFmtId="0" fontId="2" fillId="0" borderId="0">
      <alignment horizontal="center"/>
    </xf>
    <xf numFmtId="0" fontId="2" fillId="0" borderId="0">
      <alignment horizontal="right"/>
    </xf>
    <xf numFmtId="0" fontId="2" fillId="0" borderId="0">
      <alignment horizontal="left"/>
    </xf>
    <xf numFmtId="0" fontId="4" fillId="0" borderId="0">
      <alignment horizontal="left"/>
    </xf>
    <xf numFmtId="0" fontId="2" fillId="0" borderId="0">
      <alignment horizontal="center"/>
    </xf>
  </cellStyleXfs>
  <cellXfs count="63">
    <xf numFmtId="0" fontId="0" fillId="0" borderId="0" xfId="0"/>
    <xf numFmtId="0" fontId="1" fillId="0" borderId="0" xfId="1" applyNumberFormat="1" applyFont="1" applyFill="1">
      <alignment horizontal="left"/>
    </xf>
    <xf numFmtId="0" fontId="2" fillId="0" borderId="0" xfId="2" applyNumberFormat="1" applyFont="1" applyFill="1">
      <alignment horizontal="left"/>
    </xf>
    <xf numFmtId="0" fontId="2" fillId="0" borderId="0" xfId="4" applyNumberFormat="1" applyFont="1" applyFill="1">
      <alignment horizontal="left"/>
    </xf>
    <xf numFmtId="0" fontId="2" fillId="0" borderId="0" xfId="6" applyNumberFormat="1" applyFont="1" applyFill="1">
      <alignment horizontal="right"/>
    </xf>
    <xf numFmtId="1" fontId="6" fillId="0" borderId="1" xfId="0" applyNumberFormat="1" applyFont="1" applyFill="1" applyBorder="1" applyAlignment="1" applyProtection="1">
      <alignment vertical="top"/>
    </xf>
    <xf numFmtId="0" fontId="9" fillId="0" borderId="0" xfId="0" applyFont="1"/>
    <xf numFmtId="1" fontId="11" fillId="0" borderId="0" xfId="0" applyNumberFormat="1" applyFont="1" applyAlignment="1">
      <alignment horizontal="center" vertical="distributed" textRotation="180"/>
    </xf>
    <xf numFmtId="0" fontId="12" fillId="0" borderId="0" xfId="0" applyFont="1" applyAlignment="1">
      <alignment horizontal="center" vertical="distributed" textRotation="180" wrapText="1"/>
    </xf>
    <xf numFmtId="0" fontId="12" fillId="0" borderId="0" xfId="0" applyFont="1" applyAlignment="1">
      <alignment horizontal="center" vertical="distributed" textRotation="180"/>
    </xf>
    <xf numFmtId="0" fontId="13" fillId="0" borderId="0" xfId="0" applyFont="1" applyAlignment="1">
      <alignment vertical="center" textRotation="180" wrapText="1"/>
    </xf>
    <xf numFmtId="0" fontId="14" fillId="0" borderId="0" xfId="0" applyFont="1"/>
    <xf numFmtId="0" fontId="15" fillId="0" borderId="0" xfId="6" applyNumberFormat="1" applyFont="1" applyFill="1">
      <alignment horizontal="right"/>
    </xf>
    <xf numFmtId="0" fontId="0" fillId="2" borderId="0" xfId="0" applyFill="1"/>
    <xf numFmtId="0" fontId="16" fillId="0" borderId="0" xfId="0" applyNumberFormat="1" applyFont="1" applyFill="1" applyBorder="1" applyAlignment="1" applyProtection="1">
      <alignment horizontal="left"/>
    </xf>
    <xf numFmtId="0" fontId="18" fillId="0" borderId="0" xfId="0" applyFont="1"/>
    <xf numFmtId="0" fontId="19" fillId="0" borderId="0" xfId="0" applyFont="1"/>
    <xf numFmtId="0" fontId="20" fillId="0" borderId="0" xfId="0" applyFont="1"/>
    <xf numFmtId="0" fontId="21" fillId="0" borderId="0" xfId="0" applyFont="1"/>
    <xf numFmtId="0" fontId="22" fillId="0" borderId="2" xfId="0" applyFont="1" applyBorder="1" applyAlignment="1"/>
    <xf numFmtId="0" fontId="22" fillId="0" borderId="3" xfId="0" applyFont="1" applyBorder="1" applyAlignment="1"/>
    <xf numFmtId="0" fontId="22" fillId="0" borderId="4" xfId="0" applyFont="1" applyBorder="1" applyAlignment="1"/>
    <xf numFmtId="0" fontId="22" fillId="0" borderId="0" xfId="0" applyFont="1" applyAlignment="1">
      <alignment horizontal="right"/>
    </xf>
    <xf numFmtId="0" fontId="19" fillId="0" borderId="2" xfId="0" applyFont="1" applyBorder="1"/>
    <xf numFmtId="0" fontId="19" fillId="0" borderId="3" xfId="0" applyFont="1" applyBorder="1"/>
    <xf numFmtId="0" fontId="19" fillId="0" borderId="4" xfId="0" applyFont="1" applyBorder="1"/>
    <xf numFmtId="0" fontId="19" fillId="0" borderId="0" xfId="0" applyFont="1" applyBorder="1"/>
    <xf numFmtId="0" fontId="22" fillId="0" borderId="0" xfId="0" applyFont="1"/>
    <xf numFmtId="0" fontId="19" fillId="0" borderId="2" xfId="0" applyFont="1" applyBorder="1" applyAlignment="1">
      <alignment horizontal="center"/>
    </xf>
    <xf numFmtId="0" fontId="19" fillId="0" borderId="3" xfId="0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0" fontId="19" fillId="0" borderId="1" xfId="0" applyFont="1" applyBorder="1" applyAlignment="1">
      <alignment horizontal="center" vertical="center"/>
    </xf>
    <xf numFmtId="0" fontId="23" fillId="0" borderId="1" xfId="4" applyFont="1" applyBorder="1" applyAlignment="1">
      <alignment horizontal="center" vertical="center"/>
    </xf>
    <xf numFmtId="0" fontId="2" fillId="2" borderId="0" xfId="6" applyNumberFormat="1" applyFont="1" applyFill="1">
      <alignment horizontal="right"/>
    </xf>
    <xf numFmtId="0" fontId="2" fillId="2" borderId="0" xfId="4" applyNumberFormat="1" applyFont="1" applyFill="1">
      <alignment horizontal="left"/>
    </xf>
    <xf numFmtId="0" fontId="24" fillId="0" borderId="1" xfId="0" applyFont="1" applyBorder="1"/>
    <xf numFmtId="0" fontId="25" fillId="0" borderId="1" xfId="0" applyFont="1" applyFill="1" applyBorder="1"/>
    <xf numFmtId="0" fontId="25" fillId="3" borderId="1" xfId="0" applyFont="1" applyFill="1" applyBorder="1"/>
    <xf numFmtId="0" fontId="25" fillId="0" borderId="1" xfId="0" applyNumberFormat="1" applyFont="1" applyFill="1" applyBorder="1"/>
    <xf numFmtId="0" fontId="26" fillId="0" borderId="1" xfId="0" applyFont="1" applyFill="1" applyBorder="1"/>
    <xf numFmtId="0" fontId="27" fillId="0" borderId="1" xfId="7" applyNumberFormat="1" applyFont="1" applyFill="1" applyBorder="1">
      <alignment horizontal="left"/>
    </xf>
    <xf numFmtId="0" fontId="25" fillId="3" borderId="1" xfId="0" applyNumberFormat="1" applyFont="1" applyFill="1" applyBorder="1"/>
    <xf numFmtId="0" fontId="17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15" fillId="0" borderId="1" xfId="2" applyNumberFormat="1" applyFont="1" applyFill="1" applyBorder="1" applyAlignment="1">
      <alignment horizontal="left"/>
    </xf>
    <xf numFmtId="1" fontId="6" fillId="0" borderId="1" xfId="0" applyNumberFormat="1" applyFont="1" applyFill="1" applyBorder="1" applyAlignment="1" applyProtection="1">
      <alignment horizontal="left" vertical="top"/>
    </xf>
    <xf numFmtId="0" fontId="2" fillId="0" borderId="1" xfId="4" applyNumberFormat="1" applyFont="1" applyFill="1" applyBorder="1" applyAlignment="1">
      <alignment horizontal="left"/>
    </xf>
    <xf numFmtId="0" fontId="2" fillId="0" borderId="1" xfId="6" applyNumberFormat="1" applyFont="1" applyFill="1" applyBorder="1" applyAlignment="1">
      <alignment horizontal="left"/>
    </xf>
    <xf numFmtId="0" fontId="9" fillId="0" borderId="1" xfId="0" applyFont="1" applyFill="1" applyBorder="1" applyAlignment="1">
      <alignment horizontal="left"/>
    </xf>
    <xf numFmtId="0" fontId="9" fillId="0" borderId="1" xfId="0" applyFont="1" applyBorder="1" applyAlignment="1">
      <alignment horizontal="left"/>
    </xf>
    <xf numFmtId="0" fontId="2" fillId="0" borderId="1" xfId="2" applyNumberFormat="1" applyFont="1" applyFill="1" applyBorder="1" applyAlignment="1">
      <alignment horizontal="left"/>
    </xf>
    <xf numFmtId="0" fontId="7" fillId="0" borderId="1" xfId="0" applyFont="1" applyFill="1" applyBorder="1" applyAlignment="1">
      <alignment horizontal="left"/>
    </xf>
    <xf numFmtId="0" fontId="10" fillId="0" borderId="1" xfId="0" applyFont="1" applyFill="1" applyBorder="1" applyAlignment="1">
      <alignment horizontal="left"/>
    </xf>
    <xf numFmtId="0" fontId="8" fillId="0" borderId="1" xfId="7" applyNumberFormat="1" applyFont="1" applyFill="1" applyBorder="1" applyAlignment="1">
      <alignment horizontal="left"/>
    </xf>
    <xf numFmtId="0" fontId="5" fillId="0" borderId="1" xfId="0" applyFont="1" applyBorder="1" applyAlignment="1">
      <alignment horizontal="left"/>
    </xf>
    <xf numFmtId="0" fontId="0" fillId="0" borderId="0" xfId="0" applyAlignment="1">
      <alignment horizontal="left"/>
    </xf>
    <xf numFmtId="0" fontId="22" fillId="0" borderId="1" xfId="4" applyFont="1" applyBorder="1" applyAlignment="1">
      <alignment horizontal="center" vertical="center"/>
    </xf>
    <xf numFmtId="14" fontId="19" fillId="0" borderId="0" xfId="0" applyNumberFormat="1" applyFont="1" applyAlignment="1">
      <alignment horizontal="center"/>
    </xf>
    <xf numFmtId="0" fontId="19" fillId="0" borderId="0" xfId="0" applyFont="1" applyAlignment="1">
      <alignment horizontal="center"/>
    </xf>
    <xf numFmtId="0" fontId="28" fillId="0" borderId="1" xfId="0" applyFont="1" applyBorder="1" applyAlignment="1">
      <alignment horizontal="right"/>
    </xf>
    <xf numFmtId="0" fontId="28" fillId="0" borderId="1" xfId="0" applyFont="1" applyBorder="1"/>
    <xf numFmtId="14" fontId="0" fillId="0" borderId="5" xfId="0" applyNumberFormat="1" applyBorder="1" applyAlignment="1">
      <alignment horizontal="left" vertical="center"/>
    </xf>
    <xf numFmtId="0" fontId="0" fillId="0" borderId="6" xfId="0" applyBorder="1" applyAlignment="1">
      <alignment horizontal="left" vertical="center"/>
    </xf>
  </cellXfs>
  <cellStyles count="10">
    <cellStyle name="Center" xfId="9"/>
    <cellStyle name="Header" xfId="4"/>
    <cellStyle name="Header1" xfId="3"/>
    <cellStyle name="HeaderCenter" xfId="5"/>
    <cellStyle name="HeaderRight" xfId="6"/>
    <cellStyle name="Material" xfId="7"/>
    <cellStyle name="Normal" xfId="0" builtinId="0"/>
    <cellStyle name="Proto" xfId="2"/>
    <cellStyle name="Remark" xfId="8"/>
    <cellStyle name="Title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56031</xdr:colOff>
      <xdr:row>1</xdr:row>
      <xdr:rowOff>87939</xdr:rowOff>
    </xdr:from>
    <xdr:to>
      <xdr:col>3</xdr:col>
      <xdr:colOff>78442</xdr:colOff>
      <xdr:row>8</xdr:row>
      <xdr:rowOff>44824</xdr:rowOff>
    </xdr:to>
    <xdr:pic>
      <xdr:nvPicPr>
        <xdr:cNvPr id="2" name="Picture 1" descr="MAY DAY 10-2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031" y="435321"/>
          <a:ext cx="4157382" cy="12903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14</xdr:row>
      <xdr:rowOff>291352</xdr:rowOff>
    </xdr:from>
    <xdr:to>
      <xdr:col>3</xdr:col>
      <xdr:colOff>504264</xdr:colOff>
      <xdr:row>22</xdr:row>
      <xdr:rowOff>179295</xdr:rowOff>
    </xdr:to>
    <xdr:grpSp>
      <xdr:nvGrpSpPr>
        <xdr:cNvPr id="5" name="Group 5"/>
        <xdr:cNvGrpSpPr>
          <a:grpSpLocks/>
        </xdr:cNvGrpSpPr>
      </xdr:nvGrpSpPr>
      <xdr:grpSpPr bwMode="auto">
        <a:xfrm>
          <a:off x="0" y="3126440"/>
          <a:ext cx="4639235" cy="1568826"/>
          <a:chOff x="0" y="6544234"/>
          <a:chExt cx="5311588" cy="2510119"/>
        </a:xfrm>
      </xdr:grpSpPr>
      <xdr:pic>
        <xdr:nvPicPr>
          <xdr:cNvPr id="6" name="Picture 6" descr="Untitled-111111.jpg"/>
          <xdr:cNvPicPr>
            <a:picLocks noChangeAspect="1"/>
          </xdr:cNvPicPr>
        </xdr:nvPicPr>
        <xdr:blipFill>
          <a:blip xmlns:r="http://schemas.openxmlformats.org/officeDocument/2006/relationships" r:embed="rId2" cstate="print"/>
          <a:srcRect/>
          <a:stretch>
            <a:fillRect/>
          </a:stretch>
        </xdr:blipFill>
        <xdr:spPr bwMode="auto">
          <a:xfrm>
            <a:off x="0" y="6544234"/>
            <a:ext cx="5311588" cy="251011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7" name="Rectangle 6"/>
          <xdr:cNvSpPr/>
        </xdr:nvSpPr>
        <xdr:spPr>
          <a:xfrm>
            <a:off x="3121821" y="8660609"/>
            <a:ext cx="1650747" cy="356831"/>
          </a:xfrm>
          <a:prstGeom prst="rect">
            <a:avLst/>
          </a:prstGeom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rtlCol="0" anchor="ctr"/>
          <a:lstStyle/>
          <a:p>
            <a:pPr algn="ctr"/>
            <a:r>
              <a:rPr lang="en-US" sz="1400"/>
              <a:t>10</a:t>
            </a:r>
            <a:r>
              <a:rPr lang="en-US" sz="1400" baseline="0"/>
              <a:t> mui 1.8cm</a:t>
            </a:r>
            <a:endParaRPr lang="en-US" sz="1400"/>
          </a:p>
        </xdr:txBody>
      </xdr:sp>
    </xdr:grpSp>
    <xdr:clientData/>
  </xdr:twoCellAnchor>
  <xdr:twoCellAnchor editAs="oneCell">
    <xdr:from>
      <xdr:col>0</xdr:col>
      <xdr:colOff>0</xdr:colOff>
      <xdr:row>40</xdr:row>
      <xdr:rowOff>78442</xdr:rowOff>
    </xdr:from>
    <xdr:to>
      <xdr:col>3</xdr:col>
      <xdr:colOff>526676</xdr:colOff>
      <xdr:row>47</xdr:row>
      <xdr:rowOff>200466</xdr:rowOff>
    </xdr:to>
    <xdr:pic>
      <xdr:nvPicPr>
        <xdr:cNvPr id="8" name="Picture 4" descr="Untitled-1111.jp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0" y="8628530"/>
          <a:ext cx="4661647" cy="20606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arapex/parapex/Customers/Ozone%20gliders/Protos/Rapi%20Dos/Rapi%20Dos%2015m/Rapi%20Dos%2015m%20mk1%20(18-11-2017)/lines/line%20details%20RapiDos15mmk1%20-%20Copy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ine details"/>
      <sheetName val="DECAL"/>
      <sheetName val="Line check"/>
      <sheetName val="Line mods"/>
    </sheetNames>
    <sheetDataSet>
      <sheetData sheetId="0" refreshError="1">
        <row r="18">
          <cell r="A18" t="str">
            <v>KR1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36"/>
  <sheetViews>
    <sheetView tabSelected="1" zoomScale="85" zoomScaleNormal="85" workbookViewId="0">
      <selection activeCell="C40" sqref="C40:D40"/>
    </sheetView>
  </sheetViews>
  <sheetFormatPr defaultRowHeight="15"/>
  <cols>
    <col min="1" max="1" width="37.7109375" style="55" customWidth="1"/>
    <col min="2" max="2" width="9.140625" style="55"/>
    <col min="3" max="3" width="15.28515625" style="55" bestFit="1" customWidth="1"/>
    <col min="4" max="4" width="9.140625" style="55"/>
  </cols>
  <sheetData>
    <row r="1" spans="1:4" ht="27">
      <c r="A1" s="14" t="s">
        <v>132</v>
      </c>
      <c r="B1" s="42"/>
      <c r="C1" s="61">
        <v>43330</v>
      </c>
      <c r="D1" s="62"/>
    </row>
    <row r="2" spans="1:4">
      <c r="A2" s="44"/>
      <c r="B2" s="44"/>
      <c r="C2" s="43"/>
      <c r="D2" s="43"/>
    </row>
    <row r="3" spans="1:4">
      <c r="A3" s="43"/>
      <c r="B3" s="43"/>
      <c r="C3" s="43"/>
      <c r="D3" s="43"/>
    </row>
    <row r="4" spans="1:4">
      <c r="A4" s="43"/>
      <c r="B4" s="43"/>
      <c r="C4" s="43"/>
      <c r="D4" s="43"/>
    </row>
    <row r="5" spans="1:4">
      <c r="A5" s="43"/>
      <c r="B5" s="43"/>
      <c r="C5" s="43"/>
      <c r="D5" s="43"/>
    </row>
    <row r="6" spans="1:4">
      <c r="A6" s="43"/>
      <c r="B6" s="43"/>
      <c r="C6" s="43"/>
      <c r="D6" s="43"/>
    </row>
    <row r="7" spans="1:4">
      <c r="A7" s="43"/>
      <c r="B7" s="43"/>
      <c r="C7" s="43"/>
      <c r="D7" s="43"/>
    </row>
    <row r="8" spans="1:4">
      <c r="A8" s="43"/>
      <c r="B8" s="43"/>
      <c r="C8" s="43"/>
      <c r="D8" s="43"/>
    </row>
    <row r="9" spans="1:4">
      <c r="A9" s="43"/>
      <c r="B9" s="43"/>
      <c r="C9" s="43"/>
      <c r="D9" s="43"/>
    </row>
    <row r="10" spans="1:4" ht="15.75">
      <c r="A10" s="45" t="s">
        <v>113</v>
      </c>
      <c r="B10" s="43"/>
      <c r="C10" s="43"/>
      <c r="D10" s="43"/>
    </row>
    <row r="11" spans="1:4">
      <c r="A11" s="46" t="s">
        <v>4</v>
      </c>
      <c r="B11" s="47" t="s">
        <v>5</v>
      </c>
      <c r="C11" s="47" t="s">
        <v>6</v>
      </c>
      <c r="D11" s="48" t="s">
        <v>118</v>
      </c>
    </row>
    <row r="12" spans="1:4">
      <c r="A12" s="43" t="s">
        <v>7</v>
      </c>
      <c r="B12" s="43">
        <v>2</v>
      </c>
      <c r="C12" s="43">
        <v>1980</v>
      </c>
      <c r="D12" s="48">
        <f>C12-90</f>
        <v>1890</v>
      </c>
    </row>
    <row r="13" spans="1:4">
      <c r="A13" s="49" t="s">
        <v>117</v>
      </c>
      <c r="B13" s="43"/>
      <c r="C13" s="43"/>
      <c r="D13" s="43"/>
    </row>
    <row r="14" spans="1:4">
      <c r="A14" s="43"/>
      <c r="B14" s="43"/>
      <c r="C14" s="43"/>
      <c r="D14" s="43"/>
    </row>
    <row r="15" spans="1:4" ht="27">
      <c r="A15" s="14" t="s">
        <v>132</v>
      </c>
      <c r="B15" s="42"/>
      <c r="C15" s="61">
        <v>43330</v>
      </c>
      <c r="D15" s="62"/>
    </row>
    <row r="16" spans="1:4">
      <c r="A16" s="50"/>
      <c r="B16" s="43"/>
      <c r="C16" s="43"/>
      <c r="D16" s="43"/>
    </row>
    <row r="17" spans="1:15">
      <c r="A17" s="43"/>
      <c r="B17" s="43"/>
      <c r="C17" s="43"/>
      <c r="D17" s="43"/>
    </row>
    <row r="18" spans="1:15">
      <c r="A18" s="43"/>
      <c r="B18" s="43"/>
      <c r="C18" s="43"/>
      <c r="D18" s="43"/>
    </row>
    <row r="19" spans="1:15">
      <c r="A19" s="43"/>
      <c r="B19" s="43"/>
      <c r="C19" s="43"/>
      <c r="D19" s="43"/>
    </row>
    <row r="20" spans="1:15">
      <c r="A20" s="43"/>
      <c r="B20" s="43"/>
      <c r="C20" s="43"/>
      <c r="D20" s="43"/>
    </row>
    <row r="21" spans="1:15">
      <c r="A21" s="43"/>
      <c r="B21" s="43"/>
      <c r="C21" s="43"/>
      <c r="D21" s="43"/>
    </row>
    <row r="22" spans="1:15">
      <c r="A22" s="43"/>
      <c r="B22" s="43"/>
      <c r="C22" s="43"/>
      <c r="D22" s="43"/>
    </row>
    <row r="23" spans="1:15">
      <c r="A23" s="43"/>
      <c r="B23" s="43"/>
      <c r="C23" s="43"/>
      <c r="D23" s="43"/>
    </row>
    <row r="24" spans="1:15" ht="18.75">
      <c r="A24" s="51" t="s">
        <v>114</v>
      </c>
      <c r="B24" s="43"/>
      <c r="C24" s="43"/>
      <c r="D24" s="43"/>
    </row>
    <row r="25" spans="1:15" ht="17.25">
      <c r="A25" s="46" t="s">
        <v>4</v>
      </c>
      <c r="B25" s="47" t="s">
        <v>5</v>
      </c>
      <c r="C25" s="47" t="s">
        <v>6</v>
      </c>
      <c r="D25" s="59" t="s">
        <v>119</v>
      </c>
    </row>
    <row r="26" spans="1:15" ht="17.25">
      <c r="A26" s="43" t="s">
        <v>8</v>
      </c>
      <c r="B26" s="43">
        <v>2</v>
      </c>
      <c r="C26" s="43">
        <v>1980</v>
      </c>
      <c r="D26" s="60">
        <f>C26+95</f>
        <v>2075</v>
      </c>
    </row>
    <row r="27" spans="1:15">
      <c r="A27" s="43"/>
      <c r="B27" s="43"/>
      <c r="C27" s="43"/>
      <c r="D27" s="43"/>
    </row>
    <row r="28" spans="1:15" ht="18.75">
      <c r="A28" s="53" t="s">
        <v>9</v>
      </c>
      <c r="B28" s="43"/>
      <c r="C28" s="43"/>
      <c r="D28" s="43"/>
    </row>
    <row r="29" spans="1:15" ht="17.25">
      <c r="A29" s="46" t="s">
        <v>4</v>
      </c>
      <c r="B29" s="47" t="s">
        <v>5</v>
      </c>
      <c r="C29" s="47" t="s">
        <v>6</v>
      </c>
      <c r="D29" s="59" t="s">
        <v>119</v>
      </c>
    </row>
    <row r="30" spans="1:15" ht="17.25">
      <c r="A30" s="43" t="s">
        <v>143</v>
      </c>
      <c r="B30" s="43">
        <v>6</v>
      </c>
      <c r="C30" s="43">
        <v>2100</v>
      </c>
      <c r="D30" s="60">
        <f>C30+95</f>
        <v>2195</v>
      </c>
    </row>
    <row r="31" spans="1:15">
      <c r="A31" s="43"/>
      <c r="B31" s="43"/>
      <c r="C31" s="43"/>
      <c r="D31" s="43"/>
      <c r="O31" s="12"/>
    </row>
    <row r="32" spans="1:15" ht="18.75">
      <c r="A32" s="53" t="s">
        <v>115</v>
      </c>
      <c r="B32" s="43"/>
      <c r="C32" s="43"/>
      <c r="D32" s="43"/>
    </row>
    <row r="33" spans="1:4" ht="17.25">
      <c r="A33" s="46" t="s">
        <v>4</v>
      </c>
      <c r="B33" s="47" t="s">
        <v>5</v>
      </c>
      <c r="C33" s="47" t="s">
        <v>6</v>
      </c>
      <c r="D33" s="59" t="s">
        <v>119</v>
      </c>
    </row>
    <row r="34" spans="1:4" ht="17.25">
      <c r="A34" s="43" t="s">
        <v>144</v>
      </c>
      <c r="B34" s="43">
        <v>6</v>
      </c>
      <c r="C34" s="43">
        <v>2085</v>
      </c>
      <c r="D34" s="60">
        <f>C34+95</f>
        <v>2180</v>
      </c>
    </row>
    <row r="35" spans="1:4">
      <c r="A35" s="43"/>
      <c r="B35" s="43"/>
      <c r="C35" s="43"/>
      <c r="D35" s="43"/>
    </row>
    <row r="36" spans="1:4" ht="18.75">
      <c r="A36" s="53" t="s">
        <v>116</v>
      </c>
      <c r="B36" s="43"/>
      <c r="C36" s="43"/>
      <c r="D36" s="43"/>
    </row>
    <row r="37" spans="1:4" ht="17.25">
      <c r="A37" s="46" t="s">
        <v>4</v>
      </c>
      <c r="B37" s="47" t="s">
        <v>5</v>
      </c>
      <c r="C37" s="47" t="s">
        <v>6</v>
      </c>
      <c r="D37" s="59" t="s">
        <v>119</v>
      </c>
    </row>
    <row r="38" spans="1:4" ht="17.25">
      <c r="A38" s="43" t="s">
        <v>145</v>
      </c>
      <c r="B38" s="43">
        <v>6</v>
      </c>
      <c r="C38" s="43">
        <v>2100</v>
      </c>
      <c r="D38" s="60">
        <f>C38+95</f>
        <v>2195</v>
      </c>
    </row>
    <row r="39" spans="1:4">
      <c r="A39" s="43"/>
      <c r="B39" s="43"/>
      <c r="C39" s="43"/>
      <c r="D39" s="43"/>
    </row>
    <row r="40" spans="1:4" ht="27">
      <c r="A40" s="14" t="s">
        <v>132</v>
      </c>
      <c r="B40" s="42"/>
      <c r="C40" s="61">
        <v>43330</v>
      </c>
      <c r="D40" s="62"/>
    </row>
    <row r="41" spans="1:4">
      <c r="A41" s="50"/>
      <c r="B41" s="43"/>
      <c r="C41" s="43"/>
      <c r="D41" s="43"/>
    </row>
    <row r="42" spans="1:4" ht="23.25" customHeight="1">
      <c r="A42" s="43"/>
      <c r="B42" s="43"/>
      <c r="C42" s="43"/>
      <c r="D42" s="43"/>
    </row>
    <row r="43" spans="1:4" ht="23.25" customHeight="1">
      <c r="A43" s="43"/>
      <c r="B43" s="43"/>
      <c r="C43" s="43"/>
      <c r="D43" s="43"/>
    </row>
    <row r="44" spans="1:4" ht="23.25" customHeight="1">
      <c r="A44" s="43"/>
      <c r="B44" s="43"/>
      <c r="C44" s="43"/>
      <c r="D44" s="43"/>
    </row>
    <row r="45" spans="1:4" ht="23.25" customHeight="1">
      <c r="A45" s="43"/>
      <c r="B45" s="43"/>
      <c r="C45" s="43"/>
      <c r="D45" s="43"/>
    </row>
    <row r="46" spans="1:4" ht="23.25" customHeight="1">
      <c r="A46" s="43"/>
      <c r="B46" s="43"/>
      <c r="C46" s="43"/>
      <c r="D46" s="43"/>
    </row>
    <row r="47" spans="1:4" ht="23.25" customHeight="1">
      <c r="A47" s="43"/>
      <c r="B47" s="43"/>
      <c r="C47" s="43"/>
      <c r="D47" s="43"/>
    </row>
    <row r="48" spans="1:4" ht="19.5" customHeight="1">
      <c r="A48" s="43"/>
      <c r="B48" s="43"/>
      <c r="C48" s="43"/>
      <c r="D48" s="43"/>
    </row>
    <row r="49" spans="1:4" ht="18.75">
      <c r="A49" s="53" t="s">
        <v>120</v>
      </c>
      <c r="B49" s="43"/>
      <c r="C49" s="43"/>
      <c r="D49" s="43"/>
    </row>
    <row r="50" spans="1:4" ht="17.25">
      <c r="A50" s="46" t="s">
        <v>4</v>
      </c>
      <c r="B50" s="47" t="s">
        <v>5</v>
      </c>
      <c r="C50" s="47" t="s">
        <v>6</v>
      </c>
      <c r="D50" s="59" t="s">
        <v>119</v>
      </c>
    </row>
    <row r="51" spans="1:4" ht="17.25">
      <c r="A51" s="43" t="s">
        <v>10</v>
      </c>
      <c r="B51" s="43">
        <v>2</v>
      </c>
      <c r="C51" s="43">
        <v>261</v>
      </c>
      <c r="D51" s="60">
        <f>C51+60</f>
        <v>321</v>
      </c>
    </row>
    <row r="52" spans="1:4" ht="17.25">
      <c r="A52" s="43" t="s">
        <v>11</v>
      </c>
      <c r="B52" s="43">
        <v>2</v>
      </c>
      <c r="C52" s="43">
        <v>267</v>
      </c>
      <c r="D52" s="60">
        <f t="shared" ref="D52:D64" si="0">C52+60</f>
        <v>327</v>
      </c>
    </row>
    <row r="53" spans="1:4" ht="17.25">
      <c r="A53" s="43" t="s">
        <v>12</v>
      </c>
      <c r="B53" s="43">
        <v>2</v>
      </c>
      <c r="C53" s="43">
        <v>290</v>
      </c>
      <c r="D53" s="60">
        <f t="shared" si="0"/>
        <v>350</v>
      </c>
    </row>
    <row r="54" spans="1:4" ht="17.25">
      <c r="A54" s="43" t="s">
        <v>13</v>
      </c>
      <c r="B54" s="43">
        <v>2</v>
      </c>
      <c r="C54" s="43">
        <v>315</v>
      </c>
      <c r="D54" s="60">
        <f t="shared" si="0"/>
        <v>375</v>
      </c>
    </row>
    <row r="55" spans="1:4" ht="17.25">
      <c r="A55" s="43" t="s">
        <v>14</v>
      </c>
      <c r="B55" s="43">
        <v>2</v>
      </c>
      <c r="C55" s="43">
        <v>317</v>
      </c>
      <c r="D55" s="60">
        <f t="shared" si="0"/>
        <v>377</v>
      </c>
    </row>
    <row r="56" spans="1:4" ht="17.25">
      <c r="A56" s="43" t="s">
        <v>15</v>
      </c>
      <c r="B56" s="43">
        <v>2</v>
      </c>
      <c r="C56" s="43">
        <v>319</v>
      </c>
      <c r="D56" s="60">
        <f t="shared" si="0"/>
        <v>379</v>
      </c>
    </row>
    <row r="57" spans="1:4" ht="17.25">
      <c r="A57" s="43" t="s">
        <v>16</v>
      </c>
      <c r="B57" s="43">
        <v>2</v>
      </c>
      <c r="C57" s="43">
        <v>344</v>
      </c>
      <c r="D57" s="60">
        <f t="shared" si="0"/>
        <v>404</v>
      </c>
    </row>
    <row r="58" spans="1:4" ht="17.25">
      <c r="A58" s="43" t="s">
        <v>17</v>
      </c>
      <c r="B58" s="43">
        <v>2</v>
      </c>
      <c r="C58" s="43">
        <v>348</v>
      </c>
      <c r="D58" s="60">
        <f t="shared" si="0"/>
        <v>408</v>
      </c>
    </row>
    <row r="59" spans="1:4" ht="17.25">
      <c r="A59" s="43" t="s">
        <v>18</v>
      </c>
      <c r="B59" s="43">
        <v>2</v>
      </c>
      <c r="C59" s="43">
        <v>349</v>
      </c>
      <c r="D59" s="60">
        <f t="shared" si="0"/>
        <v>409</v>
      </c>
    </row>
    <row r="60" spans="1:4" ht="17.25">
      <c r="A60" s="43" t="s">
        <v>19</v>
      </c>
      <c r="B60" s="43">
        <v>2</v>
      </c>
      <c r="C60" s="43">
        <v>361</v>
      </c>
      <c r="D60" s="60">
        <f t="shared" si="0"/>
        <v>421</v>
      </c>
    </row>
    <row r="61" spans="1:4" ht="17.25">
      <c r="A61" s="43" t="s">
        <v>20</v>
      </c>
      <c r="B61" s="43">
        <v>2</v>
      </c>
      <c r="C61" s="43">
        <v>362</v>
      </c>
      <c r="D61" s="60">
        <f t="shared" si="0"/>
        <v>422</v>
      </c>
    </row>
    <row r="62" spans="1:4" ht="17.25">
      <c r="A62" s="43" t="s">
        <v>21</v>
      </c>
      <c r="B62" s="43">
        <v>2</v>
      </c>
      <c r="C62" s="43">
        <v>413</v>
      </c>
      <c r="D62" s="60">
        <f t="shared" si="0"/>
        <v>473</v>
      </c>
    </row>
    <row r="63" spans="1:4" ht="17.25">
      <c r="A63" s="54" t="s">
        <v>149</v>
      </c>
      <c r="B63" s="43">
        <v>2</v>
      </c>
      <c r="C63" s="43">
        <v>942</v>
      </c>
      <c r="D63" s="60">
        <f t="shared" si="0"/>
        <v>1002</v>
      </c>
    </row>
    <row r="64" spans="1:4" ht="17.25">
      <c r="A64" s="43" t="s">
        <v>23</v>
      </c>
      <c r="B64" s="43">
        <v>2</v>
      </c>
      <c r="C64" s="43">
        <v>1003</v>
      </c>
      <c r="D64" s="60">
        <f t="shared" si="0"/>
        <v>1063</v>
      </c>
    </row>
    <row r="65" spans="1:13" ht="15.75">
      <c r="A65" s="43"/>
      <c r="B65" s="43"/>
      <c r="C65" s="43"/>
      <c r="D65" s="43"/>
      <c r="H65" s="5" t="s">
        <v>113</v>
      </c>
      <c r="I65" s="35"/>
      <c r="J65" s="35"/>
      <c r="K65" s="36" t="s">
        <v>140</v>
      </c>
      <c r="L65" s="37">
        <v>0.2424</v>
      </c>
      <c r="M65" s="38" t="s">
        <v>141</v>
      </c>
    </row>
    <row r="66" spans="1:13" ht="18.75">
      <c r="A66" s="53" t="s">
        <v>121</v>
      </c>
      <c r="B66" s="43"/>
      <c r="C66" s="43"/>
      <c r="D66" s="43"/>
      <c r="H66" s="39" t="s">
        <v>114</v>
      </c>
      <c r="I66" s="35"/>
      <c r="J66" s="35"/>
      <c r="K66" s="36" t="s">
        <v>140</v>
      </c>
      <c r="L66" s="37">
        <v>0.15279999999999999</v>
      </c>
      <c r="M66" s="36" t="s">
        <v>141</v>
      </c>
    </row>
    <row r="67" spans="1:13" ht="17.25">
      <c r="A67" s="46" t="s">
        <v>4</v>
      </c>
      <c r="B67" s="47" t="s">
        <v>5</v>
      </c>
      <c r="C67" s="47" t="s">
        <v>6</v>
      </c>
      <c r="D67" s="59" t="s">
        <v>119</v>
      </c>
      <c r="H67" s="40" t="s">
        <v>142</v>
      </c>
      <c r="I67" s="35"/>
      <c r="J67" s="35"/>
      <c r="K67" s="36" t="s">
        <v>140</v>
      </c>
      <c r="L67" s="37">
        <v>0.15279999999999999</v>
      </c>
      <c r="M67" s="36" t="s">
        <v>141</v>
      </c>
    </row>
    <row r="68" spans="1:13" ht="17.25">
      <c r="A68" s="43" t="s">
        <v>24</v>
      </c>
      <c r="B68" s="43">
        <v>2</v>
      </c>
      <c r="C68" s="43">
        <v>302</v>
      </c>
      <c r="D68" s="60">
        <f>C68+60</f>
        <v>362</v>
      </c>
      <c r="H68" s="40" t="s">
        <v>115</v>
      </c>
      <c r="I68" s="35"/>
      <c r="J68" s="35"/>
      <c r="K68" s="36" t="s">
        <v>140</v>
      </c>
      <c r="L68" s="37">
        <v>0.2064</v>
      </c>
      <c r="M68" s="36" t="s">
        <v>141</v>
      </c>
    </row>
    <row r="69" spans="1:13" ht="17.25">
      <c r="A69" s="43" t="s">
        <v>25</v>
      </c>
      <c r="B69" s="43">
        <v>2</v>
      </c>
      <c r="C69" s="43">
        <v>315</v>
      </c>
      <c r="D69" s="60">
        <f t="shared" ref="D69:D87" si="1">C69+60</f>
        <v>375</v>
      </c>
      <c r="H69" s="40" t="s">
        <v>116</v>
      </c>
      <c r="I69" s="35"/>
      <c r="J69" s="35"/>
      <c r="K69" s="36" t="s">
        <v>140</v>
      </c>
      <c r="L69" s="37">
        <v>0.2064</v>
      </c>
      <c r="M69" s="36" t="s">
        <v>141</v>
      </c>
    </row>
    <row r="70" spans="1:13" ht="17.25">
      <c r="A70" s="43" t="s">
        <v>26</v>
      </c>
      <c r="B70" s="43">
        <v>2</v>
      </c>
      <c r="C70" s="43">
        <v>345</v>
      </c>
      <c r="D70" s="60">
        <f t="shared" si="1"/>
        <v>405</v>
      </c>
      <c r="H70" s="40" t="s">
        <v>120</v>
      </c>
      <c r="I70" s="35"/>
      <c r="J70" s="35"/>
      <c r="K70" s="36" t="s">
        <v>140</v>
      </c>
      <c r="L70" s="41">
        <v>0.1179</v>
      </c>
      <c r="M70" s="36" t="s">
        <v>141</v>
      </c>
    </row>
    <row r="71" spans="1:13" ht="17.25">
      <c r="A71" s="43" t="s">
        <v>27</v>
      </c>
      <c r="B71" s="43">
        <v>2</v>
      </c>
      <c r="C71" s="43">
        <v>381</v>
      </c>
      <c r="D71" s="60">
        <f t="shared" si="1"/>
        <v>441</v>
      </c>
      <c r="H71" s="40" t="s">
        <v>121</v>
      </c>
      <c r="I71" s="35"/>
      <c r="J71" s="35"/>
      <c r="K71" s="36" t="s">
        <v>140</v>
      </c>
      <c r="L71" s="41">
        <v>0.1179</v>
      </c>
      <c r="M71" s="36" t="s">
        <v>141</v>
      </c>
    </row>
    <row r="72" spans="1:13" ht="17.25">
      <c r="A72" s="43" t="s">
        <v>28</v>
      </c>
      <c r="B72" s="43">
        <v>2</v>
      </c>
      <c r="C72" s="43">
        <v>388</v>
      </c>
      <c r="D72" s="60">
        <f t="shared" si="1"/>
        <v>448</v>
      </c>
      <c r="H72" s="40" t="s">
        <v>122</v>
      </c>
      <c r="I72" s="35"/>
      <c r="J72" s="35"/>
      <c r="K72" s="36" t="s">
        <v>140</v>
      </c>
      <c r="L72" s="41">
        <v>0.1179</v>
      </c>
      <c r="M72" s="36" t="s">
        <v>141</v>
      </c>
    </row>
    <row r="73" spans="1:13" ht="17.25">
      <c r="A73" s="43" t="s">
        <v>29</v>
      </c>
      <c r="B73" s="43">
        <v>2</v>
      </c>
      <c r="C73" s="43">
        <v>394</v>
      </c>
      <c r="D73" s="60">
        <f t="shared" si="1"/>
        <v>454</v>
      </c>
      <c r="H73" s="40" t="s">
        <v>123</v>
      </c>
      <c r="I73" s="35"/>
      <c r="J73" s="35"/>
      <c r="K73" s="36" t="s">
        <v>140</v>
      </c>
      <c r="L73" s="41">
        <v>0.1179</v>
      </c>
      <c r="M73" s="36" t="s">
        <v>141</v>
      </c>
    </row>
    <row r="74" spans="1:13" ht="17.25">
      <c r="A74" s="43" t="s">
        <v>30</v>
      </c>
      <c r="B74" s="43">
        <v>2</v>
      </c>
      <c r="C74" s="43">
        <v>410</v>
      </c>
      <c r="D74" s="60">
        <f t="shared" si="1"/>
        <v>470</v>
      </c>
      <c r="H74" s="40" t="s">
        <v>124</v>
      </c>
      <c r="I74" s="35"/>
      <c r="J74" s="35"/>
      <c r="K74" s="36" t="s">
        <v>140</v>
      </c>
      <c r="L74" s="41">
        <v>0.12970000000000001</v>
      </c>
      <c r="M74" s="36" t="s">
        <v>141</v>
      </c>
    </row>
    <row r="75" spans="1:13" ht="17.25">
      <c r="A75" s="43" t="s">
        <v>31</v>
      </c>
      <c r="B75" s="43">
        <v>2</v>
      </c>
      <c r="C75" s="43">
        <v>437</v>
      </c>
      <c r="D75" s="60">
        <f t="shared" si="1"/>
        <v>497</v>
      </c>
      <c r="H75" s="40" t="s">
        <v>125</v>
      </c>
      <c r="I75" s="35"/>
      <c r="J75" s="35"/>
      <c r="K75" s="36" t="s">
        <v>140</v>
      </c>
      <c r="L75" s="41">
        <v>0.12970000000000001</v>
      </c>
      <c r="M75" s="36" t="s">
        <v>141</v>
      </c>
    </row>
    <row r="76" spans="1:13" ht="17.25">
      <c r="A76" s="43" t="s">
        <v>32</v>
      </c>
      <c r="B76" s="43">
        <v>2</v>
      </c>
      <c r="C76" s="43">
        <v>441</v>
      </c>
      <c r="D76" s="60">
        <f t="shared" si="1"/>
        <v>501</v>
      </c>
      <c r="H76" s="40" t="s">
        <v>126</v>
      </c>
      <c r="I76" s="35"/>
      <c r="J76" s="35"/>
      <c r="K76" s="36" t="s">
        <v>140</v>
      </c>
      <c r="L76" s="41">
        <v>0.12970000000000001</v>
      </c>
      <c r="M76" s="36" t="s">
        <v>141</v>
      </c>
    </row>
    <row r="77" spans="1:13" ht="17.25">
      <c r="A77" s="43" t="s">
        <v>33</v>
      </c>
      <c r="B77" s="43">
        <v>2</v>
      </c>
      <c r="C77" s="43">
        <v>449</v>
      </c>
      <c r="D77" s="60">
        <f t="shared" si="1"/>
        <v>509</v>
      </c>
    </row>
    <row r="78" spans="1:13" ht="17.25">
      <c r="A78" s="43" t="s">
        <v>34</v>
      </c>
      <c r="B78" s="43">
        <v>2</v>
      </c>
      <c r="C78" s="43">
        <v>458</v>
      </c>
      <c r="D78" s="60">
        <f t="shared" si="1"/>
        <v>518</v>
      </c>
    </row>
    <row r="79" spans="1:13" ht="17.25">
      <c r="A79" s="43" t="s">
        <v>35</v>
      </c>
      <c r="B79" s="43">
        <v>2</v>
      </c>
      <c r="C79" s="43">
        <v>511</v>
      </c>
      <c r="D79" s="60">
        <f t="shared" si="1"/>
        <v>571</v>
      </c>
    </row>
    <row r="80" spans="1:13" ht="17.25">
      <c r="A80" s="43" t="s">
        <v>36</v>
      </c>
      <c r="B80" s="43">
        <v>2</v>
      </c>
      <c r="C80" s="43">
        <v>519</v>
      </c>
      <c r="D80" s="60">
        <f t="shared" si="1"/>
        <v>579</v>
      </c>
    </row>
    <row r="81" spans="1:14" ht="17.25">
      <c r="A81" s="43" t="s">
        <v>37</v>
      </c>
      <c r="B81" s="43">
        <v>2</v>
      </c>
      <c r="C81" s="43">
        <v>522</v>
      </c>
      <c r="D81" s="60">
        <f t="shared" si="1"/>
        <v>582</v>
      </c>
    </row>
    <row r="82" spans="1:14" ht="17.25">
      <c r="A82" s="43" t="s">
        <v>38</v>
      </c>
      <c r="B82" s="43">
        <v>2</v>
      </c>
      <c r="C82" s="43">
        <v>541</v>
      </c>
      <c r="D82" s="60">
        <f t="shared" si="1"/>
        <v>601</v>
      </c>
      <c r="J82" s="4" t="s">
        <v>60</v>
      </c>
      <c r="K82" s="4" t="s">
        <v>61</v>
      </c>
      <c r="L82" s="4" t="s">
        <v>62</v>
      </c>
      <c r="M82" s="4" t="s">
        <v>63</v>
      </c>
      <c r="N82" s="4" t="s">
        <v>70</v>
      </c>
    </row>
    <row r="83" spans="1:14" ht="17.25">
      <c r="A83" s="43" t="s">
        <v>39</v>
      </c>
      <c r="B83" s="43">
        <v>2</v>
      </c>
      <c r="C83" s="43">
        <v>590</v>
      </c>
      <c r="D83" s="60">
        <f t="shared" si="1"/>
        <v>650</v>
      </c>
    </row>
    <row r="84" spans="1:14" ht="17.25">
      <c r="A84" s="43" t="s">
        <v>146</v>
      </c>
      <c r="B84" s="43">
        <v>4</v>
      </c>
      <c r="C84" s="43">
        <v>720</v>
      </c>
      <c r="D84" s="60">
        <f t="shared" si="1"/>
        <v>780</v>
      </c>
      <c r="I84" s="3" t="s">
        <v>71</v>
      </c>
      <c r="J84">
        <f>2100+720+405</f>
        <v>3225</v>
      </c>
      <c r="K84">
        <f>2085+720+413</f>
        <v>3218</v>
      </c>
      <c r="L84">
        <f>2100+720+511</f>
        <v>3331</v>
      </c>
      <c r="M84">
        <f>2100+720+590</f>
        <v>3410</v>
      </c>
      <c r="N84">
        <f>1780+1110+948</f>
        <v>3838</v>
      </c>
    </row>
    <row r="85" spans="1:14" ht="17.25">
      <c r="A85" s="54" t="s">
        <v>22</v>
      </c>
      <c r="B85" s="43">
        <v>2</v>
      </c>
      <c r="C85" s="43">
        <v>943</v>
      </c>
      <c r="D85" s="60">
        <f t="shared" si="1"/>
        <v>1003</v>
      </c>
      <c r="I85" s="3" t="s">
        <v>72</v>
      </c>
      <c r="J85">
        <f>2100+720+353</f>
        <v>3173</v>
      </c>
      <c r="K85">
        <f>2085+720+361</f>
        <v>3166</v>
      </c>
      <c r="L85">
        <f>2100+720+458</f>
        <v>3278</v>
      </c>
      <c r="M85">
        <f>2100+720+541</f>
        <v>3361</v>
      </c>
      <c r="N85">
        <f>1780+1110+748</f>
        <v>3638</v>
      </c>
    </row>
    <row r="86" spans="1:14" ht="17.25">
      <c r="A86" s="54" t="s">
        <v>40</v>
      </c>
      <c r="B86" s="43">
        <v>2</v>
      </c>
      <c r="C86" s="43">
        <v>1021</v>
      </c>
      <c r="D86" s="60">
        <f t="shared" si="1"/>
        <v>1081</v>
      </c>
      <c r="E86" s="6"/>
      <c r="I86" s="3" t="s">
        <v>73</v>
      </c>
      <c r="J86">
        <f>2100+720+335</f>
        <v>3155</v>
      </c>
      <c r="K86">
        <f>2085+720+344</f>
        <v>3149</v>
      </c>
      <c r="L86">
        <f>2100+720+441</f>
        <v>3261</v>
      </c>
      <c r="M86">
        <f>2100+720+519</f>
        <v>3339</v>
      </c>
      <c r="N86">
        <f>1780+1020+722</f>
        <v>3522</v>
      </c>
    </row>
    <row r="87" spans="1:14" ht="17.25">
      <c r="A87" s="43" t="s">
        <v>41</v>
      </c>
      <c r="B87" s="43">
        <v>2</v>
      </c>
      <c r="C87" s="43">
        <v>1081</v>
      </c>
      <c r="D87" s="60">
        <f t="shared" si="1"/>
        <v>1141</v>
      </c>
      <c r="I87" s="3" t="s">
        <v>74</v>
      </c>
      <c r="J87">
        <f>2100+720+353</f>
        <v>3173</v>
      </c>
      <c r="K87">
        <f>2085+720+362</f>
        <v>3167</v>
      </c>
      <c r="L87">
        <f>2100+720+449</f>
        <v>3269</v>
      </c>
      <c r="M87">
        <f>2100+720+522</f>
        <v>3342</v>
      </c>
      <c r="N87">
        <f>1780+1020+642</f>
        <v>3442</v>
      </c>
    </row>
    <row r="88" spans="1:14">
      <c r="A88" s="43"/>
      <c r="B88" s="43"/>
      <c r="C88" s="43"/>
      <c r="D88" s="43"/>
      <c r="I88" s="3" t="s">
        <v>75</v>
      </c>
      <c r="J88">
        <f>2100+720+339</f>
        <v>3159</v>
      </c>
      <c r="K88">
        <f>2085+720+349</f>
        <v>3154</v>
      </c>
      <c r="L88">
        <f>2100+720+437</f>
        <v>3257</v>
      </c>
      <c r="N88">
        <f>1780+1020+593</f>
        <v>3393</v>
      </c>
    </row>
    <row r="89" spans="1:14" ht="18.75">
      <c r="A89" s="53" t="s">
        <v>122</v>
      </c>
      <c r="B89" s="43"/>
      <c r="C89" s="43"/>
      <c r="D89" s="43"/>
      <c r="I89" s="3" t="s">
        <v>76</v>
      </c>
      <c r="J89">
        <f>2100+720+305</f>
        <v>3125</v>
      </c>
      <c r="K89">
        <f>2085+720+317</f>
        <v>3122</v>
      </c>
      <c r="L89">
        <f>2100+720+394</f>
        <v>3214</v>
      </c>
      <c r="N89">
        <f>1780+1020+588</f>
        <v>3388</v>
      </c>
    </row>
    <row r="90" spans="1:14" ht="17.25">
      <c r="A90" s="46" t="s">
        <v>4</v>
      </c>
      <c r="B90" s="47" t="s">
        <v>5</v>
      </c>
      <c r="C90" s="47" t="s">
        <v>6</v>
      </c>
      <c r="D90" s="59" t="s">
        <v>119</v>
      </c>
      <c r="I90" s="3" t="s">
        <v>77</v>
      </c>
      <c r="J90">
        <f>2100+720+302</f>
        <v>3122</v>
      </c>
      <c r="K90">
        <f>2085+720+315</f>
        <v>3120</v>
      </c>
      <c r="L90">
        <f>2100+720+388</f>
        <v>3208</v>
      </c>
    </row>
    <row r="91" spans="1:14" ht="17.25">
      <c r="A91" s="43" t="s">
        <v>42</v>
      </c>
      <c r="B91" s="43">
        <v>2</v>
      </c>
      <c r="C91" s="43">
        <v>254</v>
      </c>
      <c r="D91" s="60">
        <f>C91+60</f>
        <v>314</v>
      </c>
      <c r="I91" s="3" t="s">
        <v>78</v>
      </c>
      <c r="J91">
        <f>2100+720+334</f>
        <v>3154</v>
      </c>
      <c r="K91">
        <f>2085+720+348</f>
        <v>3153</v>
      </c>
      <c r="L91">
        <f>2100+720+410</f>
        <v>3230</v>
      </c>
    </row>
    <row r="92" spans="1:14" ht="17.25">
      <c r="A92" s="43" t="s">
        <v>43</v>
      </c>
      <c r="B92" s="43">
        <v>2</v>
      </c>
      <c r="C92" s="43">
        <v>257</v>
      </c>
      <c r="D92" s="60">
        <f t="shared" ref="D92:D102" si="2">C92+60</f>
        <v>317</v>
      </c>
      <c r="I92" s="3" t="s">
        <v>79</v>
      </c>
      <c r="J92">
        <f>2100+720+306</f>
        <v>3126</v>
      </c>
      <c r="K92">
        <f>2085+720+319</f>
        <v>3124</v>
      </c>
      <c r="L92">
        <f>2100+720+381</f>
        <v>3201</v>
      </c>
    </row>
    <row r="93" spans="1:14" ht="17.25">
      <c r="A93" s="43" t="s">
        <v>44</v>
      </c>
      <c r="B93" s="43">
        <v>2</v>
      </c>
      <c r="C93" s="43">
        <v>278</v>
      </c>
      <c r="D93" s="60">
        <f t="shared" si="2"/>
        <v>338</v>
      </c>
      <c r="I93" s="3" t="s">
        <v>80</v>
      </c>
      <c r="J93">
        <f>2100+720+278</f>
        <v>3098</v>
      </c>
      <c r="K93">
        <f>2085+720+290</f>
        <v>3095</v>
      </c>
      <c r="L93">
        <f>2100+720+345</f>
        <v>3165</v>
      </c>
    </row>
    <row r="94" spans="1:14" ht="17.25">
      <c r="A94" s="43" t="s">
        <v>45</v>
      </c>
      <c r="B94" s="43">
        <v>2</v>
      </c>
      <c r="C94" s="43">
        <v>302</v>
      </c>
      <c r="D94" s="60">
        <f t="shared" si="2"/>
        <v>362</v>
      </c>
      <c r="I94" s="3" t="s">
        <v>81</v>
      </c>
      <c r="J94">
        <f>2100+720+257</f>
        <v>3077</v>
      </c>
      <c r="K94">
        <f>2085+720+267</f>
        <v>3072</v>
      </c>
      <c r="L94">
        <f>2100+720+315</f>
        <v>3135</v>
      </c>
    </row>
    <row r="95" spans="1:14" ht="17.25">
      <c r="A95" s="43" t="s">
        <v>46</v>
      </c>
      <c r="B95" s="43">
        <v>2</v>
      </c>
      <c r="C95" s="43">
        <v>305</v>
      </c>
      <c r="D95" s="60">
        <f t="shared" si="2"/>
        <v>365</v>
      </c>
      <c r="I95" s="3" t="s">
        <v>82</v>
      </c>
      <c r="J95">
        <f>2100+720+254</f>
        <v>3074</v>
      </c>
      <c r="K95">
        <f>2085+720+261</f>
        <v>3066</v>
      </c>
      <c r="L95">
        <f>2100+720+302</f>
        <v>3122</v>
      </c>
    </row>
    <row r="96" spans="1:14" ht="17.25">
      <c r="A96" s="43" t="s">
        <v>47</v>
      </c>
      <c r="B96" s="43">
        <v>2</v>
      </c>
      <c r="C96" s="43">
        <v>306</v>
      </c>
      <c r="D96" s="60">
        <f t="shared" si="2"/>
        <v>366</v>
      </c>
      <c r="I96" s="3" t="s">
        <v>83</v>
      </c>
      <c r="J96">
        <f>1980+1002</f>
        <v>2982</v>
      </c>
      <c r="K96">
        <f>1980+1003</f>
        <v>2983</v>
      </c>
      <c r="L96">
        <f>1980+1081</f>
        <v>3061</v>
      </c>
    </row>
    <row r="97" spans="1:14" ht="17.25">
      <c r="A97" s="43" t="s">
        <v>48</v>
      </c>
      <c r="B97" s="43">
        <v>2</v>
      </c>
      <c r="C97" s="43">
        <v>334</v>
      </c>
      <c r="D97" s="60">
        <f t="shared" si="2"/>
        <v>394</v>
      </c>
      <c r="I97" s="3" t="s">
        <v>84</v>
      </c>
      <c r="J97">
        <f>1980+942</f>
        <v>2922</v>
      </c>
      <c r="K97">
        <f>1980+943</f>
        <v>2923</v>
      </c>
      <c r="L97">
        <f>1980+1021</f>
        <v>3001</v>
      </c>
    </row>
    <row r="98" spans="1:14" ht="17.25">
      <c r="A98" s="43" t="s">
        <v>49</v>
      </c>
      <c r="B98" s="43">
        <v>2</v>
      </c>
      <c r="C98" s="43">
        <v>335</v>
      </c>
      <c r="D98" s="60">
        <f t="shared" si="2"/>
        <v>395</v>
      </c>
    </row>
    <row r="99" spans="1:14" ht="17.25">
      <c r="A99" s="43" t="s">
        <v>50</v>
      </c>
      <c r="B99" s="43">
        <v>2</v>
      </c>
      <c r="C99" s="43">
        <v>339</v>
      </c>
      <c r="D99" s="60">
        <f t="shared" si="2"/>
        <v>399</v>
      </c>
    </row>
    <row r="100" spans="1:14" ht="17.25">
      <c r="A100" s="43" t="s">
        <v>147</v>
      </c>
      <c r="B100" s="43">
        <v>4</v>
      </c>
      <c r="C100" s="43">
        <v>353</v>
      </c>
      <c r="D100" s="60">
        <f t="shared" si="2"/>
        <v>413</v>
      </c>
    </row>
    <row r="101" spans="1:14" ht="17.25">
      <c r="A101" s="43" t="s">
        <v>51</v>
      </c>
      <c r="B101" s="43">
        <v>2</v>
      </c>
      <c r="C101" s="43">
        <v>405</v>
      </c>
      <c r="D101" s="60">
        <f t="shared" si="2"/>
        <v>465</v>
      </c>
    </row>
    <row r="102" spans="1:14" ht="17.25">
      <c r="A102" s="43" t="s">
        <v>52</v>
      </c>
      <c r="B102" s="43">
        <v>2</v>
      </c>
      <c r="C102" s="43">
        <v>1002</v>
      </c>
      <c r="D102" s="60">
        <f t="shared" si="2"/>
        <v>1062</v>
      </c>
    </row>
    <row r="103" spans="1:14">
      <c r="A103" s="43"/>
      <c r="B103" s="43"/>
      <c r="C103" s="43"/>
      <c r="D103" s="43"/>
      <c r="J103" s="4" t="s">
        <v>60</v>
      </c>
      <c r="K103" s="4" t="s">
        <v>61</v>
      </c>
      <c r="L103" s="4" t="s">
        <v>62</v>
      </c>
      <c r="M103" s="4" t="s">
        <v>63</v>
      </c>
      <c r="N103" s="4" t="s">
        <v>70</v>
      </c>
    </row>
    <row r="104" spans="1:14" ht="18.75">
      <c r="A104" s="53" t="s">
        <v>123</v>
      </c>
      <c r="B104" s="43"/>
      <c r="C104" s="43"/>
      <c r="D104" s="43"/>
    </row>
    <row r="105" spans="1:14" ht="17.25">
      <c r="A105" s="46" t="s">
        <v>4</v>
      </c>
      <c r="B105" s="47" t="s">
        <v>5</v>
      </c>
      <c r="C105" s="47" t="s">
        <v>6</v>
      </c>
      <c r="D105" s="59" t="s">
        <v>119</v>
      </c>
      <c r="I105" s="3" t="s">
        <v>71</v>
      </c>
      <c r="J105">
        <f>5-7-11</f>
        <v>-13</v>
      </c>
      <c r="K105">
        <f>5-7-11</f>
        <v>-13</v>
      </c>
      <c r="L105">
        <f>5-7-10</f>
        <v>-12</v>
      </c>
      <c r="M105">
        <f>5-9-10</f>
        <v>-14</v>
      </c>
      <c r="N105">
        <f>-5-9</f>
        <v>-14</v>
      </c>
    </row>
    <row r="106" spans="1:14" ht="17.25">
      <c r="A106" s="43" t="s">
        <v>53</v>
      </c>
      <c r="B106" s="43">
        <v>2</v>
      </c>
      <c r="C106" s="43">
        <v>588</v>
      </c>
      <c r="D106" s="60">
        <f>C106+60</f>
        <v>648</v>
      </c>
      <c r="I106" s="3" t="s">
        <v>72</v>
      </c>
      <c r="J106">
        <f>5-8-11</f>
        <v>-14</v>
      </c>
      <c r="K106">
        <f>5-8-11</f>
        <v>-14</v>
      </c>
      <c r="L106">
        <f>5-8-10</f>
        <v>-13</v>
      </c>
      <c r="M106">
        <f>5-10-10</f>
        <v>-15</v>
      </c>
      <c r="N106">
        <f>-6-9</f>
        <v>-15</v>
      </c>
    </row>
    <row r="107" spans="1:14" ht="17.25">
      <c r="A107" s="43" t="s">
        <v>54</v>
      </c>
      <c r="B107" s="43">
        <v>2</v>
      </c>
      <c r="C107" s="43">
        <v>593</v>
      </c>
      <c r="D107" s="60">
        <f t="shared" ref="D107:D113" si="3">C107+60</f>
        <v>653</v>
      </c>
      <c r="I107" s="3" t="s">
        <v>73</v>
      </c>
      <c r="J107">
        <f>5-7-12</f>
        <v>-14</v>
      </c>
      <c r="K107">
        <f>5-7-12</f>
        <v>-14</v>
      </c>
      <c r="L107">
        <f>5-7-11</f>
        <v>-13</v>
      </c>
      <c r="M107">
        <f>5-9-11</f>
        <v>-15</v>
      </c>
      <c r="N107">
        <f>-5-10</f>
        <v>-15</v>
      </c>
    </row>
    <row r="108" spans="1:14" ht="17.25">
      <c r="A108" s="43" t="s">
        <v>55</v>
      </c>
      <c r="B108" s="43">
        <v>2</v>
      </c>
      <c r="C108" s="43">
        <v>642</v>
      </c>
      <c r="D108" s="60">
        <f t="shared" si="3"/>
        <v>702</v>
      </c>
      <c r="I108" s="3" t="s">
        <v>74</v>
      </c>
      <c r="J108">
        <f>5-8-12</f>
        <v>-15</v>
      </c>
      <c r="K108">
        <f>5-8-12</f>
        <v>-15</v>
      </c>
      <c r="L108">
        <f>5-8-11</f>
        <v>-14</v>
      </c>
      <c r="M108">
        <f>5-10-11</f>
        <v>-16</v>
      </c>
      <c r="N108">
        <f>-6-10</f>
        <v>-16</v>
      </c>
    </row>
    <row r="109" spans="1:14" ht="17.25">
      <c r="A109" s="43" t="s">
        <v>56</v>
      </c>
      <c r="B109" s="43">
        <v>2</v>
      </c>
      <c r="C109" s="43">
        <v>722</v>
      </c>
      <c r="D109" s="60">
        <f t="shared" si="3"/>
        <v>782</v>
      </c>
      <c r="I109" s="3" t="s">
        <v>75</v>
      </c>
      <c r="J109">
        <f>5-7-11</f>
        <v>-13</v>
      </c>
      <c r="K109">
        <f>5-7-11</f>
        <v>-13</v>
      </c>
      <c r="L109">
        <f>5-7-10</f>
        <v>-12</v>
      </c>
      <c r="N109">
        <f>-5-11</f>
        <v>-16</v>
      </c>
    </row>
    <row r="110" spans="1:14" ht="17.25">
      <c r="A110" s="43" t="s">
        <v>57</v>
      </c>
      <c r="B110" s="43">
        <v>2</v>
      </c>
      <c r="C110" s="43">
        <v>748</v>
      </c>
      <c r="D110" s="60">
        <f t="shared" si="3"/>
        <v>808</v>
      </c>
      <c r="I110" s="3" t="s">
        <v>76</v>
      </c>
      <c r="J110">
        <f>5-8-11</f>
        <v>-14</v>
      </c>
      <c r="K110">
        <f>5-8-11</f>
        <v>-14</v>
      </c>
      <c r="L110">
        <f>5-8-10</f>
        <v>-13</v>
      </c>
      <c r="N110">
        <f>-6-11</f>
        <v>-17</v>
      </c>
    </row>
    <row r="111" spans="1:14" ht="17.25">
      <c r="A111" s="43" t="s">
        <v>58</v>
      </c>
      <c r="B111" s="43">
        <v>2</v>
      </c>
      <c r="C111" s="43">
        <v>948</v>
      </c>
      <c r="D111" s="60">
        <f t="shared" si="3"/>
        <v>1008</v>
      </c>
      <c r="I111" s="3" t="s">
        <v>77</v>
      </c>
      <c r="J111">
        <f>5-7-12</f>
        <v>-14</v>
      </c>
      <c r="K111">
        <f>5-7-12</f>
        <v>-14</v>
      </c>
      <c r="L111">
        <f>5-7-11</f>
        <v>-13</v>
      </c>
    </row>
    <row r="112" spans="1:14" ht="17.25">
      <c r="A112" s="54" t="s">
        <v>148</v>
      </c>
      <c r="B112" s="43">
        <v>4</v>
      </c>
      <c r="C112" s="43">
        <v>1020</v>
      </c>
      <c r="D112" s="60">
        <f t="shared" si="3"/>
        <v>1080</v>
      </c>
      <c r="I112" s="3" t="s">
        <v>78</v>
      </c>
      <c r="J112">
        <f>5-8-12</f>
        <v>-15</v>
      </c>
      <c r="K112">
        <f>5-8-12</f>
        <v>-15</v>
      </c>
      <c r="L112">
        <f>5-8-11</f>
        <v>-14</v>
      </c>
    </row>
    <row r="113" spans="1:14" ht="17.25">
      <c r="A113" s="43" t="s">
        <v>59</v>
      </c>
      <c r="B113" s="43">
        <v>2</v>
      </c>
      <c r="C113" s="43">
        <v>1110</v>
      </c>
      <c r="D113" s="60">
        <f t="shared" si="3"/>
        <v>1170</v>
      </c>
      <c r="I113" s="3" t="s">
        <v>79</v>
      </c>
      <c r="J113">
        <f>5-7-11</f>
        <v>-13</v>
      </c>
      <c r="K113">
        <f>5-7-11</f>
        <v>-13</v>
      </c>
      <c r="L113">
        <f>5-5-8</f>
        <v>-8</v>
      </c>
    </row>
    <row r="114" spans="1:14">
      <c r="A114" s="43"/>
      <c r="B114" s="43"/>
      <c r="C114" s="43"/>
      <c r="D114" s="43"/>
      <c r="I114" s="3" t="s">
        <v>80</v>
      </c>
      <c r="J114">
        <f>5-8-11</f>
        <v>-14</v>
      </c>
      <c r="K114">
        <f>5-8-11</f>
        <v>-14</v>
      </c>
      <c r="L114">
        <f>5-6-8</f>
        <v>-9</v>
      </c>
    </row>
    <row r="115" spans="1:14" ht="18.75">
      <c r="A115" s="53" t="s">
        <v>124</v>
      </c>
      <c r="B115" s="43"/>
      <c r="C115" s="43"/>
      <c r="D115" s="43"/>
      <c r="I115" s="3" t="s">
        <v>81</v>
      </c>
      <c r="J115">
        <f>5-7-12</f>
        <v>-14</v>
      </c>
      <c r="K115">
        <f>5-7-12</f>
        <v>-14</v>
      </c>
      <c r="L115">
        <f>5-5-9</f>
        <v>-9</v>
      </c>
    </row>
    <row r="116" spans="1:14" ht="17.25">
      <c r="A116" s="46" t="s">
        <v>4</v>
      </c>
      <c r="B116" s="47" t="s">
        <v>5</v>
      </c>
      <c r="C116" s="47" t="s">
        <v>6</v>
      </c>
      <c r="D116" s="59" t="s">
        <v>119</v>
      </c>
      <c r="I116" s="3" t="s">
        <v>82</v>
      </c>
      <c r="J116">
        <f>5-8-12</f>
        <v>-15</v>
      </c>
      <c r="K116">
        <f>5-8-12</f>
        <v>-15</v>
      </c>
      <c r="L116">
        <f>5-6-9</f>
        <v>-10</v>
      </c>
    </row>
    <row r="117" spans="1:14" ht="17.25">
      <c r="A117" s="49" t="s">
        <v>129</v>
      </c>
      <c r="B117" s="43">
        <v>12</v>
      </c>
      <c r="C117" s="43">
        <v>720</v>
      </c>
      <c r="D117" s="60">
        <f>C117+60</f>
        <v>780</v>
      </c>
      <c r="I117" s="3" t="s">
        <v>83</v>
      </c>
      <c r="J117">
        <f>5-8</f>
        <v>-3</v>
      </c>
      <c r="K117">
        <f>5-10</f>
        <v>-5</v>
      </c>
      <c r="L117">
        <f>5-12</f>
        <v>-7</v>
      </c>
    </row>
    <row r="118" spans="1:14">
      <c r="A118" s="43"/>
      <c r="B118" s="43"/>
      <c r="C118" s="43"/>
      <c r="D118" s="43"/>
      <c r="I118" s="3" t="s">
        <v>84</v>
      </c>
      <c r="J118">
        <f>5-9</f>
        <v>-4</v>
      </c>
      <c r="K118">
        <f>5-11</f>
        <v>-6</v>
      </c>
      <c r="L118">
        <f>5-13</f>
        <v>-8</v>
      </c>
    </row>
    <row r="119" spans="1:14" ht="18.75">
      <c r="A119" s="53" t="s">
        <v>125</v>
      </c>
      <c r="B119" s="43"/>
      <c r="C119" s="43"/>
      <c r="D119" s="43"/>
    </row>
    <row r="120" spans="1:14" ht="17.25">
      <c r="A120" s="46" t="s">
        <v>4</v>
      </c>
      <c r="B120" s="47" t="s">
        <v>5</v>
      </c>
      <c r="C120" s="47" t="s">
        <v>6</v>
      </c>
      <c r="D120" s="59" t="s">
        <v>119</v>
      </c>
    </row>
    <row r="121" spans="1:14" ht="17.25">
      <c r="A121" s="49" t="s">
        <v>128</v>
      </c>
      <c r="B121" s="43">
        <v>8</v>
      </c>
      <c r="C121" s="43">
        <v>720</v>
      </c>
      <c r="D121" s="60">
        <f>C121+60</f>
        <v>780</v>
      </c>
      <c r="I121" s="13"/>
      <c r="J121" s="33" t="s">
        <v>60</v>
      </c>
      <c r="K121" s="33" t="s">
        <v>61</v>
      </c>
      <c r="L121" s="33" t="s">
        <v>62</v>
      </c>
      <c r="M121" s="33" t="s">
        <v>63</v>
      </c>
      <c r="N121" s="33" t="s">
        <v>70</v>
      </c>
    </row>
    <row r="122" spans="1:14">
      <c r="A122" s="43"/>
      <c r="B122" s="43"/>
      <c r="C122" s="43"/>
      <c r="D122" s="43"/>
      <c r="I122" s="13"/>
      <c r="J122" s="13"/>
      <c r="K122" s="13"/>
      <c r="L122" s="13"/>
      <c r="M122" s="13"/>
      <c r="N122" s="13"/>
    </row>
    <row r="123" spans="1:14" ht="18.75">
      <c r="A123" s="53" t="s">
        <v>126</v>
      </c>
      <c r="B123" s="43"/>
      <c r="C123" s="43"/>
      <c r="D123" s="43"/>
      <c r="I123" s="34" t="s">
        <v>71</v>
      </c>
      <c r="J123" s="13">
        <f>J105+J84</f>
        <v>3212</v>
      </c>
      <c r="K123" s="13">
        <f>K105+K84</f>
        <v>3205</v>
      </c>
      <c r="L123" s="13">
        <f>L105+L84</f>
        <v>3319</v>
      </c>
      <c r="M123" s="13">
        <f>M105+M84</f>
        <v>3396</v>
      </c>
      <c r="N123" s="13">
        <f>N105+N84</f>
        <v>3824</v>
      </c>
    </row>
    <row r="124" spans="1:14" ht="17.25">
      <c r="A124" s="46" t="s">
        <v>4</v>
      </c>
      <c r="B124" s="47" t="s">
        <v>5</v>
      </c>
      <c r="C124" s="47" t="s">
        <v>6</v>
      </c>
      <c r="D124" s="59" t="s">
        <v>119</v>
      </c>
      <c r="I124" s="34" t="s">
        <v>72</v>
      </c>
      <c r="J124" s="13">
        <f t="shared" ref="J124:N135" si="4">J106+J85</f>
        <v>3159</v>
      </c>
      <c r="K124" s="13">
        <f t="shared" si="4"/>
        <v>3152</v>
      </c>
      <c r="L124" s="13">
        <f t="shared" si="4"/>
        <v>3265</v>
      </c>
      <c r="M124" s="13">
        <f t="shared" si="4"/>
        <v>3346</v>
      </c>
      <c r="N124" s="13">
        <f t="shared" si="4"/>
        <v>3623</v>
      </c>
    </row>
    <row r="125" spans="1:14" ht="17.25">
      <c r="A125" s="49" t="s">
        <v>127</v>
      </c>
      <c r="B125" s="43">
        <v>12</v>
      </c>
      <c r="C125" s="43">
        <v>720</v>
      </c>
      <c r="D125" s="60">
        <f>C125+60</f>
        <v>780</v>
      </c>
      <c r="I125" s="34" t="s">
        <v>73</v>
      </c>
      <c r="J125" s="13">
        <f t="shared" si="4"/>
        <v>3141</v>
      </c>
      <c r="K125" s="13">
        <f t="shared" si="4"/>
        <v>3135</v>
      </c>
      <c r="L125" s="13">
        <f t="shared" si="4"/>
        <v>3248</v>
      </c>
      <c r="M125" s="13">
        <f t="shared" si="4"/>
        <v>3324</v>
      </c>
      <c r="N125" s="13">
        <f t="shared" si="4"/>
        <v>3507</v>
      </c>
    </row>
    <row r="126" spans="1:14">
      <c r="A126" s="49"/>
      <c r="B126" s="43"/>
      <c r="C126" s="43"/>
      <c r="D126" s="52"/>
      <c r="I126" s="34" t="s">
        <v>74</v>
      </c>
      <c r="J126" s="13">
        <f t="shared" si="4"/>
        <v>3158</v>
      </c>
      <c r="K126" s="13">
        <f t="shared" si="4"/>
        <v>3152</v>
      </c>
      <c r="L126" s="13">
        <f t="shared" si="4"/>
        <v>3255</v>
      </c>
      <c r="M126" s="13">
        <f t="shared" si="4"/>
        <v>3326</v>
      </c>
      <c r="N126" s="13">
        <f t="shared" si="4"/>
        <v>3426</v>
      </c>
    </row>
    <row r="127" spans="1:14">
      <c r="I127" s="34" t="s">
        <v>75</v>
      </c>
      <c r="J127" s="13">
        <f t="shared" si="4"/>
        <v>3146</v>
      </c>
      <c r="K127" s="13">
        <f t="shared" si="4"/>
        <v>3141</v>
      </c>
      <c r="L127" s="13">
        <f t="shared" si="4"/>
        <v>3245</v>
      </c>
      <c r="M127" s="13"/>
      <c r="N127" s="13">
        <f t="shared" si="4"/>
        <v>3377</v>
      </c>
    </row>
    <row r="128" spans="1:14">
      <c r="I128" s="34" t="s">
        <v>76</v>
      </c>
      <c r="J128" s="13">
        <f t="shared" si="4"/>
        <v>3111</v>
      </c>
      <c r="K128" s="13">
        <f t="shared" si="4"/>
        <v>3108</v>
      </c>
      <c r="L128" s="13">
        <f t="shared" si="4"/>
        <v>3201</v>
      </c>
      <c r="M128" s="13"/>
      <c r="N128" s="13">
        <f t="shared" si="4"/>
        <v>3371</v>
      </c>
    </row>
    <row r="129" spans="9:14">
      <c r="I129" s="34" t="s">
        <v>77</v>
      </c>
      <c r="J129" s="13">
        <f t="shared" si="4"/>
        <v>3108</v>
      </c>
      <c r="K129" s="13">
        <f t="shared" si="4"/>
        <v>3106</v>
      </c>
      <c r="L129" s="13">
        <f t="shared" si="4"/>
        <v>3195</v>
      </c>
      <c r="M129" s="13"/>
      <c r="N129" s="13"/>
    </row>
    <row r="130" spans="9:14">
      <c r="I130" s="34" t="s">
        <v>78</v>
      </c>
      <c r="J130" s="13">
        <f t="shared" si="4"/>
        <v>3139</v>
      </c>
      <c r="K130" s="13">
        <f t="shared" si="4"/>
        <v>3138</v>
      </c>
      <c r="L130" s="13">
        <f t="shared" si="4"/>
        <v>3216</v>
      </c>
      <c r="M130" s="13"/>
      <c r="N130" s="13"/>
    </row>
    <row r="131" spans="9:14">
      <c r="I131" s="34" t="s">
        <v>79</v>
      </c>
      <c r="J131" s="13">
        <f t="shared" si="4"/>
        <v>3113</v>
      </c>
      <c r="K131" s="13">
        <f t="shared" si="4"/>
        <v>3111</v>
      </c>
      <c r="L131" s="13">
        <f t="shared" si="4"/>
        <v>3193</v>
      </c>
      <c r="M131" s="13"/>
      <c r="N131" s="13"/>
    </row>
    <row r="132" spans="9:14">
      <c r="I132" s="34" t="s">
        <v>80</v>
      </c>
      <c r="J132" s="13">
        <f t="shared" si="4"/>
        <v>3084</v>
      </c>
      <c r="K132" s="13">
        <f t="shared" si="4"/>
        <v>3081</v>
      </c>
      <c r="L132" s="13">
        <f t="shared" si="4"/>
        <v>3156</v>
      </c>
      <c r="M132" s="13"/>
      <c r="N132" s="13"/>
    </row>
    <row r="133" spans="9:14">
      <c r="I133" s="34" t="s">
        <v>81</v>
      </c>
      <c r="J133" s="13">
        <f t="shared" si="4"/>
        <v>3063</v>
      </c>
      <c r="K133" s="13">
        <f t="shared" si="4"/>
        <v>3058</v>
      </c>
      <c r="L133" s="13">
        <f t="shared" si="4"/>
        <v>3126</v>
      </c>
      <c r="M133" s="13"/>
      <c r="N133" s="13"/>
    </row>
    <row r="134" spans="9:14">
      <c r="I134" s="34" t="s">
        <v>82</v>
      </c>
      <c r="J134" s="13">
        <f t="shared" si="4"/>
        <v>3059</v>
      </c>
      <c r="K134" s="13">
        <f t="shared" si="4"/>
        <v>3051</v>
      </c>
      <c r="L134" s="13">
        <f t="shared" si="4"/>
        <v>3112</v>
      </c>
      <c r="M134" s="13"/>
      <c r="N134" s="13"/>
    </row>
    <row r="135" spans="9:14">
      <c r="I135" s="34" t="s">
        <v>83</v>
      </c>
      <c r="J135" s="13">
        <f t="shared" si="4"/>
        <v>2979</v>
      </c>
      <c r="K135" s="13">
        <f t="shared" si="4"/>
        <v>2978</v>
      </c>
      <c r="L135" s="13">
        <f t="shared" si="4"/>
        <v>3054</v>
      </c>
      <c r="M135" s="13"/>
      <c r="N135" s="13"/>
    </row>
    <row r="136" spans="9:14">
      <c r="I136" s="34" t="s">
        <v>84</v>
      </c>
      <c r="J136" s="13">
        <f>J118+J97</f>
        <v>2918</v>
      </c>
      <c r="K136" s="13">
        <f>K118+K97</f>
        <v>2917</v>
      </c>
      <c r="L136" s="13">
        <f>L118+L97</f>
        <v>2993</v>
      </c>
      <c r="N136" s="13"/>
    </row>
  </sheetData>
  <sortState ref="A79:E98">
    <sortCondition ref="C97"/>
  </sortState>
  <mergeCells count="3">
    <mergeCell ref="C1:D1"/>
    <mergeCell ref="C15:D15"/>
    <mergeCell ref="C40:D40"/>
  </mergeCells>
  <pageMargins left="0.7" right="1.86" top="0.27" bottom="0.18" header="0.2" footer="0.12"/>
  <pageSetup orientation="portrait" verticalDpi="0" r:id="rId1"/>
  <headerFooter>
    <oddFooter>Page &amp;P of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T16"/>
  <sheetViews>
    <sheetView workbookViewId="0">
      <selection sqref="A1:T1048576"/>
    </sheetView>
  </sheetViews>
  <sheetFormatPr defaultColWidth="5" defaultRowHeight="48" customHeight="1"/>
  <cols>
    <col min="4" max="4" width="5" style="11"/>
    <col min="8" max="8" width="5" style="11"/>
    <col min="12" max="12" width="5" style="11"/>
    <col min="16" max="16" width="5" style="11"/>
    <col min="20" max="20" width="5" style="11"/>
  </cols>
  <sheetData>
    <row r="1" spans="1:20" ht="48" customHeight="1">
      <c r="A1" s="7">
        <f>'Line details'!D109</f>
        <v>782</v>
      </c>
      <c r="B1" s="8">
        <f>'Line details'!C109</f>
        <v>722</v>
      </c>
      <c r="C1" s="9" t="str">
        <f>'Line details'!A109</f>
        <v>K3</v>
      </c>
      <c r="D1" s="10" t="s">
        <v>131</v>
      </c>
      <c r="E1" s="7">
        <f>'Line details'!D93</f>
        <v>338</v>
      </c>
      <c r="F1" s="8">
        <f>'Line details'!C93</f>
        <v>278</v>
      </c>
      <c r="G1" s="9" t="str">
        <f>'Line details'!A93</f>
        <v>A10</v>
      </c>
      <c r="H1" s="10" t="s">
        <v>131</v>
      </c>
      <c r="I1" s="7">
        <f>'Line details'!D75</f>
        <v>497</v>
      </c>
      <c r="J1" s="8">
        <f>'Line details'!C75</f>
        <v>437</v>
      </c>
      <c r="K1" s="9" t="str">
        <f>'Line details'!A75</f>
        <v>C5</v>
      </c>
      <c r="L1" s="10" t="s">
        <v>131</v>
      </c>
      <c r="M1" s="7">
        <f>'Line details'!D57</f>
        <v>404</v>
      </c>
      <c r="N1" s="8">
        <f>'Line details'!C57</f>
        <v>344</v>
      </c>
      <c r="O1" s="9" t="str">
        <f>'Line details'!A57</f>
        <v>B3</v>
      </c>
      <c r="P1" s="10" t="s">
        <v>131</v>
      </c>
      <c r="Q1" s="7">
        <f>'Line details'!D12</f>
        <v>1890</v>
      </c>
      <c r="R1" s="8" t="s">
        <v>130</v>
      </c>
      <c r="S1" s="9" t="str">
        <f>'[1]Line details'!A18</f>
        <v>KR1</v>
      </c>
      <c r="T1" s="10" t="s">
        <v>131</v>
      </c>
    </row>
    <row r="2" spans="1:20" ht="48" customHeight="1">
      <c r="A2" s="7">
        <f>'Line details'!D110</f>
        <v>808</v>
      </c>
      <c r="B2" s="8">
        <f>'Line details'!C110</f>
        <v>748</v>
      </c>
      <c r="C2" s="9" t="str">
        <f>'Line details'!A110</f>
        <v>K2</v>
      </c>
      <c r="D2" s="10" t="s">
        <v>131</v>
      </c>
      <c r="E2" s="7">
        <f>'Line details'!D94</f>
        <v>362</v>
      </c>
      <c r="F2" s="8">
        <f>'Line details'!C94</f>
        <v>302</v>
      </c>
      <c r="G2" s="9" t="str">
        <f>'Line details'!A94</f>
        <v>A7</v>
      </c>
      <c r="H2" s="10" t="s">
        <v>131</v>
      </c>
      <c r="I2" s="7">
        <f>'Line details'!D76</f>
        <v>501</v>
      </c>
      <c r="J2" s="8">
        <f>'Line details'!C76</f>
        <v>441</v>
      </c>
      <c r="K2" s="9" t="str">
        <f>'Line details'!A76</f>
        <v>C3</v>
      </c>
      <c r="L2" s="10" t="s">
        <v>131</v>
      </c>
      <c r="M2" s="7">
        <f>'Line details'!D58</f>
        <v>408</v>
      </c>
      <c r="N2" s="8">
        <f>'Line details'!C58</f>
        <v>348</v>
      </c>
      <c r="O2" s="9" t="str">
        <f>'Line details'!A58</f>
        <v>B8</v>
      </c>
      <c r="P2" s="10" t="s">
        <v>131</v>
      </c>
      <c r="Q2" s="7"/>
      <c r="R2" s="8"/>
      <c r="S2" s="9"/>
      <c r="T2" s="10" t="s">
        <v>131</v>
      </c>
    </row>
    <row r="3" spans="1:20" ht="48" customHeight="1">
      <c r="A3" s="7">
        <f>'Line details'!D111</f>
        <v>1008</v>
      </c>
      <c r="B3" s="8">
        <f>'Line details'!C111</f>
        <v>948</v>
      </c>
      <c r="C3" s="9" t="str">
        <f>'Line details'!A111</f>
        <v>K1</v>
      </c>
      <c r="D3" s="10" t="s">
        <v>131</v>
      </c>
      <c r="E3" s="7">
        <f>'Line details'!D95</f>
        <v>365</v>
      </c>
      <c r="F3" s="8">
        <f>'Line details'!C95</f>
        <v>305</v>
      </c>
      <c r="G3" s="9" t="str">
        <f>'Line details'!A95</f>
        <v>A6</v>
      </c>
      <c r="H3" s="10" t="s">
        <v>131</v>
      </c>
      <c r="I3" s="7">
        <f>'Line details'!D77</f>
        <v>509</v>
      </c>
      <c r="J3" s="8">
        <f>'Line details'!C77</f>
        <v>449</v>
      </c>
      <c r="K3" s="9" t="str">
        <f>'Line details'!A77</f>
        <v>C4</v>
      </c>
      <c r="L3" s="10" t="s">
        <v>131</v>
      </c>
      <c r="M3" s="7">
        <f>'Line details'!D59</f>
        <v>409</v>
      </c>
      <c r="N3" s="8">
        <f>'Line details'!C59</f>
        <v>349</v>
      </c>
      <c r="O3" s="9" t="str">
        <f>'Line details'!A59</f>
        <v>B5</v>
      </c>
      <c r="P3" s="10" t="s">
        <v>131</v>
      </c>
      <c r="Q3" s="7">
        <f>'Line details'!D26</f>
        <v>2075</v>
      </c>
      <c r="R3" s="8">
        <f>'Line details'!C26</f>
        <v>1980</v>
      </c>
      <c r="S3" s="9" t="str">
        <f>'Line details'!A26</f>
        <v>BR4</v>
      </c>
      <c r="T3" s="10" t="s">
        <v>131</v>
      </c>
    </row>
    <row r="4" spans="1:20" ht="48" customHeight="1">
      <c r="A4" s="7">
        <f>'Line details'!D112</f>
        <v>1080</v>
      </c>
      <c r="B4" s="8">
        <f>'Line details'!C112</f>
        <v>1020</v>
      </c>
      <c r="C4" s="9" t="str">
        <f>'Line details'!A112</f>
        <v>KM2,3</v>
      </c>
      <c r="D4" s="10" t="s">
        <v>131</v>
      </c>
      <c r="E4" s="7">
        <f>'Line details'!D96</f>
        <v>366</v>
      </c>
      <c r="F4" s="8">
        <f>'Line details'!C96</f>
        <v>306</v>
      </c>
      <c r="G4" s="9" t="str">
        <f>'Line details'!A96</f>
        <v>A9</v>
      </c>
      <c r="H4" s="10" t="s">
        <v>131</v>
      </c>
      <c r="I4" s="7">
        <f>'Line details'!D78</f>
        <v>518</v>
      </c>
      <c r="J4" s="8">
        <f>'Line details'!C78</f>
        <v>458</v>
      </c>
      <c r="K4" s="9" t="str">
        <f>'Line details'!A78</f>
        <v>C2</v>
      </c>
      <c r="L4" s="10" t="s">
        <v>131</v>
      </c>
      <c r="M4" s="7">
        <f>'Line details'!D60</f>
        <v>421</v>
      </c>
      <c r="N4" s="8">
        <f>'Line details'!C60</f>
        <v>361</v>
      </c>
      <c r="O4" s="9" t="str">
        <f>'Line details'!A60</f>
        <v>B2</v>
      </c>
      <c r="P4" s="10" t="s">
        <v>131</v>
      </c>
      <c r="Q4" s="7">
        <f>'Line details'!D27</f>
        <v>0</v>
      </c>
      <c r="R4" s="8">
        <f>'Line details'!C27</f>
        <v>0</v>
      </c>
      <c r="S4" s="9">
        <f>'Line details'!A27</f>
        <v>0</v>
      </c>
      <c r="T4" s="10" t="s">
        <v>131</v>
      </c>
    </row>
    <row r="5" spans="1:20" ht="48" customHeight="1">
      <c r="A5" s="7">
        <f>'Line details'!D113</f>
        <v>1170</v>
      </c>
      <c r="B5" s="8">
        <f>'Line details'!C113</f>
        <v>1110</v>
      </c>
      <c r="C5" s="9" t="str">
        <f>'Line details'!A113</f>
        <v>KM1</v>
      </c>
      <c r="D5" s="10" t="s">
        <v>131</v>
      </c>
      <c r="E5" s="7">
        <f>'Line details'!D97</f>
        <v>394</v>
      </c>
      <c r="F5" s="8">
        <f>'Line details'!C97</f>
        <v>334</v>
      </c>
      <c r="G5" s="9" t="str">
        <f>'Line details'!A97</f>
        <v>A8</v>
      </c>
      <c r="H5" s="10" t="s">
        <v>131</v>
      </c>
      <c r="I5" s="7">
        <f>'Line details'!D79</f>
        <v>571</v>
      </c>
      <c r="J5" s="8">
        <f>'Line details'!C79</f>
        <v>511</v>
      </c>
      <c r="K5" s="9" t="str">
        <f>'Line details'!A79</f>
        <v>C1</v>
      </c>
      <c r="L5" s="10" t="s">
        <v>131</v>
      </c>
      <c r="M5" s="7">
        <f>'Line details'!D61</f>
        <v>422</v>
      </c>
      <c r="N5" s="8">
        <f>'Line details'!C61</f>
        <v>362</v>
      </c>
      <c r="O5" s="9" t="str">
        <f>'Line details'!A61</f>
        <v>B4</v>
      </c>
      <c r="P5" s="10" t="s">
        <v>131</v>
      </c>
      <c r="Q5" s="7">
        <f>'Line details'!D30</f>
        <v>2195</v>
      </c>
      <c r="R5" s="8">
        <f>'Line details'!C30</f>
        <v>2100</v>
      </c>
      <c r="S5" s="9" t="str">
        <f>'Line details'!A30</f>
        <v>CR1-3</v>
      </c>
      <c r="T5" s="10" t="s">
        <v>131</v>
      </c>
    </row>
    <row r="6" spans="1:20" ht="48" customHeight="1">
      <c r="A6" s="7">
        <f>'Line details'!D114</f>
        <v>0</v>
      </c>
      <c r="B6" s="8">
        <f>'Line details'!C114</f>
        <v>0</v>
      </c>
      <c r="C6" s="9">
        <f>'Line details'!A114</f>
        <v>0</v>
      </c>
      <c r="D6" s="10" t="s">
        <v>131</v>
      </c>
      <c r="E6" s="7">
        <f>'Line details'!D98</f>
        <v>395</v>
      </c>
      <c r="F6" s="8">
        <f>'Line details'!C98</f>
        <v>335</v>
      </c>
      <c r="G6" s="9" t="str">
        <f>'Line details'!A98</f>
        <v>A3</v>
      </c>
      <c r="H6" s="10" t="s">
        <v>131</v>
      </c>
      <c r="I6" s="7">
        <f>'Line details'!D80</f>
        <v>579</v>
      </c>
      <c r="J6" s="8">
        <f>'Line details'!C80</f>
        <v>519</v>
      </c>
      <c r="K6" s="9" t="str">
        <f>'Line details'!A80</f>
        <v>D3</v>
      </c>
      <c r="L6" s="10" t="s">
        <v>131</v>
      </c>
      <c r="M6" s="7">
        <f>'Line details'!D62</f>
        <v>473</v>
      </c>
      <c r="N6" s="8">
        <f>'Line details'!C62</f>
        <v>413</v>
      </c>
      <c r="O6" s="9" t="str">
        <f>'Line details'!A62</f>
        <v>B1</v>
      </c>
      <c r="P6" s="10" t="s">
        <v>131</v>
      </c>
      <c r="Q6" s="7">
        <f>'Line details'!D31</f>
        <v>0</v>
      </c>
      <c r="R6" s="8">
        <f>'Line details'!C31</f>
        <v>0</v>
      </c>
      <c r="S6" s="9">
        <f>'Line details'!A31</f>
        <v>0</v>
      </c>
      <c r="T6" s="10" t="s">
        <v>131</v>
      </c>
    </row>
    <row r="7" spans="1:20" ht="48" customHeight="1">
      <c r="A7" s="7">
        <f>'Line details'!D117</f>
        <v>780</v>
      </c>
      <c r="B7" s="8">
        <f>'Line details'!C117</f>
        <v>720</v>
      </c>
      <c r="C7" s="9" t="str">
        <f>'Line details'!A117</f>
        <v>BM1-6</v>
      </c>
      <c r="D7" s="10" t="s">
        <v>131</v>
      </c>
      <c r="E7" s="7">
        <f>'Line details'!D99</f>
        <v>399</v>
      </c>
      <c r="F7" s="8">
        <f>'Line details'!C99</f>
        <v>339</v>
      </c>
      <c r="G7" s="9" t="str">
        <f>'Line details'!A99</f>
        <v>A5</v>
      </c>
      <c r="H7" s="10" t="s">
        <v>131</v>
      </c>
      <c r="I7" s="7">
        <f>'Line details'!D81</f>
        <v>582</v>
      </c>
      <c r="J7" s="8">
        <f>'Line details'!C81</f>
        <v>522</v>
      </c>
      <c r="K7" s="9" t="str">
        <f>'Line details'!A81</f>
        <v>D4</v>
      </c>
      <c r="L7" s="10" t="s">
        <v>131</v>
      </c>
      <c r="M7" s="7">
        <f>'Line details'!D63</f>
        <v>1002</v>
      </c>
      <c r="N7" s="8">
        <f>'Line details'!C63</f>
        <v>942</v>
      </c>
      <c r="O7" s="9" t="str">
        <f>'Line details'!A63</f>
        <v>A14</v>
      </c>
      <c r="P7" s="10" t="s">
        <v>131</v>
      </c>
      <c r="Q7" s="7">
        <f>'Line details'!D34</f>
        <v>2180</v>
      </c>
      <c r="R7" s="8">
        <f>'Line details'!C34</f>
        <v>2085</v>
      </c>
      <c r="S7" s="9" t="str">
        <f>'Line details'!A34</f>
        <v>BR1-3</v>
      </c>
      <c r="T7" s="10" t="s">
        <v>131</v>
      </c>
    </row>
    <row r="8" spans="1:20" ht="48" customHeight="1">
      <c r="A8" s="7">
        <f>'Line details'!D118</f>
        <v>0</v>
      </c>
      <c r="B8" s="8">
        <f>'Line details'!C118</f>
        <v>0</v>
      </c>
      <c r="C8" s="9">
        <f>'Line details'!A118</f>
        <v>0</v>
      </c>
      <c r="D8" s="10" t="s">
        <v>131</v>
      </c>
      <c r="E8" s="7">
        <f>'Line details'!D100</f>
        <v>413</v>
      </c>
      <c r="F8" s="8">
        <f>'Line details'!C100</f>
        <v>353</v>
      </c>
      <c r="G8" s="9" t="str">
        <f>'Line details'!A100</f>
        <v>A2,A4</v>
      </c>
      <c r="H8" s="10" t="s">
        <v>131</v>
      </c>
      <c r="I8" s="7">
        <f>'Line details'!D82</f>
        <v>601</v>
      </c>
      <c r="J8" s="8">
        <f>'Line details'!C82</f>
        <v>541</v>
      </c>
      <c r="K8" s="9" t="str">
        <f>'Line details'!A82</f>
        <v>D2</v>
      </c>
      <c r="L8" s="10" t="s">
        <v>131</v>
      </c>
      <c r="M8" s="7">
        <f>'Line details'!D64</f>
        <v>1063</v>
      </c>
      <c r="N8" s="8">
        <f>'Line details'!C64</f>
        <v>1003</v>
      </c>
      <c r="O8" s="9" t="str">
        <f>'Line details'!A64</f>
        <v>B13</v>
      </c>
      <c r="P8" s="10" t="s">
        <v>131</v>
      </c>
      <c r="Q8" s="7">
        <f>'Line details'!D35</f>
        <v>0</v>
      </c>
      <c r="R8" s="8">
        <f>'Line details'!C35</f>
        <v>0</v>
      </c>
      <c r="S8" s="9">
        <f>'Line details'!A35</f>
        <v>0</v>
      </c>
      <c r="T8" s="10" t="s">
        <v>131</v>
      </c>
    </row>
    <row r="9" spans="1:20" ht="48" customHeight="1">
      <c r="A9" s="7">
        <f>'Line details'!D121</f>
        <v>780</v>
      </c>
      <c r="B9" s="8">
        <f>'Line details'!C121</f>
        <v>720</v>
      </c>
      <c r="C9" s="9" t="str">
        <f>'Line details'!A121</f>
        <v>CM1-4</v>
      </c>
      <c r="D9" s="10" t="s">
        <v>131</v>
      </c>
      <c r="E9" s="7">
        <f>'Line details'!D101</f>
        <v>465</v>
      </c>
      <c r="F9" s="8">
        <f>'Line details'!C101</f>
        <v>405</v>
      </c>
      <c r="G9" s="9" t="str">
        <f>'Line details'!A101</f>
        <v>A1</v>
      </c>
      <c r="H9" s="10" t="s">
        <v>131</v>
      </c>
      <c r="I9" s="7">
        <f>'Line details'!D83</f>
        <v>650</v>
      </c>
      <c r="J9" s="8">
        <f>'Line details'!C83</f>
        <v>590</v>
      </c>
      <c r="K9" s="9" t="str">
        <f>'Line details'!A83</f>
        <v>D1</v>
      </c>
      <c r="L9" s="10" t="s">
        <v>131</v>
      </c>
      <c r="M9" s="7">
        <f>'Line details'!D65</f>
        <v>0</v>
      </c>
      <c r="N9" s="8">
        <f>'Line details'!C65</f>
        <v>0</v>
      </c>
      <c r="O9" s="9">
        <f>'Line details'!A65</f>
        <v>0</v>
      </c>
      <c r="P9" s="10" t="s">
        <v>131</v>
      </c>
      <c r="Q9" s="7">
        <f>'Line details'!D38</f>
        <v>2195</v>
      </c>
      <c r="R9" s="8">
        <f>'Line details'!C38</f>
        <v>2100</v>
      </c>
      <c r="S9" s="9" t="str">
        <f>'Line details'!A38</f>
        <v>AR1-3</v>
      </c>
      <c r="T9" s="10" t="s">
        <v>131</v>
      </c>
    </row>
    <row r="10" spans="1:20" ht="48" customHeight="1">
      <c r="A10" s="7">
        <f>'Line details'!D122</f>
        <v>0</v>
      </c>
      <c r="B10" s="8">
        <f>'Line details'!C122</f>
        <v>0</v>
      </c>
      <c r="C10" s="9">
        <f>'Line details'!A122</f>
        <v>0</v>
      </c>
      <c r="D10" s="10" t="s">
        <v>131</v>
      </c>
      <c r="E10" s="7">
        <f>'Line details'!D102</f>
        <v>1062</v>
      </c>
      <c r="F10" s="8">
        <f>'Line details'!C102</f>
        <v>1002</v>
      </c>
      <c r="G10" s="9" t="str">
        <f>'Line details'!A102</f>
        <v>A13</v>
      </c>
      <c r="H10" s="10" t="s">
        <v>131</v>
      </c>
      <c r="I10" s="7">
        <f>'Line details'!D84</f>
        <v>780</v>
      </c>
      <c r="J10" s="8">
        <f>'Line details'!C84</f>
        <v>720</v>
      </c>
      <c r="K10" s="9" t="str">
        <f>'Line details'!A84</f>
        <v>CM5,6</v>
      </c>
      <c r="L10" s="10" t="s">
        <v>131</v>
      </c>
      <c r="M10" s="7">
        <f>'Line details'!D68</f>
        <v>362</v>
      </c>
      <c r="N10" s="8">
        <f>'Line details'!C68</f>
        <v>302</v>
      </c>
      <c r="O10" s="9" t="str">
        <f>'Line details'!A68</f>
        <v>C12</v>
      </c>
      <c r="P10" s="10" t="s">
        <v>131</v>
      </c>
      <c r="Q10" s="7">
        <f>'Line details'!D39</f>
        <v>0</v>
      </c>
      <c r="R10" s="8">
        <f>'Line details'!C39</f>
        <v>0</v>
      </c>
      <c r="S10" s="9">
        <f>'Line details'!A39</f>
        <v>0</v>
      </c>
      <c r="T10" s="10" t="s">
        <v>131</v>
      </c>
    </row>
    <row r="11" spans="1:20" ht="48" customHeight="1">
      <c r="A11" s="7">
        <f>'Line details'!D125</f>
        <v>780</v>
      </c>
      <c r="B11" s="8">
        <f>'Line details'!C125</f>
        <v>720</v>
      </c>
      <c r="C11" s="9" t="str">
        <f>'Line details'!A125</f>
        <v>AM1-6</v>
      </c>
      <c r="D11" s="10" t="s">
        <v>131</v>
      </c>
      <c r="E11" s="7">
        <f>'Line details'!D103</f>
        <v>0</v>
      </c>
      <c r="F11" s="8">
        <f>'Line details'!C103</f>
        <v>0</v>
      </c>
      <c r="G11" s="9">
        <f>'Line details'!A103</f>
        <v>0</v>
      </c>
      <c r="H11" s="10" t="s">
        <v>131</v>
      </c>
      <c r="I11" s="7">
        <f>'Line details'!D85</f>
        <v>1003</v>
      </c>
      <c r="J11" s="8">
        <f>'Line details'!C85</f>
        <v>943</v>
      </c>
      <c r="K11" s="9" t="str">
        <f>'Line details'!A85</f>
        <v>B14</v>
      </c>
      <c r="L11" s="10" t="s">
        <v>131</v>
      </c>
      <c r="M11" s="7">
        <f>'Line details'!D69</f>
        <v>375</v>
      </c>
      <c r="N11" s="8">
        <f>'Line details'!C69</f>
        <v>315</v>
      </c>
      <c r="O11" s="9" t="str">
        <f>'Line details'!A69</f>
        <v>C11</v>
      </c>
      <c r="P11" s="10" t="s">
        <v>131</v>
      </c>
      <c r="Q11" s="7">
        <f>'Line details'!D51</f>
        <v>321</v>
      </c>
      <c r="R11" s="8">
        <f>'Line details'!C51</f>
        <v>261</v>
      </c>
      <c r="S11" s="9" t="str">
        <f>'Line details'!A51</f>
        <v>B12</v>
      </c>
      <c r="T11" s="10" t="s">
        <v>131</v>
      </c>
    </row>
    <row r="12" spans="1:20" ht="48" customHeight="1">
      <c r="A12" s="7" t="e">
        <f>'Line details'!#REF!</f>
        <v>#REF!</v>
      </c>
      <c r="B12" s="8" t="e">
        <f>'Line details'!#REF!</f>
        <v>#REF!</v>
      </c>
      <c r="C12" s="9" t="e">
        <f>'Line details'!#REF!</f>
        <v>#REF!</v>
      </c>
      <c r="D12" s="10" t="s">
        <v>131</v>
      </c>
      <c r="E12" s="7">
        <f>'Line details'!D104</f>
        <v>0</v>
      </c>
      <c r="F12" s="8">
        <f>'Line details'!C104</f>
        <v>0</v>
      </c>
      <c r="G12" s="9" t="str">
        <f>'Line details'!A104</f>
        <v>LIN-DSL-70-YELLO</v>
      </c>
      <c r="H12" s="10" t="s">
        <v>131</v>
      </c>
      <c r="I12" s="7">
        <f>'Line details'!D86</f>
        <v>1081</v>
      </c>
      <c r="J12" s="8">
        <f>'Line details'!C86</f>
        <v>1021</v>
      </c>
      <c r="K12" s="9" t="str">
        <f>'Line details'!A86</f>
        <v>C14</v>
      </c>
      <c r="L12" s="10" t="s">
        <v>131</v>
      </c>
      <c r="M12" s="7">
        <f>'Line details'!D70</f>
        <v>405</v>
      </c>
      <c r="N12" s="8">
        <f>'Line details'!C70</f>
        <v>345</v>
      </c>
      <c r="O12" s="9" t="str">
        <f>'Line details'!A70</f>
        <v>C10</v>
      </c>
      <c r="P12" s="10" t="s">
        <v>131</v>
      </c>
      <c r="Q12" s="7">
        <f>'Line details'!D52</f>
        <v>327</v>
      </c>
      <c r="R12" s="8">
        <f>'Line details'!C52</f>
        <v>267</v>
      </c>
      <c r="S12" s="9" t="str">
        <f>'Line details'!A52</f>
        <v>B11</v>
      </c>
      <c r="T12" s="10" t="s">
        <v>131</v>
      </c>
    </row>
    <row r="13" spans="1:20" ht="48" customHeight="1">
      <c r="A13" s="7"/>
      <c r="B13" s="8" t="e">
        <f>'Line details'!#REF!</f>
        <v>#REF!</v>
      </c>
      <c r="C13" s="9" t="e">
        <f>'Line details'!#REF!</f>
        <v>#REF!</v>
      </c>
      <c r="D13" s="10" t="s">
        <v>131</v>
      </c>
      <c r="E13" s="7" t="str">
        <f>'Line details'!D105</f>
        <v>Cut</v>
      </c>
      <c r="F13" s="8" t="str">
        <f>'Line details'!C105</f>
        <v>Sewn</v>
      </c>
      <c r="G13" s="9" t="str">
        <f>'Line details'!A105</f>
        <v>Name</v>
      </c>
      <c r="H13" s="10" t="s">
        <v>131</v>
      </c>
      <c r="I13" s="7">
        <f>'Line details'!D87</f>
        <v>1141</v>
      </c>
      <c r="J13" s="8">
        <f>'Line details'!C87</f>
        <v>1081</v>
      </c>
      <c r="K13" s="9" t="str">
        <f>'Line details'!A87</f>
        <v>C13</v>
      </c>
      <c r="L13" s="10" t="s">
        <v>131</v>
      </c>
      <c r="M13" s="7">
        <f>'Line details'!D71</f>
        <v>441</v>
      </c>
      <c r="N13" s="8">
        <f>'Line details'!C71</f>
        <v>381</v>
      </c>
      <c r="O13" s="9" t="str">
        <f>'Line details'!A71</f>
        <v>C9</v>
      </c>
      <c r="P13" s="10" t="s">
        <v>131</v>
      </c>
      <c r="Q13" s="7">
        <f>'Line details'!D53</f>
        <v>350</v>
      </c>
      <c r="R13" s="8">
        <f>'Line details'!C53</f>
        <v>290</v>
      </c>
      <c r="S13" s="9" t="str">
        <f>'Line details'!A53</f>
        <v>B10</v>
      </c>
      <c r="T13" s="10" t="s">
        <v>131</v>
      </c>
    </row>
    <row r="14" spans="1:20" ht="48" customHeight="1">
      <c r="A14" s="7"/>
      <c r="B14" s="8"/>
      <c r="C14" s="9"/>
      <c r="D14" s="10" t="s">
        <v>131</v>
      </c>
      <c r="E14" s="7">
        <f>'Line details'!D106</f>
        <v>648</v>
      </c>
      <c r="F14" s="8">
        <f>'Line details'!C106</f>
        <v>588</v>
      </c>
      <c r="G14" s="9" t="str">
        <f>'Line details'!A106</f>
        <v>K6</v>
      </c>
      <c r="H14" s="10" t="s">
        <v>131</v>
      </c>
      <c r="I14" s="7">
        <f>'Line details'!D88</f>
        <v>0</v>
      </c>
      <c r="J14" s="8">
        <f>'Line details'!C88</f>
        <v>0</v>
      </c>
      <c r="K14" s="9">
        <f>'Line details'!A88</f>
        <v>0</v>
      </c>
      <c r="L14" s="10" t="s">
        <v>131</v>
      </c>
      <c r="M14" s="7">
        <f>'Line details'!D72</f>
        <v>448</v>
      </c>
      <c r="N14" s="8">
        <f>'Line details'!C72</f>
        <v>388</v>
      </c>
      <c r="O14" s="9" t="str">
        <f>'Line details'!A72</f>
        <v>C7</v>
      </c>
      <c r="P14" s="10" t="s">
        <v>131</v>
      </c>
      <c r="Q14" s="7">
        <f>'Line details'!D54</f>
        <v>375</v>
      </c>
      <c r="R14" s="8">
        <f>'Line details'!C54</f>
        <v>315</v>
      </c>
      <c r="S14" s="9" t="str">
        <f>'Line details'!A54</f>
        <v>B7</v>
      </c>
      <c r="T14" s="10" t="s">
        <v>131</v>
      </c>
    </row>
    <row r="15" spans="1:20" ht="48" customHeight="1">
      <c r="A15" s="7"/>
      <c r="B15" s="8"/>
      <c r="C15" s="9"/>
      <c r="D15" s="10" t="s">
        <v>131</v>
      </c>
      <c r="E15" s="7">
        <f>'Line details'!D107</f>
        <v>653</v>
      </c>
      <c r="F15" s="8">
        <f>'Line details'!C107</f>
        <v>593</v>
      </c>
      <c r="G15" s="9" t="str">
        <f>'Line details'!A107</f>
        <v>K5</v>
      </c>
      <c r="H15" s="10" t="s">
        <v>131</v>
      </c>
      <c r="I15" s="7">
        <f>'Line details'!D91</f>
        <v>314</v>
      </c>
      <c r="J15" s="8">
        <f>'Line details'!C91</f>
        <v>254</v>
      </c>
      <c r="K15" s="9" t="str">
        <f>'Line details'!A91</f>
        <v>A12</v>
      </c>
      <c r="L15" s="10" t="s">
        <v>131</v>
      </c>
      <c r="M15" s="7">
        <f>'Line details'!D73</f>
        <v>454</v>
      </c>
      <c r="N15" s="8">
        <f>'Line details'!C73</f>
        <v>394</v>
      </c>
      <c r="O15" s="9" t="str">
        <f>'Line details'!A73</f>
        <v>C6</v>
      </c>
      <c r="P15" s="10" t="s">
        <v>131</v>
      </c>
      <c r="Q15" s="7">
        <f>'Line details'!D55</f>
        <v>377</v>
      </c>
      <c r="R15" s="8">
        <f>'Line details'!C55</f>
        <v>317</v>
      </c>
      <c r="S15" s="9" t="str">
        <f>'Line details'!A55</f>
        <v>B6</v>
      </c>
      <c r="T15" s="10" t="s">
        <v>131</v>
      </c>
    </row>
    <row r="16" spans="1:20" ht="48" customHeight="1">
      <c r="A16" s="7"/>
      <c r="B16" s="8"/>
      <c r="C16" s="9"/>
      <c r="D16" s="10" t="s">
        <v>131</v>
      </c>
      <c r="E16" s="7">
        <f>'Line details'!D108</f>
        <v>702</v>
      </c>
      <c r="F16" s="8">
        <f>'Line details'!C108</f>
        <v>642</v>
      </c>
      <c r="G16" s="9" t="str">
        <f>'Line details'!A108</f>
        <v>K4</v>
      </c>
      <c r="H16" s="10" t="s">
        <v>131</v>
      </c>
      <c r="I16" s="7">
        <f>'Line details'!D92</f>
        <v>317</v>
      </c>
      <c r="J16" s="8">
        <f>'Line details'!C92</f>
        <v>257</v>
      </c>
      <c r="K16" s="9" t="str">
        <f>'Line details'!A92</f>
        <v>A11</v>
      </c>
      <c r="L16" s="10" t="s">
        <v>131</v>
      </c>
      <c r="M16" s="7">
        <f>'Line details'!D74</f>
        <v>470</v>
      </c>
      <c r="N16" s="8">
        <f>'Line details'!C74</f>
        <v>410</v>
      </c>
      <c r="O16" s="9" t="str">
        <f>'Line details'!A74</f>
        <v>C8</v>
      </c>
      <c r="P16" s="10" t="s">
        <v>131</v>
      </c>
      <c r="Q16" s="7">
        <f>'Line details'!D56</f>
        <v>379</v>
      </c>
      <c r="R16" s="8">
        <f>'Line details'!C56</f>
        <v>319</v>
      </c>
      <c r="S16" s="9" t="str">
        <f>'Line details'!A56</f>
        <v>B9</v>
      </c>
      <c r="T16" s="10" t="s">
        <v>131</v>
      </c>
    </row>
  </sheetData>
  <pageMargins left="0.16" right="0.24" top="0.21" bottom="0.16" header="0.3" footer="0.19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P21"/>
  <sheetViews>
    <sheetView zoomScale="70" zoomScaleNormal="70" workbookViewId="0">
      <selection activeCell="A2" sqref="A2:P21"/>
    </sheetView>
  </sheetViews>
  <sheetFormatPr defaultRowHeight="15"/>
  <cols>
    <col min="2" max="2" width="9.28515625" customWidth="1"/>
    <col min="3" max="3" width="10.7109375" customWidth="1"/>
  </cols>
  <sheetData>
    <row r="2" spans="1:16" ht="32.25" thickBot="1">
      <c r="A2" s="15" t="s">
        <v>139</v>
      </c>
      <c r="B2" s="16"/>
      <c r="C2" s="16"/>
      <c r="D2" s="16"/>
      <c r="E2" s="16"/>
      <c r="F2" s="16"/>
      <c r="G2" s="16"/>
      <c r="H2" s="16"/>
      <c r="I2" s="57">
        <v>43137</v>
      </c>
      <c r="J2" s="58"/>
      <c r="K2" s="16"/>
      <c r="L2" s="16"/>
      <c r="M2" s="16"/>
      <c r="N2" s="16"/>
      <c r="O2" s="16"/>
      <c r="P2" s="16"/>
    </row>
    <row r="3" spans="1:16" ht="21.75" thickBot="1">
      <c r="A3" s="17" t="s">
        <v>133</v>
      </c>
      <c r="B3" s="16"/>
      <c r="C3" s="18"/>
      <c r="D3" s="19"/>
      <c r="E3" s="20"/>
      <c r="F3" s="20"/>
      <c r="G3" s="21"/>
      <c r="H3" s="18"/>
      <c r="I3" s="16"/>
      <c r="J3" s="16"/>
      <c r="K3" s="22" t="s">
        <v>134</v>
      </c>
      <c r="L3" s="23"/>
      <c r="M3" s="24"/>
      <c r="N3" s="25"/>
      <c r="O3" s="26"/>
      <c r="P3" s="16"/>
    </row>
    <row r="4" spans="1:16" ht="21.75" thickBot="1">
      <c r="A4" s="27" t="s">
        <v>135</v>
      </c>
      <c r="B4" s="16"/>
      <c r="C4" s="18"/>
      <c r="D4" s="28"/>
      <c r="E4" s="29"/>
      <c r="F4" s="29"/>
      <c r="G4" s="30"/>
      <c r="H4" s="18"/>
      <c r="I4" s="16"/>
      <c r="J4" s="16"/>
      <c r="K4" s="22" t="s">
        <v>136</v>
      </c>
      <c r="L4" s="23"/>
      <c r="M4" s="24"/>
      <c r="N4" s="25"/>
      <c r="O4" s="26"/>
      <c r="P4" s="16"/>
    </row>
    <row r="5" spans="1:16" ht="19.5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</row>
    <row r="6" spans="1:16" ht="21">
      <c r="A6" s="31"/>
      <c r="B6" s="56" t="s">
        <v>60</v>
      </c>
      <c r="C6" s="56"/>
      <c r="D6" s="56"/>
      <c r="E6" s="56" t="s">
        <v>61</v>
      </c>
      <c r="F6" s="56"/>
      <c r="G6" s="56"/>
      <c r="H6" s="56" t="s">
        <v>62</v>
      </c>
      <c r="I6" s="56"/>
      <c r="J6" s="56"/>
      <c r="K6" s="56" t="s">
        <v>63</v>
      </c>
      <c r="L6" s="56"/>
      <c r="M6" s="56"/>
      <c r="N6" s="56" t="s">
        <v>70</v>
      </c>
      <c r="O6" s="56"/>
      <c r="P6" s="56"/>
    </row>
    <row r="7" spans="1:16" ht="19.5">
      <c r="A7" s="31"/>
      <c r="B7" s="31"/>
      <c r="C7" s="31" t="s">
        <v>137</v>
      </c>
      <c r="D7" s="31" t="s">
        <v>138</v>
      </c>
      <c r="E7" s="31"/>
      <c r="F7" s="31" t="s">
        <v>137</v>
      </c>
      <c r="G7" s="31" t="s">
        <v>138</v>
      </c>
      <c r="H7" s="31"/>
      <c r="I7" s="31" t="s">
        <v>137</v>
      </c>
      <c r="J7" s="31" t="s">
        <v>138</v>
      </c>
      <c r="K7" s="31"/>
      <c r="L7" s="31" t="s">
        <v>137</v>
      </c>
      <c r="M7" s="31" t="s">
        <v>138</v>
      </c>
      <c r="N7" s="31"/>
      <c r="O7" s="31" t="s">
        <v>137</v>
      </c>
      <c r="P7" s="31" t="s">
        <v>138</v>
      </c>
    </row>
    <row r="8" spans="1:16" ht="19.5">
      <c r="A8" s="32">
        <v>1</v>
      </c>
      <c r="B8" s="31">
        <f>'Line details'!J123</f>
        <v>3212</v>
      </c>
      <c r="C8" s="31"/>
      <c r="D8" s="31"/>
      <c r="E8" s="31">
        <f>'Line details'!K123</f>
        <v>3205</v>
      </c>
      <c r="F8" s="31"/>
      <c r="G8" s="31"/>
      <c r="H8" s="31">
        <f>'Line details'!L123</f>
        <v>3319</v>
      </c>
      <c r="I8" s="31"/>
      <c r="J8" s="31"/>
      <c r="K8" s="31">
        <f>'Line details'!M123</f>
        <v>3396</v>
      </c>
      <c r="L8" s="31"/>
      <c r="M8" s="31"/>
      <c r="N8" s="31">
        <f>'Line details'!N123</f>
        <v>3824</v>
      </c>
      <c r="O8" s="31"/>
      <c r="P8" s="31"/>
    </row>
    <row r="9" spans="1:16" ht="19.5">
      <c r="A9" s="32">
        <v>2</v>
      </c>
      <c r="B9" s="31">
        <f>'Line details'!J124</f>
        <v>3159</v>
      </c>
      <c r="C9" s="31"/>
      <c r="D9" s="31"/>
      <c r="E9" s="31">
        <f>'Line details'!K124</f>
        <v>3152</v>
      </c>
      <c r="F9" s="31"/>
      <c r="G9" s="31"/>
      <c r="H9" s="31">
        <f>'Line details'!L124</f>
        <v>3265</v>
      </c>
      <c r="I9" s="31"/>
      <c r="J9" s="31"/>
      <c r="K9" s="31">
        <f>'Line details'!M124</f>
        <v>3346</v>
      </c>
      <c r="L9" s="31"/>
      <c r="M9" s="31"/>
      <c r="N9" s="31">
        <f>'Line details'!N124</f>
        <v>3623</v>
      </c>
      <c r="O9" s="31"/>
      <c r="P9" s="31"/>
    </row>
    <row r="10" spans="1:16" ht="19.5">
      <c r="A10" s="32">
        <v>3</v>
      </c>
      <c r="B10" s="31">
        <f>'Line details'!J125</f>
        <v>3141</v>
      </c>
      <c r="C10" s="31"/>
      <c r="D10" s="31"/>
      <c r="E10" s="31">
        <f>'Line details'!K125</f>
        <v>3135</v>
      </c>
      <c r="F10" s="31"/>
      <c r="G10" s="31"/>
      <c r="H10" s="31">
        <f>'Line details'!L125</f>
        <v>3248</v>
      </c>
      <c r="I10" s="31"/>
      <c r="J10" s="31"/>
      <c r="K10" s="31">
        <f>'Line details'!M125</f>
        <v>3324</v>
      </c>
      <c r="L10" s="31"/>
      <c r="M10" s="31"/>
      <c r="N10" s="31">
        <f>'Line details'!N125</f>
        <v>3507</v>
      </c>
      <c r="O10" s="31"/>
      <c r="P10" s="31"/>
    </row>
    <row r="11" spans="1:16" ht="19.5">
      <c r="A11" s="32">
        <v>4</v>
      </c>
      <c r="B11" s="31">
        <f>'Line details'!J126</f>
        <v>3158</v>
      </c>
      <c r="C11" s="31"/>
      <c r="D11" s="31"/>
      <c r="E11" s="31">
        <f>'Line details'!K126</f>
        <v>3152</v>
      </c>
      <c r="F11" s="31"/>
      <c r="G11" s="31"/>
      <c r="H11" s="31">
        <f>'Line details'!L126</f>
        <v>3255</v>
      </c>
      <c r="I11" s="31"/>
      <c r="J11" s="31"/>
      <c r="K11" s="31">
        <f>'Line details'!M126</f>
        <v>3326</v>
      </c>
      <c r="L11" s="31"/>
      <c r="M11" s="31"/>
      <c r="N11" s="31">
        <f>'Line details'!N126</f>
        <v>3426</v>
      </c>
      <c r="O11" s="31"/>
      <c r="P11" s="31"/>
    </row>
    <row r="12" spans="1:16" ht="19.5">
      <c r="A12" s="32">
        <v>5</v>
      </c>
      <c r="B12" s="31">
        <f>'Line details'!J127</f>
        <v>3146</v>
      </c>
      <c r="C12" s="31"/>
      <c r="D12" s="31"/>
      <c r="E12" s="31">
        <f>'Line details'!K127</f>
        <v>3141</v>
      </c>
      <c r="F12" s="31"/>
      <c r="G12" s="31"/>
      <c r="H12" s="31">
        <f>'Line details'!L127</f>
        <v>3245</v>
      </c>
      <c r="I12" s="31"/>
      <c r="J12" s="31"/>
      <c r="K12" s="31"/>
      <c r="L12" s="31"/>
      <c r="M12" s="31"/>
      <c r="N12" s="31">
        <f>'Line details'!N127</f>
        <v>3377</v>
      </c>
      <c r="O12" s="31"/>
      <c r="P12" s="31"/>
    </row>
    <row r="13" spans="1:16" ht="19.5">
      <c r="A13" s="32">
        <v>6</v>
      </c>
      <c r="B13" s="31">
        <f>'Line details'!J128</f>
        <v>3111</v>
      </c>
      <c r="C13" s="31"/>
      <c r="D13" s="31"/>
      <c r="E13" s="31">
        <f>'Line details'!K128</f>
        <v>3108</v>
      </c>
      <c r="F13" s="31"/>
      <c r="G13" s="31"/>
      <c r="H13" s="31">
        <f>'Line details'!L128</f>
        <v>3201</v>
      </c>
      <c r="I13" s="31"/>
      <c r="J13" s="31"/>
      <c r="K13" s="31"/>
      <c r="L13" s="31"/>
      <c r="M13" s="31"/>
      <c r="N13" s="31">
        <f>'Line details'!N128</f>
        <v>3371</v>
      </c>
      <c r="O13" s="31"/>
      <c r="P13" s="31"/>
    </row>
    <row r="14" spans="1:16" ht="19.5">
      <c r="A14" s="32">
        <v>7</v>
      </c>
      <c r="B14" s="31">
        <f>'Line details'!J129</f>
        <v>3108</v>
      </c>
      <c r="C14" s="31"/>
      <c r="D14" s="31"/>
      <c r="E14" s="31">
        <f>'Line details'!K129</f>
        <v>3106</v>
      </c>
      <c r="F14" s="31"/>
      <c r="G14" s="31"/>
      <c r="H14" s="31">
        <f>'Line details'!L129</f>
        <v>3195</v>
      </c>
      <c r="I14" s="31"/>
      <c r="J14" s="31"/>
      <c r="K14" s="31"/>
      <c r="L14" s="31"/>
      <c r="M14" s="31"/>
      <c r="N14" s="31"/>
      <c r="O14" s="31"/>
      <c r="P14" s="31"/>
    </row>
    <row r="15" spans="1:16" ht="19.5">
      <c r="A15" s="32">
        <v>8</v>
      </c>
      <c r="B15" s="31">
        <f>'Line details'!J130</f>
        <v>3139</v>
      </c>
      <c r="C15" s="31"/>
      <c r="D15" s="31"/>
      <c r="E15" s="31">
        <f>'Line details'!K130</f>
        <v>3138</v>
      </c>
      <c r="F15" s="31"/>
      <c r="G15" s="31"/>
      <c r="H15" s="31">
        <f>'Line details'!L130</f>
        <v>3216</v>
      </c>
      <c r="I15" s="31"/>
      <c r="J15" s="31"/>
      <c r="K15" s="31"/>
      <c r="L15" s="31"/>
      <c r="M15" s="31"/>
      <c r="N15" s="31"/>
      <c r="O15" s="31"/>
      <c r="P15" s="31"/>
    </row>
    <row r="16" spans="1:16" ht="19.5">
      <c r="A16" s="32">
        <v>9</v>
      </c>
      <c r="B16" s="31">
        <f>'Line details'!J131</f>
        <v>3113</v>
      </c>
      <c r="C16" s="31"/>
      <c r="D16" s="31"/>
      <c r="E16" s="31">
        <f>'Line details'!K131</f>
        <v>3111</v>
      </c>
      <c r="F16" s="31"/>
      <c r="G16" s="31"/>
      <c r="H16" s="31">
        <f>'Line details'!L131</f>
        <v>3193</v>
      </c>
      <c r="I16" s="31"/>
      <c r="J16" s="31"/>
      <c r="K16" s="31"/>
      <c r="L16" s="31"/>
      <c r="M16" s="31"/>
      <c r="N16" s="31"/>
      <c r="O16" s="31"/>
      <c r="P16" s="31"/>
    </row>
    <row r="17" spans="1:16" ht="19.5">
      <c r="A17" s="32">
        <v>10</v>
      </c>
      <c r="B17" s="31">
        <f>'Line details'!J132</f>
        <v>3084</v>
      </c>
      <c r="C17" s="31"/>
      <c r="D17" s="31"/>
      <c r="E17" s="31">
        <f>'Line details'!K132</f>
        <v>3081</v>
      </c>
      <c r="F17" s="31"/>
      <c r="G17" s="31"/>
      <c r="H17" s="31">
        <f>'Line details'!L132</f>
        <v>3156</v>
      </c>
      <c r="I17" s="31"/>
      <c r="J17" s="31"/>
      <c r="K17" s="31"/>
      <c r="L17" s="31"/>
      <c r="M17" s="31"/>
      <c r="N17" s="31"/>
      <c r="O17" s="31"/>
      <c r="P17" s="31"/>
    </row>
    <row r="18" spans="1:16" ht="19.5">
      <c r="A18" s="32">
        <v>11</v>
      </c>
      <c r="B18" s="31">
        <f>'Line details'!J133</f>
        <v>3063</v>
      </c>
      <c r="C18" s="31"/>
      <c r="D18" s="31"/>
      <c r="E18" s="31">
        <f>'Line details'!K133</f>
        <v>3058</v>
      </c>
      <c r="F18" s="31"/>
      <c r="G18" s="31"/>
      <c r="H18" s="31">
        <f>'Line details'!L133</f>
        <v>3126</v>
      </c>
      <c r="I18" s="31"/>
      <c r="J18" s="31"/>
      <c r="K18" s="31"/>
      <c r="L18" s="31"/>
      <c r="M18" s="31"/>
      <c r="N18" s="31"/>
      <c r="O18" s="31"/>
      <c r="P18" s="31"/>
    </row>
    <row r="19" spans="1:16" ht="19.5">
      <c r="A19" s="32">
        <v>12</v>
      </c>
      <c r="B19" s="31">
        <f>'Line details'!J134</f>
        <v>3059</v>
      </c>
      <c r="C19" s="31"/>
      <c r="D19" s="31"/>
      <c r="E19" s="31">
        <f>'Line details'!K134</f>
        <v>3051</v>
      </c>
      <c r="F19" s="31"/>
      <c r="G19" s="31"/>
      <c r="H19" s="31">
        <f>'Line details'!L134</f>
        <v>3112</v>
      </c>
      <c r="I19" s="31"/>
      <c r="J19" s="31"/>
      <c r="K19" s="31"/>
      <c r="L19" s="31"/>
      <c r="M19" s="31"/>
      <c r="N19" s="31"/>
      <c r="O19" s="31"/>
      <c r="P19" s="31"/>
    </row>
    <row r="20" spans="1:16" ht="19.5">
      <c r="A20" s="32">
        <v>13</v>
      </c>
      <c r="B20" s="31">
        <f>'Line details'!J135</f>
        <v>2979</v>
      </c>
      <c r="C20" s="31"/>
      <c r="D20" s="31"/>
      <c r="E20" s="31">
        <f>'Line details'!K135</f>
        <v>2978</v>
      </c>
      <c r="F20" s="31"/>
      <c r="G20" s="31"/>
      <c r="H20" s="31">
        <f>'Line details'!L135</f>
        <v>3054</v>
      </c>
      <c r="I20" s="31"/>
      <c r="J20" s="31"/>
      <c r="K20" s="31"/>
      <c r="L20" s="31"/>
      <c r="M20" s="31"/>
      <c r="N20" s="31"/>
      <c r="O20" s="31"/>
      <c r="P20" s="31"/>
    </row>
    <row r="21" spans="1:16" ht="19.5">
      <c r="A21" s="32">
        <v>14</v>
      </c>
      <c r="B21" s="31">
        <f>'Line details'!J136</f>
        <v>2918</v>
      </c>
      <c r="C21" s="31"/>
      <c r="D21" s="31"/>
      <c r="E21" s="31">
        <f>'Line details'!K136</f>
        <v>2917</v>
      </c>
      <c r="F21" s="31"/>
      <c r="G21" s="31"/>
      <c r="H21" s="31">
        <f>'Line details'!L136</f>
        <v>2993</v>
      </c>
      <c r="I21" s="31"/>
      <c r="J21" s="31"/>
      <c r="K21" s="31"/>
      <c r="L21" s="31"/>
      <c r="M21" s="31"/>
      <c r="N21" s="31"/>
      <c r="O21" s="31"/>
      <c r="P21" s="31"/>
    </row>
  </sheetData>
  <mergeCells count="6">
    <mergeCell ref="N6:P6"/>
    <mergeCell ref="I2:J2"/>
    <mergeCell ref="B6:D6"/>
    <mergeCell ref="E6:G6"/>
    <mergeCell ref="H6:J6"/>
    <mergeCell ref="K6:M6"/>
  </mergeCells>
  <pageMargins left="0.16" right="0.16" top="0.75" bottom="0.75" header="0.3" footer="0.3"/>
  <pageSetup scale="85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W56"/>
  <sheetViews>
    <sheetView workbookViewId="0"/>
  </sheetViews>
  <sheetFormatPr defaultRowHeight="15"/>
  <cols>
    <col min="2" max="3" width="19.5703125" customWidth="1"/>
  </cols>
  <sheetData>
    <row r="1" spans="1:23" ht="20.25">
      <c r="A1" s="1" t="s">
        <v>85</v>
      </c>
    </row>
    <row r="2" spans="1:23">
      <c r="A2" s="2" t="s">
        <v>0</v>
      </c>
      <c r="B2" s="2" t="s">
        <v>1</v>
      </c>
    </row>
    <row r="3" spans="1:23">
      <c r="A3" s="2" t="s">
        <v>2</v>
      </c>
      <c r="B3" s="2" t="s">
        <v>3</v>
      </c>
    </row>
    <row r="5" spans="1:23" ht="20.25">
      <c r="A5" s="1" t="s">
        <v>86</v>
      </c>
    </row>
    <row r="7" spans="1:23" ht="20.25">
      <c r="A7" s="1" t="s">
        <v>87</v>
      </c>
    </row>
    <row r="8" spans="1:23">
      <c r="B8" s="4" t="s">
        <v>60</v>
      </c>
      <c r="D8" s="4" t="s">
        <v>61</v>
      </c>
      <c r="F8" s="4" t="s">
        <v>62</v>
      </c>
      <c r="H8" s="4" t="s">
        <v>63</v>
      </c>
      <c r="J8" s="4" t="s">
        <v>64</v>
      </c>
      <c r="L8" s="4" t="s">
        <v>65</v>
      </c>
      <c r="N8" s="4" t="s">
        <v>66</v>
      </c>
      <c r="P8" s="4" t="s">
        <v>67</v>
      </c>
      <c r="R8" s="4" t="s">
        <v>68</v>
      </c>
      <c r="T8" s="4" t="s">
        <v>69</v>
      </c>
      <c r="V8" s="4" t="s">
        <v>70</v>
      </c>
    </row>
    <row r="9" spans="1:23">
      <c r="B9" s="3" t="s">
        <v>88</v>
      </c>
      <c r="C9" s="3" t="s">
        <v>89</v>
      </c>
      <c r="D9" s="3" t="s">
        <v>88</v>
      </c>
      <c r="E9" s="3" t="s">
        <v>89</v>
      </c>
      <c r="F9" s="3" t="s">
        <v>88</v>
      </c>
      <c r="G9" s="3" t="s">
        <v>89</v>
      </c>
      <c r="H9" s="3" t="s">
        <v>88</v>
      </c>
      <c r="I9" s="3" t="s">
        <v>89</v>
      </c>
      <c r="J9" s="3" t="s">
        <v>88</v>
      </c>
      <c r="K9" s="3" t="s">
        <v>89</v>
      </c>
      <c r="L9" s="3" t="s">
        <v>88</v>
      </c>
      <c r="M9" s="3" t="s">
        <v>89</v>
      </c>
      <c r="N9" s="3" t="s">
        <v>88</v>
      </c>
      <c r="O9" s="3" t="s">
        <v>89</v>
      </c>
      <c r="P9" s="3" t="s">
        <v>88</v>
      </c>
      <c r="Q9" s="3" t="s">
        <v>89</v>
      </c>
      <c r="R9" s="3" t="s">
        <v>88</v>
      </c>
      <c r="S9" s="3" t="s">
        <v>89</v>
      </c>
      <c r="T9" s="3" t="s">
        <v>88</v>
      </c>
      <c r="U9" s="3" t="s">
        <v>89</v>
      </c>
      <c r="V9" s="3" t="s">
        <v>88</v>
      </c>
      <c r="W9" s="3" t="s">
        <v>89</v>
      </c>
    </row>
    <row r="10" spans="1:23">
      <c r="A10" s="3" t="s">
        <v>71</v>
      </c>
      <c r="B10">
        <v>405</v>
      </c>
      <c r="D10">
        <v>413</v>
      </c>
      <c r="F10">
        <v>511</v>
      </c>
      <c r="H10">
        <v>570</v>
      </c>
      <c r="I10">
        <v>20</v>
      </c>
      <c r="V10">
        <v>948</v>
      </c>
    </row>
    <row r="11" spans="1:23">
      <c r="A11" s="3" t="s">
        <v>72</v>
      </c>
      <c r="B11">
        <v>353</v>
      </c>
      <c r="D11">
        <v>361</v>
      </c>
      <c r="F11">
        <v>458</v>
      </c>
      <c r="H11">
        <v>521</v>
      </c>
      <c r="I11">
        <v>20</v>
      </c>
      <c r="V11">
        <v>748</v>
      </c>
    </row>
    <row r="12" spans="1:23">
      <c r="A12" s="3" t="s">
        <v>73</v>
      </c>
      <c r="B12">
        <v>335</v>
      </c>
      <c r="D12">
        <v>344</v>
      </c>
      <c r="F12">
        <v>441</v>
      </c>
      <c r="H12">
        <v>499</v>
      </c>
      <c r="I12">
        <v>20</v>
      </c>
      <c r="V12">
        <v>722</v>
      </c>
    </row>
    <row r="13" spans="1:23">
      <c r="A13" s="3" t="s">
        <v>74</v>
      </c>
      <c r="B13">
        <v>353</v>
      </c>
      <c r="D13">
        <v>362</v>
      </c>
      <c r="F13">
        <v>449</v>
      </c>
      <c r="H13">
        <v>502</v>
      </c>
      <c r="I13">
        <v>20</v>
      </c>
      <c r="V13">
        <v>642</v>
      </c>
    </row>
    <row r="14" spans="1:23">
      <c r="A14" s="3" t="s">
        <v>75</v>
      </c>
      <c r="B14">
        <v>339</v>
      </c>
      <c r="D14">
        <v>349</v>
      </c>
      <c r="F14">
        <v>437</v>
      </c>
      <c r="V14">
        <v>593</v>
      </c>
    </row>
    <row r="15" spans="1:23">
      <c r="A15" s="3" t="s">
        <v>76</v>
      </c>
      <c r="B15">
        <v>305</v>
      </c>
      <c r="D15">
        <v>317</v>
      </c>
      <c r="F15">
        <v>394</v>
      </c>
      <c r="V15">
        <v>588</v>
      </c>
    </row>
    <row r="16" spans="1:23">
      <c r="A16" s="3" t="s">
        <v>77</v>
      </c>
      <c r="B16">
        <v>302</v>
      </c>
      <c r="D16">
        <v>315</v>
      </c>
      <c r="F16">
        <v>388</v>
      </c>
    </row>
    <row r="17" spans="1:8">
      <c r="A17" s="3" t="s">
        <v>78</v>
      </c>
      <c r="B17">
        <v>334</v>
      </c>
      <c r="D17">
        <v>348</v>
      </c>
      <c r="F17">
        <v>410</v>
      </c>
    </row>
    <row r="18" spans="1:8">
      <c r="A18" s="3" t="s">
        <v>79</v>
      </c>
      <c r="B18">
        <v>306</v>
      </c>
      <c r="D18">
        <v>319</v>
      </c>
      <c r="F18">
        <v>381</v>
      </c>
    </row>
    <row r="19" spans="1:8">
      <c r="A19" s="3" t="s">
        <v>80</v>
      </c>
      <c r="B19">
        <v>278</v>
      </c>
      <c r="D19">
        <v>290</v>
      </c>
      <c r="F19">
        <v>345</v>
      </c>
    </row>
    <row r="20" spans="1:8">
      <c r="A20" s="3" t="s">
        <v>81</v>
      </c>
      <c r="B20">
        <v>257</v>
      </c>
      <c r="D20">
        <v>267</v>
      </c>
      <c r="F20">
        <v>315</v>
      </c>
    </row>
    <row r="21" spans="1:8">
      <c r="A21" s="3" t="s">
        <v>82</v>
      </c>
      <c r="B21">
        <v>254</v>
      </c>
      <c r="D21">
        <v>261</v>
      </c>
      <c r="F21">
        <v>302</v>
      </c>
    </row>
    <row r="22" spans="1:8">
      <c r="A22" s="3" t="s">
        <v>83</v>
      </c>
      <c r="B22">
        <v>1002</v>
      </c>
      <c r="D22">
        <v>1003</v>
      </c>
      <c r="F22">
        <v>1081</v>
      </c>
    </row>
    <row r="23" spans="1:8">
      <c r="A23" s="3" t="s">
        <v>84</v>
      </c>
      <c r="D23">
        <v>942</v>
      </c>
      <c r="F23">
        <v>943</v>
      </c>
      <c r="H23">
        <v>1021</v>
      </c>
    </row>
    <row r="25" spans="1:8" ht="20.25">
      <c r="A25" s="1" t="s">
        <v>90</v>
      </c>
    </row>
    <row r="26" spans="1:8">
      <c r="A26" s="3" t="s">
        <v>91</v>
      </c>
      <c r="B26" s="3" t="s">
        <v>88</v>
      </c>
      <c r="C26" s="3" t="s">
        <v>89</v>
      </c>
    </row>
    <row r="27" spans="1:8">
      <c r="A27" t="s">
        <v>92</v>
      </c>
      <c r="B27">
        <v>720</v>
      </c>
    </row>
    <row r="28" spans="1:8">
      <c r="A28" t="s">
        <v>93</v>
      </c>
      <c r="B28">
        <v>720</v>
      </c>
    </row>
    <row r="29" spans="1:8">
      <c r="A29" t="s">
        <v>94</v>
      </c>
      <c r="B29">
        <v>720</v>
      </c>
    </row>
    <row r="30" spans="1:8">
      <c r="A30" t="s">
        <v>95</v>
      </c>
      <c r="B30">
        <v>720</v>
      </c>
    </row>
    <row r="31" spans="1:8">
      <c r="A31" t="s">
        <v>96</v>
      </c>
      <c r="B31">
        <v>720</v>
      </c>
    </row>
    <row r="32" spans="1:8">
      <c r="A32" t="s">
        <v>97</v>
      </c>
      <c r="B32">
        <v>720</v>
      </c>
    </row>
    <row r="33" spans="1:2">
      <c r="A33" t="s">
        <v>98</v>
      </c>
      <c r="B33">
        <v>720</v>
      </c>
    </row>
    <row r="34" spans="1:2">
      <c r="A34" t="s">
        <v>99</v>
      </c>
      <c r="B34">
        <v>720</v>
      </c>
    </row>
    <row r="35" spans="1:2">
      <c r="A35" t="s">
        <v>100</v>
      </c>
      <c r="B35">
        <v>720</v>
      </c>
    </row>
    <row r="36" spans="1:2">
      <c r="A36" t="s">
        <v>101</v>
      </c>
      <c r="B36">
        <v>720</v>
      </c>
    </row>
    <row r="37" spans="1:2">
      <c r="A37" t="s">
        <v>102</v>
      </c>
      <c r="B37">
        <v>720</v>
      </c>
    </row>
    <row r="38" spans="1:2">
      <c r="A38" t="s">
        <v>103</v>
      </c>
      <c r="B38">
        <v>720</v>
      </c>
    </row>
    <row r="39" spans="1:2">
      <c r="A39" t="s">
        <v>104</v>
      </c>
      <c r="B39">
        <v>720</v>
      </c>
    </row>
    <row r="40" spans="1:2">
      <c r="A40" t="s">
        <v>105</v>
      </c>
      <c r="B40">
        <v>720</v>
      </c>
    </row>
    <row r="41" spans="1:2">
      <c r="A41" t="s">
        <v>106</v>
      </c>
      <c r="B41">
        <v>720</v>
      </c>
    </row>
    <row r="42" spans="1:2">
      <c r="A42" t="s">
        <v>107</v>
      </c>
      <c r="B42">
        <v>720</v>
      </c>
    </row>
    <row r="43" spans="1:2">
      <c r="A43" t="s">
        <v>108</v>
      </c>
      <c r="B43">
        <v>720</v>
      </c>
    </row>
    <row r="44" spans="1:2">
      <c r="A44" t="s">
        <v>109</v>
      </c>
      <c r="B44">
        <v>720</v>
      </c>
    </row>
    <row r="45" spans="1:2">
      <c r="A45" t="s">
        <v>59</v>
      </c>
      <c r="B45">
        <v>1110</v>
      </c>
    </row>
    <row r="46" spans="1:2">
      <c r="A46" t="s">
        <v>110</v>
      </c>
      <c r="B46">
        <v>1020</v>
      </c>
    </row>
    <row r="47" spans="1:2">
      <c r="A47" t="s">
        <v>111</v>
      </c>
      <c r="B47">
        <v>1020</v>
      </c>
    </row>
    <row r="50" spans="1:23" ht="20.25">
      <c r="A50" s="1" t="s">
        <v>112</v>
      </c>
    </row>
    <row r="51" spans="1:23">
      <c r="B51" s="4" t="s">
        <v>60</v>
      </c>
      <c r="D51" s="4" t="s">
        <v>61</v>
      </c>
      <c r="F51" s="4" t="s">
        <v>62</v>
      </c>
      <c r="H51" s="4" t="s">
        <v>63</v>
      </c>
      <c r="J51" s="4" t="s">
        <v>64</v>
      </c>
      <c r="L51" s="4" t="s">
        <v>65</v>
      </c>
      <c r="N51" s="4" t="s">
        <v>66</v>
      </c>
      <c r="P51" s="4" t="s">
        <v>67</v>
      </c>
      <c r="R51" s="4" t="s">
        <v>68</v>
      </c>
      <c r="T51" s="4" t="s">
        <v>69</v>
      </c>
      <c r="V51" s="4" t="s">
        <v>70</v>
      </c>
    </row>
    <row r="52" spans="1:23">
      <c r="B52" s="3" t="s">
        <v>88</v>
      </c>
      <c r="C52" s="3" t="s">
        <v>89</v>
      </c>
      <c r="D52" s="3" t="s">
        <v>88</v>
      </c>
      <c r="E52" s="3" t="s">
        <v>89</v>
      </c>
      <c r="F52" s="3" t="s">
        <v>88</v>
      </c>
      <c r="G52" s="3" t="s">
        <v>89</v>
      </c>
      <c r="H52" s="3" t="s">
        <v>88</v>
      </c>
      <c r="I52" s="3" t="s">
        <v>89</v>
      </c>
      <c r="J52" s="3" t="s">
        <v>88</v>
      </c>
      <c r="K52" s="3" t="s">
        <v>89</v>
      </c>
      <c r="L52" s="3" t="s">
        <v>88</v>
      </c>
      <c r="M52" s="3" t="s">
        <v>89</v>
      </c>
      <c r="N52" s="3" t="s">
        <v>88</v>
      </c>
      <c r="O52" s="3" t="s">
        <v>89</v>
      </c>
      <c r="P52" s="3" t="s">
        <v>88</v>
      </c>
      <c r="Q52" s="3" t="s">
        <v>89</v>
      </c>
      <c r="R52" s="3" t="s">
        <v>88</v>
      </c>
      <c r="S52" s="3" t="s">
        <v>89</v>
      </c>
      <c r="T52" s="3" t="s">
        <v>88</v>
      </c>
      <c r="U52" s="3" t="s">
        <v>89</v>
      </c>
      <c r="V52" s="3" t="s">
        <v>88</v>
      </c>
      <c r="W52" s="3" t="s">
        <v>89</v>
      </c>
    </row>
    <row r="53" spans="1:23">
      <c r="A53" s="3" t="s">
        <v>71</v>
      </c>
      <c r="B53">
        <v>2100</v>
      </c>
      <c r="D53">
        <v>2100</v>
      </c>
      <c r="E53">
        <v>-15</v>
      </c>
      <c r="F53">
        <v>2100</v>
      </c>
      <c r="V53">
        <v>1580</v>
      </c>
      <c r="W53">
        <v>400</v>
      </c>
    </row>
    <row r="54" spans="1:23">
      <c r="A54" s="3" t="s">
        <v>72</v>
      </c>
      <c r="B54">
        <v>2100</v>
      </c>
      <c r="D54">
        <v>2100</v>
      </c>
      <c r="E54">
        <v>-15</v>
      </c>
      <c r="F54">
        <v>2100</v>
      </c>
    </row>
    <row r="55" spans="1:23">
      <c r="A55" s="3" t="s">
        <v>73</v>
      </c>
      <c r="B55">
        <v>2100</v>
      </c>
      <c r="D55">
        <v>2100</v>
      </c>
      <c r="E55">
        <v>-15</v>
      </c>
      <c r="F55">
        <v>2100</v>
      </c>
    </row>
    <row r="56" spans="1:23">
      <c r="A56" s="3" t="s">
        <v>74</v>
      </c>
      <c r="D56">
        <v>1980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Line details</vt:lpstr>
      <vt:lpstr>DECAL</vt:lpstr>
      <vt:lpstr>Line check</vt:lpstr>
      <vt:lpstr>Line mods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products4</dc:creator>
  <cp:lastModifiedBy>products2</cp:lastModifiedBy>
  <cp:lastPrinted>2018-04-10T07:33:03Z</cp:lastPrinted>
  <dcterms:created xsi:type="dcterms:W3CDTF">2018-02-09T02:34:53Z</dcterms:created>
  <dcterms:modified xsi:type="dcterms:W3CDTF">2018-08-18T02:36:05Z</dcterms:modified>
</cp:coreProperties>
</file>