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ION\2_MINI WINGS\ARC\8\ARC_8m files\"/>
    </mc:Choice>
  </mc:AlternateContent>
  <xr:revisionPtr revIDLastSave="0" documentId="13_ncr:1_{DD4C2749-EE0B-4F04-B307-F56BFAA1ED6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Line details" sheetId="1" r:id="rId1"/>
    <sheet name="Line check" sheetId="2" r:id="rId2"/>
    <sheet name="Trim measure" sheetId="3" r:id="rId3"/>
    <sheet name="Line mods" sheetId="4" r:id="rId4"/>
  </sheets>
  <calcPr calcId="191029"/>
</workbook>
</file>

<file path=xl/calcChain.xml><?xml version="1.0" encoding="utf-8"?>
<calcChain xmlns="http://schemas.openxmlformats.org/spreadsheetml/2006/main">
  <c r="E91" i="3" l="1"/>
  <c r="D91" i="3"/>
  <c r="C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E81" i="3"/>
  <c r="D81" i="3"/>
  <c r="C81" i="3"/>
  <c r="B81" i="3"/>
  <c r="E80" i="3"/>
  <c r="D80" i="3"/>
  <c r="C80" i="3"/>
  <c r="B80" i="3"/>
  <c r="E79" i="3"/>
  <c r="D79" i="3"/>
  <c r="C79" i="3"/>
  <c r="B79" i="3"/>
  <c r="E78" i="3"/>
  <c r="D78" i="3"/>
  <c r="C78" i="3"/>
  <c r="B78" i="3"/>
  <c r="E74" i="3"/>
  <c r="D74" i="3"/>
  <c r="C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E64" i="3"/>
  <c r="D64" i="3"/>
  <c r="C64" i="3"/>
  <c r="B64" i="3"/>
  <c r="E63" i="3"/>
  <c r="D63" i="3"/>
  <c r="C63" i="3"/>
  <c r="B63" i="3"/>
  <c r="E62" i="3"/>
  <c r="D62" i="3"/>
  <c r="C62" i="3"/>
  <c r="B62" i="3"/>
  <c r="E61" i="3"/>
  <c r="D61" i="3"/>
  <c r="C61" i="3"/>
  <c r="B61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23" i="2"/>
  <c r="D23" i="2"/>
  <c r="C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L15" i="2"/>
  <c r="D15" i="2"/>
  <c r="C15" i="2"/>
  <c r="B15" i="2"/>
  <c r="L14" i="2"/>
  <c r="D14" i="2"/>
  <c r="C14" i="2"/>
  <c r="B14" i="2"/>
  <c r="L13" i="2"/>
  <c r="E13" i="2"/>
  <c r="D13" i="2"/>
  <c r="C13" i="2"/>
  <c r="B13" i="2"/>
  <c r="L12" i="2"/>
  <c r="E12" i="2"/>
  <c r="D12" i="2"/>
  <c r="C12" i="2"/>
  <c r="B12" i="2"/>
  <c r="L11" i="2"/>
  <c r="E11" i="2"/>
  <c r="D11" i="2"/>
  <c r="C11" i="2"/>
  <c r="B11" i="2"/>
  <c r="L10" i="2"/>
  <c r="E10" i="2"/>
  <c r="D10" i="2"/>
  <c r="C10" i="2"/>
  <c r="B10" i="2"/>
</calcChain>
</file>

<file path=xl/sharedStrings.xml><?xml version="1.0" encoding="utf-8"?>
<sst xmlns="http://schemas.openxmlformats.org/spreadsheetml/2006/main" count="619" uniqueCount="173">
  <si>
    <t>Suspension line details</t>
  </si>
  <si>
    <t>Prototype</t>
  </si>
  <si>
    <t>Arc_8m</t>
  </si>
  <si>
    <t>Export name</t>
  </si>
  <si>
    <t>Generated by</t>
  </si>
  <si>
    <t>david</t>
  </si>
  <si>
    <t>Date</t>
  </si>
  <si>
    <t>12/12/2022 11:17:41 +01</t>
  </si>
  <si>
    <t>Program</t>
  </si>
  <si>
    <t>OzoneCAD 7.2.34</t>
  </si>
  <si>
    <t>10-200-040-Yellow</t>
  </si>
  <si>
    <t>Name</t>
  </si>
  <si>
    <t>No.</t>
  </si>
  <si>
    <t>Sewn</t>
  </si>
  <si>
    <t>Adjusted</t>
  </si>
  <si>
    <t>Prod adj.</t>
  </si>
  <si>
    <t>Comment</t>
  </si>
  <si>
    <t>KR1</t>
  </si>
  <si>
    <t/>
  </si>
  <si>
    <t>BR1</t>
  </si>
  <si>
    <t>BR2</t>
  </si>
  <si>
    <t>BR3</t>
  </si>
  <si>
    <t>CR1</t>
  </si>
  <si>
    <t>CR2</t>
  </si>
  <si>
    <t>CR3</t>
  </si>
  <si>
    <t>BR4</t>
  </si>
  <si>
    <t>AR1</t>
  </si>
  <si>
    <t>AR2</t>
  </si>
  <si>
    <t>AR3</t>
  </si>
  <si>
    <t>LIN-DSL-140-BLUE</t>
  </si>
  <si>
    <t>BM5, BM6</t>
  </si>
  <si>
    <t>BM3, BM4</t>
  </si>
  <si>
    <t>BM1, BM2</t>
  </si>
  <si>
    <t>CM3, CM4</t>
  </si>
  <si>
    <t>CM1, CM2</t>
  </si>
  <si>
    <t>AM5, AM6</t>
  </si>
  <si>
    <t>AM3, AM4</t>
  </si>
  <si>
    <t>AM1, AM2</t>
  </si>
  <si>
    <t>LIN-DSL-70-BLUE</t>
  </si>
  <si>
    <t>B6</t>
  </si>
  <si>
    <t>B7</t>
  </si>
  <si>
    <t>B3</t>
  </si>
  <si>
    <t>B11</t>
  </si>
  <si>
    <t>B4</t>
  </si>
  <si>
    <t>B10, B5</t>
  </si>
  <si>
    <t>B2</t>
  </si>
  <si>
    <t>B12</t>
  </si>
  <si>
    <t>B9</t>
  </si>
  <si>
    <t>B8</t>
  </si>
  <si>
    <t>B1</t>
  </si>
  <si>
    <t>B14</t>
  </si>
  <si>
    <t>C14</t>
  </si>
  <si>
    <t>B13</t>
  </si>
  <si>
    <t>A13</t>
  </si>
  <si>
    <t>D14</t>
  </si>
  <si>
    <t>C13</t>
  </si>
  <si>
    <t>C11</t>
  </si>
  <si>
    <t>C12</t>
  </si>
  <si>
    <t>C10</t>
  </si>
  <si>
    <t>C6</t>
  </si>
  <si>
    <t>C7</t>
  </si>
  <si>
    <t>C9</t>
  </si>
  <si>
    <t>C8</t>
  </si>
  <si>
    <t>C5</t>
  </si>
  <si>
    <t>C3</t>
  </si>
  <si>
    <t>C4</t>
  </si>
  <si>
    <t>C2</t>
  </si>
  <si>
    <t>C1</t>
  </si>
  <si>
    <t>D4</t>
  </si>
  <si>
    <t>D3</t>
  </si>
  <si>
    <t>D2</t>
  </si>
  <si>
    <t>D1</t>
  </si>
  <si>
    <t>CM5, CM6</t>
  </si>
  <si>
    <t>LIN-DSL-70-RED</t>
  </si>
  <si>
    <t>A6</t>
  </si>
  <si>
    <t>A7</t>
  </si>
  <si>
    <t>A3</t>
  </si>
  <si>
    <t>A11</t>
  </si>
  <si>
    <t>A10</t>
  </si>
  <si>
    <t>A4, A5</t>
  </si>
  <si>
    <t>A12</t>
  </si>
  <si>
    <t>A2</t>
  </si>
  <si>
    <t>A9</t>
  </si>
  <si>
    <t>A8</t>
  </si>
  <si>
    <t>A1</t>
  </si>
  <si>
    <t>LIN-DSL-70-YELLO</t>
  </si>
  <si>
    <t>K5</t>
  </si>
  <si>
    <t>K6</t>
  </si>
  <si>
    <t>K4</t>
  </si>
  <si>
    <t>K3</t>
  </si>
  <si>
    <t>K2</t>
  </si>
  <si>
    <t>K1</t>
  </si>
  <si>
    <t>KM1, KM2, KM3</t>
  </si>
  <si>
    <t>Linked line check sheet</t>
  </si>
  <si>
    <t>Corrected check lengths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</si>
  <si>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</si>
  <si>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</si>
  <si>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</si>
  <si>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</si>
  <si>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</si>
  <si>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</si>
  <si>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</si>
  <si>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</si>
  <si>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</si>
  <si>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</si>
  <si>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</si>
  <si>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</si>
  <si>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</si>
  <si>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</si>
  <si>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</si>
  <si>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</si>
  <si>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</si>
  <si>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</si>
  <si>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</si>
  <si>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</si>
  <si>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</si>
  <si>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</si>
  <si>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</si>
  <si>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</si>
  <si>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</si>
  <si>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Trim check measurements</t>
  </si>
  <si>
    <t>Measurements</t>
  </si>
  <si>
    <t>Line</t>
  </si>
  <si>
    <t>Measured [mm]</t>
  </si>
  <si>
    <t>Nominal [mm]</t>
  </si>
  <si>
    <t>Δ [mm]</t>
  </si>
  <si>
    <t>Δ - Δ̅ [mm]</t>
  </si>
  <si>
    <t>LEFT</t>
  </si>
  <si>
    <t>RIGHT</t>
  </si>
  <si>
    <t>L</t>
  </si>
  <si>
    <t>R</t>
  </si>
  <si>
    <t>A4</t>
  </si>
  <si>
    <t>A5</t>
  </si>
  <si>
    <t>B5</t>
  </si>
  <si>
    <t>B10</t>
  </si>
  <si>
    <t>Average</t>
  </si>
  <si>
    <t>Results</t>
  </si>
  <si>
    <t>Line modifications</t>
  </si>
  <si>
    <t>Upper/body lines</t>
  </si>
  <si>
    <t>Calc.</t>
  </si>
  <si>
    <t>Adjust</t>
  </si>
  <si>
    <t>Mid lines</t>
  </si>
  <si>
    <t>AM5</t>
  </si>
  <si>
    <t>AM6</t>
  </si>
  <si>
    <t>AM3</t>
  </si>
  <si>
    <t>AM4</t>
  </si>
  <si>
    <t>AM1</t>
  </si>
  <si>
    <t>AM2</t>
  </si>
  <si>
    <t>BM5</t>
  </si>
  <si>
    <t>BM6</t>
  </si>
  <si>
    <t>BM3</t>
  </si>
  <si>
    <t>BM4</t>
  </si>
  <si>
    <t>BM1</t>
  </si>
  <si>
    <t>BM2</t>
  </si>
  <si>
    <t>CM3</t>
  </si>
  <si>
    <t>CM4</t>
  </si>
  <si>
    <t>CM1</t>
  </si>
  <si>
    <t>CM2</t>
  </si>
  <si>
    <t>CM5</t>
  </si>
  <si>
    <t>CM6</t>
  </si>
  <si>
    <t>KM1</t>
  </si>
  <si>
    <t>KM2</t>
  </si>
  <si>
    <t>KM3</t>
  </si>
  <si>
    <t>Riser lines</t>
  </si>
  <si>
    <t>mark at 1380</t>
  </si>
  <si>
    <t>LIN-6843-200-PURPLE</t>
  </si>
  <si>
    <t>LIN-6843-200-ORANGE</t>
  </si>
  <si>
    <t>LIN-6843-200-RED</t>
  </si>
  <si>
    <t>LIN-6843-240-BLUE</t>
  </si>
  <si>
    <t>LIN-DSL-140-PURPLE</t>
  </si>
  <si>
    <t>LIN-DSL-140-ORANGE</t>
  </si>
  <si>
    <t>LIN-DSL-70-PURPLE</t>
  </si>
  <si>
    <t>LIN-DSL-70-ORANGE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</si>
</sst>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  <xf numFmtId="0" fontId="2" fillId="2" borderId="0">
      <alignment horizontal="center"/>
    </xf>
    <xf numFmtId="0" fontId="3" fillId="2" borderId="0">
      <alignment horizontal="left"/>
    </xf>
    <xf numFmtId="0" fontId="4" fillId="2" borderId="0">
      <alignment horizontal="center"/>
    </xf>
    <xf numFmtId="0" fontId="2" fillId="2" borderId="0">
      <alignment horizontal="center"/>
    </xf>
    <xf numFmtId="0" fontId="4" fillId="2" borderId="0">
      <alignment horizontal="left"/>
    </xf>
    <xf numFmtId="0" fontId="2" fillId="2" borderId="0">
      <alignment horizontal="left"/>
    </xf>
    <xf numFmtId="0" fontId="4" fillId="2" borderId="0">
      <alignment horizontal="left"/>
    </xf>
    <xf numFmtId="0" fontId="4" fillId="0" borderId="0">
      <alignment horizontal="left"/>
    </xf>
  </cellStyleXfs>
  <cellXfs count="8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4" fillId="0" borderId="0" xfId="11">
      <alignment horizontal="left"/>
    </xf>
    <xf numFmtId="0" fontId="5" fillId="2" borderId="0" xfId="3" applyFont="1">
      <alignment horizontal="left"/>
    </xf>
    <xf numFmtId="0" fontId="2" fillId="2" borderId="0" xfId="4">
      <alignment horizontal="center"/>
    </xf>
    <xf numFmtId="0" fontId="0" fillId="0" borderId="0" xfId="0"/>
  </cellXfs>
  <cellStyles count="12">
    <cellStyle name="Body" xfId="10" xr:uid="{00000000-0005-0000-0000-00000A000000}"/>
    <cellStyle name="Center" xfId="6" xr:uid="{00000000-0005-0000-0000-000006000000}"/>
    <cellStyle name="EntryField" xfId="11" xr:uid="{00000000-0005-0000-0000-00000B000000}"/>
    <cellStyle name="Header" xfId="3" xr:uid="{00000000-0005-0000-0000-000003000000}"/>
    <cellStyle name="HeaderCenter" xfId="4" xr:uid="{00000000-0005-0000-0000-000004000000}"/>
    <cellStyle name="Normal" xfId="0" builtinId="0"/>
    <cellStyle name="Proto" xfId="2" xr:uid="{00000000-0005-0000-0000-000002000000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</cellStyles>
  <dxfs count="4"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tabSelected="1" workbookViewId="0">
      <selection activeCell="G2" sqref="G2"/>
    </sheetView>
  </sheetViews>
  <sheetFormatPr defaultRowHeight="15"/>
  <cols>
    <col min="1" max="1" width="37" customWidth="1"/>
  </cols>
  <sheetData>
    <row r="1" spans="1:6" ht="20.25">
      <c r="A1" s="1" t="s">
        <v>0</v>
      </c>
    </row>
    <row r="2" spans="1:6">
      <c r="A2" s="2" t="s">
        <v>1</v>
      </c>
      <c r="B2" s="2" t="s">
        <v>2</v>
      </c>
    </row>
    <row r="3" spans="1:6">
      <c r="A3" s="2" t="s">
        <v>3</v>
      </c>
      <c r="B3" s="2" t="s">
        <v>2</v>
      </c>
    </row>
    <row r="4" spans="1:6">
      <c r="A4" s="3" t="s">
        <v>4</v>
      </c>
      <c r="B4" t="s">
        <v>5</v>
      </c>
    </row>
    <row r="5" spans="1:6">
      <c r="A5" s="3" t="s">
        <v>6</v>
      </c>
      <c r="B5" t="s">
        <v>7</v>
      </c>
    </row>
    <row r="6" spans="1:6">
      <c r="A6" s="3" t="s">
        <v>8</v>
      </c>
      <c r="B6" t="s">
        <v>9</v>
      </c>
    </row>
    <row r="8" spans="1:6">
      <c r="A8" s="3" t="s">
        <v>10</v>
      </c>
    </row>
    <row r="9" spans="1:6">
      <c r="A9" s="3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</row>
    <row r="10" spans="1:6">
      <c r="A10" t="s">
        <v>17</v>
      </c>
      <c r="B10">
        <v>2</v>
      </c>
      <c r="C10">
        <v>1630</v>
      </c>
      <c r="F10" t="s">
        <v>18</v>
      </c>
    </row>
    <row r="11" spans="1:6">
      <c r="A11" s="5" t="s">
        <v>164</v>
      </c>
    </row>
    <row r="12" spans="1:6">
      <c r="A12" s="5"/>
    </row>
    <row r="13" spans="1:6">
      <c r="A13" s="3" t="s">
        <v>165</v>
      </c>
    </row>
    <row r="14" spans="1:6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</row>
    <row r="15" spans="1:6">
      <c r="A15" t="s">
        <v>19</v>
      </c>
      <c r="B15">
        <v>2</v>
      </c>
      <c r="C15">
        <v>1480</v>
      </c>
      <c r="F15" t="s">
        <v>18</v>
      </c>
    </row>
    <row r="16" spans="1:6">
      <c r="A16" t="s">
        <v>20</v>
      </c>
      <c r="B16">
        <v>2</v>
      </c>
      <c r="C16">
        <v>1550</v>
      </c>
      <c r="F16" t="s">
        <v>18</v>
      </c>
    </row>
    <row r="17" spans="1:6">
      <c r="A17" t="s">
        <v>21</v>
      </c>
      <c r="B17">
        <v>2</v>
      </c>
      <c r="C17">
        <v>1600</v>
      </c>
      <c r="F17" t="s">
        <v>18</v>
      </c>
    </row>
    <row r="19" spans="1:6">
      <c r="A19" s="3" t="s">
        <v>166</v>
      </c>
    </row>
    <row r="20" spans="1:6">
      <c r="A20" s="3" t="s">
        <v>11</v>
      </c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</row>
    <row r="21" spans="1:6">
      <c r="A21" t="s">
        <v>22</v>
      </c>
      <c r="B21">
        <v>2</v>
      </c>
      <c r="C21">
        <v>1480</v>
      </c>
      <c r="F21" t="s">
        <v>18</v>
      </c>
    </row>
    <row r="22" spans="1:6">
      <c r="A22" t="s">
        <v>23</v>
      </c>
      <c r="B22">
        <v>2</v>
      </c>
      <c r="C22">
        <v>1550</v>
      </c>
      <c r="F22" t="s">
        <v>18</v>
      </c>
    </row>
    <row r="23" spans="1:6">
      <c r="A23" t="s">
        <v>24</v>
      </c>
      <c r="B23">
        <v>2</v>
      </c>
      <c r="C23">
        <v>1600</v>
      </c>
      <c r="F23" t="s">
        <v>18</v>
      </c>
    </row>
    <row r="25" spans="1:6">
      <c r="A25" s="3" t="s">
        <v>167</v>
      </c>
    </row>
    <row r="26" spans="1:6">
      <c r="A26" s="3" t="s">
        <v>11</v>
      </c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</row>
    <row r="27" spans="1:6">
      <c r="A27" t="s">
        <v>25</v>
      </c>
      <c r="B27">
        <v>2</v>
      </c>
      <c r="C27">
        <v>1762</v>
      </c>
      <c r="F27" t="s">
        <v>18</v>
      </c>
    </row>
    <row r="29" spans="1:6">
      <c r="A29" s="3" t="s">
        <v>168</v>
      </c>
    </row>
    <row r="30" spans="1:6">
      <c r="A30" s="3" t="s">
        <v>11</v>
      </c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</row>
    <row r="31" spans="1:6">
      <c r="A31" t="s">
        <v>26</v>
      </c>
      <c r="B31">
        <v>2</v>
      </c>
      <c r="C31">
        <v>1480</v>
      </c>
      <c r="F31" t="s">
        <v>18</v>
      </c>
    </row>
    <row r="32" spans="1:6">
      <c r="A32" t="s">
        <v>27</v>
      </c>
      <c r="B32">
        <v>2</v>
      </c>
      <c r="C32">
        <v>1550</v>
      </c>
      <c r="F32" t="s">
        <v>18</v>
      </c>
    </row>
    <row r="33" spans="1:6">
      <c r="A33" t="s">
        <v>28</v>
      </c>
      <c r="B33">
        <v>2</v>
      </c>
      <c r="C33">
        <v>1600</v>
      </c>
      <c r="F33" t="s">
        <v>18</v>
      </c>
    </row>
    <row r="35" spans="1:6">
      <c r="A35" s="3" t="s">
        <v>169</v>
      </c>
    </row>
    <row r="36" spans="1:6">
      <c r="A36" s="3" t="s">
        <v>11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</row>
    <row r="37" spans="1:6">
      <c r="A37" t="s">
        <v>30</v>
      </c>
      <c r="B37">
        <v>4</v>
      </c>
      <c r="C37">
        <v>669</v>
      </c>
      <c r="F37" t="s">
        <v>18</v>
      </c>
    </row>
    <row r="38" spans="1:6">
      <c r="A38" t="s">
        <v>31</v>
      </c>
      <c r="B38">
        <v>4</v>
      </c>
      <c r="C38">
        <v>720</v>
      </c>
      <c r="F38" t="s">
        <v>18</v>
      </c>
    </row>
    <row r="39" spans="1:6">
      <c r="A39" t="s">
        <v>32</v>
      </c>
      <c r="B39">
        <v>4</v>
      </c>
      <c r="C39">
        <v>795</v>
      </c>
      <c r="F39" t="s">
        <v>18</v>
      </c>
    </row>
    <row r="41" spans="1:6">
      <c r="A41" s="3" t="s">
        <v>170</v>
      </c>
    </row>
    <row r="42" spans="1:6">
      <c r="A42" s="3" t="s">
        <v>11</v>
      </c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</row>
    <row r="43" spans="1:6">
      <c r="A43" t="s">
        <v>33</v>
      </c>
      <c r="B43">
        <v>4</v>
      </c>
      <c r="C43">
        <v>720</v>
      </c>
      <c r="F43" t="s">
        <v>18</v>
      </c>
    </row>
    <row r="44" spans="1:6">
      <c r="A44" t="s">
        <v>34</v>
      </c>
      <c r="B44">
        <v>4</v>
      </c>
      <c r="C44">
        <v>795</v>
      </c>
      <c r="F44" t="s">
        <v>18</v>
      </c>
    </row>
    <row r="46" spans="1:6">
      <c r="A46" s="3" t="s">
        <v>29</v>
      </c>
    </row>
    <row r="47" spans="1:6">
      <c r="A47" s="3" t="s">
        <v>11</v>
      </c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</row>
    <row r="48" spans="1:6">
      <c r="A48" t="s">
        <v>35</v>
      </c>
      <c r="B48">
        <v>4</v>
      </c>
      <c r="C48">
        <v>669</v>
      </c>
      <c r="F48" t="s">
        <v>18</v>
      </c>
    </row>
    <row r="49" spans="1:6">
      <c r="A49" t="s">
        <v>36</v>
      </c>
      <c r="B49">
        <v>4</v>
      </c>
      <c r="C49">
        <v>720</v>
      </c>
      <c r="F49" t="s">
        <v>18</v>
      </c>
    </row>
    <row r="50" spans="1:6">
      <c r="A50" t="s">
        <v>37</v>
      </c>
      <c r="B50">
        <v>4</v>
      </c>
      <c r="C50">
        <v>795</v>
      </c>
      <c r="F50" t="s">
        <v>18</v>
      </c>
    </row>
    <row r="52" spans="1:6">
      <c r="A52" s="3" t="s">
        <v>171</v>
      </c>
    </row>
    <row r="53" spans="1:6">
      <c r="A53" s="3" t="s">
        <v>11</v>
      </c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</row>
    <row r="54" spans="1:6">
      <c r="A54" t="s">
        <v>39</v>
      </c>
      <c r="B54">
        <v>2</v>
      </c>
      <c r="C54">
        <v>228</v>
      </c>
      <c r="F54" t="s">
        <v>18</v>
      </c>
    </row>
    <row r="55" spans="1:6">
      <c r="A55" t="s">
        <v>40</v>
      </c>
      <c r="B55">
        <v>2</v>
      </c>
      <c r="C55">
        <v>233</v>
      </c>
      <c r="F55" t="s">
        <v>18</v>
      </c>
    </row>
    <row r="56" spans="1:6">
      <c r="A56" t="s">
        <v>41</v>
      </c>
      <c r="B56">
        <v>2</v>
      </c>
      <c r="C56">
        <v>235</v>
      </c>
      <c r="F56" t="s">
        <v>18</v>
      </c>
    </row>
    <row r="57" spans="1:6">
      <c r="A57" t="s">
        <v>42</v>
      </c>
      <c r="B57">
        <v>2</v>
      </c>
      <c r="C57">
        <v>241</v>
      </c>
      <c r="F57" t="s">
        <v>18</v>
      </c>
    </row>
    <row r="58" spans="1:6">
      <c r="A58" t="s">
        <v>43</v>
      </c>
      <c r="B58">
        <v>2</v>
      </c>
      <c r="C58">
        <v>246</v>
      </c>
      <c r="F58" t="s">
        <v>18</v>
      </c>
    </row>
    <row r="59" spans="1:6">
      <c r="A59" t="s">
        <v>44</v>
      </c>
      <c r="B59">
        <v>4</v>
      </c>
      <c r="C59">
        <v>247</v>
      </c>
      <c r="F59" t="s">
        <v>18</v>
      </c>
    </row>
    <row r="60" spans="1:6">
      <c r="A60" t="s">
        <v>45</v>
      </c>
      <c r="B60">
        <v>2</v>
      </c>
      <c r="C60">
        <v>249</v>
      </c>
      <c r="F60" t="s">
        <v>18</v>
      </c>
    </row>
    <row r="61" spans="1:6">
      <c r="A61" t="s">
        <v>46</v>
      </c>
      <c r="B61">
        <v>2</v>
      </c>
      <c r="C61">
        <v>252</v>
      </c>
      <c r="F61" t="s">
        <v>18</v>
      </c>
    </row>
    <row r="62" spans="1:6">
      <c r="A62" t="s">
        <v>47</v>
      </c>
      <c r="B62">
        <v>2</v>
      </c>
      <c r="C62">
        <v>262</v>
      </c>
      <c r="F62" t="s">
        <v>18</v>
      </c>
    </row>
    <row r="63" spans="1:6">
      <c r="A63" t="s">
        <v>48</v>
      </c>
      <c r="B63">
        <v>2</v>
      </c>
      <c r="C63">
        <v>265</v>
      </c>
      <c r="F63" t="s">
        <v>18</v>
      </c>
    </row>
    <row r="64" spans="1:6">
      <c r="A64" t="s">
        <v>49</v>
      </c>
      <c r="B64">
        <v>2</v>
      </c>
      <c r="C64">
        <v>290</v>
      </c>
      <c r="F64" t="s">
        <v>18</v>
      </c>
    </row>
    <row r="66" spans="1:6">
      <c r="A66" s="3" t="s">
        <v>73</v>
      </c>
    </row>
    <row r="67" spans="1:6">
      <c r="A67" s="3" t="s">
        <v>11</v>
      </c>
      <c r="B67" s="3" t="s">
        <v>12</v>
      </c>
      <c r="C67" s="3" t="s">
        <v>13</v>
      </c>
      <c r="D67" s="3" t="s">
        <v>14</v>
      </c>
      <c r="E67" s="3" t="s">
        <v>15</v>
      </c>
      <c r="F67" s="3" t="s">
        <v>16</v>
      </c>
    </row>
    <row r="68" spans="1:6">
      <c r="A68" t="s">
        <v>50</v>
      </c>
      <c r="B68">
        <v>2</v>
      </c>
      <c r="C68">
        <v>670</v>
      </c>
      <c r="F68" t="s">
        <v>18</v>
      </c>
    </row>
    <row r="69" spans="1:6">
      <c r="A69" t="s">
        <v>51</v>
      </c>
      <c r="B69">
        <v>2</v>
      </c>
      <c r="C69">
        <v>672</v>
      </c>
      <c r="F69" t="s">
        <v>18</v>
      </c>
    </row>
    <row r="70" spans="1:6">
      <c r="A70" t="s">
        <v>52</v>
      </c>
      <c r="B70">
        <v>2</v>
      </c>
      <c r="C70">
        <v>692</v>
      </c>
      <c r="F70" t="s">
        <v>18</v>
      </c>
    </row>
    <row r="71" spans="1:6">
      <c r="A71" t="s">
        <v>53</v>
      </c>
      <c r="B71">
        <v>2</v>
      </c>
      <c r="C71">
        <v>700</v>
      </c>
      <c r="F71" t="s">
        <v>18</v>
      </c>
    </row>
    <row r="72" spans="1:6">
      <c r="A72" t="s">
        <v>54</v>
      </c>
      <c r="B72">
        <v>2</v>
      </c>
      <c r="C72">
        <v>775</v>
      </c>
      <c r="F72" t="s">
        <v>18</v>
      </c>
    </row>
    <row r="73" spans="1:6">
      <c r="A73" t="s">
        <v>55</v>
      </c>
      <c r="B73">
        <v>2</v>
      </c>
      <c r="C73">
        <v>798</v>
      </c>
      <c r="F73" t="s">
        <v>18</v>
      </c>
    </row>
    <row r="75" spans="1:6">
      <c r="A75" s="3" t="s">
        <v>172</v>
      </c>
    </row>
    <row r="76" spans="1:6">
      <c r="A76" s="3" t="s">
        <v>11</v>
      </c>
      <c r="B76" s="3" t="s">
        <v>12</v>
      </c>
      <c r="C76" s="3" t="s">
        <v>13</v>
      </c>
      <c r="D76" s="3" t="s">
        <v>14</v>
      </c>
      <c r="E76" s="3" t="s">
        <v>15</v>
      </c>
      <c r="F76" s="3" t="s">
        <v>16</v>
      </c>
    </row>
    <row r="77" spans="1:6">
      <c r="A77" t="s">
        <v>56</v>
      </c>
      <c r="B77">
        <v>2</v>
      </c>
      <c r="C77">
        <v>301</v>
      </c>
      <c r="F77" t="s">
        <v>18</v>
      </c>
    </row>
    <row r="78" spans="1:6">
      <c r="A78" t="s">
        <v>57</v>
      </c>
      <c r="B78">
        <v>2</v>
      </c>
      <c r="C78">
        <v>305</v>
      </c>
      <c r="F78" t="s">
        <v>18</v>
      </c>
    </row>
    <row r="79" spans="1:6">
      <c r="A79" t="s">
        <v>58</v>
      </c>
      <c r="B79">
        <v>2</v>
      </c>
      <c r="C79">
        <v>314</v>
      </c>
      <c r="F79" t="s">
        <v>18</v>
      </c>
    </row>
    <row r="80" spans="1:6">
      <c r="A80" t="s">
        <v>59</v>
      </c>
      <c r="B80">
        <v>2</v>
      </c>
      <c r="C80">
        <v>317</v>
      </c>
      <c r="F80" t="s">
        <v>18</v>
      </c>
    </row>
    <row r="81" spans="1:6">
      <c r="A81" t="s">
        <v>60</v>
      </c>
      <c r="B81">
        <v>2</v>
      </c>
      <c r="C81">
        <v>319</v>
      </c>
      <c r="F81" t="s">
        <v>18</v>
      </c>
    </row>
    <row r="82" spans="1:6">
      <c r="A82" t="s">
        <v>61</v>
      </c>
      <c r="B82">
        <v>2</v>
      </c>
      <c r="C82">
        <v>336</v>
      </c>
      <c r="F82" t="s">
        <v>18</v>
      </c>
    </row>
    <row r="83" spans="1:6">
      <c r="A83" t="s">
        <v>62</v>
      </c>
      <c r="B83">
        <v>2</v>
      </c>
      <c r="C83">
        <v>342</v>
      </c>
      <c r="F83" t="s">
        <v>18</v>
      </c>
    </row>
    <row r="84" spans="1:6">
      <c r="A84" t="s">
        <v>63</v>
      </c>
      <c r="B84">
        <v>2</v>
      </c>
      <c r="C84">
        <v>347</v>
      </c>
      <c r="F84" t="s">
        <v>18</v>
      </c>
    </row>
    <row r="85" spans="1:6">
      <c r="A85" t="s">
        <v>64</v>
      </c>
      <c r="B85">
        <v>2</v>
      </c>
      <c r="C85">
        <v>348</v>
      </c>
      <c r="F85" t="s">
        <v>18</v>
      </c>
    </row>
    <row r="86" spans="1:6">
      <c r="A86" t="s">
        <v>65</v>
      </c>
      <c r="B86">
        <v>2</v>
      </c>
      <c r="C86">
        <v>349</v>
      </c>
      <c r="F86" t="s">
        <v>18</v>
      </c>
    </row>
    <row r="87" spans="1:6">
      <c r="A87" t="s">
        <v>66</v>
      </c>
      <c r="B87">
        <v>2</v>
      </c>
      <c r="C87">
        <v>359</v>
      </c>
      <c r="F87" t="s">
        <v>18</v>
      </c>
    </row>
    <row r="88" spans="1:6">
      <c r="A88" t="s">
        <v>67</v>
      </c>
      <c r="B88">
        <v>2</v>
      </c>
      <c r="C88">
        <v>402</v>
      </c>
      <c r="F88" t="s">
        <v>18</v>
      </c>
    </row>
    <row r="89" spans="1:6">
      <c r="A89" t="s">
        <v>68</v>
      </c>
      <c r="B89">
        <v>2</v>
      </c>
      <c r="C89">
        <v>431</v>
      </c>
      <c r="F89" t="s">
        <v>18</v>
      </c>
    </row>
    <row r="90" spans="1:6">
      <c r="A90" t="s">
        <v>69</v>
      </c>
      <c r="B90">
        <v>2</v>
      </c>
      <c r="C90">
        <v>435</v>
      </c>
      <c r="F90" t="s">
        <v>18</v>
      </c>
    </row>
    <row r="91" spans="1:6">
      <c r="A91" t="s">
        <v>70</v>
      </c>
      <c r="B91">
        <v>2</v>
      </c>
      <c r="C91">
        <v>454</v>
      </c>
      <c r="F91" t="s">
        <v>18</v>
      </c>
    </row>
    <row r="92" spans="1:6">
      <c r="A92" t="s">
        <v>71</v>
      </c>
      <c r="B92">
        <v>2</v>
      </c>
      <c r="C92">
        <v>492</v>
      </c>
      <c r="F92" t="s">
        <v>18</v>
      </c>
    </row>
    <row r="93" spans="1:6">
      <c r="A93" t="s">
        <v>72</v>
      </c>
      <c r="B93">
        <v>4</v>
      </c>
      <c r="C93">
        <v>669</v>
      </c>
      <c r="F93" t="s">
        <v>18</v>
      </c>
    </row>
    <row r="95" spans="1:6">
      <c r="A95" s="3" t="s">
        <v>38</v>
      </c>
    </row>
    <row r="96" spans="1:6">
      <c r="A96" s="3" t="s">
        <v>11</v>
      </c>
      <c r="B96" s="3" t="s">
        <v>12</v>
      </c>
      <c r="C96" s="3" t="s">
        <v>13</v>
      </c>
      <c r="D96" s="3" t="s">
        <v>14</v>
      </c>
      <c r="E96" s="3" t="s">
        <v>15</v>
      </c>
      <c r="F96" s="3" t="s">
        <v>16</v>
      </c>
    </row>
    <row r="97" spans="1:6">
      <c r="A97" t="s">
        <v>74</v>
      </c>
      <c r="B97">
        <v>2</v>
      </c>
      <c r="C97">
        <v>218</v>
      </c>
      <c r="F97" t="s">
        <v>18</v>
      </c>
    </row>
    <row r="98" spans="1:6">
      <c r="A98" t="s">
        <v>75</v>
      </c>
      <c r="B98">
        <v>2</v>
      </c>
      <c r="C98">
        <v>222</v>
      </c>
      <c r="F98" t="s">
        <v>18</v>
      </c>
    </row>
    <row r="99" spans="1:6">
      <c r="A99" t="s">
        <v>76</v>
      </c>
      <c r="B99">
        <v>2</v>
      </c>
      <c r="C99">
        <v>228</v>
      </c>
      <c r="F99" t="s">
        <v>18</v>
      </c>
    </row>
    <row r="100" spans="1:6">
      <c r="A100" t="s">
        <v>77</v>
      </c>
      <c r="B100">
        <v>2</v>
      </c>
      <c r="C100">
        <v>229</v>
      </c>
      <c r="F100" t="s">
        <v>18</v>
      </c>
    </row>
    <row r="101" spans="1:6">
      <c r="A101" t="s">
        <v>78</v>
      </c>
      <c r="B101">
        <v>2</v>
      </c>
      <c r="C101">
        <v>234</v>
      </c>
      <c r="F101" t="s">
        <v>18</v>
      </c>
    </row>
    <row r="102" spans="1:6">
      <c r="A102" t="s">
        <v>79</v>
      </c>
      <c r="B102">
        <v>4</v>
      </c>
      <c r="C102">
        <v>239</v>
      </c>
      <c r="F102" t="s">
        <v>18</v>
      </c>
    </row>
    <row r="103" spans="1:6">
      <c r="A103" t="s">
        <v>80</v>
      </c>
      <c r="B103">
        <v>2</v>
      </c>
      <c r="C103">
        <v>240</v>
      </c>
      <c r="F103" t="s">
        <v>18</v>
      </c>
    </row>
    <row r="104" spans="1:6">
      <c r="A104" t="s">
        <v>81</v>
      </c>
      <c r="B104">
        <v>2</v>
      </c>
      <c r="C104">
        <v>244</v>
      </c>
      <c r="F104" t="s">
        <v>18</v>
      </c>
    </row>
    <row r="105" spans="1:6">
      <c r="A105" t="s">
        <v>82</v>
      </c>
      <c r="B105">
        <v>2</v>
      </c>
      <c r="C105">
        <v>250</v>
      </c>
      <c r="F105" t="s">
        <v>18</v>
      </c>
    </row>
    <row r="106" spans="1:6">
      <c r="A106" t="s">
        <v>83</v>
      </c>
      <c r="B106">
        <v>2</v>
      </c>
      <c r="C106">
        <v>252</v>
      </c>
      <c r="F106" t="s">
        <v>18</v>
      </c>
    </row>
    <row r="107" spans="1:6">
      <c r="A107" t="s">
        <v>84</v>
      </c>
      <c r="B107">
        <v>2</v>
      </c>
      <c r="C107">
        <v>284</v>
      </c>
      <c r="F107" t="s">
        <v>18</v>
      </c>
    </row>
    <row r="109" spans="1:6">
      <c r="A109" s="3" t="s">
        <v>85</v>
      </c>
    </row>
    <row r="110" spans="1:6">
      <c r="A110" s="3" t="s">
        <v>11</v>
      </c>
      <c r="B110" s="3" t="s">
        <v>12</v>
      </c>
      <c r="C110" s="3" t="s">
        <v>13</v>
      </c>
      <c r="D110" s="3" t="s">
        <v>14</v>
      </c>
      <c r="E110" s="3" t="s">
        <v>15</v>
      </c>
      <c r="F110" s="3" t="s">
        <v>16</v>
      </c>
    </row>
    <row r="111" spans="1:6">
      <c r="A111" t="s">
        <v>86</v>
      </c>
      <c r="B111">
        <v>2</v>
      </c>
      <c r="C111">
        <v>371</v>
      </c>
      <c r="F111" t="s">
        <v>18</v>
      </c>
    </row>
    <row r="112" spans="1:6">
      <c r="A112" t="s">
        <v>87</v>
      </c>
      <c r="B112">
        <v>2</v>
      </c>
      <c r="C112">
        <v>400</v>
      </c>
      <c r="F112" t="s">
        <v>18</v>
      </c>
    </row>
    <row r="113" spans="1:6">
      <c r="A113" t="s">
        <v>88</v>
      </c>
      <c r="B113">
        <v>2</v>
      </c>
      <c r="C113">
        <v>406</v>
      </c>
      <c r="F113" t="s">
        <v>18</v>
      </c>
    </row>
    <row r="114" spans="1:6">
      <c r="A114" t="s">
        <v>89</v>
      </c>
      <c r="B114">
        <v>2</v>
      </c>
      <c r="C114">
        <v>484</v>
      </c>
      <c r="F114" t="s">
        <v>18</v>
      </c>
    </row>
    <row r="115" spans="1:6">
      <c r="A115" t="s">
        <v>90</v>
      </c>
      <c r="B115">
        <v>2</v>
      </c>
      <c r="C115">
        <v>569</v>
      </c>
      <c r="F115" t="s">
        <v>18</v>
      </c>
    </row>
    <row r="116" spans="1:6">
      <c r="A116" t="s">
        <v>91</v>
      </c>
      <c r="B116">
        <v>2</v>
      </c>
      <c r="C116">
        <v>784</v>
      </c>
      <c r="F116" t="s">
        <v>18</v>
      </c>
    </row>
    <row r="117" spans="1:6">
      <c r="A117" t="s">
        <v>92</v>
      </c>
      <c r="B117">
        <v>6</v>
      </c>
      <c r="C117">
        <v>1068</v>
      </c>
      <c r="F117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/>
  </sheetViews>
  <sheetFormatPr defaultRowHeight="15"/>
  <cols>
    <col min="1" max="1" width="14" customWidth="1"/>
  </cols>
  <sheetData>
    <row r="1" spans="1:12" ht="20.25">
      <c r="A1" s="1" t="s">
        <v>93</v>
      </c>
    </row>
    <row r="2" spans="1:12">
      <c r="A2" s="2" t="s">
        <v>1</v>
      </c>
      <c r="B2" s="2" t="s">
        <v>2</v>
      </c>
    </row>
    <row r="3" spans="1:12">
      <c r="A3" s="2" t="s">
        <v>3</v>
      </c>
      <c r="B3" s="2" t="s">
        <v>2</v>
      </c>
    </row>
    <row r="4" spans="1:12">
      <c r="A4" s="3" t="s">
        <v>4</v>
      </c>
      <c r="B4" t="s">
        <v>5</v>
      </c>
    </row>
    <row r="5" spans="1:12">
      <c r="A5" s="3" t="s">
        <v>6</v>
      </c>
      <c r="B5" t="s">
        <v>7</v>
      </c>
    </row>
    <row r="6" spans="1:12">
      <c r="A6" s="3" t="s">
        <v>8</v>
      </c>
      <c r="B6" t="s">
        <v>9</v>
      </c>
    </row>
    <row r="8" spans="1:12">
      <c r="A8" s="3" t="s">
        <v>94</v>
      </c>
    </row>
    <row r="9" spans="1:12">
      <c r="A9" s="3" t="s">
        <v>18</v>
      </c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 t="s">
        <v>102</v>
      </c>
      <c r="J9" s="3" t="s">
        <v>103</v>
      </c>
      <c r="K9" s="3" t="s">
        <v>104</v>
      </c>
      <c r="L9" s="3" t="s">
        <v>105</v>
      </c>
    </row>
    <row r="10" spans="1:12">
      <c r="A10" t="s">
        <v>106</v>
      </c>
      <c r="B10">
        <f>1480+795+284+(-7-5+5)</f>
        <v>2552</v>
      </c>
      <c r="C10">
        <f>1480+795+290+(-7-5+5)</f>
        <v>2558</v>
      </c>
      <c r="D10">
        <f>1480+795+402+(-7-5+5)</f>
        <v>2670</v>
      </c>
      <c r="E10">
        <f>1480+795+492+(-7-5+5)</f>
        <v>2760</v>
      </c>
      <c r="L10">
        <f>1383+1068+784+(-13-5+5)</f>
        <v>3222</v>
      </c>
    </row>
    <row r="11" spans="1:12">
      <c r="A11" t="s">
        <v>107</v>
      </c>
      <c r="B11">
        <f>1480+795+244+(-7-5+5)</f>
        <v>2512</v>
      </c>
      <c r="C11">
        <f>1480+795+249+(-7-5+5)</f>
        <v>2517</v>
      </c>
      <c r="D11">
        <f>1480+795+359+(-7-5+5)</f>
        <v>2627</v>
      </c>
      <c r="E11">
        <f>1480+795+454+(-7-5+5)</f>
        <v>2722</v>
      </c>
      <c r="L11">
        <f>1383+1068+569+(-13-5+5)</f>
        <v>3007</v>
      </c>
    </row>
    <row r="12" spans="1:12">
      <c r="A12" t="s">
        <v>108</v>
      </c>
      <c r="B12">
        <f>1480+795+228+(-7-5+5)</f>
        <v>2496</v>
      </c>
      <c r="C12">
        <f>1480+795+235+(-7-5+5)</f>
        <v>2503</v>
      </c>
      <c r="D12">
        <f>1480+795+348+(-7-5+5)</f>
        <v>2616</v>
      </c>
      <c r="E12">
        <f>1480+795+435+(-7-5+5)</f>
        <v>2703</v>
      </c>
      <c r="L12">
        <f>1383+1068+484+(-13-5+5)</f>
        <v>2922</v>
      </c>
    </row>
    <row r="13" spans="1:12">
      <c r="A13" t="s">
        <v>109</v>
      </c>
      <c r="B13">
        <f>1480+795+239+(-7-5+5)</f>
        <v>2507</v>
      </c>
      <c r="C13">
        <f>1480+795+246+(-7-5+5)</f>
        <v>2514</v>
      </c>
      <c r="D13">
        <f>1480+795+349+(-7-5+5)</f>
        <v>2617</v>
      </c>
      <c r="E13">
        <f>1480+795+431+(-7-5+5)</f>
        <v>2699</v>
      </c>
      <c r="L13">
        <f>1383+1068+406+(-13-5+5)</f>
        <v>2844</v>
      </c>
    </row>
    <row r="14" spans="1:12">
      <c r="A14" t="s">
        <v>110</v>
      </c>
      <c r="B14">
        <f>1550+720+239+(-7-5+5)</f>
        <v>2502</v>
      </c>
      <c r="C14">
        <f>1550+720+247+(-7-5+5)</f>
        <v>2510</v>
      </c>
      <c r="D14">
        <f>1550+720+347+(-7-5+5)</f>
        <v>2610</v>
      </c>
      <c r="L14">
        <f>1383+1068+371+(-13-5+5)</f>
        <v>2809</v>
      </c>
    </row>
    <row r="15" spans="1:12">
      <c r="A15" t="s">
        <v>111</v>
      </c>
      <c r="B15">
        <f>1550+720+218+(-7-5+5)</f>
        <v>2481</v>
      </c>
      <c r="C15">
        <f>1550+720+228+(-7-5+5)</f>
        <v>2491</v>
      </c>
      <c r="D15">
        <f>1550+720+317+(-7-5+5)</f>
        <v>2580</v>
      </c>
      <c r="L15">
        <f>1383+1068+400+(-13-5+5)</f>
        <v>2838</v>
      </c>
    </row>
    <row r="16" spans="1:12">
      <c r="A16" t="s">
        <v>112</v>
      </c>
      <c r="B16">
        <f>1550+720+222+(-7-5+5)</f>
        <v>2485</v>
      </c>
      <c r="C16">
        <f>1550+720+233+(-7-5+5)</f>
        <v>2496</v>
      </c>
      <c r="D16">
        <f>1550+720+319+(-7-5+5)</f>
        <v>2582</v>
      </c>
    </row>
    <row r="17" spans="1:5">
      <c r="A17" t="s">
        <v>113</v>
      </c>
      <c r="B17">
        <f>1550+720+252+(-7-5+5)</f>
        <v>2515</v>
      </c>
      <c r="C17">
        <f>1550+720+265+(-7-5+5)</f>
        <v>2528</v>
      </c>
      <c r="D17">
        <f>1550+720+342+(-7-5+5)</f>
        <v>2605</v>
      </c>
    </row>
    <row r="18" spans="1:5">
      <c r="A18" t="s">
        <v>114</v>
      </c>
      <c r="B18">
        <f>1600+669+250+(-7-5+5)</f>
        <v>2512</v>
      </c>
      <c r="C18">
        <f>1600+669+262+(-7-5+5)</f>
        <v>2524</v>
      </c>
      <c r="D18">
        <f>1600+669+336+(-7-5+5)</f>
        <v>2598</v>
      </c>
    </row>
    <row r="19" spans="1:5">
      <c r="A19" t="s">
        <v>115</v>
      </c>
      <c r="B19">
        <f>1600+669+234+(-7-5+5)</f>
        <v>2496</v>
      </c>
      <c r="C19">
        <f>1600+669+247+(-7-5+5)</f>
        <v>2509</v>
      </c>
      <c r="D19">
        <f>1600+669+314+(-7-5+5)</f>
        <v>2576</v>
      </c>
    </row>
    <row r="20" spans="1:5">
      <c r="A20" t="s">
        <v>116</v>
      </c>
      <c r="B20">
        <f>1600+669+229+(-7-5+5)</f>
        <v>2491</v>
      </c>
      <c r="C20">
        <f>1600+669+241+(-7-5+5)</f>
        <v>2503</v>
      </c>
      <c r="D20">
        <f>1600+669+301+(-7-5+5)</f>
        <v>2563</v>
      </c>
    </row>
    <row r="21" spans="1:5">
      <c r="A21" t="s">
        <v>117</v>
      </c>
      <c r="B21">
        <f>1600+669+240+(-7-5+5)</f>
        <v>2502</v>
      </c>
      <c r="C21">
        <f>1600+669+252+(-7-5+5)</f>
        <v>2514</v>
      </c>
      <c r="D21">
        <f>1600+669+305+(-7-5+5)</f>
        <v>2567</v>
      </c>
    </row>
    <row r="22" spans="1:5">
      <c r="A22" t="s">
        <v>118</v>
      </c>
      <c r="B22">
        <f>1762+700+(-5+5)</f>
        <v>2462</v>
      </c>
      <c r="C22">
        <f>1762+692+(-5+0)</f>
        <v>2449</v>
      </c>
      <c r="D22">
        <f>1762+798+(-5+0)</f>
        <v>2555</v>
      </c>
    </row>
    <row r="23" spans="1:5">
      <c r="A23" t="s">
        <v>119</v>
      </c>
      <c r="C23">
        <f>1762+670+(-5+5)</f>
        <v>2432</v>
      </c>
      <c r="D23">
        <f>1762+672+(-5+5)</f>
        <v>2434</v>
      </c>
      <c r="E23">
        <f>1762+775+(-5+5)</f>
        <v>2537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workbookViewId="0"/>
  </sheetViews>
  <sheetFormatPr defaultRowHeight="15"/>
  <cols>
    <col min="1" max="1" width="14" customWidth="1"/>
  </cols>
  <sheetData>
    <row r="1" spans="1:8" ht="20.25">
      <c r="A1" s="1" t="s">
        <v>120</v>
      </c>
    </row>
    <row r="2" spans="1:8">
      <c r="A2" s="2" t="s">
        <v>1</v>
      </c>
      <c r="B2" s="2" t="s">
        <v>2</v>
      </c>
    </row>
    <row r="3" spans="1:8">
      <c r="A3" s="2" t="s">
        <v>3</v>
      </c>
      <c r="B3" s="2" t="s">
        <v>2</v>
      </c>
    </row>
    <row r="4" spans="1:8">
      <c r="A4" s="3" t="s">
        <v>4</v>
      </c>
      <c r="B4" t="s">
        <v>5</v>
      </c>
    </row>
    <row r="5" spans="1:8">
      <c r="A5" s="3" t="s">
        <v>6</v>
      </c>
      <c r="B5" t="s">
        <v>7</v>
      </c>
    </row>
    <row r="6" spans="1:8">
      <c r="A6" s="3" t="s">
        <v>8</v>
      </c>
      <c r="B6" t="s">
        <v>9</v>
      </c>
    </row>
    <row r="8" spans="1:8">
      <c r="A8" s="3" t="s">
        <v>121</v>
      </c>
    </row>
    <row r="9" spans="1:8">
      <c r="A9" s="3" t="s">
        <v>122</v>
      </c>
      <c r="B9" s="6" t="s">
        <v>123</v>
      </c>
      <c r="C9" s="7"/>
      <c r="D9" s="3" t="s">
        <v>124</v>
      </c>
      <c r="E9" s="6" t="s">
        <v>125</v>
      </c>
      <c r="F9" s="7"/>
      <c r="G9" s="6" t="s">
        <v>126</v>
      </c>
      <c r="H9" s="7"/>
    </row>
    <row r="10" spans="1:8">
      <c r="B10" s="3" t="s">
        <v>127</v>
      </c>
      <c r="C10" s="3" t="s">
        <v>128</v>
      </c>
      <c r="E10" s="3" t="s">
        <v>129</v>
      </c>
      <c r="F10" s="3" t="s">
        <v>130</v>
      </c>
      <c r="G10" s="3" t="s">
        <v>129</v>
      </c>
      <c r="H10" s="3" t="s">
        <v>130</v>
      </c>
    </row>
    <row r="11" spans="1:8">
      <c r="A11" t="s">
        <v>84</v>
      </c>
      <c r="B11" s="4" t="s">
        <v>18</v>
      </c>
      <c r="C11" s="4" t="s">
        <v>18</v>
      </c>
      <c r="D11">
        <f>1480+795+284</f>
        <v>2559</v>
      </c>
    </row>
    <row r="12" spans="1:8">
      <c r="A12" t="s">
        <v>81</v>
      </c>
      <c r="B12" s="4" t="s">
        <v>18</v>
      </c>
      <c r="C12" s="4" t="s">
        <v>18</v>
      </c>
      <c r="D12">
        <f>1480+795+244</f>
        <v>2519</v>
      </c>
    </row>
    <row r="13" spans="1:8">
      <c r="A13" t="s">
        <v>76</v>
      </c>
      <c r="B13" s="4" t="s">
        <v>18</v>
      </c>
      <c r="C13" s="4" t="s">
        <v>18</v>
      </c>
      <c r="D13">
        <f>1480+795+228</f>
        <v>2503</v>
      </c>
    </row>
    <row r="14" spans="1:8">
      <c r="A14" t="s">
        <v>131</v>
      </c>
      <c r="B14" s="4" t="s">
        <v>18</v>
      </c>
      <c r="C14" s="4" t="s">
        <v>18</v>
      </c>
      <c r="D14">
        <f>1480+795+239</f>
        <v>2514</v>
      </c>
    </row>
    <row r="15" spans="1:8">
      <c r="A15" t="s">
        <v>132</v>
      </c>
      <c r="B15" s="4" t="s">
        <v>18</v>
      </c>
      <c r="C15" s="4" t="s">
        <v>18</v>
      </c>
      <c r="D15">
        <f>1550+720+239</f>
        <v>2509</v>
      </c>
    </row>
    <row r="16" spans="1:8">
      <c r="A16" t="s">
        <v>74</v>
      </c>
      <c r="B16" s="4" t="s">
        <v>18</v>
      </c>
      <c r="C16" s="4" t="s">
        <v>18</v>
      </c>
      <c r="D16">
        <f>1550+720+218</f>
        <v>2488</v>
      </c>
    </row>
    <row r="17" spans="1:4">
      <c r="A17" t="s">
        <v>75</v>
      </c>
      <c r="B17" s="4" t="s">
        <v>18</v>
      </c>
      <c r="C17" s="4" t="s">
        <v>18</v>
      </c>
      <c r="D17">
        <f>1550+720+222</f>
        <v>2492</v>
      </c>
    </row>
    <row r="18" spans="1:4">
      <c r="A18" t="s">
        <v>83</v>
      </c>
      <c r="B18" s="4" t="s">
        <v>18</v>
      </c>
      <c r="C18" s="4" t="s">
        <v>18</v>
      </c>
      <c r="D18">
        <f>1550+720+252</f>
        <v>2522</v>
      </c>
    </row>
    <row r="19" spans="1:4">
      <c r="A19" t="s">
        <v>82</v>
      </c>
      <c r="B19" s="4" t="s">
        <v>18</v>
      </c>
      <c r="C19" s="4" t="s">
        <v>18</v>
      </c>
      <c r="D19">
        <f>1600+669+250</f>
        <v>2519</v>
      </c>
    </row>
    <row r="20" spans="1:4">
      <c r="A20" t="s">
        <v>78</v>
      </c>
      <c r="B20" s="4" t="s">
        <v>18</v>
      </c>
      <c r="C20" s="4" t="s">
        <v>18</v>
      </c>
      <c r="D20">
        <f>1600+669+234</f>
        <v>2503</v>
      </c>
    </row>
    <row r="21" spans="1:4">
      <c r="A21" t="s">
        <v>77</v>
      </c>
      <c r="B21" s="4" t="s">
        <v>18</v>
      </c>
      <c r="C21" s="4" t="s">
        <v>18</v>
      </c>
      <c r="D21">
        <f>1600+669+229</f>
        <v>2498</v>
      </c>
    </row>
    <row r="22" spans="1:4">
      <c r="A22" t="s">
        <v>80</v>
      </c>
      <c r="B22" s="4" t="s">
        <v>18</v>
      </c>
      <c r="C22" s="4" t="s">
        <v>18</v>
      </c>
      <c r="D22">
        <f>1600+669+240</f>
        <v>2509</v>
      </c>
    </row>
    <row r="23" spans="1:4">
      <c r="A23" t="s">
        <v>53</v>
      </c>
      <c r="B23" s="4" t="s">
        <v>18</v>
      </c>
      <c r="C23" s="4" t="s">
        <v>18</v>
      </c>
      <c r="D23">
        <f>1762+700</f>
        <v>2462</v>
      </c>
    </row>
    <row r="24" spans="1:4">
      <c r="A24" t="s">
        <v>49</v>
      </c>
      <c r="B24" s="4" t="s">
        <v>18</v>
      </c>
      <c r="C24" s="4" t="s">
        <v>18</v>
      </c>
      <c r="D24">
        <f>1480+795+290</f>
        <v>2565</v>
      </c>
    </row>
    <row r="25" spans="1:4">
      <c r="A25" t="s">
        <v>45</v>
      </c>
      <c r="B25" s="4" t="s">
        <v>18</v>
      </c>
      <c r="C25" s="4" t="s">
        <v>18</v>
      </c>
      <c r="D25">
        <f>1480+795+249</f>
        <v>2524</v>
      </c>
    </row>
    <row r="26" spans="1:4">
      <c r="A26" t="s">
        <v>41</v>
      </c>
      <c r="B26" s="4" t="s">
        <v>18</v>
      </c>
      <c r="C26" s="4" t="s">
        <v>18</v>
      </c>
      <c r="D26">
        <f>1480+795+235</f>
        <v>2510</v>
      </c>
    </row>
    <row r="27" spans="1:4">
      <c r="A27" t="s">
        <v>43</v>
      </c>
      <c r="B27" s="4" t="s">
        <v>18</v>
      </c>
      <c r="C27" s="4" t="s">
        <v>18</v>
      </c>
      <c r="D27">
        <f>1480+795+246</f>
        <v>2521</v>
      </c>
    </row>
    <row r="28" spans="1:4">
      <c r="A28" t="s">
        <v>133</v>
      </c>
      <c r="B28" s="4" t="s">
        <v>18</v>
      </c>
      <c r="C28" s="4" t="s">
        <v>18</v>
      </c>
      <c r="D28">
        <f>1550+720+247</f>
        <v>2517</v>
      </c>
    </row>
    <row r="29" spans="1:4">
      <c r="A29" t="s">
        <v>39</v>
      </c>
      <c r="B29" s="4" t="s">
        <v>18</v>
      </c>
      <c r="C29" s="4" t="s">
        <v>18</v>
      </c>
      <c r="D29">
        <f>1550+720+228</f>
        <v>2498</v>
      </c>
    </row>
    <row r="30" spans="1:4">
      <c r="A30" t="s">
        <v>40</v>
      </c>
      <c r="B30" s="4" t="s">
        <v>18</v>
      </c>
      <c r="C30" s="4" t="s">
        <v>18</v>
      </c>
      <c r="D30">
        <f>1550+720+233</f>
        <v>2503</v>
      </c>
    </row>
    <row r="31" spans="1:4">
      <c r="A31" t="s">
        <v>48</v>
      </c>
      <c r="B31" s="4" t="s">
        <v>18</v>
      </c>
      <c r="C31" s="4" t="s">
        <v>18</v>
      </c>
      <c r="D31">
        <f>1550+720+265</f>
        <v>2535</v>
      </c>
    </row>
    <row r="32" spans="1:4">
      <c r="A32" t="s">
        <v>47</v>
      </c>
      <c r="B32" s="4" t="s">
        <v>18</v>
      </c>
      <c r="C32" s="4" t="s">
        <v>18</v>
      </c>
      <c r="D32">
        <f>1600+669+262</f>
        <v>2531</v>
      </c>
    </row>
    <row r="33" spans="1:4">
      <c r="A33" t="s">
        <v>134</v>
      </c>
      <c r="B33" s="4" t="s">
        <v>18</v>
      </c>
      <c r="C33" s="4" t="s">
        <v>18</v>
      </c>
      <c r="D33">
        <f>1600+669+247</f>
        <v>2516</v>
      </c>
    </row>
    <row r="34" spans="1:4">
      <c r="A34" t="s">
        <v>42</v>
      </c>
      <c r="B34" s="4" t="s">
        <v>18</v>
      </c>
      <c r="C34" s="4" t="s">
        <v>18</v>
      </c>
      <c r="D34">
        <f>1600+669+241</f>
        <v>2510</v>
      </c>
    </row>
    <row r="35" spans="1:4">
      <c r="A35" t="s">
        <v>46</v>
      </c>
      <c r="B35" s="4" t="s">
        <v>18</v>
      </c>
      <c r="C35" s="4" t="s">
        <v>18</v>
      </c>
      <c r="D35">
        <f>1600+669+252</f>
        <v>2521</v>
      </c>
    </row>
    <row r="36" spans="1:4">
      <c r="A36" t="s">
        <v>52</v>
      </c>
      <c r="B36" s="4" t="s">
        <v>18</v>
      </c>
      <c r="C36" s="4" t="s">
        <v>18</v>
      </c>
      <c r="D36">
        <f>1762+692</f>
        <v>2454</v>
      </c>
    </row>
    <row r="37" spans="1:4">
      <c r="A37" t="s">
        <v>50</v>
      </c>
      <c r="B37" s="4" t="s">
        <v>18</v>
      </c>
      <c r="C37" s="4" t="s">
        <v>18</v>
      </c>
      <c r="D37">
        <f>1762+670</f>
        <v>2432</v>
      </c>
    </row>
    <row r="38" spans="1:4">
      <c r="A38" t="s">
        <v>67</v>
      </c>
      <c r="B38" s="4" t="s">
        <v>18</v>
      </c>
      <c r="C38" s="4" t="s">
        <v>18</v>
      </c>
      <c r="D38">
        <f>1480+795+402</f>
        <v>2677</v>
      </c>
    </row>
    <row r="39" spans="1:4">
      <c r="A39" t="s">
        <v>66</v>
      </c>
      <c r="B39" s="4" t="s">
        <v>18</v>
      </c>
      <c r="C39" s="4" t="s">
        <v>18</v>
      </c>
      <c r="D39">
        <f>1480+795+359</f>
        <v>2634</v>
      </c>
    </row>
    <row r="40" spans="1:4">
      <c r="A40" t="s">
        <v>64</v>
      </c>
      <c r="B40" s="4" t="s">
        <v>18</v>
      </c>
      <c r="C40" s="4" t="s">
        <v>18</v>
      </c>
      <c r="D40">
        <f>1480+795+348</f>
        <v>2623</v>
      </c>
    </row>
    <row r="41" spans="1:4">
      <c r="A41" t="s">
        <v>65</v>
      </c>
      <c r="B41" s="4" t="s">
        <v>18</v>
      </c>
      <c r="C41" s="4" t="s">
        <v>18</v>
      </c>
      <c r="D41">
        <f>1480+795+349</f>
        <v>2624</v>
      </c>
    </row>
    <row r="42" spans="1:4">
      <c r="A42" t="s">
        <v>63</v>
      </c>
      <c r="B42" s="4" t="s">
        <v>18</v>
      </c>
      <c r="C42" s="4" t="s">
        <v>18</v>
      </c>
      <c r="D42">
        <f>1550+720+347</f>
        <v>2617</v>
      </c>
    </row>
    <row r="43" spans="1:4">
      <c r="A43" t="s">
        <v>59</v>
      </c>
      <c r="B43" s="4" t="s">
        <v>18</v>
      </c>
      <c r="C43" s="4" t="s">
        <v>18</v>
      </c>
      <c r="D43">
        <f>1550+720+317</f>
        <v>2587</v>
      </c>
    </row>
    <row r="44" spans="1:4">
      <c r="A44" t="s">
        <v>60</v>
      </c>
      <c r="B44" s="4" t="s">
        <v>18</v>
      </c>
      <c r="C44" s="4" t="s">
        <v>18</v>
      </c>
      <c r="D44">
        <f>1550+720+319</f>
        <v>2589</v>
      </c>
    </row>
    <row r="45" spans="1:4">
      <c r="A45" t="s">
        <v>62</v>
      </c>
      <c r="B45" s="4" t="s">
        <v>18</v>
      </c>
      <c r="C45" s="4" t="s">
        <v>18</v>
      </c>
      <c r="D45">
        <f>1550+720+342</f>
        <v>2612</v>
      </c>
    </row>
    <row r="46" spans="1:4">
      <c r="A46" t="s">
        <v>61</v>
      </c>
      <c r="B46" s="4" t="s">
        <v>18</v>
      </c>
      <c r="C46" s="4" t="s">
        <v>18</v>
      </c>
      <c r="D46">
        <f>1600+669+336</f>
        <v>2605</v>
      </c>
    </row>
    <row r="47" spans="1:4">
      <c r="A47" t="s">
        <v>58</v>
      </c>
      <c r="B47" s="4" t="s">
        <v>18</v>
      </c>
      <c r="C47" s="4" t="s">
        <v>18</v>
      </c>
      <c r="D47">
        <f>1600+669+314</f>
        <v>2583</v>
      </c>
    </row>
    <row r="48" spans="1:4">
      <c r="A48" t="s">
        <v>56</v>
      </c>
      <c r="B48" s="4" t="s">
        <v>18</v>
      </c>
      <c r="C48" s="4" t="s">
        <v>18</v>
      </c>
      <c r="D48">
        <f>1600+669+301</f>
        <v>2570</v>
      </c>
    </row>
    <row r="49" spans="1:5">
      <c r="A49" t="s">
        <v>57</v>
      </c>
      <c r="B49" s="4" t="s">
        <v>18</v>
      </c>
      <c r="C49" s="4" t="s">
        <v>18</v>
      </c>
      <c r="D49">
        <f>1600+669+305</f>
        <v>2574</v>
      </c>
    </row>
    <row r="50" spans="1:5">
      <c r="A50" t="s">
        <v>55</v>
      </c>
      <c r="B50" s="4" t="s">
        <v>18</v>
      </c>
      <c r="C50" s="4" t="s">
        <v>18</v>
      </c>
      <c r="D50">
        <f>1762+798</f>
        <v>2560</v>
      </c>
    </row>
    <row r="51" spans="1:5">
      <c r="A51" t="s">
        <v>51</v>
      </c>
      <c r="B51" s="4" t="s">
        <v>18</v>
      </c>
      <c r="C51" s="4" t="s">
        <v>18</v>
      </c>
      <c r="D51">
        <f>1762+672</f>
        <v>2434</v>
      </c>
    </row>
    <row r="52" spans="1:5">
      <c r="A52" t="s">
        <v>71</v>
      </c>
      <c r="B52" s="4" t="s">
        <v>18</v>
      </c>
      <c r="C52" s="4" t="s">
        <v>18</v>
      </c>
      <c r="D52">
        <f>1480+795+492</f>
        <v>2767</v>
      </c>
    </row>
    <row r="53" spans="1:5">
      <c r="A53" t="s">
        <v>70</v>
      </c>
      <c r="B53" s="4" t="s">
        <v>18</v>
      </c>
      <c r="C53" s="4" t="s">
        <v>18</v>
      </c>
      <c r="D53">
        <f>1480+795+454</f>
        <v>2729</v>
      </c>
    </row>
    <row r="54" spans="1:5">
      <c r="A54" t="s">
        <v>69</v>
      </c>
      <c r="B54" s="4" t="s">
        <v>18</v>
      </c>
      <c r="C54" s="4" t="s">
        <v>18</v>
      </c>
      <c r="D54">
        <f>1480+795+435</f>
        <v>2710</v>
      </c>
    </row>
    <row r="55" spans="1:5">
      <c r="A55" t="s">
        <v>68</v>
      </c>
      <c r="B55" s="4" t="s">
        <v>18</v>
      </c>
      <c r="C55" s="4" t="s">
        <v>18</v>
      </c>
      <c r="D55">
        <f>1480+795+431</f>
        <v>2706</v>
      </c>
    </row>
    <row r="56" spans="1:5">
      <c r="A56" t="s">
        <v>54</v>
      </c>
      <c r="B56" s="4" t="s">
        <v>18</v>
      </c>
      <c r="C56" s="4" t="s">
        <v>18</v>
      </c>
      <c r="D56">
        <f>1762+775</f>
        <v>2537</v>
      </c>
    </row>
    <row r="57" spans="1:5">
      <c r="A57" t="s">
        <v>135</v>
      </c>
    </row>
    <row r="59" spans="1:5">
      <c r="A59" s="3" t="s">
        <v>136</v>
      </c>
    </row>
    <row r="60" spans="1:5">
      <c r="A60" s="3" t="s">
        <v>127</v>
      </c>
      <c r="B60" s="3" t="s">
        <v>95</v>
      </c>
      <c r="C60" s="3" t="s">
        <v>96</v>
      </c>
      <c r="D60" s="3" t="s">
        <v>97</v>
      </c>
      <c r="E60" s="3" t="s">
        <v>98</v>
      </c>
    </row>
    <row r="61" spans="1:5">
      <c r="A61" t="s">
        <v>106</v>
      </c>
      <c r="B61">
        <f t="shared" ref="B61:B73" si="0">G11</f>
        <v>0</v>
      </c>
      <c r="C61">
        <f t="shared" ref="C61:C74" si="1">G24</f>
        <v>0</v>
      </c>
      <c r="D61">
        <f t="shared" ref="D61:D74" si="2">G38</f>
        <v>0</v>
      </c>
      <c r="E61">
        <f>G52</f>
        <v>0</v>
      </c>
    </row>
    <row r="62" spans="1:5">
      <c r="A62" t="s">
        <v>107</v>
      </c>
      <c r="B62">
        <f t="shared" si="0"/>
        <v>0</v>
      </c>
      <c r="C62">
        <f t="shared" si="1"/>
        <v>0</v>
      </c>
      <c r="D62">
        <f t="shared" si="2"/>
        <v>0</v>
      </c>
      <c r="E62">
        <f>G53</f>
        <v>0</v>
      </c>
    </row>
    <row r="63" spans="1:5">
      <c r="A63" t="s">
        <v>108</v>
      </c>
      <c r="B63">
        <f t="shared" si="0"/>
        <v>0</v>
      </c>
      <c r="C63">
        <f t="shared" si="1"/>
        <v>0</v>
      </c>
      <c r="D63">
        <f t="shared" si="2"/>
        <v>0</v>
      </c>
      <c r="E63">
        <f>G54</f>
        <v>0</v>
      </c>
    </row>
    <row r="64" spans="1:5">
      <c r="A64" t="s">
        <v>109</v>
      </c>
      <c r="B64">
        <f t="shared" si="0"/>
        <v>0</v>
      </c>
      <c r="C64">
        <f t="shared" si="1"/>
        <v>0</v>
      </c>
      <c r="D64">
        <f t="shared" si="2"/>
        <v>0</v>
      </c>
      <c r="E64">
        <f>G55</f>
        <v>0</v>
      </c>
    </row>
    <row r="65" spans="1:5">
      <c r="A65" t="s">
        <v>110</v>
      </c>
      <c r="B65">
        <f t="shared" si="0"/>
        <v>0</v>
      </c>
      <c r="C65">
        <f t="shared" si="1"/>
        <v>0</v>
      </c>
      <c r="D65">
        <f t="shared" si="2"/>
        <v>0</v>
      </c>
    </row>
    <row r="66" spans="1:5">
      <c r="A66" t="s">
        <v>111</v>
      </c>
      <c r="B66">
        <f t="shared" si="0"/>
        <v>0</v>
      </c>
      <c r="C66">
        <f t="shared" si="1"/>
        <v>0</v>
      </c>
      <c r="D66">
        <f t="shared" si="2"/>
        <v>0</v>
      </c>
    </row>
    <row r="67" spans="1:5">
      <c r="A67" t="s">
        <v>112</v>
      </c>
      <c r="B67">
        <f t="shared" si="0"/>
        <v>0</v>
      </c>
      <c r="C67">
        <f t="shared" si="1"/>
        <v>0</v>
      </c>
      <c r="D67">
        <f t="shared" si="2"/>
        <v>0</v>
      </c>
    </row>
    <row r="68" spans="1:5">
      <c r="A68" t="s">
        <v>113</v>
      </c>
      <c r="B68">
        <f t="shared" si="0"/>
        <v>0</v>
      </c>
      <c r="C68">
        <f t="shared" si="1"/>
        <v>0</v>
      </c>
      <c r="D68">
        <f t="shared" si="2"/>
        <v>0</v>
      </c>
    </row>
    <row r="69" spans="1:5">
      <c r="A69" t="s">
        <v>114</v>
      </c>
      <c r="B69">
        <f t="shared" si="0"/>
        <v>0</v>
      </c>
      <c r="C69">
        <f t="shared" si="1"/>
        <v>0</v>
      </c>
      <c r="D69">
        <f t="shared" si="2"/>
        <v>0</v>
      </c>
    </row>
    <row r="70" spans="1:5">
      <c r="A70" t="s">
        <v>115</v>
      </c>
      <c r="B70">
        <f t="shared" si="0"/>
        <v>0</v>
      </c>
      <c r="C70">
        <f t="shared" si="1"/>
        <v>0</v>
      </c>
      <c r="D70">
        <f t="shared" si="2"/>
        <v>0</v>
      </c>
    </row>
    <row r="71" spans="1:5">
      <c r="A71" t="s">
        <v>116</v>
      </c>
      <c r="B71">
        <f t="shared" si="0"/>
        <v>0</v>
      </c>
      <c r="C71">
        <f t="shared" si="1"/>
        <v>0</v>
      </c>
      <c r="D71">
        <f t="shared" si="2"/>
        <v>0</v>
      </c>
    </row>
    <row r="72" spans="1:5">
      <c r="A72" t="s">
        <v>117</v>
      </c>
      <c r="B72">
        <f t="shared" si="0"/>
        <v>0</v>
      </c>
      <c r="C72">
        <f t="shared" si="1"/>
        <v>0</v>
      </c>
      <c r="D72">
        <f t="shared" si="2"/>
        <v>0</v>
      </c>
    </row>
    <row r="73" spans="1:5">
      <c r="A73" t="s">
        <v>118</v>
      </c>
      <c r="B73">
        <f t="shared" si="0"/>
        <v>0</v>
      </c>
      <c r="C73">
        <f t="shared" si="1"/>
        <v>0</v>
      </c>
      <c r="D73">
        <f t="shared" si="2"/>
        <v>0</v>
      </c>
    </row>
    <row r="74" spans="1:5">
      <c r="A74" t="s">
        <v>119</v>
      </c>
      <c r="C74">
        <f t="shared" si="1"/>
        <v>0</v>
      </c>
      <c r="D74">
        <f t="shared" si="2"/>
        <v>0</v>
      </c>
      <c r="E74">
        <f>G56</f>
        <v>0</v>
      </c>
    </row>
    <row r="76" spans="1:5">
      <c r="A76" s="3" t="s">
        <v>136</v>
      </c>
    </row>
    <row r="77" spans="1:5">
      <c r="A77" s="3" t="s">
        <v>128</v>
      </c>
      <c r="B77" s="3" t="s">
        <v>95</v>
      </c>
      <c r="C77" s="3" t="s">
        <v>96</v>
      </c>
      <c r="D77" s="3" t="s">
        <v>97</v>
      </c>
      <c r="E77" s="3" t="s">
        <v>98</v>
      </c>
    </row>
    <row r="78" spans="1:5">
      <c r="A78" t="s">
        <v>106</v>
      </c>
      <c r="B78">
        <f t="shared" ref="B78:B90" si="3">H11</f>
        <v>0</v>
      </c>
      <c r="C78">
        <f t="shared" ref="C78:C91" si="4">H24</f>
        <v>0</v>
      </c>
      <c r="D78">
        <f t="shared" ref="D78:D91" si="5">H38</f>
        <v>0</v>
      </c>
      <c r="E78">
        <f>H52</f>
        <v>0</v>
      </c>
    </row>
    <row r="79" spans="1:5">
      <c r="A79" t="s">
        <v>107</v>
      </c>
      <c r="B79">
        <f t="shared" si="3"/>
        <v>0</v>
      </c>
      <c r="C79">
        <f t="shared" si="4"/>
        <v>0</v>
      </c>
      <c r="D79">
        <f t="shared" si="5"/>
        <v>0</v>
      </c>
      <c r="E79">
        <f>H53</f>
        <v>0</v>
      </c>
    </row>
    <row r="80" spans="1:5">
      <c r="A80" t="s">
        <v>108</v>
      </c>
      <c r="B80">
        <f t="shared" si="3"/>
        <v>0</v>
      </c>
      <c r="C80">
        <f t="shared" si="4"/>
        <v>0</v>
      </c>
      <c r="D80">
        <f t="shared" si="5"/>
        <v>0</v>
      </c>
      <c r="E80">
        <f>H54</f>
        <v>0</v>
      </c>
    </row>
    <row r="81" spans="1:5">
      <c r="A81" t="s">
        <v>109</v>
      </c>
      <c r="B81">
        <f t="shared" si="3"/>
        <v>0</v>
      </c>
      <c r="C81">
        <f t="shared" si="4"/>
        <v>0</v>
      </c>
      <c r="D81">
        <f t="shared" si="5"/>
        <v>0</v>
      </c>
      <c r="E81">
        <f>H55</f>
        <v>0</v>
      </c>
    </row>
    <row r="82" spans="1:5">
      <c r="A82" t="s">
        <v>110</v>
      </c>
      <c r="B82">
        <f t="shared" si="3"/>
        <v>0</v>
      </c>
      <c r="C82">
        <f t="shared" si="4"/>
        <v>0</v>
      </c>
      <c r="D82">
        <f t="shared" si="5"/>
        <v>0</v>
      </c>
    </row>
    <row r="83" spans="1:5">
      <c r="A83" t="s">
        <v>111</v>
      </c>
      <c r="B83">
        <f t="shared" si="3"/>
        <v>0</v>
      </c>
      <c r="C83">
        <f t="shared" si="4"/>
        <v>0</v>
      </c>
      <c r="D83">
        <f t="shared" si="5"/>
        <v>0</v>
      </c>
    </row>
    <row r="84" spans="1:5">
      <c r="A84" t="s">
        <v>112</v>
      </c>
      <c r="B84">
        <f t="shared" si="3"/>
        <v>0</v>
      </c>
      <c r="C84">
        <f t="shared" si="4"/>
        <v>0</v>
      </c>
      <c r="D84">
        <f t="shared" si="5"/>
        <v>0</v>
      </c>
    </row>
    <row r="85" spans="1:5">
      <c r="A85" t="s">
        <v>113</v>
      </c>
      <c r="B85">
        <f t="shared" si="3"/>
        <v>0</v>
      </c>
      <c r="C85">
        <f t="shared" si="4"/>
        <v>0</v>
      </c>
      <c r="D85">
        <f t="shared" si="5"/>
        <v>0</v>
      </c>
    </row>
    <row r="86" spans="1:5">
      <c r="A86" t="s">
        <v>114</v>
      </c>
      <c r="B86">
        <f t="shared" si="3"/>
        <v>0</v>
      </c>
      <c r="C86">
        <f t="shared" si="4"/>
        <v>0</v>
      </c>
      <c r="D86">
        <f t="shared" si="5"/>
        <v>0</v>
      </c>
    </row>
    <row r="87" spans="1:5">
      <c r="A87" t="s">
        <v>115</v>
      </c>
      <c r="B87">
        <f t="shared" si="3"/>
        <v>0</v>
      </c>
      <c r="C87">
        <f t="shared" si="4"/>
        <v>0</v>
      </c>
      <c r="D87">
        <f t="shared" si="5"/>
        <v>0</v>
      </c>
    </row>
    <row r="88" spans="1:5">
      <c r="A88" t="s">
        <v>116</v>
      </c>
      <c r="B88">
        <f t="shared" si="3"/>
        <v>0</v>
      </c>
      <c r="C88">
        <f t="shared" si="4"/>
        <v>0</v>
      </c>
      <c r="D88">
        <f t="shared" si="5"/>
        <v>0</v>
      </c>
    </row>
    <row r="89" spans="1:5">
      <c r="A89" t="s">
        <v>117</v>
      </c>
      <c r="B89">
        <f t="shared" si="3"/>
        <v>0</v>
      </c>
      <c r="C89">
        <f t="shared" si="4"/>
        <v>0</v>
      </c>
      <c r="D89">
        <f t="shared" si="5"/>
        <v>0</v>
      </c>
    </row>
    <row r="90" spans="1:5">
      <c r="A90" t="s">
        <v>118</v>
      </c>
      <c r="B90">
        <f t="shared" si="3"/>
        <v>0</v>
      </c>
      <c r="C90">
        <f t="shared" si="4"/>
        <v>0</v>
      </c>
      <c r="D90">
        <f t="shared" si="5"/>
        <v>0</v>
      </c>
    </row>
    <row r="91" spans="1:5">
      <c r="A91" t="s">
        <v>119</v>
      </c>
      <c r="C91">
        <f t="shared" si="4"/>
        <v>0</v>
      </c>
      <c r="D91">
        <f t="shared" si="5"/>
        <v>0</v>
      </c>
      <c r="E91">
        <f>H56</f>
        <v>0</v>
      </c>
    </row>
  </sheetData>
  <mergeCells count="3">
    <mergeCell ref="B9:C9"/>
    <mergeCell ref="E9:F9"/>
    <mergeCell ref="G9:H9"/>
  </mergeCells>
  <conditionalFormatting sqref="B61:E74">
    <cfRule type="cellIs" dxfId="3" priority="3" operator="notBetween">
      <formula>-10</formula>
      <formula>10</formula>
    </cfRule>
    <cfRule type="cellIs" dxfId="2" priority="4" operator="notBetween">
      <formula>-5</formula>
      <formula>5</formula>
    </cfRule>
  </conditionalFormatting>
  <conditionalFormatting sqref="B78:E91">
    <cfRule type="cellIs" dxfId="1" priority="1" operator="notBetween">
      <formula>-10</formula>
      <formula>10</formula>
    </cfRule>
    <cfRule type="cellIs" dxfId="0" priority="2" operator="notBetween">
      <formula>-5</formula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6"/>
  <sheetViews>
    <sheetView workbookViewId="0"/>
  </sheetViews>
  <sheetFormatPr defaultRowHeight="15"/>
  <cols>
    <col min="1" max="1" width="14" customWidth="1"/>
  </cols>
  <sheetData>
    <row r="1" spans="1:23" ht="20.25">
      <c r="A1" s="1" t="s">
        <v>137</v>
      </c>
    </row>
    <row r="2" spans="1:23">
      <c r="A2" s="2" t="s">
        <v>1</v>
      </c>
      <c r="B2" s="2" t="s">
        <v>2</v>
      </c>
    </row>
    <row r="3" spans="1:23">
      <c r="A3" s="2" t="s">
        <v>3</v>
      </c>
      <c r="B3" s="2" t="s">
        <v>2</v>
      </c>
    </row>
    <row r="4" spans="1:23">
      <c r="A4" s="3" t="s">
        <v>4</v>
      </c>
      <c r="B4" t="s">
        <v>5</v>
      </c>
    </row>
    <row r="5" spans="1:23">
      <c r="A5" s="3" t="s">
        <v>6</v>
      </c>
      <c r="B5" t="s">
        <v>7</v>
      </c>
    </row>
    <row r="6" spans="1:23">
      <c r="A6" s="3" t="s">
        <v>8</v>
      </c>
      <c r="B6" t="s">
        <v>9</v>
      </c>
    </row>
    <row r="8" spans="1:23">
      <c r="A8" s="3" t="s">
        <v>138</v>
      </c>
    </row>
    <row r="9" spans="1:23">
      <c r="B9" s="6" t="s">
        <v>95</v>
      </c>
      <c r="C9" s="7"/>
      <c r="D9" s="6" t="s">
        <v>96</v>
      </c>
      <c r="E9" s="7"/>
      <c r="F9" s="6" t="s">
        <v>97</v>
      </c>
      <c r="G9" s="7"/>
      <c r="H9" s="6" t="s">
        <v>98</v>
      </c>
      <c r="I9" s="7"/>
      <c r="J9" s="6" t="s">
        <v>99</v>
      </c>
      <c r="K9" s="7"/>
      <c r="L9" s="6" t="s">
        <v>100</v>
      </c>
      <c r="M9" s="7"/>
      <c r="N9" s="6" t="s">
        <v>101</v>
      </c>
      <c r="O9" s="7"/>
      <c r="P9" s="6" t="s">
        <v>102</v>
      </c>
      <c r="Q9" s="7"/>
      <c r="R9" s="6" t="s">
        <v>103</v>
      </c>
      <c r="S9" s="7"/>
      <c r="T9" s="6" t="s">
        <v>104</v>
      </c>
      <c r="U9" s="7"/>
      <c r="V9" s="6" t="s">
        <v>105</v>
      </c>
      <c r="W9" s="7"/>
    </row>
    <row r="10" spans="1:23">
      <c r="A10" s="3" t="s">
        <v>18</v>
      </c>
      <c r="B10" s="3" t="s">
        <v>139</v>
      </c>
      <c r="C10" s="3" t="s">
        <v>140</v>
      </c>
      <c r="D10" s="3" t="s">
        <v>139</v>
      </c>
      <c r="E10" s="3" t="s">
        <v>140</v>
      </c>
      <c r="F10" s="3" t="s">
        <v>139</v>
      </c>
      <c r="G10" s="3" t="s">
        <v>140</v>
      </c>
      <c r="H10" s="3" t="s">
        <v>139</v>
      </c>
      <c r="I10" s="3" t="s">
        <v>140</v>
      </c>
      <c r="J10" s="3" t="s">
        <v>139</v>
      </c>
      <c r="K10" s="3" t="s">
        <v>140</v>
      </c>
      <c r="L10" s="3" t="s">
        <v>139</v>
      </c>
      <c r="M10" s="3" t="s">
        <v>140</v>
      </c>
      <c r="N10" s="3" t="s">
        <v>139</v>
      </c>
      <c r="O10" s="3" t="s">
        <v>140</v>
      </c>
      <c r="P10" s="3" t="s">
        <v>139</v>
      </c>
      <c r="Q10" s="3" t="s">
        <v>140</v>
      </c>
      <c r="R10" s="3" t="s">
        <v>139</v>
      </c>
      <c r="S10" s="3" t="s">
        <v>140</v>
      </c>
      <c r="T10" s="3" t="s">
        <v>139</v>
      </c>
      <c r="U10" s="3" t="s">
        <v>140</v>
      </c>
      <c r="V10" s="3" t="s">
        <v>139</v>
      </c>
      <c r="W10" s="3" t="s">
        <v>140</v>
      </c>
    </row>
    <row r="11" spans="1:23">
      <c r="A11" t="s">
        <v>106</v>
      </c>
      <c r="B11">
        <v>284</v>
      </c>
      <c r="D11">
        <v>290</v>
      </c>
      <c r="F11">
        <v>402</v>
      </c>
      <c r="H11">
        <v>470</v>
      </c>
      <c r="I11">
        <v>22</v>
      </c>
      <c r="V11">
        <v>784</v>
      </c>
    </row>
    <row r="12" spans="1:23">
      <c r="A12" t="s">
        <v>107</v>
      </c>
      <c r="B12">
        <v>244</v>
      </c>
      <c r="D12">
        <v>249</v>
      </c>
      <c r="F12">
        <v>359</v>
      </c>
      <c r="H12">
        <v>432</v>
      </c>
      <c r="I12">
        <v>22</v>
      </c>
      <c r="V12">
        <v>569</v>
      </c>
    </row>
    <row r="13" spans="1:23">
      <c r="A13" t="s">
        <v>108</v>
      </c>
      <c r="B13">
        <v>228</v>
      </c>
      <c r="D13">
        <v>235</v>
      </c>
      <c r="F13">
        <v>348</v>
      </c>
      <c r="H13">
        <v>413</v>
      </c>
      <c r="I13">
        <v>22</v>
      </c>
      <c r="V13">
        <v>484</v>
      </c>
    </row>
    <row r="14" spans="1:23">
      <c r="A14" t="s">
        <v>109</v>
      </c>
      <c r="B14">
        <v>239</v>
      </c>
      <c r="D14">
        <v>246</v>
      </c>
      <c r="F14">
        <v>349</v>
      </c>
      <c r="H14">
        <v>409</v>
      </c>
      <c r="I14">
        <v>22</v>
      </c>
      <c r="V14">
        <v>406</v>
      </c>
    </row>
    <row r="15" spans="1:23">
      <c r="A15" t="s">
        <v>110</v>
      </c>
      <c r="B15">
        <v>239</v>
      </c>
      <c r="D15">
        <v>247</v>
      </c>
      <c r="F15">
        <v>347</v>
      </c>
      <c r="V15">
        <v>371</v>
      </c>
    </row>
    <row r="16" spans="1:23">
      <c r="A16" t="s">
        <v>111</v>
      </c>
      <c r="B16">
        <v>218</v>
      </c>
      <c r="D16">
        <v>228</v>
      </c>
      <c r="F16">
        <v>317</v>
      </c>
      <c r="V16">
        <v>400</v>
      </c>
    </row>
    <row r="17" spans="1:8">
      <c r="A17" t="s">
        <v>112</v>
      </c>
      <c r="B17">
        <v>222</v>
      </c>
      <c r="D17">
        <v>233</v>
      </c>
      <c r="F17">
        <v>319</v>
      </c>
    </row>
    <row r="18" spans="1:8">
      <c r="A18" t="s">
        <v>113</v>
      </c>
      <c r="B18">
        <v>252</v>
      </c>
      <c r="D18">
        <v>265</v>
      </c>
      <c r="F18">
        <v>342</v>
      </c>
    </row>
    <row r="19" spans="1:8">
      <c r="A19" t="s">
        <v>114</v>
      </c>
      <c r="B19">
        <v>250</v>
      </c>
      <c r="D19">
        <v>262</v>
      </c>
      <c r="F19">
        <v>336</v>
      </c>
    </row>
    <row r="20" spans="1:8">
      <c r="A20" t="s">
        <v>115</v>
      </c>
      <c r="B20">
        <v>234</v>
      </c>
      <c r="D20">
        <v>247</v>
      </c>
      <c r="F20">
        <v>314</v>
      </c>
    </row>
    <row r="21" spans="1:8">
      <c r="A21" t="s">
        <v>116</v>
      </c>
      <c r="B21">
        <v>229</v>
      </c>
      <c r="D21">
        <v>241</v>
      </c>
      <c r="F21">
        <v>301</v>
      </c>
    </row>
    <row r="22" spans="1:8">
      <c r="A22" t="s">
        <v>117</v>
      </c>
      <c r="B22">
        <v>240</v>
      </c>
      <c r="D22">
        <v>252</v>
      </c>
      <c r="F22">
        <v>305</v>
      </c>
    </row>
    <row r="23" spans="1:8">
      <c r="A23" t="s">
        <v>118</v>
      </c>
      <c r="B23">
        <v>700</v>
      </c>
      <c r="D23">
        <v>692</v>
      </c>
      <c r="F23">
        <v>798</v>
      </c>
    </row>
    <row r="24" spans="1:8">
      <c r="A24" t="s">
        <v>119</v>
      </c>
      <c r="D24">
        <v>670</v>
      </c>
      <c r="F24">
        <v>672</v>
      </c>
      <c r="H24">
        <v>775</v>
      </c>
    </row>
    <row r="26" spans="1:8">
      <c r="A26" s="3" t="s">
        <v>141</v>
      </c>
    </row>
    <row r="27" spans="1:8">
      <c r="A27" s="3" t="s">
        <v>11</v>
      </c>
      <c r="B27" s="3" t="s">
        <v>139</v>
      </c>
      <c r="C27" s="3" t="s">
        <v>140</v>
      </c>
    </row>
    <row r="28" spans="1:8">
      <c r="A28" t="s">
        <v>142</v>
      </c>
      <c r="B28">
        <v>669</v>
      </c>
    </row>
    <row r="29" spans="1:8">
      <c r="A29" t="s">
        <v>143</v>
      </c>
      <c r="B29">
        <v>669</v>
      </c>
    </row>
    <row r="30" spans="1:8">
      <c r="A30" t="s">
        <v>144</v>
      </c>
      <c r="B30">
        <v>720</v>
      </c>
    </row>
    <row r="31" spans="1:8">
      <c r="A31" t="s">
        <v>145</v>
      </c>
      <c r="B31">
        <v>720</v>
      </c>
    </row>
    <row r="32" spans="1:8">
      <c r="A32" t="s">
        <v>146</v>
      </c>
      <c r="B32">
        <v>795</v>
      </c>
    </row>
    <row r="33" spans="1:2">
      <c r="A33" t="s">
        <v>147</v>
      </c>
      <c r="B33">
        <v>795</v>
      </c>
    </row>
    <row r="34" spans="1:2">
      <c r="A34" t="s">
        <v>148</v>
      </c>
      <c r="B34">
        <v>669</v>
      </c>
    </row>
    <row r="35" spans="1:2">
      <c r="A35" t="s">
        <v>149</v>
      </c>
      <c r="B35">
        <v>669</v>
      </c>
    </row>
    <row r="36" spans="1:2">
      <c r="A36" t="s">
        <v>150</v>
      </c>
      <c r="B36">
        <v>720</v>
      </c>
    </row>
    <row r="37" spans="1:2">
      <c r="A37" t="s">
        <v>151</v>
      </c>
      <c r="B37">
        <v>720</v>
      </c>
    </row>
    <row r="38" spans="1:2">
      <c r="A38" t="s">
        <v>152</v>
      </c>
      <c r="B38">
        <v>795</v>
      </c>
    </row>
    <row r="39" spans="1:2">
      <c r="A39" t="s">
        <v>153</v>
      </c>
      <c r="B39">
        <v>795</v>
      </c>
    </row>
    <row r="40" spans="1:2">
      <c r="A40" t="s">
        <v>154</v>
      </c>
      <c r="B40">
        <v>720</v>
      </c>
    </row>
    <row r="41" spans="1:2">
      <c r="A41" t="s">
        <v>155</v>
      </c>
      <c r="B41">
        <v>720</v>
      </c>
    </row>
    <row r="42" spans="1:2">
      <c r="A42" t="s">
        <v>156</v>
      </c>
      <c r="B42">
        <v>795</v>
      </c>
    </row>
    <row r="43" spans="1:2">
      <c r="A43" t="s">
        <v>157</v>
      </c>
      <c r="B43">
        <v>795</v>
      </c>
    </row>
    <row r="44" spans="1:2">
      <c r="A44" t="s">
        <v>158</v>
      </c>
      <c r="B44">
        <v>669</v>
      </c>
    </row>
    <row r="45" spans="1:2">
      <c r="A45" t="s">
        <v>159</v>
      </c>
      <c r="B45">
        <v>669</v>
      </c>
    </row>
    <row r="46" spans="1:2">
      <c r="A46" t="s">
        <v>160</v>
      </c>
      <c r="B46">
        <v>1068</v>
      </c>
    </row>
    <row r="47" spans="1:2">
      <c r="A47" t="s">
        <v>161</v>
      </c>
      <c r="B47">
        <v>1068</v>
      </c>
    </row>
    <row r="48" spans="1:2">
      <c r="A48" t="s">
        <v>162</v>
      </c>
      <c r="B48">
        <v>1068</v>
      </c>
    </row>
    <row r="50" spans="1:23">
      <c r="A50" s="3" t="s">
        <v>163</v>
      </c>
    </row>
    <row r="51" spans="1:23">
      <c r="B51" s="6" t="s">
        <v>95</v>
      </c>
      <c r="C51" s="7"/>
      <c r="D51" s="6" t="s">
        <v>96</v>
      </c>
      <c r="E51" s="7"/>
      <c r="F51" s="6" t="s">
        <v>97</v>
      </c>
      <c r="G51" s="7"/>
      <c r="H51" s="6" t="s">
        <v>98</v>
      </c>
      <c r="I51" s="7"/>
      <c r="J51" s="6" t="s">
        <v>99</v>
      </c>
      <c r="K51" s="7"/>
      <c r="L51" s="6" t="s">
        <v>100</v>
      </c>
      <c r="M51" s="7"/>
      <c r="N51" s="6" t="s">
        <v>101</v>
      </c>
      <c r="O51" s="7"/>
      <c r="P51" s="6" t="s">
        <v>102</v>
      </c>
      <c r="Q51" s="7"/>
      <c r="R51" s="6" t="s">
        <v>103</v>
      </c>
      <c r="S51" s="7"/>
      <c r="T51" s="6" t="s">
        <v>104</v>
      </c>
      <c r="U51" s="7"/>
      <c r="V51" s="6" t="s">
        <v>105</v>
      </c>
      <c r="W51" s="7"/>
    </row>
    <row r="52" spans="1:23">
      <c r="A52" s="3" t="s">
        <v>18</v>
      </c>
      <c r="B52" s="3" t="s">
        <v>139</v>
      </c>
      <c r="C52" s="3" t="s">
        <v>140</v>
      </c>
      <c r="D52" s="3" t="s">
        <v>139</v>
      </c>
      <c r="E52" s="3" t="s">
        <v>140</v>
      </c>
      <c r="F52" s="3" t="s">
        <v>139</v>
      </c>
      <c r="G52" s="3" t="s">
        <v>140</v>
      </c>
      <c r="H52" s="3" t="s">
        <v>139</v>
      </c>
      <c r="I52" s="3" t="s">
        <v>140</v>
      </c>
      <c r="J52" s="3" t="s">
        <v>139</v>
      </c>
      <c r="K52" s="3" t="s">
        <v>140</v>
      </c>
      <c r="L52" s="3" t="s">
        <v>139</v>
      </c>
      <c r="M52" s="3" t="s">
        <v>140</v>
      </c>
      <c r="N52" s="3" t="s">
        <v>139</v>
      </c>
      <c r="O52" s="3" t="s">
        <v>140</v>
      </c>
      <c r="P52" s="3" t="s">
        <v>139</v>
      </c>
      <c r="Q52" s="3" t="s">
        <v>140</v>
      </c>
      <c r="R52" s="3" t="s">
        <v>139</v>
      </c>
      <c r="S52" s="3" t="s">
        <v>140</v>
      </c>
      <c r="T52" s="3" t="s">
        <v>139</v>
      </c>
      <c r="U52" s="3" t="s">
        <v>140</v>
      </c>
      <c r="V52" s="3" t="s">
        <v>139</v>
      </c>
      <c r="W52" s="3" t="s">
        <v>140</v>
      </c>
    </row>
    <row r="53" spans="1:23">
      <c r="A53" t="s">
        <v>106</v>
      </c>
      <c r="B53">
        <v>1480</v>
      </c>
      <c r="D53">
        <v>1480</v>
      </c>
      <c r="F53">
        <v>1480</v>
      </c>
      <c r="V53">
        <v>1204</v>
      </c>
      <c r="W53">
        <v>179</v>
      </c>
    </row>
    <row r="54" spans="1:23">
      <c r="A54" t="s">
        <v>107</v>
      </c>
      <c r="B54">
        <v>1550</v>
      </c>
      <c r="D54">
        <v>1550</v>
      </c>
      <c r="F54">
        <v>1550</v>
      </c>
    </row>
    <row r="55" spans="1:23">
      <c r="A55" t="s">
        <v>108</v>
      </c>
      <c r="B55">
        <v>1600</v>
      </c>
      <c r="D55">
        <v>1600</v>
      </c>
      <c r="F55">
        <v>1600</v>
      </c>
    </row>
    <row r="56" spans="1:23">
      <c r="A56" t="s">
        <v>109</v>
      </c>
      <c r="D56">
        <v>1762</v>
      </c>
    </row>
    <row r="57" spans="1:23">
      <c r="A57" t="s">
        <v>110</v>
      </c>
    </row>
    <row r="58" spans="1:23">
      <c r="A58" t="s">
        <v>111</v>
      </c>
    </row>
    <row r="59" spans="1:23">
      <c r="A59" t="s">
        <v>112</v>
      </c>
    </row>
    <row r="60" spans="1:23">
      <c r="A60" t="s">
        <v>113</v>
      </c>
    </row>
    <row r="61" spans="1:23">
      <c r="A61" t="s">
        <v>114</v>
      </c>
    </row>
    <row r="62" spans="1:23">
      <c r="A62" t="s">
        <v>115</v>
      </c>
    </row>
    <row r="63" spans="1:23">
      <c r="A63" t="s">
        <v>116</v>
      </c>
    </row>
    <row r="64" spans="1:23">
      <c r="A64" t="s">
        <v>117</v>
      </c>
    </row>
    <row r="65" spans="1:1">
      <c r="A65" t="s">
        <v>118</v>
      </c>
    </row>
    <row r="66" spans="1:1">
      <c r="A66" t="s">
        <v>119</v>
      </c>
    </row>
  </sheetData>
  <mergeCells count="22">
    <mergeCell ref="T9:U9"/>
    <mergeCell ref="B9:C9"/>
    <mergeCell ref="D9:E9"/>
    <mergeCell ref="F9:G9"/>
    <mergeCell ref="H9:I9"/>
    <mergeCell ref="J9:K9"/>
    <mergeCell ref="V9:W9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L9:M9"/>
    <mergeCell ref="N9:O9"/>
    <mergeCell ref="P9:Q9"/>
    <mergeCell ref="R9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Line check</vt:lpstr>
      <vt:lpstr>Trim measure</vt:lpstr>
      <vt:lpstr>Line mods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2022-12-12T10:18:34Z</dcterms:created>
  <dcterms:modified xsi:type="dcterms:W3CDTF">2023-02-21T15:50:13Z</dcterms:modified>
</cp:coreProperties>
</file>