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36290213-AB84-4771-945E-E5E69FA29572}" xr6:coauthVersionLast="47" xr6:coauthVersionMax="47" xr10:uidLastSave="{00000000-0000-0000-0000-000000000000}"/>
  <bookViews>
    <workbookView xWindow="810" yWindow="-120" windowWidth="28110" windowHeight="16440" activeTab="4" xr2:uid="{50871E75-71FE-46BB-97A0-148FA45D75C2}"/>
  </bookViews>
  <sheets>
    <sheet name="XS" sheetId="5" r:id="rId1"/>
    <sheet name="S" sheetId="4" r:id="rId2"/>
    <sheet name="MS" sheetId="3" r:id="rId3"/>
    <sheet name="ML" sheetId="1" r:id="rId4"/>
    <sheet name="L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M28" i="5"/>
  <c r="L28" i="5"/>
  <c r="K28" i="5"/>
  <c r="M27" i="5"/>
  <c r="L27" i="5"/>
  <c r="K27" i="5"/>
  <c r="M26" i="5"/>
  <c r="L26" i="5"/>
  <c r="K26" i="5"/>
  <c r="M25" i="5"/>
  <c r="L25" i="5"/>
  <c r="K25" i="5"/>
  <c r="O24" i="5"/>
  <c r="M24" i="5"/>
  <c r="L24" i="5"/>
  <c r="K24" i="5"/>
  <c r="O23" i="5"/>
  <c r="M23" i="5"/>
  <c r="L23" i="5"/>
  <c r="K23" i="5"/>
  <c r="O22" i="5"/>
  <c r="N22" i="5"/>
  <c r="M22" i="5"/>
  <c r="L22" i="5"/>
  <c r="K22" i="5"/>
  <c r="O21" i="5"/>
  <c r="N21" i="5"/>
  <c r="M21" i="5"/>
  <c r="L21" i="5"/>
  <c r="K21" i="5"/>
  <c r="O20" i="5"/>
  <c r="N20" i="5"/>
  <c r="M20" i="5"/>
  <c r="L20" i="5"/>
  <c r="K20" i="5"/>
  <c r="O19" i="5"/>
  <c r="N19" i="5"/>
  <c r="M19" i="5"/>
  <c r="L19" i="5"/>
  <c r="K19" i="5"/>
  <c r="O18" i="5"/>
  <c r="N18" i="5"/>
  <c r="M18" i="5"/>
  <c r="L18" i="5"/>
  <c r="K18" i="5"/>
  <c r="O17" i="5"/>
  <c r="N17" i="5"/>
  <c r="M17" i="5"/>
  <c r="L17" i="5"/>
  <c r="K17" i="5"/>
  <c r="O16" i="5"/>
  <c r="N16" i="5"/>
  <c r="M16" i="5"/>
  <c r="L16" i="5"/>
  <c r="K16" i="5"/>
  <c r="O15" i="5"/>
  <c r="N15" i="5"/>
  <c r="M15" i="5"/>
  <c r="L15" i="5"/>
  <c r="K15" i="5"/>
  <c r="O14" i="5"/>
  <c r="N14" i="5"/>
  <c r="M14" i="5"/>
  <c r="L14" i="5"/>
  <c r="K14" i="5"/>
  <c r="O13" i="5"/>
  <c r="N13" i="5"/>
  <c r="M13" i="5"/>
  <c r="L13" i="5"/>
  <c r="K13" i="5"/>
  <c r="M30" i="4"/>
  <c r="M29" i="4"/>
  <c r="L29" i="4"/>
  <c r="K29" i="4"/>
  <c r="M28" i="4"/>
  <c r="L28" i="4"/>
  <c r="K28" i="4"/>
  <c r="M27" i="4"/>
  <c r="L27" i="4"/>
  <c r="K27" i="4"/>
  <c r="M26" i="4"/>
  <c r="L26" i="4"/>
  <c r="K26" i="4"/>
  <c r="O25" i="4"/>
  <c r="M25" i="4"/>
  <c r="L25" i="4"/>
  <c r="K25" i="4"/>
  <c r="O24" i="4"/>
  <c r="M24" i="4"/>
  <c r="L24" i="4"/>
  <c r="K24" i="4"/>
  <c r="O23" i="4"/>
  <c r="N23" i="4"/>
  <c r="M23" i="4"/>
  <c r="L23" i="4"/>
  <c r="K23" i="4"/>
  <c r="O22" i="4"/>
  <c r="N22" i="4"/>
  <c r="M22" i="4"/>
  <c r="L22" i="4"/>
  <c r="K22" i="4"/>
  <c r="O21" i="4"/>
  <c r="N21" i="4"/>
  <c r="M21" i="4"/>
  <c r="L21" i="4"/>
  <c r="K21" i="4"/>
  <c r="O20" i="4"/>
  <c r="N20" i="4"/>
  <c r="M20" i="4"/>
  <c r="L20" i="4"/>
  <c r="K20" i="4"/>
  <c r="O19" i="4"/>
  <c r="N19" i="4"/>
  <c r="M19" i="4"/>
  <c r="L19" i="4"/>
  <c r="K19" i="4"/>
  <c r="O18" i="4"/>
  <c r="N18" i="4"/>
  <c r="M18" i="4"/>
  <c r="L18" i="4"/>
  <c r="K18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M29" i="3"/>
  <c r="M28" i="3"/>
  <c r="L28" i="3"/>
  <c r="K28" i="3"/>
  <c r="M27" i="3"/>
  <c r="L27" i="3"/>
  <c r="K27" i="3"/>
  <c r="M26" i="3"/>
  <c r="L26" i="3"/>
  <c r="K26" i="3"/>
  <c r="M25" i="3"/>
  <c r="L25" i="3"/>
  <c r="K25" i="3"/>
  <c r="O24" i="3"/>
  <c r="M24" i="3"/>
  <c r="L24" i="3"/>
  <c r="K24" i="3"/>
  <c r="O23" i="3"/>
  <c r="M23" i="3"/>
  <c r="L23" i="3"/>
  <c r="K23" i="3"/>
  <c r="O22" i="3"/>
  <c r="N22" i="3"/>
  <c r="M22" i="3"/>
  <c r="L22" i="3"/>
  <c r="K22" i="3"/>
  <c r="O21" i="3"/>
  <c r="N21" i="3"/>
  <c r="M21" i="3"/>
  <c r="L21" i="3"/>
  <c r="K21" i="3"/>
  <c r="O20" i="3"/>
  <c r="N20" i="3"/>
  <c r="M20" i="3"/>
  <c r="L20" i="3"/>
  <c r="K20" i="3"/>
  <c r="O19" i="3"/>
  <c r="N19" i="3"/>
  <c r="M19" i="3"/>
  <c r="L19" i="3"/>
  <c r="K19" i="3"/>
  <c r="O18" i="3"/>
  <c r="N18" i="3"/>
  <c r="M18" i="3"/>
  <c r="L18" i="3"/>
  <c r="K18" i="3"/>
  <c r="O17" i="3"/>
  <c r="N17" i="3"/>
  <c r="M17" i="3"/>
  <c r="L17" i="3"/>
  <c r="K17" i="3"/>
  <c r="O16" i="3"/>
  <c r="N16" i="3"/>
  <c r="M16" i="3"/>
  <c r="L16" i="3"/>
  <c r="K16" i="3"/>
  <c r="O15" i="3"/>
  <c r="N15" i="3"/>
  <c r="M15" i="3"/>
  <c r="L15" i="3"/>
  <c r="K15" i="3"/>
  <c r="O14" i="3"/>
  <c r="N14" i="3"/>
  <c r="M14" i="3"/>
  <c r="L14" i="3"/>
  <c r="K14" i="3"/>
  <c r="O13" i="3"/>
  <c r="N13" i="3"/>
  <c r="M13" i="3"/>
  <c r="L13" i="3"/>
  <c r="K13" i="3"/>
  <c r="M29" i="2"/>
  <c r="M28" i="2"/>
  <c r="L28" i="2"/>
  <c r="K28" i="2"/>
  <c r="M27" i="2"/>
  <c r="L27" i="2"/>
  <c r="K27" i="2"/>
  <c r="M26" i="2"/>
  <c r="L26" i="2"/>
  <c r="K26" i="2"/>
  <c r="M25" i="2"/>
  <c r="L25" i="2"/>
  <c r="K25" i="2"/>
  <c r="O24" i="2"/>
  <c r="M24" i="2"/>
  <c r="L24" i="2"/>
  <c r="K24" i="2"/>
  <c r="O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M29" i="1"/>
  <c r="M28" i="1"/>
  <c r="L28" i="1"/>
  <c r="K28" i="1"/>
  <c r="M27" i="1"/>
  <c r="L27" i="1"/>
  <c r="K27" i="1"/>
  <c r="M26" i="1"/>
  <c r="L26" i="1"/>
  <c r="K26" i="1"/>
  <c r="M25" i="1"/>
  <c r="L25" i="1"/>
  <c r="K25" i="1"/>
  <c r="O24" i="1"/>
  <c r="M24" i="1"/>
  <c r="L24" i="1"/>
  <c r="K24" i="1"/>
  <c r="O23" i="1"/>
  <c r="M23" i="1"/>
  <c r="L23" i="1"/>
  <c r="K23" i="1"/>
  <c r="O22" i="1"/>
  <c r="N22" i="1"/>
  <c r="M22" i="1"/>
  <c r="L22" i="1"/>
  <c r="K22" i="1"/>
  <c r="O21" i="1"/>
  <c r="N21" i="1"/>
  <c r="M21" i="1"/>
  <c r="L21" i="1"/>
  <c r="K21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N13" i="1"/>
  <c r="M13" i="1"/>
  <c r="L13" i="1"/>
  <c r="K13" i="1"/>
</calcChain>
</file>

<file path=xl/sharedStrings.xml><?xml version="1.0" encoding="utf-8"?>
<sst xmlns="http://schemas.openxmlformats.org/spreadsheetml/2006/main" count="943" uniqueCount="212">
  <si>
    <t>Suspension line details</t>
  </si>
  <si>
    <t>Alpina3_ML - 4/10/17</t>
  </si>
  <si>
    <t xml:space="preserve">10-200  </t>
  </si>
  <si>
    <t>EN line check sheet</t>
  </si>
  <si>
    <t>Name</t>
  </si>
  <si>
    <t>No.</t>
  </si>
  <si>
    <t>Sewn</t>
  </si>
  <si>
    <t>Delta3_ML - 25/4/2017</t>
  </si>
  <si>
    <t>KRL</t>
  </si>
  <si>
    <t>mark at 1180</t>
  </si>
  <si>
    <t>Corrected check lengths</t>
  </si>
  <si>
    <t xml:space="preserve">8000U-130  </t>
  </si>
  <si>
    <t>A</t>
  </si>
  <si>
    <t>B</t>
  </si>
  <si>
    <t>C</t>
  </si>
  <si>
    <t>D</t>
  </si>
  <si>
    <t>K</t>
  </si>
  <si>
    <t>CR1</t>
  </si>
  <si>
    <t>one loop around maillon ( like Enzo Prod) [4537+11]</t>
  </si>
  <si>
    <t>CR2</t>
  </si>
  <si>
    <t>one loop around maillon ( like Enzo Prod) [4685+11]</t>
  </si>
  <si>
    <t>1</t>
  </si>
  <si>
    <t>2</t>
  </si>
  <si>
    <t xml:space="preserve">8000U-130 R  </t>
  </si>
  <si>
    <t>3</t>
  </si>
  <si>
    <t>4</t>
  </si>
  <si>
    <t>BM2</t>
  </si>
  <si>
    <t>5</t>
  </si>
  <si>
    <t>BM1</t>
  </si>
  <si>
    <t>6</t>
  </si>
  <si>
    <t>AM2</t>
  </si>
  <si>
    <t>7</t>
  </si>
  <si>
    <t>AM1, AM3</t>
  </si>
  <si>
    <t>8</t>
  </si>
  <si>
    <t>AR3</t>
  </si>
  <si>
    <t>9</t>
  </si>
  <si>
    <t>BR2</t>
  </si>
  <si>
    <t>10</t>
  </si>
  <si>
    <t>11</t>
  </si>
  <si>
    <t xml:space="preserve">8000U-190 R  </t>
  </si>
  <si>
    <t>12</t>
  </si>
  <si>
    <t>13</t>
  </si>
  <si>
    <t>AR2</t>
  </si>
  <si>
    <t>14</t>
  </si>
  <si>
    <t>BR1</t>
  </si>
  <si>
    <t>15</t>
  </si>
  <si>
    <t>16</t>
  </si>
  <si>
    <t xml:space="preserve">8000U-230 R  </t>
  </si>
  <si>
    <t>17</t>
  </si>
  <si>
    <t>AR1</t>
  </si>
  <si>
    <t xml:space="preserve">8000U-50  </t>
  </si>
  <si>
    <t>C15, C17</t>
  </si>
  <si>
    <t>B14</t>
  </si>
  <si>
    <t>C14</t>
  </si>
  <si>
    <t>C16</t>
  </si>
  <si>
    <t>B7</t>
  </si>
  <si>
    <t>A14, B13, B8</t>
  </si>
  <si>
    <t>B10</t>
  </si>
  <si>
    <t>A13</t>
  </si>
  <si>
    <t>B12</t>
  </si>
  <si>
    <t>A10</t>
  </si>
  <si>
    <t>A12</t>
  </si>
  <si>
    <t>B6</t>
  </si>
  <si>
    <t>B11</t>
  </si>
  <si>
    <t>B2</t>
  </si>
  <si>
    <t>B3</t>
  </si>
  <si>
    <t>A11</t>
  </si>
  <si>
    <t>A9</t>
  </si>
  <si>
    <t>B9</t>
  </si>
  <si>
    <t>B5</t>
  </si>
  <si>
    <t>K10</t>
  </si>
  <si>
    <t>K9</t>
  </si>
  <si>
    <t>K11</t>
  </si>
  <si>
    <t>C9</t>
  </si>
  <si>
    <t>C13</t>
  </si>
  <si>
    <t>K6</t>
  </si>
  <si>
    <t>C12</t>
  </si>
  <si>
    <t>K7</t>
  </si>
  <si>
    <t>K2</t>
  </si>
  <si>
    <t>C10</t>
  </si>
  <si>
    <t>C8</t>
  </si>
  <si>
    <t>C6</t>
  </si>
  <si>
    <t>C7</t>
  </si>
  <si>
    <t>C11</t>
  </si>
  <si>
    <t>K12</t>
  </si>
  <si>
    <t>K4, K8</t>
  </si>
  <si>
    <t>D10</t>
  </si>
  <si>
    <t>D9</t>
  </si>
  <si>
    <t>C5</t>
  </si>
  <si>
    <t>K3</t>
  </si>
  <si>
    <t>C2</t>
  </si>
  <si>
    <t>A16</t>
  </si>
  <si>
    <t>D8</t>
  </si>
  <si>
    <t>C3</t>
  </si>
  <si>
    <t>K5</t>
  </si>
  <si>
    <t>C4</t>
  </si>
  <si>
    <t>B16</t>
  </si>
  <si>
    <t>C1</t>
  </si>
  <si>
    <t>D7</t>
  </si>
  <si>
    <t>D5</t>
  </si>
  <si>
    <t>D2</t>
  </si>
  <si>
    <t>A15, D3</t>
  </si>
  <si>
    <t>B15</t>
  </si>
  <si>
    <t>D6</t>
  </si>
  <si>
    <t>D4</t>
  </si>
  <si>
    <t>D1</t>
  </si>
  <si>
    <t>K1</t>
  </si>
  <si>
    <t>KMU5, KMU6</t>
  </si>
  <si>
    <t>KMU2</t>
  </si>
  <si>
    <t>KMU4</t>
  </si>
  <si>
    <t>KMU3</t>
  </si>
  <si>
    <t>BMU2</t>
  </si>
  <si>
    <t>CMU1</t>
  </si>
  <si>
    <t>CMU2</t>
  </si>
  <si>
    <t>KMU1</t>
  </si>
  <si>
    <t>BMU1</t>
  </si>
  <si>
    <t>BM6</t>
  </si>
  <si>
    <t>CM6</t>
  </si>
  <si>
    <t>CRU4</t>
  </si>
  <si>
    <t xml:space="preserve">8000U-50 R  </t>
  </si>
  <si>
    <t>AMU2</t>
  </si>
  <si>
    <t>AM6</t>
  </si>
  <si>
    <t>KML2</t>
  </si>
  <si>
    <t>KML3</t>
  </si>
  <si>
    <t>KML1</t>
  </si>
  <si>
    <t xml:space="preserve">8000U-70  </t>
  </si>
  <si>
    <t>B4</t>
  </si>
  <si>
    <t>B1</t>
  </si>
  <si>
    <t>BM5</t>
  </si>
  <si>
    <t>CM5</t>
  </si>
  <si>
    <t>CM4</t>
  </si>
  <si>
    <t>CM3</t>
  </si>
  <si>
    <t xml:space="preserve">8000U-70 R  </t>
  </si>
  <si>
    <t>A7</t>
  </si>
  <si>
    <t>A8</t>
  </si>
  <si>
    <t>A6</t>
  </si>
  <si>
    <t>A3</t>
  </si>
  <si>
    <t>A2</t>
  </si>
  <si>
    <t>AMU1</t>
  </si>
  <si>
    <t xml:space="preserve">8000U-90  </t>
  </si>
  <si>
    <t>CM2</t>
  </si>
  <si>
    <t>CM1</t>
  </si>
  <si>
    <t>BR3</t>
  </si>
  <si>
    <t>CR3</t>
  </si>
  <si>
    <t>one loop around maillon ( like Enzo Prod) [4006+11]</t>
  </si>
  <si>
    <t xml:space="preserve">8000U-90 R  </t>
  </si>
  <si>
    <t>A4</t>
  </si>
  <si>
    <t>A5</t>
  </si>
  <si>
    <t>A1</t>
  </si>
  <si>
    <t>AM5</t>
  </si>
  <si>
    <t>BM4</t>
  </si>
  <si>
    <t>BM3</t>
  </si>
  <si>
    <t>AM4</t>
  </si>
  <si>
    <t xml:space="preserve">DSL-140  </t>
  </si>
  <si>
    <t>CRL4</t>
  </si>
  <si>
    <t>one loop around maillon ( like Enzo Prod) [1040+9]</t>
  </si>
  <si>
    <t>KRU</t>
  </si>
  <si>
    <t>Alpina3_L - 3/10/2017</t>
  </si>
  <si>
    <t>Delta3_L - 25/4/2017</t>
  </si>
  <si>
    <t>mark at 1215</t>
  </si>
  <si>
    <t>one loop around maillon ( like Enzo Prod) [4681+11]</t>
  </si>
  <si>
    <t>one loop around maillon ( like Enzo Prod) [4833+11]</t>
  </si>
  <si>
    <t>A14, B7</t>
  </si>
  <si>
    <t>B8</t>
  </si>
  <si>
    <t>B13</t>
  </si>
  <si>
    <t>A10, B12</t>
  </si>
  <si>
    <t>C13, C9</t>
  </si>
  <si>
    <t>K8</t>
  </si>
  <si>
    <t>K4</t>
  </si>
  <si>
    <t>C3, K5</t>
  </si>
  <si>
    <t>D3</t>
  </si>
  <si>
    <t>A15</t>
  </si>
  <si>
    <t>one loop around maillon ( like Enzo Prod) [4124+11]</t>
  </si>
  <si>
    <t>one loop around maillon ( like Enzo Prod) [1071+9]</t>
  </si>
  <si>
    <t>Alpina3_MS - 3/10/2017</t>
  </si>
  <si>
    <t>Delta3_mk30_MS - 25/4/2017</t>
  </si>
  <si>
    <t>mark at 1150</t>
  </si>
  <si>
    <t>one loop around maillon ( like Enzo Prod) [4424+11]</t>
  </si>
  <si>
    <t>one loop around maillon ( like Enzo Prod) [4559+11]</t>
  </si>
  <si>
    <t>C17</t>
  </si>
  <si>
    <t>C15</t>
  </si>
  <si>
    <t>A11, B3</t>
  </si>
  <si>
    <t>C5, D9</t>
  </si>
  <si>
    <t>one loop around maillon ( like Enzo Prod) [3898+11]</t>
  </si>
  <si>
    <t>one loop around maillon ( like Enzo Prod) [1012+9]</t>
  </si>
  <si>
    <t>Alpina3_S - 3/10/2017</t>
  </si>
  <si>
    <t>Delta3_S - 13/4/2017</t>
  </si>
  <si>
    <t>mark at 1117</t>
  </si>
  <si>
    <t>one loop around maillon ( like Enzo Prod) [4294+11]</t>
  </si>
  <si>
    <t>one loop around maillon ( like Enzo Prod) [4428+11]</t>
  </si>
  <si>
    <t>A10, A14, B10, B14, B6</t>
  </si>
  <si>
    <t>A12, B7, C15, C17</t>
  </si>
  <si>
    <t>B12, B8</t>
  </si>
  <si>
    <t>A13, B2</t>
  </si>
  <si>
    <t>B11, B13</t>
  </si>
  <si>
    <t>C4, K5</t>
  </si>
  <si>
    <t>one loop around maillon ( like Enzo Prod) [3789+11]</t>
  </si>
  <si>
    <t>one loop around maillon ( like Enzo Prod) [970+9]</t>
  </si>
  <si>
    <t>Alpina3_XS - 3/10/2017</t>
  </si>
  <si>
    <t>Delta3_XS - 13/4/2017</t>
  </si>
  <si>
    <t>mark at 1070</t>
  </si>
  <si>
    <t>one loop around maillon ( like Enzo Prod) [4107+11]</t>
  </si>
  <si>
    <t>one loop around maillon ( like Enzo Prod) [4232+11]</t>
  </si>
  <si>
    <t>B7, B8</t>
  </si>
  <si>
    <t>A14, B12</t>
  </si>
  <si>
    <t>B6, C16</t>
  </si>
  <si>
    <t>A9, B9</t>
  </si>
  <si>
    <t>C10, K2</t>
  </si>
  <si>
    <t>A16, C5</t>
  </si>
  <si>
    <t>BMU1, KMU1</t>
  </si>
  <si>
    <t>one loop around maillon ( like Enzo Prod) [3625+11]</t>
  </si>
  <si>
    <t>one loop around maillon ( like Enzo Prod) [925+9]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</si>
</sst>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right"/>
    </xf>
  </cellStyleXfs>
  <cellXfs count="13"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  <xf numFmtId="0" fontId="2" fillId="0" borderId="0" xfId="3">
      <alignment horizontal="left"/>
    </xf>
    <xf numFmtId="0" fontId="3" fillId="0" borderId="0" xfId="1" applyFont="1">
      <alignment horizontal="left"/>
    </xf>
    <xf numFmtId="0" fontId="2" fillId="0" borderId="0" xfId="4">
      <alignment horizontal="left"/>
    </xf>
    <xf numFmtId="0" fontId="2" fillId="0" borderId="0" xfId="5">
      <alignment horizontal="right"/>
    </xf>
    <xf numFmtId="0" fontId="4" fillId="0" borderId="0" xfId="2" applyFont="1">
      <alignment horizontal="left"/>
    </xf>
    <xf numFmtId="0" fontId="5" fillId="0" borderId="0" xfId="4" applyFont="1">
      <alignment horizontal="left"/>
    </xf>
    <xf numFmtId="0" fontId="4" fillId="0" borderId="0" xfId="4" applyFont="1">
      <alignment horizontal="left"/>
    </xf>
    <xf numFmtId="0" fontId="4" fillId="0" borderId="0" xfId="5" applyFont="1">
      <alignment horizontal="right"/>
    </xf>
    <xf numFmtId="0" fontId="6" fillId="0" borderId="0" xfId="0" applyFont="1"/>
    <xf numFmtId="0" fontId="0" fillId="2" borderId="0" xfId="0" applyFill="1"/>
  </cellXfs>
  <cellStyles count="6">
    <cellStyle name="Header" xfId="4" xr:uid="{0B1FB3D2-2E43-4815-B126-7131D5FE91A4}"/>
    <cellStyle name="HeaderRight" xfId="5" xr:uid="{F207163B-8DF7-489D-90F2-36AE40E75048}"/>
    <cellStyle name="Material" xfId="3" xr:uid="{8118D5AB-3302-4C4D-B63D-8D57937F48E5}"/>
    <cellStyle name="Normal" xfId="0" builtinId="0"/>
    <cellStyle name="Proto" xfId="2" xr:uid="{D4681A4E-A8A5-4625-98DC-08C38753C6C8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7C19-B068-4036-81FB-16641B3C833A}">
  <dimension ref="A1:O148"/>
  <sheetViews>
    <sheetView zoomScale="80" zoomScaleNormal="80" workbookViewId="0"/>
  </sheetViews>
  <sheetFormatPr defaultRowHeight="15" x14ac:dyDescent="0.25"/>
  <cols>
    <col min="1" max="1" width="39.7109375" customWidth="1"/>
  </cols>
  <sheetData>
    <row r="1" spans="1:15" ht="20.25" x14ac:dyDescent="0.3">
      <c r="A1" s="1" t="s">
        <v>0</v>
      </c>
    </row>
    <row r="2" spans="1:15" x14ac:dyDescent="0.25">
      <c r="A2" s="2" t="s">
        <v>198</v>
      </c>
    </row>
    <row r="3" spans="1:15" x14ac:dyDescent="0.25">
      <c r="A3" s="2"/>
      <c r="B3" s="2"/>
    </row>
    <row r="5" spans="1:15" ht="20.25" x14ac:dyDescent="0.3">
      <c r="A5" s="3" t="s">
        <v>2</v>
      </c>
      <c r="J5" s="4" t="s">
        <v>3</v>
      </c>
    </row>
    <row r="6" spans="1:15" x14ac:dyDescent="0.25">
      <c r="A6" s="5" t="s">
        <v>4</v>
      </c>
      <c r="B6" s="6" t="s">
        <v>5</v>
      </c>
      <c r="C6" s="6" t="s">
        <v>6</v>
      </c>
      <c r="J6" s="7" t="s">
        <v>199</v>
      </c>
      <c r="K6" s="7"/>
    </row>
    <row r="7" spans="1:15" x14ac:dyDescent="0.25">
      <c r="A7" t="s">
        <v>8</v>
      </c>
      <c r="B7">
        <v>2</v>
      </c>
      <c r="C7">
        <v>1320</v>
      </c>
      <c r="J7" s="7"/>
      <c r="K7" s="7"/>
    </row>
    <row r="8" spans="1:15" x14ac:dyDescent="0.25">
      <c r="A8" s="8" t="s">
        <v>200</v>
      </c>
    </row>
    <row r="9" spans="1:15" x14ac:dyDescent="0.25">
      <c r="A9" s="8"/>
      <c r="J9" s="9" t="s">
        <v>10</v>
      </c>
    </row>
    <row r="10" spans="1:15" x14ac:dyDescent="0.25">
      <c r="A10" s="3" t="s">
        <v>11</v>
      </c>
    </row>
    <row r="11" spans="1:15" x14ac:dyDescent="0.25">
      <c r="A11" s="5" t="s">
        <v>4</v>
      </c>
      <c r="B11" s="6" t="s">
        <v>5</v>
      </c>
      <c r="C11" s="6" t="s">
        <v>6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</row>
    <row r="12" spans="1:15" x14ac:dyDescent="0.25">
      <c r="A12" t="s">
        <v>17</v>
      </c>
      <c r="B12">
        <v>2</v>
      </c>
      <c r="C12" s="11">
        <v>4118</v>
      </c>
      <c r="D12" s="11" t="s">
        <v>201</v>
      </c>
    </row>
    <row r="13" spans="1:15" x14ac:dyDescent="0.25">
      <c r="A13" t="s">
        <v>19</v>
      </c>
      <c r="B13">
        <v>2</v>
      </c>
      <c r="C13" s="11">
        <v>4243</v>
      </c>
      <c r="D13" s="11" t="s">
        <v>202</v>
      </c>
      <c r="J13" s="9" t="s">
        <v>21</v>
      </c>
      <c r="K13">
        <f>4410+1630+253+(-7+0+0)+9</f>
        <v>6295</v>
      </c>
      <c r="L13">
        <f>4395+1590+227+(-7+0+0)</f>
        <v>6205</v>
      </c>
      <c r="M13">
        <f>4107+1740+485+(-6+0+0)</f>
        <v>6326</v>
      </c>
      <c r="N13">
        <f>4107+1740+587+(-6+0+0)</f>
        <v>6428</v>
      </c>
      <c r="O13">
        <f>1070+1910+2450+1040+627+(0-4+0+0+0)</f>
        <v>7093</v>
      </c>
    </row>
    <row r="14" spans="1:15" x14ac:dyDescent="0.25">
      <c r="J14" s="9" t="s">
        <v>22</v>
      </c>
      <c r="K14">
        <f>4410+1630+221+(-7+0+0)+9</f>
        <v>6263</v>
      </c>
      <c r="L14">
        <f>4395+1590+195+(-7+0+0)</f>
        <v>6173</v>
      </c>
      <c r="M14">
        <f>4107+1740+419+(-6+0+0)</f>
        <v>6260</v>
      </c>
      <c r="N14">
        <f>4107+1740+530+(-6+0+0)</f>
        <v>6371</v>
      </c>
      <c r="O14">
        <f>1070+1910+2450+1040+315+(0-4+0+0+0)</f>
        <v>6781</v>
      </c>
    </row>
    <row r="15" spans="1:15" x14ac:dyDescent="0.25">
      <c r="A15" s="3" t="s">
        <v>23</v>
      </c>
      <c r="J15" s="9" t="s">
        <v>24</v>
      </c>
      <c r="K15">
        <f>4410+1600+206+(-7+0+0)+9</f>
        <v>6218</v>
      </c>
      <c r="L15">
        <f>4395+1540+201+(-7+0+0)</f>
        <v>6129</v>
      </c>
      <c r="M15">
        <f>4107+1680+447+(-6+0+0)</f>
        <v>6228</v>
      </c>
      <c r="N15">
        <f>4107+1740+532+(-6+0+0)</f>
        <v>6373</v>
      </c>
      <c r="O15">
        <f>1070+1910+2450+790+418+(0-4+0+0+0)</f>
        <v>6634</v>
      </c>
    </row>
    <row r="16" spans="1:15" x14ac:dyDescent="0.25">
      <c r="A16" s="5" t="s">
        <v>4</v>
      </c>
      <c r="B16" s="6" t="s">
        <v>5</v>
      </c>
      <c r="C16" s="6" t="s">
        <v>6</v>
      </c>
      <c r="J16" s="9" t="s">
        <v>25</v>
      </c>
      <c r="K16">
        <f>4410+1600+214+(-7+0+0)+9</f>
        <v>6226</v>
      </c>
      <c r="L16">
        <f>4395+1540+209+(-7+0+0)</f>
        <v>6137</v>
      </c>
      <c r="M16">
        <f>4107+1680+448+(-6+0+0)</f>
        <v>6229</v>
      </c>
      <c r="N16">
        <f>4107+1680+556+(-6+0+0)</f>
        <v>6337</v>
      </c>
      <c r="O16">
        <f>1070+1910+2450+790+380+(0-4+0+0+0)</f>
        <v>6596</v>
      </c>
    </row>
    <row r="17" spans="1:15" x14ac:dyDescent="0.25">
      <c r="A17" s="12" t="s">
        <v>26</v>
      </c>
      <c r="B17" s="12">
        <v>2</v>
      </c>
      <c r="C17" s="12">
        <v>1540</v>
      </c>
      <c r="J17" s="9" t="s">
        <v>27</v>
      </c>
      <c r="K17">
        <f>4280+1630+217+(-7+0+0)+7</f>
        <v>6127</v>
      </c>
      <c r="L17">
        <f>4276+1560+220+(-4+0+0)</f>
        <v>6052</v>
      </c>
      <c r="M17">
        <f>4232+1540+405+(-4+0+0)</f>
        <v>6173</v>
      </c>
      <c r="N17">
        <f>4107+1680+523+(-6+0+0)</f>
        <v>6304</v>
      </c>
      <c r="O17">
        <f>1070+1910+2120+860+450+(0-4+0+0+0)</f>
        <v>6406</v>
      </c>
    </row>
    <row r="18" spans="1:15" x14ac:dyDescent="0.25">
      <c r="A18" s="12" t="s">
        <v>28</v>
      </c>
      <c r="B18" s="12">
        <v>2</v>
      </c>
      <c r="C18" s="12">
        <v>1590</v>
      </c>
      <c r="J18" s="9" t="s">
        <v>29</v>
      </c>
      <c r="K18">
        <f>4280+1630+189+(-7+0+0)+7</f>
        <v>6099</v>
      </c>
      <c r="L18">
        <f>4276+1560+190+(-4+0+0)</f>
        <v>6022</v>
      </c>
      <c r="M18">
        <f>4232+1540+341+(-4+0+0)</f>
        <v>6109</v>
      </c>
      <c r="N18">
        <f>4107+1680+549+(-6+0+0)</f>
        <v>6330</v>
      </c>
      <c r="O18">
        <f>1070+1910+2120+860+291+(0-4+0+0+0)</f>
        <v>6247</v>
      </c>
    </row>
    <row r="19" spans="1:15" x14ac:dyDescent="0.25">
      <c r="A19" s="12" t="s">
        <v>30</v>
      </c>
      <c r="B19" s="12">
        <v>2</v>
      </c>
      <c r="C19" s="12">
        <v>1600</v>
      </c>
      <c r="J19" s="9" t="s">
        <v>31</v>
      </c>
      <c r="K19">
        <f>4280+1580+180+(-7+1+0)+7</f>
        <v>6041</v>
      </c>
      <c r="L19">
        <f>4276+1520+177+(-4+0+0)</f>
        <v>5969</v>
      </c>
      <c r="M19">
        <f>4232+1540+356+(-4+0+0)</f>
        <v>6124</v>
      </c>
      <c r="N19">
        <f>4232+1540+484+(-4+0+0)</f>
        <v>6252</v>
      </c>
      <c r="O19">
        <f>1070+1910+2120+810+303+(0-4+0+0+0)</f>
        <v>6209</v>
      </c>
    </row>
    <row r="20" spans="1:15" x14ac:dyDescent="0.25">
      <c r="A20" s="12" t="s">
        <v>32</v>
      </c>
      <c r="B20" s="12">
        <v>4</v>
      </c>
      <c r="C20" s="12">
        <v>1630</v>
      </c>
      <c r="J20" s="9" t="s">
        <v>33</v>
      </c>
      <c r="K20">
        <f>4280+1580+183+(-7+1+0)+7</f>
        <v>6044</v>
      </c>
      <c r="L20">
        <f>4276+1520+177+(-4+0+0)</f>
        <v>5969</v>
      </c>
      <c r="M20">
        <f>4232+1530+321+(-4+0+0)</f>
        <v>6079</v>
      </c>
      <c r="N20">
        <f>4232+1540+432+(-4+0+0)</f>
        <v>6200</v>
      </c>
      <c r="O20">
        <f>1070+1910+2120+810+379+(0-4+0+0+0)</f>
        <v>6285</v>
      </c>
    </row>
    <row r="21" spans="1:15" x14ac:dyDescent="0.25">
      <c r="A21" s="12" t="s">
        <v>34</v>
      </c>
      <c r="B21" s="12">
        <v>2</v>
      </c>
      <c r="C21" s="12">
        <v>3640</v>
      </c>
      <c r="J21" s="9" t="s">
        <v>35</v>
      </c>
      <c r="K21">
        <f>3640+1010+1060+215+(-7+0+0+0)</f>
        <v>5918</v>
      </c>
      <c r="L21">
        <f>3595+1006+1040+215+(-7+0+0+0)</f>
        <v>5849</v>
      </c>
      <c r="M21">
        <f>4232+1530+276+(-4+0+0)</f>
        <v>6034</v>
      </c>
      <c r="N21">
        <f>4232+1530+401+(-4+0+0)</f>
        <v>6159</v>
      </c>
      <c r="O21">
        <f>1070+1910+2225+690+259+(0-4+0+0+0)</f>
        <v>6150</v>
      </c>
    </row>
    <row r="22" spans="1:15" x14ac:dyDescent="0.25">
      <c r="A22" s="12" t="s">
        <v>36</v>
      </c>
      <c r="B22" s="12">
        <v>2</v>
      </c>
      <c r="C22" s="12">
        <v>4276</v>
      </c>
      <c r="J22" s="9" t="s">
        <v>37</v>
      </c>
      <c r="K22">
        <f>3640+1010+1060+183+(-7+0+0+0)</f>
        <v>5886</v>
      </c>
      <c r="L22">
        <f>3595+1006+1040+176+(-7+0+0+0)</f>
        <v>5810</v>
      </c>
      <c r="M22">
        <f>4232+1530+315+(-4+0+0)</f>
        <v>6073</v>
      </c>
      <c r="N22">
        <f>4232+1530+378+(-4+0+0)</f>
        <v>6136</v>
      </c>
      <c r="O22">
        <f>1070+1910+2225+690+241+(0-4+0+0+0)</f>
        <v>6132</v>
      </c>
    </row>
    <row r="23" spans="1:15" x14ac:dyDescent="0.25">
      <c r="J23" s="9" t="s">
        <v>38</v>
      </c>
      <c r="K23">
        <f>3640+1010+970+198+(-7+0+0+0)</f>
        <v>5811</v>
      </c>
      <c r="L23">
        <f>3595+1006+950+197+(-7+0+0+0)</f>
        <v>5741</v>
      </c>
      <c r="M23">
        <f>3625+1010+980+363+(-6+0+0+0)</f>
        <v>5972</v>
      </c>
      <c r="O23">
        <f>1070+1910+2225+690+264+(0-4+0+0+0)</f>
        <v>6155</v>
      </c>
    </row>
    <row r="24" spans="1:15" x14ac:dyDescent="0.25">
      <c r="A24" s="3" t="s">
        <v>39</v>
      </c>
      <c r="J24" s="9" t="s">
        <v>40</v>
      </c>
      <c r="K24">
        <f>3640+1010+970+181+(-7+0+0+0)</f>
        <v>5794</v>
      </c>
      <c r="L24">
        <f>3595+1006+950+180+(-7+0+0+0)</f>
        <v>5724</v>
      </c>
      <c r="M24">
        <f>3625+1010+980+292+(-6+0+0+0)</f>
        <v>5901</v>
      </c>
      <c r="O24">
        <f>1070+1910+2225+690+367+(0-4+0+0+0)</f>
        <v>6258</v>
      </c>
    </row>
    <row r="25" spans="1:15" x14ac:dyDescent="0.25">
      <c r="A25" s="5" t="s">
        <v>4</v>
      </c>
      <c r="B25" s="6" t="s">
        <v>5</v>
      </c>
      <c r="C25" s="6" t="s">
        <v>6</v>
      </c>
      <c r="J25" s="9" t="s">
        <v>41</v>
      </c>
      <c r="K25">
        <f>3640+1890+186+(-7+3+0)</f>
        <v>5712</v>
      </c>
      <c r="L25">
        <f>3595+1870+193+(-7+4+0)</f>
        <v>5655</v>
      </c>
      <c r="M25">
        <f>3625+1010+980+281+(-6+0+0+0)</f>
        <v>5890</v>
      </c>
    </row>
    <row r="26" spans="1:15" x14ac:dyDescent="0.25">
      <c r="A26" s="12" t="s">
        <v>42</v>
      </c>
      <c r="B26" s="12">
        <v>2</v>
      </c>
      <c r="C26" s="12">
        <v>4280</v>
      </c>
      <c r="J26" s="9" t="s">
        <v>43</v>
      </c>
      <c r="K26">
        <f>3640+1890+180+(-7+3+0)</f>
        <v>5706</v>
      </c>
      <c r="L26">
        <f>3595+1870+175+(-7+4+0)</f>
        <v>5637</v>
      </c>
      <c r="M26">
        <f>3625+1010+990+188+(-6+0+0+0)</f>
        <v>5807</v>
      </c>
    </row>
    <row r="27" spans="1:15" x14ac:dyDescent="0.25">
      <c r="A27" s="12" t="s">
        <v>44</v>
      </c>
      <c r="B27" s="12">
        <v>2</v>
      </c>
      <c r="C27" s="12">
        <v>4395</v>
      </c>
      <c r="J27" s="9" t="s">
        <v>45</v>
      </c>
      <c r="K27">
        <f>925+4020+514+(0-1+0)</f>
        <v>5458</v>
      </c>
      <c r="L27">
        <f>925+4020+528+(0-1+0)</f>
        <v>5472</v>
      </c>
      <c r="M27">
        <f>3625+1010+990+174+(-6+0+0+0)</f>
        <v>5793</v>
      </c>
    </row>
    <row r="28" spans="1:15" x14ac:dyDescent="0.25">
      <c r="J28" s="9" t="s">
        <v>46</v>
      </c>
      <c r="K28">
        <f>925+4020+405+(0-1+0)</f>
        <v>5349</v>
      </c>
      <c r="L28">
        <f>925+4020+460+(0-1+0)</f>
        <v>5404</v>
      </c>
      <c r="M28">
        <f>3625+1900+190+(-6+3+0)</f>
        <v>5712</v>
      </c>
    </row>
    <row r="29" spans="1:15" x14ac:dyDescent="0.25">
      <c r="A29" s="3" t="s">
        <v>47</v>
      </c>
      <c r="J29" s="9" t="s">
        <v>48</v>
      </c>
      <c r="M29">
        <f>3625+1900+173+(-6+3+0)</f>
        <v>5695</v>
      </c>
    </row>
    <row r="30" spans="1:15" x14ac:dyDescent="0.25">
      <c r="A30" s="5" t="s">
        <v>4</v>
      </c>
      <c r="B30" s="6" t="s">
        <v>5</v>
      </c>
      <c r="C30" s="6" t="s">
        <v>6</v>
      </c>
    </row>
    <row r="31" spans="1:15" x14ac:dyDescent="0.25">
      <c r="A31" s="12" t="s">
        <v>49</v>
      </c>
      <c r="B31" s="12">
        <v>2</v>
      </c>
      <c r="C31" s="12">
        <v>4410</v>
      </c>
    </row>
    <row r="33" spans="1:3" x14ac:dyDescent="0.25">
      <c r="A33" s="3" t="s">
        <v>50</v>
      </c>
    </row>
    <row r="34" spans="1:3" x14ac:dyDescent="0.25">
      <c r="A34" s="5" t="s">
        <v>4</v>
      </c>
      <c r="B34" s="6" t="s">
        <v>5</v>
      </c>
      <c r="C34" s="6" t="s">
        <v>6</v>
      </c>
    </row>
    <row r="35" spans="1:3" x14ac:dyDescent="0.25">
      <c r="A35" t="s">
        <v>179</v>
      </c>
      <c r="B35">
        <v>2</v>
      </c>
      <c r="C35">
        <v>173</v>
      </c>
    </row>
    <row r="36" spans="1:3" x14ac:dyDescent="0.25">
      <c r="A36" t="s">
        <v>180</v>
      </c>
      <c r="B36">
        <v>2</v>
      </c>
      <c r="C36">
        <v>174</v>
      </c>
    </row>
    <row r="37" spans="1:3" x14ac:dyDescent="0.25">
      <c r="A37" t="s">
        <v>52</v>
      </c>
      <c r="B37">
        <v>2</v>
      </c>
      <c r="C37">
        <v>175</v>
      </c>
    </row>
    <row r="38" spans="1:3" x14ac:dyDescent="0.25">
      <c r="A38" t="s">
        <v>57</v>
      </c>
      <c r="B38">
        <v>2</v>
      </c>
      <c r="C38">
        <v>176</v>
      </c>
    </row>
    <row r="39" spans="1:3" x14ac:dyDescent="0.25">
      <c r="A39" t="s">
        <v>203</v>
      </c>
      <c r="B39">
        <v>4</v>
      </c>
      <c r="C39">
        <v>177</v>
      </c>
    </row>
    <row r="40" spans="1:3" x14ac:dyDescent="0.25">
      <c r="A40" t="s">
        <v>204</v>
      </c>
      <c r="B40">
        <v>4</v>
      </c>
      <c r="C40">
        <v>180</v>
      </c>
    </row>
    <row r="41" spans="1:3" x14ac:dyDescent="0.25">
      <c r="A41" t="s">
        <v>61</v>
      </c>
      <c r="B41">
        <v>2</v>
      </c>
      <c r="C41">
        <v>181</v>
      </c>
    </row>
    <row r="42" spans="1:3" x14ac:dyDescent="0.25">
      <c r="A42" t="s">
        <v>60</v>
      </c>
      <c r="B42">
        <v>2</v>
      </c>
      <c r="C42">
        <v>183</v>
      </c>
    </row>
    <row r="43" spans="1:3" x14ac:dyDescent="0.25">
      <c r="A43" t="s">
        <v>58</v>
      </c>
      <c r="B43">
        <v>2</v>
      </c>
      <c r="C43">
        <v>186</v>
      </c>
    </row>
    <row r="44" spans="1:3" x14ac:dyDescent="0.25">
      <c r="A44" t="s">
        <v>53</v>
      </c>
      <c r="B44">
        <v>2</v>
      </c>
      <c r="C44">
        <v>188</v>
      </c>
    </row>
    <row r="45" spans="1:3" x14ac:dyDescent="0.25">
      <c r="A45" t="s">
        <v>205</v>
      </c>
      <c r="B45">
        <v>4</v>
      </c>
      <c r="C45">
        <v>190</v>
      </c>
    </row>
    <row r="46" spans="1:3" x14ac:dyDescent="0.25">
      <c r="A46" t="s">
        <v>164</v>
      </c>
      <c r="B46">
        <v>2</v>
      </c>
      <c r="C46">
        <v>193</v>
      </c>
    </row>
    <row r="47" spans="1:3" x14ac:dyDescent="0.25">
      <c r="A47" t="s">
        <v>64</v>
      </c>
      <c r="B47">
        <v>2</v>
      </c>
      <c r="C47">
        <v>195</v>
      </c>
    </row>
    <row r="48" spans="1:3" x14ac:dyDescent="0.25">
      <c r="A48" t="s">
        <v>63</v>
      </c>
      <c r="B48">
        <v>2</v>
      </c>
      <c r="C48">
        <v>197</v>
      </c>
    </row>
    <row r="49" spans="1:3" x14ac:dyDescent="0.25">
      <c r="A49" t="s">
        <v>66</v>
      </c>
      <c r="B49">
        <v>2</v>
      </c>
      <c r="C49">
        <v>198</v>
      </c>
    </row>
    <row r="50" spans="1:3" x14ac:dyDescent="0.25">
      <c r="A50" t="s">
        <v>65</v>
      </c>
      <c r="B50">
        <v>2</v>
      </c>
      <c r="C50">
        <v>201</v>
      </c>
    </row>
    <row r="51" spans="1:3" x14ac:dyDescent="0.25">
      <c r="A51" t="s">
        <v>206</v>
      </c>
      <c r="B51">
        <v>4</v>
      </c>
      <c r="C51">
        <v>215</v>
      </c>
    </row>
    <row r="52" spans="1:3" x14ac:dyDescent="0.25">
      <c r="A52" t="s">
        <v>69</v>
      </c>
      <c r="B52">
        <v>2</v>
      </c>
      <c r="C52">
        <v>220</v>
      </c>
    </row>
    <row r="53" spans="1:3" x14ac:dyDescent="0.25">
      <c r="A53" t="s">
        <v>70</v>
      </c>
      <c r="B53">
        <v>2</v>
      </c>
      <c r="C53">
        <v>241</v>
      </c>
    </row>
    <row r="54" spans="1:3" x14ac:dyDescent="0.25">
      <c r="A54" t="s">
        <v>71</v>
      </c>
      <c r="B54">
        <v>2</v>
      </c>
      <c r="C54">
        <v>259</v>
      </c>
    </row>
    <row r="55" spans="1:3" x14ac:dyDescent="0.25">
      <c r="A55" t="s">
        <v>72</v>
      </c>
      <c r="B55">
        <v>2</v>
      </c>
      <c r="C55">
        <v>264</v>
      </c>
    </row>
    <row r="56" spans="1:3" x14ac:dyDescent="0.25">
      <c r="A56" t="s">
        <v>73</v>
      </c>
      <c r="B56">
        <v>2</v>
      </c>
      <c r="C56">
        <v>276</v>
      </c>
    </row>
    <row r="57" spans="1:3" x14ac:dyDescent="0.25">
      <c r="A57" t="s">
        <v>74</v>
      </c>
      <c r="B57">
        <v>2</v>
      </c>
      <c r="C57">
        <v>281</v>
      </c>
    </row>
    <row r="58" spans="1:3" x14ac:dyDescent="0.25">
      <c r="A58" t="s">
        <v>75</v>
      </c>
      <c r="B58">
        <v>2</v>
      </c>
      <c r="C58">
        <v>291</v>
      </c>
    </row>
    <row r="59" spans="1:3" x14ac:dyDescent="0.25">
      <c r="A59" t="s">
        <v>76</v>
      </c>
      <c r="B59">
        <v>2</v>
      </c>
      <c r="C59">
        <v>292</v>
      </c>
    </row>
    <row r="60" spans="1:3" x14ac:dyDescent="0.25">
      <c r="A60" t="s">
        <v>77</v>
      </c>
      <c r="B60">
        <v>2</v>
      </c>
      <c r="C60">
        <v>303</v>
      </c>
    </row>
    <row r="61" spans="1:3" x14ac:dyDescent="0.25">
      <c r="A61" t="s">
        <v>207</v>
      </c>
      <c r="B61">
        <v>4</v>
      </c>
      <c r="C61">
        <v>315</v>
      </c>
    </row>
    <row r="62" spans="1:3" x14ac:dyDescent="0.25">
      <c r="A62" t="s">
        <v>80</v>
      </c>
      <c r="B62">
        <v>2</v>
      </c>
      <c r="C62">
        <v>321</v>
      </c>
    </row>
    <row r="63" spans="1:3" x14ac:dyDescent="0.25">
      <c r="A63" t="s">
        <v>81</v>
      </c>
      <c r="B63">
        <v>2</v>
      </c>
      <c r="C63">
        <v>341</v>
      </c>
    </row>
    <row r="64" spans="1:3" x14ac:dyDescent="0.25">
      <c r="A64" t="s">
        <v>82</v>
      </c>
      <c r="B64">
        <v>2</v>
      </c>
      <c r="C64">
        <v>356</v>
      </c>
    </row>
    <row r="65" spans="1:3" x14ac:dyDescent="0.25">
      <c r="A65" t="s">
        <v>83</v>
      </c>
      <c r="B65">
        <v>2</v>
      </c>
      <c r="C65">
        <v>363</v>
      </c>
    </row>
    <row r="66" spans="1:3" x14ac:dyDescent="0.25">
      <c r="A66" t="s">
        <v>84</v>
      </c>
      <c r="B66">
        <v>2</v>
      </c>
      <c r="C66">
        <v>367</v>
      </c>
    </row>
    <row r="67" spans="1:3" x14ac:dyDescent="0.25">
      <c r="A67" t="s">
        <v>86</v>
      </c>
      <c r="B67">
        <v>2</v>
      </c>
      <c r="C67">
        <v>378</v>
      </c>
    </row>
    <row r="68" spans="1:3" x14ac:dyDescent="0.25">
      <c r="A68" t="s">
        <v>167</v>
      </c>
      <c r="B68">
        <v>2</v>
      </c>
      <c r="C68">
        <v>379</v>
      </c>
    </row>
    <row r="69" spans="1:3" x14ac:dyDescent="0.25">
      <c r="A69" t="s">
        <v>168</v>
      </c>
      <c r="B69">
        <v>2</v>
      </c>
      <c r="C69">
        <v>380</v>
      </c>
    </row>
    <row r="70" spans="1:3" x14ac:dyDescent="0.25">
      <c r="A70" t="s">
        <v>87</v>
      </c>
      <c r="B70">
        <v>2</v>
      </c>
      <c r="C70">
        <v>401</v>
      </c>
    </row>
    <row r="71" spans="1:3" x14ac:dyDescent="0.25">
      <c r="A71" t="s">
        <v>208</v>
      </c>
      <c r="B71">
        <v>4</v>
      </c>
      <c r="C71">
        <v>405</v>
      </c>
    </row>
    <row r="72" spans="1:3" x14ac:dyDescent="0.25">
      <c r="A72" t="s">
        <v>89</v>
      </c>
      <c r="B72">
        <v>2</v>
      </c>
      <c r="C72">
        <v>418</v>
      </c>
    </row>
    <row r="73" spans="1:3" x14ac:dyDescent="0.25">
      <c r="A73" t="s">
        <v>90</v>
      </c>
      <c r="B73">
        <v>2</v>
      </c>
      <c r="C73">
        <v>419</v>
      </c>
    </row>
    <row r="74" spans="1:3" x14ac:dyDescent="0.25">
      <c r="A74" t="s">
        <v>92</v>
      </c>
      <c r="B74">
        <v>2</v>
      </c>
      <c r="C74">
        <v>432</v>
      </c>
    </row>
    <row r="75" spans="1:3" x14ac:dyDescent="0.25">
      <c r="A75" t="s">
        <v>93</v>
      </c>
      <c r="B75">
        <v>2</v>
      </c>
      <c r="C75">
        <v>447</v>
      </c>
    </row>
    <row r="76" spans="1:3" x14ac:dyDescent="0.25">
      <c r="A76" t="s">
        <v>95</v>
      </c>
      <c r="B76">
        <v>2</v>
      </c>
      <c r="C76">
        <v>448</v>
      </c>
    </row>
    <row r="77" spans="1:3" x14ac:dyDescent="0.25">
      <c r="A77" t="s">
        <v>94</v>
      </c>
      <c r="B77">
        <v>2</v>
      </c>
      <c r="C77">
        <v>450</v>
      </c>
    </row>
    <row r="78" spans="1:3" x14ac:dyDescent="0.25">
      <c r="A78" t="s">
        <v>96</v>
      </c>
      <c r="B78">
        <v>2</v>
      </c>
      <c r="C78">
        <v>460</v>
      </c>
    </row>
    <row r="79" spans="1:3" x14ac:dyDescent="0.25">
      <c r="A79" t="s">
        <v>98</v>
      </c>
      <c r="B79">
        <v>2</v>
      </c>
      <c r="C79">
        <v>484</v>
      </c>
    </row>
    <row r="80" spans="1:3" x14ac:dyDescent="0.25">
      <c r="A80" t="s">
        <v>97</v>
      </c>
      <c r="B80">
        <v>2</v>
      </c>
      <c r="C80">
        <v>485</v>
      </c>
    </row>
    <row r="81" spans="1:3" x14ac:dyDescent="0.25">
      <c r="A81" t="s">
        <v>171</v>
      </c>
      <c r="B81">
        <v>2</v>
      </c>
      <c r="C81">
        <v>514</v>
      </c>
    </row>
    <row r="82" spans="1:3" x14ac:dyDescent="0.25">
      <c r="A82" t="s">
        <v>99</v>
      </c>
      <c r="B82">
        <v>2</v>
      </c>
      <c r="C82">
        <v>523</v>
      </c>
    </row>
    <row r="83" spans="1:3" x14ac:dyDescent="0.25">
      <c r="A83" t="s">
        <v>102</v>
      </c>
      <c r="B83">
        <v>2</v>
      </c>
      <c r="C83">
        <v>528</v>
      </c>
    </row>
    <row r="84" spans="1:3" x14ac:dyDescent="0.25">
      <c r="A84" t="s">
        <v>100</v>
      </c>
      <c r="B84">
        <v>2</v>
      </c>
      <c r="C84">
        <v>530</v>
      </c>
    </row>
    <row r="85" spans="1:3" x14ac:dyDescent="0.25">
      <c r="A85" t="s">
        <v>170</v>
      </c>
      <c r="B85">
        <v>2</v>
      </c>
      <c r="C85">
        <v>532</v>
      </c>
    </row>
    <row r="86" spans="1:3" x14ac:dyDescent="0.25">
      <c r="A86" t="s">
        <v>103</v>
      </c>
      <c r="B86">
        <v>2</v>
      </c>
      <c r="C86">
        <v>549</v>
      </c>
    </row>
    <row r="87" spans="1:3" x14ac:dyDescent="0.25">
      <c r="A87" t="s">
        <v>104</v>
      </c>
      <c r="B87">
        <v>2</v>
      </c>
      <c r="C87">
        <v>556</v>
      </c>
    </row>
    <row r="88" spans="1:3" x14ac:dyDescent="0.25">
      <c r="A88" t="s">
        <v>105</v>
      </c>
      <c r="B88">
        <v>2</v>
      </c>
      <c r="C88">
        <v>587</v>
      </c>
    </row>
    <row r="89" spans="1:3" x14ac:dyDescent="0.25">
      <c r="A89" t="s">
        <v>106</v>
      </c>
      <c r="B89">
        <v>2</v>
      </c>
      <c r="C89">
        <v>627</v>
      </c>
    </row>
    <row r="90" spans="1:3" x14ac:dyDescent="0.25">
      <c r="A90" t="s">
        <v>107</v>
      </c>
      <c r="B90">
        <v>4</v>
      </c>
      <c r="C90">
        <v>690</v>
      </c>
    </row>
    <row r="91" spans="1:3" x14ac:dyDescent="0.25">
      <c r="A91" t="s">
        <v>108</v>
      </c>
      <c r="B91">
        <v>2</v>
      </c>
      <c r="C91">
        <v>790</v>
      </c>
    </row>
    <row r="92" spans="1:3" x14ac:dyDescent="0.25">
      <c r="A92" t="s">
        <v>109</v>
      </c>
      <c r="B92">
        <v>2</v>
      </c>
      <c r="C92">
        <v>810</v>
      </c>
    </row>
    <row r="93" spans="1:3" x14ac:dyDescent="0.25">
      <c r="A93" t="s">
        <v>110</v>
      </c>
      <c r="B93">
        <v>2</v>
      </c>
      <c r="C93">
        <v>860</v>
      </c>
    </row>
    <row r="94" spans="1:3" x14ac:dyDescent="0.25">
      <c r="A94" t="s">
        <v>111</v>
      </c>
      <c r="B94">
        <v>2</v>
      </c>
      <c r="C94">
        <v>950</v>
      </c>
    </row>
    <row r="95" spans="1:3" x14ac:dyDescent="0.25">
      <c r="A95" t="s">
        <v>112</v>
      </c>
      <c r="B95">
        <v>2</v>
      </c>
      <c r="C95">
        <v>980</v>
      </c>
    </row>
    <row r="96" spans="1:3" x14ac:dyDescent="0.25">
      <c r="A96" t="s">
        <v>113</v>
      </c>
      <c r="B96">
        <v>2</v>
      </c>
      <c r="C96">
        <v>990</v>
      </c>
    </row>
    <row r="97" spans="1:3" x14ac:dyDescent="0.25">
      <c r="A97" t="s">
        <v>209</v>
      </c>
      <c r="B97">
        <v>4</v>
      </c>
      <c r="C97">
        <v>1040</v>
      </c>
    </row>
    <row r="98" spans="1:3" x14ac:dyDescent="0.25">
      <c r="A98" t="s">
        <v>116</v>
      </c>
      <c r="B98">
        <v>2</v>
      </c>
      <c r="C98">
        <v>1870</v>
      </c>
    </row>
    <row r="99" spans="1:3" x14ac:dyDescent="0.25">
      <c r="A99" t="s">
        <v>117</v>
      </c>
      <c r="B99">
        <v>2</v>
      </c>
      <c r="C99">
        <v>1900</v>
      </c>
    </row>
    <row r="100" spans="1:3" x14ac:dyDescent="0.25">
      <c r="A100" t="s">
        <v>118</v>
      </c>
      <c r="B100">
        <v>2</v>
      </c>
      <c r="C100">
        <v>4020</v>
      </c>
    </row>
    <row r="102" spans="1:3" x14ac:dyDescent="0.25">
      <c r="A102" s="3" t="s">
        <v>119</v>
      </c>
    </row>
    <row r="103" spans="1:3" x14ac:dyDescent="0.25">
      <c r="A103" s="5" t="s">
        <v>4</v>
      </c>
      <c r="B103" s="6" t="s">
        <v>5</v>
      </c>
      <c r="C103" s="6" t="s">
        <v>6</v>
      </c>
    </row>
    <row r="104" spans="1:3" x14ac:dyDescent="0.25">
      <c r="A104" s="12" t="s">
        <v>120</v>
      </c>
      <c r="B104" s="12">
        <v>2</v>
      </c>
      <c r="C104" s="12">
        <v>970</v>
      </c>
    </row>
    <row r="105" spans="1:3" x14ac:dyDescent="0.25">
      <c r="A105" s="12" t="s">
        <v>121</v>
      </c>
      <c r="B105" s="12">
        <v>2</v>
      </c>
      <c r="C105" s="12">
        <v>1890</v>
      </c>
    </row>
    <row r="106" spans="1:3" x14ac:dyDescent="0.25">
      <c r="A106" s="12" t="s">
        <v>122</v>
      </c>
      <c r="B106" s="12">
        <v>2</v>
      </c>
      <c r="C106" s="12">
        <v>2120</v>
      </c>
    </row>
    <row r="107" spans="1:3" x14ac:dyDescent="0.25">
      <c r="A107" s="12" t="s">
        <v>123</v>
      </c>
      <c r="B107" s="12">
        <v>2</v>
      </c>
      <c r="C107" s="12">
        <v>2225</v>
      </c>
    </row>
    <row r="108" spans="1:3" x14ac:dyDescent="0.25">
      <c r="A108" s="12" t="s">
        <v>124</v>
      </c>
      <c r="B108" s="12">
        <v>2</v>
      </c>
      <c r="C108" s="12">
        <v>2450</v>
      </c>
    </row>
    <row r="110" spans="1:3" x14ac:dyDescent="0.25">
      <c r="A110" s="3" t="s">
        <v>125</v>
      </c>
    </row>
    <row r="111" spans="1:3" x14ac:dyDescent="0.25">
      <c r="A111" s="5" t="s">
        <v>4</v>
      </c>
      <c r="B111" s="6" t="s">
        <v>5</v>
      </c>
      <c r="C111" s="6" t="s">
        <v>6</v>
      </c>
    </row>
    <row r="112" spans="1:3" x14ac:dyDescent="0.25">
      <c r="A112" t="s">
        <v>126</v>
      </c>
      <c r="B112">
        <v>2</v>
      </c>
      <c r="C112">
        <v>209</v>
      </c>
    </row>
    <row r="113" spans="1:3" x14ac:dyDescent="0.25">
      <c r="A113" t="s">
        <v>127</v>
      </c>
      <c r="B113">
        <v>2</v>
      </c>
      <c r="C113">
        <v>227</v>
      </c>
    </row>
    <row r="114" spans="1:3" x14ac:dyDescent="0.25">
      <c r="A114" t="s">
        <v>128</v>
      </c>
      <c r="B114">
        <v>2</v>
      </c>
      <c r="C114">
        <v>1006</v>
      </c>
    </row>
    <row r="115" spans="1:3" x14ac:dyDescent="0.25">
      <c r="A115" t="s">
        <v>129</v>
      </c>
      <c r="B115">
        <v>2</v>
      </c>
      <c r="C115">
        <v>1010</v>
      </c>
    </row>
    <row r="116" spans="1:3" x14ac:dyDescent="0.25">
      <c r="A116" t="s">
        <v>130</v>
      </c>
      <c r="B116">
        <v>2</v>
      </c>
      <c r="C116">
        <v>1530</v>
      </c>
    </row>
    <row r="117" spans="1:3" x14ac:dyDescent="0.25">
      <c r="A117" t="s">
        <v>131</v>
      </c>
      <c r="B117">
        <v>2</v>
      </c>
      <c r="C117">
        <v>1540</v>
      </c>
    </row>
    <row r="119" spans="1:3" x14ac:dyDescent="0.25">
      <c r="A119" s="3" t="s">
        <v>132</v>
      </c>
    </row>
    <row r="120" spans="1:3" x14ac:dyDescent="0.25">
      <c r="A120" s="5" t="s">
        <v>4</v>
      </c>
      <c r="B120" s="6" t="s">
        <v>5</v>
      </c>
      <c r="C120" s="6" t="s">
        <v>6</v>
      </c>
    </row>
    <row r="121" spans="1:3" x14ac:dyDescent="0.25">
      <c r="A121" s="12" t="s">
        <v>133</v>
      </c>
      <c r="B121" s="12">
        <v>2</v>
      </c>
      <c r="C121" s="12">
        <v>180</v>
      </c>
    </row>
    <row r="122" spans="1:3" x14ac:dyDescent="0.25">
      <c r="A122" s="12" t="s">
        <v>134</v>
      </c>
      <c r="B122" s="12">
        <v>2</v>
      </c>
      <c r="C122" s="12">
        <v>183</v>
      </c>
    </row>
    <row r="123" spans="1:3" x14ac:dyDescent="0.25">
      <c r="A123" s="12" t="s">
        <v>135</v>
      </c>
      <c r="B123" s="12">
        <v>2</v>
      </c>
      <c r="C123" s="12">
        <v>189</v>
      </c>
    </row>
    <row r="124" spans="1:3" x14ac:dyDescent="0.25">
      <c r="A124" s="12" t="s">
        <v>136</v>
      </c>
      <c r="B124" s="12">
        <v>2</v>
      </c>
      <c r="C124" s="12">
        <v>206</v>
      </c>
    </row>
    <row r="125" spans="1:3" x14ac:dyDescent="0.25">
      <c r="A125" s="12" t="s">
        <v>137</v>
      </c>
      <c r="B125" s="12">
        <v>2</v>
      </c>
      <c r="C125" s="12">
        <v>221</v>
      </c>
    </row>
    <row r="126" spans="1:3" x14ac:dyDescent="0.25">
      <c r="A126" s="12" t="s">
        <v>138</v>
      </c>
      <c r="B126" s="12">
        <v>2</v>
      </c>
      <c r="C126" s="12">
        <v>1060</v>
      </c>
    </row>
    <row r="128" spans="1:3" x14ac:dyDescent="0.25">
      <c r="A128" s="3" t="s">
        <v>139</v>
      </c>
    </row>
    <row r="129" spans="1:4" x14ac:dyDescent="0.25">
      <c r="A129" s="5" t="s">
        <v>4</v>
      </c>
      <c r="B129" s="6" t="s">
        <v>5</v>
      </c>
      <c r="C129" s="6" t="s">
        <v>6</v>
      </c>
    </row>
    <row r="130" spans="1:4" x14ac:dyDescent="0.25">
      <c r="A130" t="s">
        <v>140</v>
      </c>
      <c r="B130">
        <v>2</v>
      </c>
      <c r="C130">
        <v>1680</v>
      </c>
    </row>
    <row r="131" spans="1:4" x14ac:dyDescent="0.25">
      <c r="A131" t="s">
        <v>141</v>
      </c>
      <c r="B131">
        <v>2</v>
      </c>
      <c r="C131">
        <v>1740</v>
      </c>
    </row>
    <row r="132" spans="1:4" x14ac:dyDescent="0.25">
      <c r="A132" t="s">
        <v>142</v>
      </c>
      <c r="B132">
        <v>2</v>
      </c>
      <c r="C132">
        <v>3595</v>
      </c>
    </row>
    <row r="133" spans="1:4" x14ac:dyDescent="0.25">
      <c r="A133" t="s">
        <v>143</v>
      </c>
      <c r="B133">
        <v>2</v>
      </c>
      <c r="C133" s="11">
        <v>3636</v>
      </c>
      <c r="D133" s="11" t="s">
        <v>210</v>
      </c>
    </row>
    <row r="135" spans="1:4" x14ac:dyDescent="0.25">
      <c r="A135" s="3" t="s">
        <v>145</v>
      </c>
    </row>
    <row r="136" spans="1:4" x14ac:dyDescent="0.25">
      <c r="A136" s="5" t="s">
        <v>4</v>
      </c>
      <c r="B136" s="6" t="s">
        <v>5</v>
      </c>
      <c r="C136" s="6" t="s">
        <v>6</v>
      </c>
    </row>
    <row r="137" spans="1:4" x14ac:dyDescent="0.25">
      <c r="A137" s="12" t="s">
        <v>146</v>
      </c>
      <c r="B137" s="12">
        <v>2</v>
      </c>
      <c r="C137" s="12">
        <v>214</v>
      </c>
    </row>
    <row r="138" spans="1:4" x14ac:dyDescent="0.25">
      <c r="A138" s="12" t="s">
        <v>147</v>
      </c>
      <c r="B138" s="12">
        <v>2</v>
      </c>
      <c r="C138" s="12">
        <v>217</v>
      </c>
    </row>
    <row r="139" spans="1:4" x14ac:dyDescent="0.25">
      <c r="A139" s="12" t="s">
        <v>148</v>
      </c>
      <c r="B139" s="12">
        <v>2</v>
      </c>
      <c r="C139" s="12">
        <v>253</v>
      </c>
    </row>
    <row r="140" spans="1:4" x14ac:dyDescent="0.25">
      <c r="A140" s="12" t="s">
        <v>149</v>
      </c>
      <c r="B140" s="12">
        <v>2</v>
      </c>
      <c r="C140" s="12">
        <v>1010</v>
      </c>
    </row>
    <row r="141" spans="1:4" x14ac:dyDescent="0.25">
      <c r="A141" s="12" t="s">
        <v>150</v>
      </c>
      <c r="B141" s="12">
        <v>2</v>
      </c>
      <c r="C141" s="12">
        <v>1520</v>
      </c>
    </row>
    <row r="142" spans="1:4" x14ac:dyDescent="0.25">
      <c r="A142" s="12" t="s">
        <v>151</v>
      </c>
      <c r="B142" s="12">
        <v>2</v>
      </c>
      <c r="C142" s="12">
        <v>1560</v>
      </c>
    </row>
    <row r="143" spans="1:4" x14ac:dyDescent="0.25">
      <c r="A143" s="12" t="s">
        <v>152</v>
      </c>
      <c r="B143" s="12">
        <v>2</v>
      </c>
      <c r="C143" s="12">
        <v>1580</v>
      </c>
    </row>
    <row r="145" spans="1:4" x14ac:dyDescent="0.25">
      <c r="A145" s="3" t="s">
        <v>153</v>
      </c>
    </row>
    <row r="146" spans="1:4" x14ac:dyDescent="0.25">
      <c r="A146" s="5" t="s">
        <v>4</v>
      </c>
      <c r="B146" s="6" t="s">
        <v>5</v>
      </c>
      <c r="C146" s="6" t="s">
        <v>6</v>
      </c>
    </row>
    <row r="147" spans="1:4" x14ac:dyDescent="0.25">
      <c r="A147" t="s">
        <v>154</v>
      </c>
      <c r="B147">
        <v>2</v>
      </c>
      <c r="C147" s="11">
        <v>934</v>
      </c>
      <c r="D147" s="11" t="s">
        <v>211</v>
      </c>
    </row>
    <row r="148" spans="1:4" x14ac:dyDescent="0.25">
      <c r="A148" t="s">
        <v>156</v>
      </c>
      <c r="B148">
        <v>2</v>
      </c>
      <c r="C148">
        <v>1910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C3B8-03CB-402D-9114-37A3EB6314F0}">
  <dimension ref="A1:O144"/>
  <sheetViews>
    <sheetView zoomScale="80" zoomScaleNormal="80" workbookViewId="0"/>
  </sheetViews>
  <sheetFormatPr defaultRowHeight="15" x14ac:dyDescent="0.25"/>
  <cols>
    <col min="1" max="1" width="45.42578125" customWidth="1"/>
  </cols>
  <sheetData>
    <row r="1" spans="1:15" ht="20.25" x14ac:dyDescent="0.3">
      <c r="A1" s="1" t="s">
        <v>0</v>
      </c>
    </row>
    <row r="2" spans="1:15" x14ac:dyDescent="0.25">
      <c r="A2" s="2" t="s">
        <v>185</v>
      </c>
    </row>
    <row r="3" spans="1:15" x14ac:dyDescent="0.25">
      <c r="A3" s="2"/>
      <c r="B3" s="2"/>
    </row>
    <row r="5" spans="1:15" x14ac:dyDescent="0.25">
      <c r="A5" s="3" t="s">
        <v>2</v>
      </c>
    </row>
    <row r="6" spans="1:15" ht="20.25" x14ac:dyDescent="0.3">
      <c r="A6" s="5" t="s">
        <v>4</v>
      </c>
      <c r="B6" s="6" t="s">
        <v>5</v>
      </c>
      <c r="C6" s="6" t="s">
        <v>6</v>
      </c>
      <c r="J6" s="4" t="s">
        <v>3</v>
      </c>
    </row>
    <row r="7" spans="1:15" x14ac:dyDescent="0.25">
      <c r="A7" t="s">
        <v>8</v>
      </c>
      <c r="B7">
        <v>2</v>
      </c>
      <c r="C7">
        <v>1367</v>
      </c>
      <c r="J7" s="7" t="s">
        <v>186</v>
      </c>
    </row>
    <row r="8" spans="1:15" x14ac:dyDescent="0.25">
      <c r="A8" s="8" t="s">
        <v>187</v>
      </c>
      <c r="J8" s="7"/>
      <c r="K8" s="7"/>
    </row>
    <row r="9" spans="1:15" x14ac:dyDescent="0.25">
      <c r="A9" s="8"/>
    </row>
    <row r="10" spans="1:15" x14ac:dyDescent="0.25">
      <c r="A10" s="3" t="s">
        <v>11</v>
      </c>
      <c r="J10" s="9" t="s">
        <v>10</v>
      </c>
    </row>
    <row r="11" spans="1:15" x14ac:dyDescent="0.25">
      <c r="A11" s="5" t="s">
        <v>4</v>
      </c>
      <c r="B11" s="6" t="s">
        <v>5</v>
      </c>
      <c r="C11" s="6" t="s">
        <v>6</v>
      </c>
    </row>
    <row r="12" spans="1:15" x14ac:dyDescent="0.25">
      <c r="A12" t="s">
        <v>17</v>
      </c>
      <c r="B12">
        <v>2</v>
      </c>
      <c r="C12" s="11">
        <v>4305</v>
      </c>
      <c r="D12" s="11" t="s">
        <v>188</v>
      </c>
      <c r="K12" s="10" t="s">
        <v>12</v>
      </c>
      <c r="L12" s="10" t="s">
        <v>13</v>
      </c>
      <c r="M12" s="10" t="s">
        <v>14</v>
      </c>
      <c r="N12" s="10" t="s">
        <v>15</v>
      </c>
      <c r="O12" s="10" t="s">
        <v>16</v>
      </c>
    </row>
    <row r="13" spans="1:15" x14ac:dyDescent="0.25">
      <c r="A13" t="s">
        <v>19</v>
      </c>
      <c r="B13">
        <v>2</v>
      </c>
      <c r="C13" s="11">
        <v>4439</v>
      </c>
      <c r="D13" s="11" t="s">
        <v>189</v>
      </c>
    </row>
    <row r="14" spans="1:15" x14ac:dyDescent="0.25">
      <c r="J14" s="9" t="s">
        <v>21</v>
      </c>
      <c r="K14">
        <f>4611+1704+237+(-7+0+0)+9</f>
        <v>6554</v>
      </c>
      <c r="L14">
        <f>4596+1666+206+(-7+0+0)</f>
        <v>6461</v>
      </c>
      <c r="M14">
        <f>4294+1827+474+(-6+0+0)</f>
        <v>6589</v>
      </c>
      <c r="N14">
        <f>4294+1827+585+(-6+0+0)</f>
        <v>6700</v>
      </c>
      <c r="O14">
        <f>1117+1992+2559+1089+631+(0-4+0+0+0)</f>
        <v>7384</v>
      </c>
    </row>
    <row r="15" spans="1:15" x14ac:dyDescent="0.25">
      <c r="A15" s="3" t="s">
        <v>23</v>
      </c>
      <c r="J15" s="9" t="s">
        <v>22</v>
      </c>
      <c r="K15">
        <f>4611+1704+205+(-7+0+0)+9</f>
        <v>6522</v>
      </c>
      <c r="L15">
        <f>4596+1666+175+(-7+0+0)</f>
        <v>6430</v>
      </c>
      <c r="M15">
        <f>4294+1827+406+(-6+0+0)</f>
        <v>6521</v>
      </c>
      <c r="N15">
        <f>4294+1827+525+(-6+0+0)</f>
        <v>6640</v>
      </c>
      <c r="O15">
        <f>1117+1992+2559+1089+301+(0-4+0+0+0)</f>
        <v>7054</v>
      </c>
    </row>
    <row r="16" spans="1:15" x14ac:dyDescent="0.25">
      <c r="A16" s="5" t="s">
        <v>4</v>
      </c>
      <c r="B16" s="6" t="s">
        <v>5</v>
      </c>
      <c r="C16" s="6" t="s">
        <v>6</v>
      </c>
      <c r="J16" s="9" t="s">
        <v>24</v>
      </c>
      <c r="K16">
        <f>4611+1676+188+(-7+0+0)+9</f>
        <v>6477</v>
      </c>
      <c r="L16">
        <f>4596+1619+178+(-7+0+0)</f>
        <v>6386</v>
      </c>
      <c r="M16">
        <f>4294+1761+439+(-6+0+0)</f>
        <v>6488</v>
      </c>
      <c r="N16">
        <f>4294+1827+529+(-6+0+0)</f>
        <v>6644</v>
      </c>
      <c r="O16">
        <f>1117+1992+2559+833+405+(0-4+0+0+0)</f>
        <v>6902</v>
      </c>
    </row>
    <row r="17" spans="1:15" x14ac:dyDescent="0.25">
      <c r="A17" s="12" t="s">
        <v>26</v>
      </c>
      <c r="B17" s="12">
        <v>2</v>
      </c>
      <c r="C17" s="12">
        <v>1619</v>
      </c>
      <c r="J17" s="9" t="s">
        <v>25</v>
      </c>
      <c r="K17">
        <f>4611+1676+196+(-7+0+0)+9</f>
        <v>6485</v>
      </c>
      <c r="L17">
        <f>4596+1619+185+(-7+0+0)</f>
        <v>6393</v>
      </c>
      <c r="M17">
        <f>4294+1761+440+(-6+0+0)</f>
        <v>6489</v>
      </c>
      <c r="N17">
        <f>4294+1761+557+(-6+0+0)</f>
        <v>6606</v>
      </c>
      <c r="O17">
        <f>1117+1992+2559+833+369+(0-4+0+0+0)</f>
        <v>6866</v>
      </c>
    </row>
    <row r="18" spans="1:15" x14ac:dyDescent="0.25">
      <c r="A18" s="12" t="s">
        <v>28</v>
      </c>
      <c r="B18" s="12">
        <v>2</v>
      </c>
      <c r="C18" s="12">
        <v>1666</v>
      </c>
      <c r="J18" s="9" t="s">
        <v>27</v>
      </c>
      <c r="K18">
        <f>4479+1704+199+(-7+0+0)+7</f>
        <v>6382</v>
      </c>
      <c r="L18">
        <f>4474+1635+199+(-4+0+0)</f>
        <v>6304</v>
      </c>
      <c r="M18">
        <f>4428+1610+398+(-4+0+0)</f>
        <v>6432</v>
      </c>
      <c r="N18">
        <f>4294+1761+521+(-6+0+0)</f>
        <v>6570</v>
      </c>
      <c r="O18">
        <f>1117+1992+2225+900+440+(0-4+0+0+0)</f>
        <v>6670</v>
      </c>
    </row>
    <row r="19" spans="1:15" x14ac:dyDescent="0.25">
      <c r="A19" s="12" t="s">
        <v>30</v>
      </c>
      <c r="B19" s="12">
        <v>2</v>
      </c>
      <c r="C19" s="12">
        <v>1676</v>
      </c>
      <c r="J19" s="9" t="s">
        <v>29</v>
      </c>
      <c r="K19">
        <f>4479+1704+172+(-7+0+0)+7</f>
        <v>6355</v>
      </c>
      <c r="L19">
        <f>4474+1635+170+(-4+0+0)</f>
        <v>6275</v>
      </c>
      <c r="M19">
        <f>4428+1610+329+(-4+0+0)</f>
        <v>6363</v>
      </c>
      <c r="N19">
        <f>4294+1761+550+(-6+0+0)</f>
        <v>6599</v>
      </c>
      <c r="O19">
        <f>1117+1992+2225+900+272+(0-4+0+0+0)</f>
        <v>6502</v>
      </c>
    </row>
    <row r="20" spans="1:15" x14ac:dyDescent="0.25">
      <c r="A20" s="12" t="s">
        <v>32</v>
      </c>
      <c r="B20" s="12">
        <v>4</v>
      </c>
      <c r="C20" s="12">
        <v>1704</v>
      </c>
      <c r="J20" s="9" t="s">
        <v>31</v>
      </c>
      <c r="K20">
        <f>4479+1644+170+(-7+1+0)+7</f>
        <v>6294</v>
      </c>
      <c r="L20">
        <f>4474+1578+171+(-4+0+0)</f>
        <v>6219</v>
      </c>
      <c r="M20">
        <f>4428+1610+348+(-4+0+0)</f>
        <v>6382</v>
      </c>
      <c r="N20">
        <f>4428+1610+483+(-4+0+0)</f>
        <v>6517</v>
      </c>
      <c r="O20">
        <f>1117+1992+2225+852+281+(0-4+0+0+0)</f>
        <v>6463</v>
      </c>
    </row>
    <row r="21" spans="1:15" x14ac:dyDescent="0.25">
      <c r="A21" s="12" t="s">
        <v>34</v>
      </c>
      <c r="B21" s="12">
        <v>2</v>
      </c>
      <c r="C21" s="12">
        <v>3806</v>
      </c>
      <c r="J21" s="9" t="s">
        <v>33</v>
      </c>
      <c r="K21">
        <f>4479+1644+174+(-7+1+0)+7</f>
        <v>6298</v>
      </c>
      <c r="L21">
        <f>4474+1578+172+(-4+0+0)</f>
        <v>6220</v>
      </c>
      <c r="M21">
        <f>4428+1600+312+(-4+0+0)</f>
        <v>6336</v>
      </c>
      <c r="N21">
        <f>4428+1610+431+(-4+0+0)</f>
        <v>6465</v>
      </c>
      <c r="O21">
        <f>1117+1992+2225+852+368+(0-4+0+0+0)</f>
        <v>6550</v>
      </c>
    </row>
    <row r="22" spans="1:15" x14ac:dyDescent="0.25">
      <c r="A22" s="12" t="s">
        <v>36</v>
      </c>
      <c r="B22" s="12">
        <v>2</v>
      </c>
      <c r="C22" s="12">
        <v>4474</v>
      </c>
      <c r="J22" s="9" t="s">
        <v>35</v>
      </c>
      <c r="K22">
        <f>3806+1060+1106+202+(-7+0+0+0)</f>
        <v>6167</v>
      </c>
      <c r="L22">
        <f>3762+1051+1080+209+(-7+0+0+0)</f>
        <v>6095</v>
      </c>
      <c r="M22">
        <f>4428+1600+262+(-4+0+0)</f>
        <v>6286</v>
      </c>
      <c r="N22">
        <f>4428+1600+399+(-4+0+0)</f>
        <v>6423</v>
      </c>
      <c r="O22">
        <f>1117+1992+2332+729+243+(0-4+0+0+0)</f>
        <v>6409</v>
      </c>
    </row>
    <row r="23" spans="1:15" x14ac:dyDescent="0.25">
      <c r="J23" s="9" t="s">
        <v>37</v>
      </c>
      <c r="K23">
        <f>3806+1060+1106+170+(-7+0+0+0)</f>
        <v>6135</v>
      </c>
      <c r="L23">
        <f>3762+1051+1080+170+(-7+0+0+0)</f>
        <v>6056</v>
      </c>
      <c r="M23">
        <f>4428+1600+307+(-4+0+0)</f>
        <v>6331</v>
      </c>
      <c r="N23">
        <f>4428+1600+376+(-4+0+0)</f>
        <v>6400</v>
      </c>
      <c r="O23">
        <f>1117+1992+2332+729+227+(0-4+0+0+0)</f>
        <v>6393</v>
      </c>
    </row>
    <row r="24" spans="1:15" x14ac:dyDescent="0.25">
      <c r="A24" s="3" t="s">
        <v>39</v>
      </c>
      <c r="J24" s="9" t="s">
        <v>38</v>
      </c>
      <c r="K24">
        <f>3806+1060+1010+188+(-7+0+0+0)</f>
        <v>6057</v>
      </c>
      <c r="L24">
        <f>3762+1051+990+189+(-7+0+0+0)</f>
        <v>5985</v>
      </c>
      <c r="M24">
        <f>3789+1060+1032+349+(-6+0+0+0)</f>
        <v>6224</v>
      </c>
      <c r="O24">
        <f>1117+1992+2332+729+249+(0-4+0+0+0)</f>
        <v>6415</v>
      </c>
    </row>
    <row r="25" spans="1:15" x14ac:dyDescent="0.25">
      <c r="A25" s="5" t="s">
        <v>4</v>
      </c>
      <c r="B25" s="6" t="s">
        <v>5</v>
      </c>
      <c r="C25" s="6" t="s">
        <v>6</v>
      </c>
      <c r="J25" s="9" t="s">
        <v>40</v>
      </c>
      <c r="K25">
        <f>3806+1060+1010+171+(-7+0+0+0)</f>
        <v>6040</v>
      </c>
      <c r="L25">
        <f>3762+1051+990+172+(-7+0+0+0)</f>
        <v>5968</v>
      </c>
      <c r="M25">
        <f>3789+1060+1032+274+(-6+0+0+0)</f>
        <v>6149</v>
      </c>
      <c r="O25">
        <f>1117+1992+2332+729+364+(0-4+0+0+0)</f>
        <v>6530</v>
      </c>
    </row>
    <row r="26" spans="1:15" x14ac:dyDescent="0.25">
      <c r="A26" s="12" t="s">
        <v>42</v>
      </c>
      <c r="B26" s="12">
        <v>2</v>
      </c>
      <c r="C26" s="12">
        <v>4479</v>
      </c>
      <c r="J26" s="9" t="s">
        <v>41</v>
      </c>
      <c r="K26">
        <f>3806+1978+175+(-7+3+0)</f>
        <v>5955</v>
      </c>
      <c r="L26">
        <f>3762+1949+189+(-7+4+0)</f>
        <v>5897</v>
      </c>
      <c r="M26">
        <f>3789+1060+1032+268+(-6+0+0+0)</f>
        <v>6143</v>
      </c>
    </row>
    <row r="27" spans="1:15" x14ac:dyDescent="0.25">
      <c r="A27" s="12" t="s">
        <v>44</v>
      </c>
      <c r="B27" s="12">
        <v>2</v>
      </c>
      <c r="C27" s="12">
        <v>4596</v>
      </c>
      <c r="J27" s="9" t="s">
        <v>43</v>
      </c>
      <c r="K27">
        <f>3806+1978+170+(-7+3+0)</f>
        <v>5950</v>
      </c>
      <c r="L27">
        <f>3762+1949+170+(-7+4+0)</f>
        <v>5878</v>
      </c>
      <c r="M27">
        <f>3789+1060+1025+184+(-6+0+0+0)</f>
        <v>6052</v>
      </c>
    </row>
    <row r="28" spans="1:15" x14ac:dyDescent="0.25">
      <c r="J28" s="9" t="s">
        <v>45</v>
      </c>
      <c r="K28">
        <f>970+4204+520+(0-1+0)</f>
        <v>5693</v>
      </c>
      <c r="L28">
        <f>970+4204+533+(0-1+0)</f>
        <v>5706</v>
      </c>
      <c r="M28">
        <f>3789+1060+1025+171+(-6+0+0+0)</f>
        <v>6039</v>
      </c>
    </row>
    <row r="29" spans="1:15" x14ac:dyDescent="0.25">
      <c r="A29" s="3" t="s">
        <v>47</v>
      </c>
      <c r="J29" s="9" t="s">
        <v>46</v>
      </c>
      <c r="K29">
        <f>970+4204+407+(0-1+0)</f>
        <v>5580</v>
      </c>
      <c r="L29">
        <f>970+4204+465+(0-1+0)</f>
        <v>5638</v>
      </c>
      <c r="M29">
        <f>3789+1982+187+(-6+3+0)</f>
        <v>5955</v>
      </c>
    </row>
    <row r="30" spans="1:15" x14ac:dyDescent="0.25">
      <c r="A30" s="5" t="s">
        <v>4</v>
      </c>
      <c r="B30" s="6" t="s">
        <v>5</v>
      </c>
      <c r="C30" s="6" t="s">
        <v>6</v>
      </c>
      <c r="J30" s="9" t="s">
        <v>48</v>
      </c>
      <c r="M30">
        <f>3789+1982+171+(-6+3+0)</f>
        <v>5939</v>
      </c>
    </row>
    <row r="31" spans="1:15" x14ac:dyDescent="0.25">
      <c r="A31" s="12" t="s">
        <v>49</v>
      </c>
      <c r="B31" s="12">
        <v>2</v>
      </c>
      <c r="C31" s="12">
        <v>4611</v>
      </c>
    </row>
    <row r="33" spans="1:3" x14ac:dyDescent="0.25">
      <c r="A33" s="3" t="s">
        <v>50</v>
      </c>
    </row>
    <row r="34" spans="1:3" x14ac:dyDescent="0.25">
      <c r="A34" s="5" t="s">
        <v>4</v>
      </c>
      <c r="B34" s="6" t="s">
        <v>5</v>
      </c>
      <c r="C34" s="6" t="s">
        <v>6</v>
      </c>
    </row>
    <row r="35" spans="1:3" x14ac:dyDescent="0.25">
      <c r="A35" t="s">
        <v>190</v>
      </c>
      <c r="B35">
        <v>10</v>
      </c>
      <c r="C35">
        <v>170</v>
      </c>
    </row>
    <row r="36" spans="1:3" x14ac:dyDescent="0.25">
      <c r="A36" t="s">
        <v>191</v>
      </c>
      <c r="B36">
        <v>8</v>
      </c>
      <c r="C36">
        <v>171</v>
      </c>
    </row>
    <row r="37" spans="1:3" x14ac:dyDescent="0.25">
      <c r="A37" t="s">
        <v>192</v>
      </c>
      <c r="B37">
        <v>4</v>
      </c>
      <c r="C37">
        <v>172</v>
      </c>
    </row>
    <row r="38" spans="1:3" x14ac:dyDescent="0.25">
      <c r="A38" t="s">
        <v>193</v>
      </c>
      <c r="B38">
        <v>4</v>
      </c>
      <c r="C38">
        <v>175</v>
      </c>
    </row>
    <row r="39" spans="1:3" x14ac:dyDescent="0.25">
      <c r="A39" t="s">
        <v>65</v>
      </c>
      <c r="B39">
        <v>2</v>
      </c>
      <c r="C39">
        <v>178</v>
      </c>
    </row>
    <row r="40" spans="1:3" x14ac:dyDescent="0.25">
      <c r="A40" t="s">
        <v>53</v>
      </c>
      <c r="B40">
        <v>2</v>
      </c>
      <c r="C40">
        <v>184</v>
      </c>
    </row>
    <row r="41" spans="1:3" x14ac:dyDescent="0.25">
      <c r="A41" t="s">
        <v>54</v>
      </c>
      <c r="B41">
        <v>2</v>
      </c>
      <c r="C41">
        <v>187</v>
      </c>
    </row>
    <row r="42" spans="1:3" x14ac:dyDescent="0.25">
      <c r="A42" t="s">
        <v>66</v>
      </c>
      <c r="B42">
        <v>2</v>
      </c>
      <c r="C42">
        <v>188</v>
      </c>
    </row>
    <row r="43" spans="1:3" x14ac:dyDescent="0.25">
      <c r="A43" t="s">
        <v>194</v>
      </c>
      <c r="B43">
        <v>4</v>
      </c>
      <c r="C43">
        <v>189</v>
      </c>
    </row>
    <row r="44" spans="1:3" x14ac:dyDescent="0.25">
      <c r="A44" t="s">
        <v>69</v>
      </c>
      <c r="B44">
        <v>2</v>
      </c>
      <c r="C44">
        <v>199</v>
      </c>
    </row>
    <row r="45" spans="1:3" x14ac:dyDescent="0.25">
      <c r="A45" t="s">
        <v>67</v>
      </c>
      <c r="B45">
        <v>2</v>
      </c>
      <c r="C45">
        <v>202</v>
      </c>
    </row>
    <row r="46" spans="1:3" x14ac:dyDescent="0.25">
      <c r="A46" t="s">
        <v>68</v>
      </c>
      <c r="B46">
        <v>2</v>
      </c>
      <c r="C46">
        <v>209</v>
      </c>
    </row>
    <row r="47" spans="1:3" x14ac:dyDescent="0.25">
      <c r="A47" t="s">
        <v>70</v>
      </c>
      <c r="B47">
        <v>2</v>
      </c>
      <c r="C47">
        <v>227</v>
      </c>
    </row>
    <row r="48" spans="1:3" x14ac:dyDescent="0.25">
      <c r="A48" t="s">
        <v>71</v>
      </c>
      <c r="B48">
        <v>2</v>
      </c>
      <c r="C48">
        <v>243</v>
      </c>
    </row>
    <row r="49" spans="1:3" x14ac:dyDescent="0.25">
      <c r="A49" t="s">
        <v>72</v>
      </c>
      <c r="B49">
        <v>2</v>
      </c>
      <c r="C49">
        <v>249</v>
      </c>
    </row>
    <row r="50" spans="1:3" x14ac:dyDescent="0.25">
      <c r="A50" t="s">
        <v>73</v>
      </c>
      <c r="B50">
        <v>2</v>
      </c>
      <c r="C50">
        <v>262</v>
      </c>
    </row>
    <row r="51" spans="1:3" x14ac:dyDescent="0.25">
      <c r="A51" t="s">
        <v>74</v>
      </c>
      <c r="B51">
        <v>2</v>
      </c>
      <c r="C51">
        <v>268</v>
      </c>
    </row>
    <row r="52" spans="1:3" x14ac:dyDescent="0.25">
      <c r="A52" t="s">
        <v>75</v>
      </c>
      <c r="B52">
        <v>2</v>
      </c>
      <c r="C52">
        <v>272</v>
      </c>
    </row>
    <row r="53" spans="1:3" x14ac:dyDescent="0.25">
      <c r="A53" t="s">
        <v>76</v>
      </c>
      <c r="B53">
        <v>2</v>
      </c>
      <c r="C53">
        <v>274</v>
      </c>
    </row>
    <row r="54" spans="1:3" x14ac:dyDescent="0.25">
      <c r="A54" t="s">
        <v>77</v>
      </c>
      <c r="B54">
        <v>2</v>
      </c>
      <c r="C54">
        <v>281</v>
      </c>
    </row>
    <row r="55" spans="1:3" x14ac:dyDescent="0.25">
      <c r="A55" t="s">
        <v>78</v>
      </c>
      <c r="B55">
        <v>2</v>
      </c>
      <c r="C55">
        <v>301</v>
      </c>
    </row>
    <row r="56" spans="1:3" x14ac:dyDescent="0.25">
      <c r="A56" t="s">
        <v>79</v>
      </c>
      <c r="B56">
        <v>2</v>
      </c>
      <c r="C56">
        <v>307</v>
      </c>
    </row>
    <row r="57" spans="1:3" x14ac:dyDescent="0.25">
      <c r="A57" t="s">
        <v>80</v>
      </c>
      <c r="B57">
        <v>2</v>
      </c>
      <c r="C57">
        <v>312</v>
      </c>
    </row>
    <row r="58" spans="1:3" x14ac:dyDescent="0.25">
      <c r="A58" t="s">
        <v>81</v>
      </c>
      <c r="B58">
        <v>2</v>
      </c>
      <c r="C58">
        <v>329</v>
      </c>
    </row>
    <row r="59" spans="1:3" x14ac:dyDescent="0.25">
      <c r="A59" t="s">
        <v>82</v>
      </c>
      <c r="B59">
        <v>2</v>
      </c>
      <c r="C59">
        <v>348</v>
      </c>
    </row>
    <row r="60" spans="1:3" x14ac:dyDescent="0.25">
      <c r="A60" t="s">
        <v>83</v>
      </c>
      <c r="B60">
        <v>2</v>
      </c>
      <c r="C60">
        <v>349</v>
      </c>
    </row>
    <row r="61" spans="1:3" x14ac:dyDescent="0.25">
      <c r="A61" t="s">
        <v>84</v>
      </c>
      <c r="B61">
        <v>2</v>
      </c>
      <c r="C61">
        <v>364</v>
      </c>
    </row>
    <row r="62" spans="1:3" x14ac:dyDescent="0.25">
      <c r="A62" t="s">
        <v>167</v>
      </c>
      <c r="B62">
        <v>2</v>
      </c>
      <c r="C62">
        <v>368</v>
      </c>
    </row>
    <row r="63" spans="1:3" x14ac:dyDescent="0.25">
      <c r="A63" t="s">
        <v>168</v>
      </c>
      <c r="B63">
        <v>2</v>
      </c>
      <c r="C63">
        <v>369</v>
      </c>
    </row>
    <row r="64" spans="1:3" x14ac:dyDescent="0.25">
      <c r="A64" t="s">
        <v>86</v>
      </c>
      <c r="B64">
        <v>2</v>
      </c>
      <c r="C64">
        <v>376</v>
      </c>
    </row>
    <row r="65" spans="1:3" x14ac:dyDescent="0.25">
      <c r="A65" t="s">
        <v>88</v>
      </c>
      <c r="B65">
        <v>2</v>
      </c>
      <c r="C65">
        <v>398</v>
      </c>
    </row>
    <row r="66" spans="1:3" x14ac:dyDescent="0.25">
      <c r="A66" t="s">
        <v>87</v>
      </c>
      <c r="B66">
        <v>2</v>
      </c>
      <c r="C66">
        <v>399</v>
      </c>
    </row>
    <row r="67" spans="1:3" x14ac:dyDescent="0.25">
      <c r="A67" t="s">
        <v>89</v>
      </c>
      <c r="B67">
        <v>2</v>
      </c>
      <c r="C67">
        <v>405</v>
      </c>
    </row>
    <row r="68" spans="1:3" x14ac:dyDescent="0.25">
      <c r="A68" t="s">
        <v>90</v>
      </c>
      <c r="B68">
        <v>2</v>
      </c>
      <c r="C68">
        <v>406</v>
      </c>
    </row>
    <row r="69" spans="1:3" x14ac:dyDescent="0.25">
      <c r="A69" t="s">
        <v>91</v>
      </c>
      <c r="B69">
        <v>2</v>
      </c>
      <c r="C69">
        <v>407</v>
      </c>
    </row>
    <row r="70" spans="1:3" x14ac:dyDescent="0.25">
      <c r="A70" t="s">
        <v>92</v>
      </c>
      <c r="B70">
        <v>2</v>
      </c>
      <c r="C70">
        <v>431</v>
      </c>
    </row>
    <row r="71" spans="1:3" x14ac:dyDescent="0.25">
      <c r="A71" t="s">
        <v>93</v>
      </c>
      <c r="B71">
        <v>2</v>
      </c>
      <c r="C71">
        <v>439</v>
      </c>
    </row>
    <row r="72" spans="1:3" x14ac:dyDescent="0.25">
      <c r="A72" t="s">
        <v>195</v>
      </c>
      <c r="B72">
        <v>4</v>
      </c>
      <c r="C72">
        <v>440</v>
      </c>
    </row>
    <row r="73" spans="1:3" x14ac:dyDescent="0.25">
      <c r="A73" t="s">
        <v>96</v>
      </c>
      <c r="B73">
        <v>2</v>
      </c>
      <c r="C73">
        <v>465</v>
      </c>
    </row>
    <row r="74" spans="1:3" x14ac:dyDescent="0.25">
      <c r="A74" t="s">
        <v>97</v>
      </c>
      <c r="B74">
        <v>2</v>
      </c>
      <c r="C74">
        <v>474</v>
      </c>
    </row>
    <row r="75" spans="1:3" x14ac:dyDescent="0.25">
      <c r="A75" t="s">
        <v>98</v>
      </c>
      <c r="B75">
        <v>2</v>
      </c>
      <c r="C75">
        <v>483</v>
      </c>
    </row>
    <row r="76" spans="1:3" x14ac:dyDescent="0.25">
      <c r="A76" t="s">
        <v>171</v>
      </c>
      <c r="B76">
        <v>2</v>
      </c>
      <c r="C76">
        <v>520</v>
      </c>
    </row>
    <row r="77" spans="1:3" x14ac:dyDescent="0.25">
      <c r="A77" t="s">
        <v>99</v>
      </c>
      <c r="B77">
        <v>2</v>
      </c>
      <c r="C77">
        <v>521</v>
      </c>
    </row>
    <row r="78" spans="1:3" x14ac:dyDescent="0.25">
      <c r="A78" t="s">
        <v>100</v>
      </c>
      <c r="B78">
        <v>2</v>
      </c>
      <c r="C78">
        <v>525</v>
      </c>
    </row>
    <row r="79" spans="1:3" x14ac:dyDescent="0.25">
      <c r="A79" t="s">
        <v>170</v>
      </c>
      <c r="B79">
        <v>2</v>
      </c>
      <c r="C79">
        <v>529</v>
      </c>
    </row>
    <row r="80" spans="1:3" x14ac:dyDescent="0.25">
      <c r="A80" t="s">
        <v>102</v>
      </c>
      <c r="B80">
        <v>2</v>
      </c>
      <c r="C80">
        <v>533</v>
      </c>
    </row>
    <row r="81" spans="1:3" x14ac:dyDescent="0.25">
      <c r="A81" t="s">
        <v>103</v>
      </c>
      <c r="B81">
        <v>2</v>
      </c>
      <c r="C81">
        <v>550</v>
      </c>
    </row>
    <row r="82" spans="1:3" x14ac:dyDescent="0.25">
      <c r="A82" t="s">
        <v>104</v>
      </c>
      <c r="B82">
        <v>2</v>
      </c>
      <c r="C82">
        <v>557</v>
      </c>
    </row>
    <row r="83" spans="1:3" x14ac:dyDescent="0.25">
      <c r="A83" t="s">
        <v>105</v>
      </c>
      <c r="B83">
        <v>2</v>
      </c>
      <c r="C83">
        <v>585</v>
      </c>
    </row>
    <row r="84" spans="1:3" x14ac:dyDescent="0.25">
      <c r="A84" t="s">
        <v>106</v>
      </c>
      <c r="B84">
        <v>2</v>
      </c>
      <c r="C84">
        <v>631</v>
      </c>
    </row>
    <row r="85" spans="1:3" x14ac:dyDescent="0.25">
      <c r="A85" t="s">
        <v>107</v>
      </c>
      <c r="B85">
        <v>4</v>
      </c>
      <c r="C85">
        <v>729</v>
      </c>
    </row>
    <row r="86" spans="1:3" x14ac:dyDescent="0.25">
      <c r="A86" t="s">
        <v>108</v>
      </c>
      <c r="B86">
        <v>2</v>
      </c>
      <c r="C86">
        <v>833</v>
      </c>
    </row>
    <row r="87" spans="1:3" x14ac:dyDescent="0.25">
      <c r="A87" t="s">
        <v>109</v>
      </c>
      <c r="B87">
        <v>2</v>
      </c>
      <c r="C87">
        <v>852</v>
      </c>
    </row>
    <row r="88" spans="1:3" x14ac:dyDescent="0.25">
      <c r="A88" t="s">
        <v>110</v>
      </c>
      <c r="B88">
        <v>2</v>
      </c>
      <c r="C88">
        <v>900</v>
      </c>
    </row>
    <row r="89" spans="1:3" x14ac:dyDescent="0.25">
      <c r="A89" t="s">
        <v>111</v>
      </c>
      <c r="B89">
        <v>2</v>
      </c>
      <c r="C89">
        <v>990</v>
      </c>
    </row>
    <row r="90" spans="1:3" x14ac:dyDescent="0.25">
      <c r="A90" t="s">
        <v>113</v>
      </c>
      <c r="B90">
        <v>2</v>
      </c>
      <c r="C90">
        <v>1025</v>
      </c>
    </row>
    <row r="91" spans="1:3" x14ac:dyDescent="0.25">
      <c r="A91" t="s">
        <v>112</v>
      </c>
      <c r="B91">
        <v>2</v>
      </c>
      <c r="C91">
        <v>1032</v>
      </c>
    </row>
    <row r="92" spans="1:3" x14ac:dyDescent="0.25">
      <c r="A92" t="s">
        <v>115</v>
      </c>
      <c r="B92">
        <v>2</v>
      </c>
      <c r="C92">
        <v>1080</v>
      </c>
    </row>
    <row r="93" spans="1:3" x14ac:dyDescent="0.25">
      <c r="A93" t="s">
        <v>114</v>
      </c>
      <c r="B93">
        <v>2</v>
      </c>
      <c r="C93">
        <v>1089</v>
      </c>
    </row>
    <row r="94" spans="1:3" x14ac:dyDescent="0.25">
      <c r="A94" t="s">
        <v>116</v>
      </c>
      <c r="B94">
        <v>2</v>
      </c>
      <c r="C94">
        <v>1949</v>
      </c>
    </row>
    <row r="95" spans="1:3" x14ac:dyDescent="0.25">
      <c r="A95" t="s">
        <v>117</v>
      </c>
      <c r="B95">
        <v>2</v>
      </c>
      <c r="C95">
        <v>1982</v>
      </c>
    </row>
    <row r="96" spans="1:3" x14ac:dyDescent="0.25">
      <c r="A96" t="s">
        <v>118</v>
      </c>
      <c r="B96">
        <v>2</v>
      </c>
      <c r="C96">
        <v>4204</v>
      </c>
    </row>
    <row r="98" spans="1:3" x14ac:dyDescent="0.25">
      <c r="A98" s="3" t="s">
        <v>119</v>
      </c>
    </row>
    <row r="99" spans="1:3" x14ac:dyDescent="0.25">
      <c r="A99" s="5" t="s">
        <v>4</v>
      </c>
      <c r="B99" s="6" t="s">
        <v>5</v>
      </c>
      <c r="C99" s="6" t="s">
        <v>6</v>
      </c>
    </row>
    <row r="100" spans="1:3" x14ac:dyDescent="0.25">
      <c r="A100" s="12" t="s">
        <v>120</v>
      </c>
      <c r="B100" s="12">
        <v>2</v>
      </c>
      <c r="C100" s="12">
        <v>1010</v>
      </c>
    </row>
    <row r="101" spans="1:3" x14ac:dyDescent="0.25">
      <c r="A101" s="12" t="s">
        <v>121</v>
      </c>
      <c r="B101" s="12">
        <v>2</v>
      </c>
      <c r="C101" s="12">
        <v>1978</v>
      </c>
    </row>
    <row r="102" spans="1:3" x14ac:dyDescent="0.25">
      <c r="A102" s="12" t="s">
        <v>122</v>
      </c>
      <c r="B102" s="12">
        <v>2</v>
      </c>
      <c r="C102" s="12">
        <v>2225</v>
      </c>
    </row>
    <row r="103" spans="1:3" x14ac:dyDescent="0.25">
      <c r="A103" s="12" t="s">
        <v>123</v>
      </c>
      <c r="B103" s="12">
        <v>2</v>
      </c>
      <c r="C103" s="12">
        <v>2332</v>
      </c>
    </row>
    <row r="104" spans="1:3" x14ac:dyDescent="0.25">
      <c r="A104" s="12" t="s">
        <v>124</v>
      </c>
      <c r="B104" s="12">
        <v>2</v>
      </c>
      <c r="C104" s="12">
        <v>2559</v>
      </c>
    </row>
    <row r="106" spans="1:3" x14ac:dyDescent="0.25">
      <c r="A106" s="3" t="s">
        <v>125</v>
      </c>
    </row>
    <row r="107" spans="1:3" x14ac:dyDescent="0.25">
      <c r="A107" s="5" t="s">
        <v>4</v>
      </c>
      <c r="B107" s="6" t="s">
        <v>5</v>
      </c>
      <c r="C107" s="6" t="s">
        <v>6</v>
      </c>
    </row>
    <row r="108" spans="1:3" x14ac:dyDescent="0.25">
      <c r="A108" t="s">
        <v>126</v>
      </c>
      <c r="B108">
        <v>2</v>
      </c>
      <c r="C108">
        <v>185</v>
      </c>
    </row>
    <row r="109" spans="1:3" x14ac:dyDescent="0.25">
      <c r="A109" t="s">
        <v>127</v>
      </c>
      <c r="B109">
        <v>2</v>
      </c>
      <c r="C109">
        <v>206</v>
      </c>
    </row>
    <row r="110" spans="1:3" x14ac:dyDescent="0.25">
      <c r="A110" t="s">
        <v>128</v>
      </c>
      <c r="B110">
        <v>2</v>
      </c>
      <c r="C110">
        <v>1051</v>
      </c>
    </row>
    <row r="111" spans="1:3" x14ac:dyDescent="0.25">
      <c r="A111" t="s">
        <v>129</v>
      </c>
      <c r="B111">
        <v>2</v>
      </c>
      <c r="C111">
        <v>1060</v>
      </c>
    </row>
    <row r="112" spans="1:3" x14ac:dyDescent="0.25">
      <c r="A112" t="s">
        <v>130</v>
      </c>
      <c r="B112">
        <v>2</v>
      </c>
      <c r="C112">
        <v>1600</v>
      </c>
    </row>
    <row r="113" spans="1:3" x14ac:dyDescent="0.25">
      <c r="A113" t="s">
        <v>131</v>
      </c>
      <c r="B113">
        <v>2</v>
      </c>
      <c r="C113">
        <v>1610</v>
      </c>
    </row>
    <row r="115" spans="1:3" x14ac:dyDescent="0.25">
      <c r="A115" s="3" t="s">
        <v>132</v>
      </c>
    </row>
    <row r="116" spans="1:3" x14ac:dyDescent="0.25">
      <c r="A116" s="5" t="s">
        <v>4</v>
      </c>
      <c r="B116" s="6" t="s">
        <v>5</v>
      </c>
      <c r="C116" s="6" t="s">
        <v>6</v>
      </c>
    </row>
    <row r="117" spans="1:3" x14ac:dyDescent="0.25">
      <c r="A117" s="12" t="s">
        <v>133</v>
      </c>
      <c r="B117" s="12">
        <v>2</v>
      </c>
      <c r="C117" s="12">
        <v>170</v>
      </c>
    </row>
    <row r="118" spans="1:3" x14ac:dyDescent="0.25">
      <c r="A118" s="12" t="s">
        <v>135</v>
      </c>
      <c r="B118" s="12">
        <v>2</v>
      </c>
      <c r="C118" s="12">
        <v>172</v>
      </c>
    </row>
    <row r="119" spans="1:3" x14ac:dyDescent="0.25">
      <c r="A119" s="12" t="s">
        <v>134</v>
      </c>
      <c r="B119" s="12">
        <v>2</v>
      </c>
      <c r="C119" s="12">
        <v>174</v>
      </c>
    </row>
    <row r="120" spans="1:3" x14ac:dyDescent="0.25">
      <c r="A120" s="12" t="s">
        <v>136</v>
      </c>
      <c r="B120" s="12">
        <v>2</v>
      </c>
      <c r="C120" s="12">
        <v>188</v>
      </c>
    </row>
    <row r="121" spans="1:3" x14ac:dyDescent="0.25">
      <c r="A121" s="12" t="s">
        <v>137</v>
      </c>
      <c r="B121" s="12">
        <v>2</v>
      </c>
      <c r="C121" s="12">
        <v>205</v>
      </c>
    </row>
    <row r="122" spans="1:3" x14ac:dyDescent="0.25">
      <c r="A122" s="12" t="s">
        <v>138</v>
      </c>
      <c r="B122" s="12">
        <v>2</v>
      </c>
      <c r="C122" s="12">
        <v>1106</v>
      </c>
    </row>
    <row r="124" spans="1:3" x14ac:dyDescent="0.25">
      <c r="A124" s="3" t="s">
        <v>139</v>
      </c>
    </row>
    <row r="125" spans="1:3" x14ac:dyDescent="0.25">
      <c r="A125" s="5" t="s">
        <v>4</v>
      </c>
      <c r="B125" s="6" t="s">
        <v>5</v>
      </c>
      <c r="C125" s="6" t="s">
        <v>6</v>
      </c>
    </row>
    <row r="126" spans="1:3" x14ac:dyDescent="0.25">
      <c r="A126" t="s">
        <v>140</v>
      </c>
      <c r="B126">
        <v>2</v>
      </c>
      <c r="C126">
        <v>1761</v>
      </c>
    </row>
    <row r="127" spans="1:3" x14ac:dyDescent="0.25">
      <c r="A127" t="s">
        <v>141</v>
      </c>
      <c r="B127">
        <v>2</v>
      </c>
      <c r="C127">
        <v>1827</v>
      </c>
    </row>
    <row r="128" spans="1:3" x14ac:dyDescent="0.25">
      <c r="A128" t="s">
        <v>142</v>
      </c>
      <c r="B128">
        <v>2</v>
      </c>
      <c r="C128">
        <v>3762</v>
      </c>
    </row>
    <row r="129" spans="1:4" x14ac:dyDescent="0.25">
      <c r="A129" t="s">
        <v>143</v>
      </c>
      <c r="B129">
        <v>2</v>
      </c>
      <c r="C129" s="11">
        <v>3800</v>
      </c>
      <c r="D129" s="11" t="s">
        <v>196</v>
      </c>
    </row>
    <row r="131" spans="1:4" x14ac:dyDescent="0.25">
      <c r="A131" s="3" t="s">
        <v>145</v>
      </c>
    </row>
    <row r="132" spans="1:4" x14ac:dyDescent="0.25">
      <c r="A132" s="5" t="s">
        <v>4</v>
      </c>
      <c r="B132" s="6" t="s">
        <v>5</v>
      </c>
      <c r="C132" s="6" t="s">
        <v>6</v>
      </c>
    </row>
    <row r="133" spans="1:4" x14ac:dyDescent="0.25">
      <c r="A133" s="12" t="s">
        <v>146</v>
      </c>
      <c r="B133" s="12">
        <v>2</v>
      </c>
      <c r="C133" s="12">
        <v>196</v>
      </c>
    </row>
    <row r="134" spans="1:4" x14ac:dyDescent="0.25">
      <c r="A134" s="12" t="s">
        <v>147</v>
      </c>
      <c r="B134" s="12">
        <v>2</v>
      </c>
      <c r="C134" s="12">
        <v>199</v>
      </c>
    </row>
    <row r="135" spans="1:4" x14ac:dyDescent="0.25">
      <c r="A135" s="12" t="s">
        <v>148</v>
      </c>
      <c r="B135" s="12">
        <v>2</v>
      </c>
      <c r="C135" s="12">
        <v>237</v>
      </c>
    </row>
    <row r="136" spans="1:4" x14ac:dyDescent="0.25">
      <c r="A136" s="12" t="s">
        <v>149</v>
      </c>
      <c r="B136" s="12">
        <v>2</v>
      </c>
      <c r="C136" s="12">
        <v>1060</v>
      </c>
    </row>
    <row r="137" spans="1:4" x14ac:dyDescent="0.25">
      <c r="A137" s="12" t="s">
        <v>150</v>
      </c>
      <c r="B137" s="12">
        <v>2</v>
      </c>
      <c r="C137" s="12">
        <v>1578</v>
      </c>
    </row>
    <row r="138" spans="1:4" x14ac:dyDescent="0.25">
      <c r="A138" s="12" t="s">
        <v>151</v>
      </c>
      <c r="B138" s="12">
        <v>2</v>
      </c>
      <c r="C138" s="12">
        <v>1635</v>
      </c>
    </row>
    <row r="139" spans="1:4" x14ac:dyDescent="0.25">
      <c r="A139" s="12" t="s">
        <v>152</v>
      </c>
      <c r="B139" s="12">
        <v>2</v>
      </c>
      <c r="C139" s="12">
        <v>1644</v>
      </c>
    </row>
    <row r="141" spans="1:4" x14ac:dyDescent="0.25">
      <c r="A141" s="3" t="s">
        <v>153</v>
      </c>
    </row>
    <row r="142" spans="1:4" x14ac:dyDescent="0.25">
      <c r="A142" s="5" t="s">
        <v>4</v>
      </c>
      <c r="B142" s="6" t="s">
        <v>5</v>
      </c>
      <c r="C142" s="6" t="s">
        <v>6</v>
      </c>
    </row>
    <row r="143" spans="1:4" x14ac:dyDescent="0.25">
      <c r="A143" t="s">
        <v>154</v>
      </c>
      <c r="B143">
        <v>2</v>
      </c>
      <c r="C143" s="11">
        <v>979</v>
      </c>
      <c r="D143" s="11" t="s">
        <v>197</v>
      </c>
    </row>
    <row r="144" spans="1:4" x14ac:dyDescent="0.25">
      <c r="A144" t="s">
        <v>156</v>
      </c>
      <c r="B144">
        <v>2</v>
      </c>
      <c r="C144">
        <v>1992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8B0F-9BDF-401F-9152-26A2C57596B8}">
  <dimension ref="A1:O151"/>
  <sheetViews>
    <sheetView zoomScale="80" zoomScaleNormal="80" workbookViewId="0"/>
  </sheetViews>
  <sheetFormatPr defaultRowHeight="15" x14ac:dyDescent="0.25"/>
  <cols>
    <col min="1" max="1" width="45.42578125" customWidth="1"/>
  </cols>
  <sheetData>
    <row r="1" spans="1:15" ht="20.25" x14ac:dyDescent="0.3">
      <c r="A1" s="1" t="s">
        <v>0</v>
      </c>
    </row>
    <row r="2" spans="1:15" x14ac:dyDescent="0.25">
      <c r="A2" s="2" t="s">
        <v>174</v>
      </c>
    </row>
    <row r="3" spans="1:15" x14ac:dyDescent="0.25">
      <c r="A3" s="2"/>
      <c r="B3" s="2"/>
    </row>
    <row r="5" spans="1:15" ht="20.25" x14ac:dyDescent="0.3">
      <c r="A5" s="3" t="s">
        <v>2</v>
      </c>
      <c r="J5" s="4" t="s">
        <v>3</v>
      </c>
    </row>
    <row r="6" spans="1:15" x14ac:dyDescent="0.25">
      <c r="A6" s="5" t="s">
        <v>4</v>
      </c>
      <c r="B6" s="6" t="s">
        <v>5</v>
      </c>
      <c r="C6" s="6" t="s">
        <v>6</v>
      </c>
      <c r="J6" s="7" t="s">
        <v>175</v>
      </c>
    </row>
    <row r="7" spans="1:15" x14ac:dyDescent="0.25">
      <c r="A7" t="s">
        <v>8</v>
      </c>
      <c r="B7">
        <v>2</v>
      </c>
      <c r="C7">
        <v>1400</v>
      </c>
      <c r="J7" s="7"/>
      <c r="K7" s="7"/>
    </row>
    <row r="8" spans="1:15" x14ac:dyDescent="0.25">
      <c r="A8" s="8" t="s">
        <v>176</v>
      </c>
    </row>
    <row r="9" spans="1:15" x14ac:dyDescent="0.25">
      <c r="A9" s="8"/>
      <c r="J9" s="9" t="s">
        <v>10</v>
      </c>
    </row>
    <row r="10" spans="1:15" x14ac:dyDescent="0.25">
      <c r="A10" s="3" t="s">
        <v>11</v>
      </c>
    </row>
    <row r="11" spans="1:15" x14ac:dyDescent="0.25">
      <c r="A11" s="5" t="s">
        <v>4</v>
      </c>
      <c r="B11" s="6" t="s">
        <v>5</v>
      </c>
      <c r="C11" s="6" t="s">
        <v>6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</row>
    <row r="12" spans="1:15" x14ac:dyDescent="0.25">
      <c r="A12" t="s">
        <v>17</v>
      </c>
      <c r="B12">
        <v>2</v>
      </c>
      <c r="C12" s="11">
        <v>4435</v>
      </c>
      <c r="D12" s="11" t="s">
        <v>177</v>
      </c>
    </row>
    <row r="13" spans="1:15" x14ac:dyDescent="0.25">
      <c r="A13" t="s">
        <v>19</v>
      </c>
      <c r="B13">
        <v>2</v>
      </c>
      <c r="C13" s="11">
        <v>4570</v>
      </c>
      <c r="D13" s="11" t="s">
        <v>178</v>
      </c>
      <c r="J13" s="9" t="s">
        <v>21</v>
      </c>
      <c r="K13">
        <f>4734+1752+257+(-12+0+0)+9</f>
        <v>6740</v>
      </c>
      <c r="L13">
        <f>4724+1713+226+(-4+0+0)</f>
        <v>6659</v>
      </c>
      <c r="M13">
        <f>4424+1878+501+(1+0+0)-5</f>
        <v>6799</v>
      </c>
      <c r="N13">
        <f>4424+1878+614+(1+0+0)-5</f>
        <v>6912</v>
      </c>
      <c r="O13">
        <f>1148+2040+2629+1119+660+(0-16+0+0+0)</f>
        <v>7580</v>
      </c>
    </row>
    <row r="14" spans="1:15" x14ac:dyDescent="0.25">
      <c r="J14" s="9" t="s">
        <v>22</v>
      </c>
      <c r="K14">
        <f>4734+1752+224+(-12+0+0)+9</f>
        <v>6707</v>
      </c>
      <c r="L14">
        <f>4724+1713+193+(-4+0+0)</f>
        <v>6626</v>
      </c>
      <c r="M14">
        <f>4424+1878+431+(1+0+0)-5</f>
        <v>6729</v>
      </c>
      <c r="N14">
        <f>4424+1878+553+(1+0+0)-5</f>
        <v>6851</v>
      </c>
      <c r="O14">
        <f>1148+2040+2629+1119+323+(0-16+0+0+0)</f>
        <v>7243</v>
      </c>
    </row>
    <row r="15" spans="1:15" x14ac:dyDescent="0.25">
      <c r="A15" s="3" t="s">
        <v>23</v>
      </c>
      <c r="J15" s="9" t="s">
        <v>24</v>
      </c>
      <c r="K15">
        <f>4734+1723+207+(-12+0+0)+9</f>
        <v>6661</v>
      </c>
      <c r="L15">
        <f>4724+1664+197+(-4+0+0)</f>
        <v>6581</v>
      </c>
      <c r="M15">
        <f>4424+1810+465+(1+0+0)-5</f>
        <v>6695</v>
      </c>
      <c r="N15">
        <f>4424+1878+556+(1+0+0)-5</f>
        <v>6854</v>
      </c>
      <c r="O15">
        <f>1148+2040+2629+856+430+(0-16+0+0+0)</f>
        <v>7087</v>
      </c>
    </row>
    <row r="16" spans="1:15" x14ac:dyDescent="0.25">
      <c r="A16" s="5" t="s">
        <v>4</v>
      </c>
      <c r="B16" s="6" t="s">
        <v>5</v>
      </c>
      <c r="C16" s="6" t="s">
        <v>6</v>
      </c>
      <c r="J16" s="9" t="s">
        <v>25</v>
      </c>
      <c r="K16">
        <f>4734+1723+216+(-12+0+0)+9</f>
        <v>6670</v>
      </c>
      <c r="L16">
        <f>4724+1664+205+(-4+0+0)</f>
        <v>6589</v>
      </c>
      <c r="M16">
        <f>4424+1810+467+(1+0+0)-5</f>
        <v>6697</v>
      </c>
      <c r="N16">
        <f>4424+1810+585+(1+0+0)-5</f>
        <v>6815</v>
      </c>
      <c r="O16">
        <f>1148+2040+2629+856+392+(0-16+0+0+0)</f>
        <v>7049</v>
      </c>
    </row>
    <row r="17" spans="1:15" x14ac:dyDescent="0.25">
      <c r="A17" s="12" t="s">
        <v>26</v>
      </c>
      <c r="B17" s="12">
        <v>2</v>
      </c>
      <c r="C17" s="12">
        <v>1664</v>
      </c>
      <c r="J17" s="9" t="s">
        <v>27</v>
      </c>
      <c r="K17">
        <f>4603+1752+220+(-11+0+0)+7</f>
        <v>6571</v>
      </c>
      <c r="L17">
        <f>4599+1684+217+(1+0+0)</f>
        <v>6501</v>
      </c>
      <c r="M17">
        <f>4559+1654+424+(2+0+0)</f>
        <v>6639</v>
      </c>
      <c r="N17">
        <f>4424+1810+550+(1+0+0)-5</f>
        <v>6780</v>
      </c>
      <c r="O17">
        <f>1148+2040+2287+925+466+(0-16+0+0+0)</f>
        <v>6850</v>
      </c>
    </row>
    <row r="18" spans="1:15" x14ac:dyDescent="0.25">
      <c r="A18" s="12" t="s">
        <v>28</v>
      </c>
      <c r="B18" s="12">
        <v>2</v>
      </c>
      <c r="C18" s="12">
        <v>1713</v>
      </c>
      <c r="J18" s="9" t="s">
        <v>29</v>
      </c>
      <c r="K18">
        <f>4603+1752+191+(-11+0+0)+7</f>
        <v>6542</v>
      </c>
      <c r="L18">
        <f>4599+1684+187+(1+0+0)</f>
        <v>6471</v>
      </c>
      <c r="M18">
        <f>4559+1654+355+(2+0+0)</f>
        <v>6570</v>
      </c>
      <c r="N18">
        <f>4424+1810+579+(1+0+0)-5</f>
        <v>6809</v>
      </c>
      <c r="O18">
        <f>1148+2040+2287+925+295+(0-16+0+0+0)</f>
        <v>6679</v>
      </c>
    </row>
    <row r="19" spans="1:15" x14ac:dyDescent="0.25">
      <c r="A19" s="12" t="s">
        <v>30</v>
      </c>
      <c r="B19" s="12">
        <v>2</v>
      </c>
      <c r="C19" s="12">
        <v>1723</v>
      </c>
      <c r="J19" s="9" t="s">
        <v>31</v>
      </c>
      <c r="K19">
        <f>4603+1713+170+(-11+1+0)+7</f>
        <v>6483</v>
      </c>
      <c r="L19">
        <f>4599+1654+162+(1+0+0)</f>
        <v>6416</v>
      </c>
      <c r="M19">
        <f>4559+1654+373+(2+0+0)</f>
        <v>6588</v>
      </c>
      <c r="N19">
        <f>4559+1654+511+(2+0+0)</f>
        <v>6726</v>
      </c>
      <c r="O19">
        <f>1148+2040+2287+876+304+(0-16+0+0+0)</f>
        <v>6639</v>
      </c>
    </row>
    <row r="20" spans="1:15" x14ac:dyDescent="0.25">
      <c r="A20" s="12" t="s">
        <v>32</v>
      </c>
      <c r="B20" s="12">
        <v>4</v>
      </c>
      <c r="C20" s="12">
        <v>1752</v>
      </c>
      <c r="J20" s="9" t="s">
        <v>33</v>
      </c>
      <c r="K20">
        <f>4603+1713+173+(-11+1+0)+7</f>
        <v>6486</v>
      </c>
      <c r="L20">
        <f>4599+1654+163+(1+0+0)</f>
        <v>6417</v>
      </c>
      <c r="M20">
        <f>4559+1645+336+(2+0+0)</f>
        <v>6542</v>
      </c>
      <c r="N20">
        <f>4559+1654+457+(2+0+0)</f>
        <v>6672</v>
      </c>
      <c r="O20">
        <f>1148+2040+2287+876+391+(0-16+0+0+0)</f>
        <v>6726</v>
      </c>
    </row>
    <row r="21" spans="1:15" x14ac:dyDescent="0.25">
      <c r="A21" s="12" t="s">
        <v>34</v>
      </c>
      <c r="B21" s="12">
        <v>2</v>
      </c>
      <c r="C21" s="12">
        <v>3912</v>
      </c>
      <c r="J21" s="9" t="s">
        <v>35</v>
      </c>
      <c r="K21">
        <f>3912+1090+1158+203+(-7+0+0+0)</f>
        <v>6356</v>
      </c>
      <c r="L21">
        <f>3868+1080+1139+204+(2+0+0+0)</f>
        <v>6293</v>
      </c>
      <c r="M21">
        <f>4559+1645+286+(2+0+0)</f>
        <v>6492</v>
      </c>
      <c r="N21">
        <f>4559+1645+424+(2+0+0)</f>
        <v>6630</v>
      </c>
      <c r="O21">
        <f>1148+2040+2383+749+263+(0-16+0+0+0)</f>
        <v>6567</v>
      </c>
    </row>
    <row r="22" spans="1:15" x14ac:dyDescent="0.25">
      <c r="A22" s="12" t="s">
        <v>36</v>
      </c>
      <c r="B22" s="12">
        <v>2</v>
      </c>
      <c r="C22" s="12">
        <v>4599</v>
      </c>
      <c r="J22" s="9" t="s">
        <v>37</v>
      </c>
      <c r="K22">
        <f>3912+1090+1158+172+(-7+0+0+0)</f>
        <v>6325</v>
      </c>
      <c r="L22">
        <f>3868+1080+1139+165+(2+0+0+0)</f>
        <v>6254</v>
      </c>
      <c r="M22">
        <f>4559+1645+330+(2+0+0)</f>
        <v>6536</v>
      </c>
      <c r="N22">
        <f>4559+1645+400+(2+0+0)</f>
        <v>6606</v>
      </c>
      <c r="O22">
        <f>1148+2040+2383+749+246+(0-16+0+0+0)</f>
        <v>6550</v>
      </c>
    </row>
    <row r="23" spans="1:15" x14ac:dyDescent="0.25">
      <c r="J23" s="9" t="s">
        <v>38</v>
      </c>
      <c r="K23">
        <f>3912+1090+1051+197+(-7+0+1+0)</f>
        <v>6244</v>
      </c>
      <c r="L23">
        <f>3868+1080+1041+188+(2+0+0+0)</f>
        <v>6179</v>
      </c>
      <c r="M23">
        <f>3898+1090+1061+375+(2+0+0+0)</f>
        <v>6426</v>
      </c>
      <c r="O23">
        <f>1148+2040+2383+749+270+(0-16+0+0+0)</f>
        <v>6574</v>
      </c>
    </row>
    <row r="24" spans="1:15" x14ac:dyDescent="0.25">
      <c r="A24" s="3" t="s">
        <v>39</v>
      </c>
      <c r="J24" s="9" t="s">
        <v>40</v>
      </c>
      <c r="K24">
        <f>3912+1090+1051+180+(-7+0+1+0)</f>
        <v>6227</v>
      </c>
      <c r="L24">
        <f>3868+1080+1041+170+(2+0+0+0)</f>
        <v>6161</v>
      </c>
      <c r="M24">
        <f>3898+1090+1061+299+(2+0+0+0)</f>
        <v>6350</v>
      </c>
      <c r="O24">
        <f>1148+2040+2383+749+384+(0-16+0+0+0)</f>
        <v>6688</v>
      </c>
    </row>
    <row r="25" spans="1:15" x14ac:dyDescent="0.25">
      <c r="A25" s="5" t="s">
        <v>4</v>
      </c>
      <c r="B25" s="6" t="s">
        <v>5</v>
      </c>
      <c r="C25" s="6" t="s">
        <v>6</v>
      </c>
      <c r="J25" s="9" t="s">
        <v>41</v>
      </c>
      <c r="K25">
        <f>3912+2059+168+(-7+8+0)</f>
        <v>6140</v>
      </c>
      <c r="L25">
        <f>3868+2053+163+(2+2+0)</f>
        <v>6088</v>
      </c>
      <c r="M25">
        <f>3898+1090+1061+290+(2+0+0+0)</f>
        <v>6341</v>
      </c>
    </row>
    <row r="26" spans="1:15" x14ac:dyDescent="0.25">
      <c r="A26" s="12" t="s">
        <v>42</v>
      </c>
      <c r="B26" s="12">
        <v>2</v>
      </c>
      <c r="C26" s="12">
        <v>4603</v>
      </c>
      <c r="J26" s="9" t="s">
        <v>43</v>
      </c>
      <c r="K26">
        <f>3912+2059+163+(-7+8+0)</f>
        <v>6135</v>
      </c>
      <c r="L26">
        <f>3868+2053+144+(2+2+0)</f>
        <v>6069</v>
      </c>
      <c r="M26">
        <f>3898+1090+1109+154+(2+0+0+0)</f>
        <v>6253</v>
      </c>
    </row>
    <row r="27" spans="1:15" x14ac:dyDescent="0.25">
      <c r="A27" s="12" t="s">
        <v>44</v>
      </c>
      <c r="B27" s="12">
        <v>2</v>
      </c>
      <c r="C27" s="12">
        <v>4724</v>
      </c>
      <c r="J27" s="9" t="s">
        <v>45</v>
      </c>
      <c r="K27">
        <f>1012+4306+552+(0+1+0)</f>
        <v>5871</v>
      </c>
      <c r="L27">
        <f>1012+4306+565+(0+1+0)</f>
        <v>5884</v>
      </c>
      <c r="M27">
        <f>3898+1090+1109+140+(2+0+0+0)</f>
        <v>6239</v>
      </c>
    </row>
    <row r="28" spans="1:15" x14ac:dyDescent="0.25">
      <c r="J28" s="9" t="s">
        <v>46</v>
      </c>
      <c r="K28">
        <f>1012+4306+435+(0+1+0)</f>
        <v>5754</v>
      </c>
      <c r="L28">
        <f>1012+4306+493+(0+1+0)</f>
        <v>5812</v>
      </c>
      <c r="M28">
        <f>3898+2092+157+(2+2+0)</f>
        <v>6151</v>
      </c>
    </row>
    <row r="29" spans="1:15" x14ac:dyDescent="0.25">
      <c r="A29" s="3" t="s">
        <v>47</v>
      </c>
      <c r="J29" s="9" t="s">
        <v>48</v>
      </c>
      <c r="M29">
        <f>3898+2092+139+(2+2+0)</f>
        <v>6133</v>
      </c>
    </row>
    <row r="30" spans="1:15" x14ac:dyDescent="0.25">
      <c r="A30" s="5" t="s">
        <v>4</v>
      </c>
      <c r="B30" s="6" t="s">
        <v>5</v>
      </c>
      <c r="C30" s="6" t="s">
        <v>6</v>
      </c>
    </row>
    <row r="31" spans="1:15" x14ac:dyDescent="0.25">
      <c r="A31" s="12" t="s">
        <v>49</v>
      </c>
      <c r="B31" s="12">
        <v>2</v>
      </c>
      <c r="C31" s="12">
        <v>4734</v>
      </c>
    </row>
    <row r="33" spans="1:3" x14ac:dyDescent="0.25">
      <c r="A33" s="3" t="s">
        <v>50</v>
      </c>
    </row>
    <row r="34" spans="1:3" x14ac:dyDescent="0.25">
      <c r="A34" s="5" t="s">
        <v>4</v>
      </c>
      <c r="B34" s="6" t="s">
        <v>5</v>
      </c>
      <c r="C34" s="6" t="s">
        <v>6</v>
      </c>
    </row>
    <row r="35" spans="1:3" x14ac:dyDescent="0.25">
      <c r="A35" t="s">
        <v>179</v>
      </c>
      <c r="B35">
        <v>2</v>
      </c>
      <c r="C35">
        <v>139</v>
      </c>
    </row>
    <row r="36" spans="1:3" x14ac:dyDescent="0.25">
      <c r="A36" t="s">
        <v>180</v>
      </c>
      <c r="B36">
        <v>2</v>
      </c>
      <c r="C36">
        <v>140</v>
      </c>
    </row>
    <row r="37" spans="1:3" x14ac:dyDescent="0.25">
      <c r="A37" t="s">
        <v>52</v>
      </c>
      <c r="B37">
        <v>2</v>
      </c>
      <c r="C37">
        <v>144</v>
      </c>
    </row>
    <row r="38" spans="1:3" x14ac:dyDescent="0.25">
      <c r="A38" t="s">
        <v>53</v>
      </c>
      <c r="B38">
        <v>2</v>
      </c>
      <c r="C38">
        <v>154</v>
      </c>
    </row>
    <row r="39" spans="1:3" x14ac:dyDescent="0.25">
      <c r="A39" t="s">
        <v>54</v>
      </c>
      <c r="B39">
        <v>2</v>
      </c>
      <c r="C39">
        <v>157</v>
      </c>
    </row>
    <row r="40" spans="1:3" x14ac:dyDescent="0.25">
      <c r="A40" t="s">
        <v>55</v>
      </c>
      <c r="B40">
        <v>2</v>
      </c>
      <c r="C40">
        <v>162</v>
      </c>
    </row>
    <row r="41" spans="1:3" x14ac:dyDescent="0.25">
      <c r="A41" t="s">
        <v>56</v>
      </c>
      <c r="B41">
        <v>6</v>
      </c>
      <c r="C41">
        <v>163</v>
      </c>
    </row>
    <row r="42" spans="1:3" x14ac:dyDescent="0.25">
      <c r="A42" t="s">
        <v>57</v>
      </c>
      <c r="B42">
        <v>2</v>
      </c>
      <c r="C42">
        <v>165</v>
      </c>
    </row>
    <row r="43" spans="1:3" x14ac:dyDescent="0.25">
      <c r="A43" t="s">
        <v>58</v>
      </c>
      <c r="B43">
        <v>2</v>
      </c>
      <c r="C43">
        <v>168</v>
      </c>
    </row>
    <row r="44" spans="1:3" x14ac:dyDescent="0.25">
      <c r="A44" t="s">
        <v>59</v>
      </c>
      <c r="B44">
        <v>2</v>
      </c>
      <c r="C44">
        <v>170</v>
      </c>
    </row>
    <row r="45" spans="1:3" x14ac:dyDescent="0.25">
      <c r="A45" t="s">
        <v>60</v>
      </c>
      <c r="B45">
        <v>2</v>
      </c>
      <c r="C45">
        <v>172</v>
      </c>
    </row>
    <row r="46" spans="1:3" x14ac:dyDescent="0.25">
      <c r="A46" t="s">
        <v>61</v>
      </c>
      <c r="B46">
        <v>2</v>
      </c>
      <c r="C46">
        <v>180</v>
      </c>
    </row>
    <row r="47" spans="1:3" x14ac:dyDescent="0.25">
      <c r="A47" t="s">
        <v>62</v>
      </c>
      <c r="B47">
        <v>2</v>
      </c>
      <c r="C47">
        <v>187</v>
      </c>
    </row>
    <row r="48" spans="1:3" x14ac:dyDescent="0.25">
      <c r="A48" t="s">
        <v>63</v>
      </c>
      <c r="B48">
        <v>2</v>
      </c>
      <c r="C48">
        <v>188</v>
      </c>
    </row>
    <row r="49" spans="1:3" x14ac:dyDescent="0.25">
      <c r="A49" t="s">
        <v>64</v>
      </c>
      <c r="B49">
        <v>2</v>
      </c>
      <c r="C49">
        <v>193</v>
      </c>
    </row>
    <row r="50" spans="1:3" x14ac:dyDescent="0.25">
      <c r="A50" t="s">
        <v>181</v>
      </c>
      <c r="B50">
        <v>4</v>
      </c>
      <c r="C50">
        <v>197</v>
      </c>
    </row>
    <row r="51" spans="1:3" x14ac:dyDescent="0.25">
      <c r="A51" t="s">
        <v>67</v>
      </c>
      <c r="B51">
        <v>2</v>
      </c>
      <c r="C51">
        <v>203</v>
      </c>
    </row>
    <row r="52" spans="1:3" x14ac:dyDescent="0.25">
      <c r="A52" t="s">
        <v>68</v>
      </c>
      <c r="B52">
        <v>2</v>
      </c>
      <c r="C52">
        <v>204</v>
      </c>
    </row>
    <row r="53" spans="1:3" x14ac:dyDescent="0.25">
      <c r="A53" t="s">
        <v>69</v>
      </c>
      <c r="B53">
        <v>2</v>
      </c>
      <c r="C53">
        <v>217</v>
      </c>
    </row>
    <row r="54" spans="1:3" x14ac:dyDescent="0.25">
      <c r="A54" t="s">
        <v>70</v>
      </c>
      <c r="B54">
        <v>2</v>
      </c>
      <c r="C54">
        <v>246</v>
      </c>
    </row>
    <row r="55" spans="1:3" x14ac:dyDescent="0.25">
      <c r="A55" t="s">
        <v>71</v>
      </c>
      <c r="B55">
        <v>2</v>
      </c>
      <c r="C55">
        <v>263</v>
      </c>
    </row>
    <row r="56" spans="1:3" x14ac:dyDescent="0.25">
      <c r="A56" t="s">
        <v>72</v>
      </c>
      <c r="B56">
        <v>2</v>
      </c>
      <c r="C56">
        <v>270</v>
      </c>
    </row>
    <row r="57" spans="1:3" x14ac:dyDescent="0.25">
      <c r="A57" t="s">
        <v>73</v>
      </c>
      <c r="B57">
        <v>2</v>
      </c>
      <c r="C57">
        <v>286</v>
      </c>
    </row>
    <row r="58" spans="1:3" x14ac:dyDescent="0.25">
      <c r="A58" t="s">
        <v>74</v>
      </c>
      <c r="B58">
        <v>2</v>
      </c>
      <c r="C58">
        <v>290</v>
      </c>
    </row>
    <row r="59" spans="1:3" x14ac:dyDescent="0.25">
      <c r="A59" t="s">
        <v>75</v>
      </c>
      <c r="B59">
        <v>2</v>
      </c>
      <c r="C59">
        <v>295</v>
      </c>
    </row>
    <row r="60" spans="1:3" x14ac:dyDescent="0.25">
      <c r="A60" t="s">
        <v>76</v>
      </c>
      <c r="B60">
        <v>2</v>
      </c>
      <c r="C60">
        <v>299</v>
      </c>
    </row>
    <row r="61" spans="1:3" x14ac:dyDescent="0.25">
      <c r="A61" t="s">
        <v>77</v>
      </c>
      <c r="B61">
        <v>2</v>
      </c>
      <c r="C61">
        <v>304</v>
      </c>
    </row>
    <row r="62" spans="1:3" x14ac:dyDescent="0.25">
      <c r="A62" t="s">
        <v>78</v>
      </c>
      <c r="B62">
        <v>2</v>
      </c>
      <c r="C62">
        <v>323</v>
      </c>
    </row>
    <row r="63" spans="1:3" x14ac:dyDescent="0.25">
      <c r="A63" t="s">
        <v>79</v>
      </c>
      <c r="B63">
        <v>2</v>
      </c>
      <c r="C63">
        <v>330</v>
      </c>
    </row>
    <row r="64" spans="1:3" x14ac:dyDescent="0.25">
      <c r="A64" t="s">
        <v>80</v>
      </c>
      <c r="B64">
        <v>2</v>
      </c>
      <c r="C64">
        <v>336</v>
      </c>
    </row>
    <row r="65" spans="1:3" x14ac:dyDescent="0.25">
      <c r="A65" t="s">
        <v>81</v>
      </c>
      <c r="B65">
        <v>2</v>
      </c>
      <c r="C65">
        <v>355</v>
      </c>
    </row>
    <row r="66" spans="1:3" x14ac:dyDescent="0.25">
      <c r="A66" t="s">
        <v>82</v>
      </c>
      <c r="B66">
        <v>2</v>
      </c>
      <c r="C66">
        <v>373</v>
      </c>
    </row>
    <row r="67" spans="1:3" x14ac:dyDescent="0.25">
      <c r="A67" t="s">
        <v>83</v>
      </c>
      <c r="B67">
        <v>2</v>
      </c>
      <c r="C67">
        <v>375</v>
      </c>
    </row>
    <row r="68" spans="1:3" x14ac:dyDescent="0.25">
      <c r="A68" t="s">
        <v>84</v>
      </c>
      <c r="B68">
        <v>2</v>
      </c>
      <c r="C68">
        <v>384</v>
      </c>
    </row>
    <row r="69" spans="1:3" x14ac:dyDescent="0.25">
      <c r="A69" t="s">
        <v>167</v>
      </c>
      <c r="B69">
        <v>2</v>
      </c>
      <c r="C69">
        <v>391</v>
      </c>
    </row>
    <row r="70" spans="1:3" x14ac:dyDescent="0.25">
      <c r="A70" t="s">
        <v>168</v>
      </c>
      <c r="B70">
        <v>2</v>
      </c>
      <c r="C70">
        <v>392</v>
      </c>
    </row>
    <row r="71" spans="1:3" x14ac:dyDescent="0.25">
      <c r="A71" t="s">
        <v>86</v>
      </c>
      <c r="B71">
        <v>2</v>
      </c>
      <c r="C71">
        <v>400</v>
      </c>
    </row>
    <row r="72" spans="1:3" x14ac:dyDescent="0.25">
      <c r="A72" t="s">
        <v>182</v>
      </c>
      <c r="B72">
        <v>4</v>
      </c>
      <c r="C72">
        <v>424</v>
      </c>
    </row>
    <row r="73" spans="1:3" x14ac:dyDescent="0.25">
      <c r="A73" t="s">
        <v>89</v>
      </c>
      <c r="B73">
        <v>2</v>
      </c>
      <c r="C73">
        <v>430</v>
      </c>
    </row>
    <row r="74" spans="1:3" x14ac:dyDescent="0.25">
      <c r="A74" t="s">
        <v>90</v>
      </c>
      <c r="B74">
        <v>2</v>
      </c>
      <c r="C74">
        <v>431</v>
      </c>
    </row>
    <row r="75" spans="1:3" x14ac:dyDescent="0.25">
      <c r="A75" t="s">
        <v>91</v>
      </c>
      <c r="B75">
        <v>2</v>
      </c>
      <c r="C75">
        <v>435</v>
      </c>
    </row>
    <row r="76" spans="1:3" x14ac:dyDescent="0.25">
      <c r="A76" t="s">
        <v>92</v>
      </c>
      <c r="B76">
        <v>2</v>
      </c>
      <c r="C76">
        <v>457</v>
      </c>
    </row>
    <row r="77" spans="1:3" x14ac:dyDescent="0.25">
      <c r="A77" t="s">
        <v>93</v>
      </c>
      <c r="B77">
        <v>2</v>
      </c>
      <c r="C77">
        <v>465</v>
      </c>
    </row>
    <row r="78" spans="1:3" x14ac:dyDescent="0.25">
      <c r="A78" t="s">
        <v>94</v>
      </c>
      <c r="B78">
        <v>2</v>
      </c>
      <c r="C78">
        <v>466</v>
      </c>
    </row>
    <row r="79" spans="1:3" x14ac:dyDescent="0.25">
      <c r="A79" t="s">
        <v>95</v>
      </c>
      <c r="B79">
        <v>2</v>
      </c>
      <c r="C79">
        <v>467</v>
      </c>
    </row>
    <row r="80" spans="1:3" x14ac:dyDescent="0.25">
      <c r="A80" t="s">
        <v>96</v>
      </c>
      <c r="B80">
        <v>2</v>
      </c>
      <c r="C80">
        <v>493</v>
      </c>
    </row>
    <row r="81" spans="1:3" x14ac:dyDescent="0.25">
      <c r="A81" t="s">
        <v>97</v>
      </c>
      <c r="B81">
        <v>2</v>
      </c>
      <c r="C81">
        <v>501</v>
      </c>
    </row>
    <row r="82" spans="1:3" x14ac:dyDescent="0.25">
      <c r="A82" t="s">
        <v>98</v>
      </c>
      <c r="B82">
        <v>2</v>
      </c>
      <c r="C82">
        <v>511</v>
      </c>
    </row>
    <row r="83" spans="1:3" x14ac:dyDescent="0.25">
      <c r="A83" t="s">
        <v>99</v>
      </c>
      <c r="B83">
        <v>2</v>
      </c>
      <c r="C83">
        <v>550</v>
      </c>
    </row>
    <row r="84" spans="1:3" x14ac:dyDescent="0.25">
      <c r="A84" t="s">
        <v>171</v>
      </c>
      <c r="B84">
        <v>2</v>
      </c>
      <c r="C84">
        <v>552</v>
      </c>
    </row>
    <row r="85" spans="1:3" x14ac:dyDescent="0.25">
      <c r="A85" t="s">
        <v>100</v>
      </c>
      <c r="B85">
        <v>2</v>
      </c>
      <c r="C85">
        <v>553</v>
      </c>
    </row>
    <row r="86" spans="1:3" x14ac:dyDescent="0.25">
      <c r="A86" t="s">
        <v>170</v>
      </c>
      <c r="B86">
        <v>2</v>
      </c>
      <c r="C86">
        <v>556</v>
      </c>
    </row>
    <row r="87" spans="1:3" x14ac:dyDescent="0.25">
      <c r="A87" t="s">
        <v>102</v>
      </c>
      <c r="B87">
        <v>2</v>
      </c>
      <c r="C87">
        <v>565</v>
      </c>
    </row>
    <row r="88" spans="1:3" x14ac:dyDescent="0.25">
      <c r="A88" t="s">
        <v>103</v>
      </c>
      <c r="B88">
        <v>2</v>
      </c>
      <c r="C88">
        <v>579</v>
      </c>
    </row>
    <row r="89" spans="1:3" x14ac:dyDescent="0.25">
      <c r="A89" t="s">
        <v>104</v>
      </c>
      <c r="B89">
        <v>2</v>
      </c>
      <c r="C89">
        <v>585</v>
      </c>
    </row>
    <row r="90" spans="1:3" x14ac:dyDescent="0.25">
      <c r="A90" t="s">
        <v>105</v>
      </c>
      <c r="B90">
        <v>2</v>
      </c>
      <c r="C90">
        <v>614</v>
      </c>
    </row>
    <row r="91" spans="1:3" x14ac:dyDescent="0.25">
      <c r="A91" t="s">
        <v>106</v>
      </c>
      <c r="B91">
        <v>2</v>
      </c>
      <c r="C91">
        <v>660</v>
      </c>
    </row>
    <row r="92" spans="1:3" x14ac:dyDescent="0.25">
      <c r="A92" t="s">
        <v>107</v>
      </c>
      <c r="B92">
        <v>4</v>
      </c>
      <c r="C92">
        <v>749</v>
      </c>
    </row>
    <row r="93" spans="1:3" x14ac:dyDescent="0.25">
      <c r="A93" t="s">
        <v>108</v>
      </c>
      <c r="B93">
        <v>2</v>
      </c>
      <c r="C93">
        <v>856</v>
      </c>
    </row>
    <row r="94" spans="1:3" x14ac:dyDescent="0.25">
      <c r="A94" t="s">
        <v>109</v>
      </c>
      <c r="B94">
        <v>2</v>
      </c>
      <c r="C94">
        <v>876</v>
      </c>
    </row>
    <row r="95" spans="1:3" x14ac:dyDescent="0.25">
      <c r="A95" t="s">
        <v>110</v>
      </c>
      <c r="B95">
        <v>2</v>
      </c>
      <c r="C95">
        <v>925</v>
      </c>
    </row>
    <row r="96" spans="1:3" x14ac:dyDescent="0.25">
      <c r="A96" t="s">
        <v>111</v>
      </c>
      <c r="B96">
        <v>2</v>
      </c>
      <c r="C96">
        <v>1041</v>
      </c>
    </row>
    <row r="97" spans="1:3" x14ac:dyDescent="0.25">
      <c r="A97" t="s">
        <v>112</v>
      </c>
      <c r="B97">
        <v>2</v>
      </c>
      <c r="C97">
        <v>1061</v>
      </c>
    </row>
    <row r="98" spans="1:3" x14ac:dyDescent="0.25">
      <c r="A98" t="s">
        <v>113</v>
      </c>
      <c r="B98">
        <v>2</v>
      </c>
      <c r="C98">
        <v>1109</v>
      </c>
    </row>
    <row r="99" spans="1:3" x14ac:dyDescent="0.25">
      <c r="A99" t="s">
        <v>114</v>
      </c>
      <c r="B99">
        <v>2</v>
      </c>
      <c r="C99">
        <v>1119</v>
      </c>
    </row>
    <row r="100" spans="1:3" x14ac:dyDescent="0.25">
      <c r="A100" t="s">
        <v>115</v>
      </c>
      <c r="B100">
        <v>2</v>
      </c>
      <c r="C100">
        <v>1139</v>
      </c>
    </row>
    <row r="101" spans="1:3" x14ac:dyDescent="0.25">
      <c r="A101" t="s">
        <v>116</v>
      </c>
      <c r="B101">
        <v>2</v>
      </c>
      <c r="C101">
        <v>2053</v>
      </c>
    </row>
    <row r="102" spans="1:3" x14ac:dyDescent="0.25">
      <c r="A102" t="s">
        <v>117</v>
      </c>
      <c r="B102">
        <v>2</v>
      </c>
      <c r="C102">
        <v>2092</v>
      </c>
    </row>
    <row r="103" spans="1:3" x14ac:dyDescent="0.25">
      <c r="A103" t="s">
        <v>118</v>
      </c>
      <c r="B103">
        <v>2</v>
      </c>
      <c r="C103">
        <v>4306</v>
      </c>
    </row>
    <row r="105" spans="1:3" x14ac:dyDescent="0.25">
      <c r="A105" s="3" t="s">
        <v>119</v>
      </c>
    </row>
    <row r="106" spans="1:3" x14ac:dyDescent="0.25">
      <c r="A106" s="5" t="s">
        <v>4</v>
      </c>
      <c r="B106" s="6" t="s">
        <v>5</v>
      </c>
      <c r="C106" s="6" t="s">
        <v>6</v>
      </c>
    </row>
    <row r="107" spans="1:3" x14ac:dyDescent="0.25">
      <c r="A107" s="12" t="s">
        <v>120</v>
      </c>
      <c r="B107" s="12">
        <v>2</v>
      </c>
      <c r="C107" s="12">
        <v>1051</v>
      </c>
    </row>
    <row r="108" spans="1:3" x14ac:dyDescent="0.25">
      <c r="A108" s="12" t="s">
        <v>121</v>
      </c>
      <c r="B108" s="12">
        <v>2</v>
      </c>
      <c r="C108" s="12">
        <v>2059</v>
      </c>
    </row>
    <row r="109" spans="1:3" x14ac:dyDescent="0.25">
      <c r="A109" s="12" t="s">
        <v>122</v>
      </c>
      <c r="B109" s="12">
        <v>2</v>
      </c>
      <c r="C109" s="12">
        <v>2287</v>
      </c>
    </row>
    <row r="110" spans="1:3" x14ac:dyDescent="0.25">
      <c r="A110" s="12" t="s">
        <v>123</v>
      </c>
      <c r="B110" s="12">
        <v>2</v>
      </c>
      <c r="C110" s="12">
        <v>2383</v>
      </c>
    </row>
    <row r="111" spans="1:3" x14ac:dyDescent="0.25">
      <c r="A111" s="12" t="s">
        <v>124</v>
      </c>
      <c r="B111" s="12">
        <v>2</v>
      </c>
      <c r="C111" s="12">
        <v>2629</v>
      </c>
    </row>
    <row r="113" spans="1:3" x14ac:dyDescent="0.25">
      <c r="A113" s="3" t="s">
        <v>125</v>
      </c>
    </row>
    <row r="114" spans="1:3" x14ac:dyDescent="0.25">
      <c r="A114" s="5" t="s">
        <v>4</v>
      </c>
      <c r="B114" s="6" t="s">
        <v>5</v>
      </c>
      <c r="C114" s="6" t="s">
        <v>6</v>
      </c>
    </row>
    <row r="115" spans="1:3" x14ac:dyDescent="0.25">
      <c r="A115" t="s">
        <v>126</v>
      </c>
      <c r="B115">
        <v>2</v>
      </c>
      <c r="C115">
        <v>205</v>
      </c>
    </row>
    <row r="116" spans="1:3" x14ac:dyDescent="0.25">
      <c r="A116" t="s">
        <v>127</v>
      </c>
      <c r="B116">
        <v>2</v>
      </c>
      <c r="C116">
        <v>226</v>
      </c>
    </row>
    <row r="117" spans="1:3" x14ac:dyDescent="0.25">
      <c r="A117" t="s">
        <v>128</v>
      </c>
      <c r="B117">
        <v>2</v>
      </c>
      <c r="C117">
        <v>1080</v>
      </c>
    </row>
    <row r="118" spans="1:3" x14ac:dyDescent="0.25">
      <c r="A118" t="s">
        <v>129</v>
      </c>
      <c r="B118">
        <v>2</v>
      </c>
      <c r="C118">
        <v>1090</v>
      </c>
    </row>
    <row r="119" spans="1:3" x14ac:dyDescent="0.25">
      <c r="A119" t="s">
        <v>130</v>
      </c>
      <c r="B119">
        <v>2</v>
      </c>
      <c r="C119">
        <v>1645</v>
      </c>
    </row>
    <row r="120" spans="1:3" x14ac:dyDescent="0.25">
      <c r="A120" t="s">
        <v>131</v>
      </c>
      <c r="B120">
        <v>2</v>
      </c>
      <c r="C120">
        <v>1654</v>
      </c>
    </row>
    <row r="122" spans="1:3" x14ac:dyDescent="0.25">
      <c r="A122" s="3" t="s">
        <v>132</v>
      </c>
    </row>
    <row r="123" spans="1:3" x14ac:dyDescent="0.25">
      <c r="A123" s="5" t="s">
        <v>4</v>
      </c>
      <c r="B123" s="6" t="s">
        <v>5</v>
      </c>
      <c r="C123" s="6" t="s">
        <v>6</v>
      </c>
    </row>
    <row r="124" spans="1:3" x14ac:dyDescent="0.25">
      <c r="A124" s="12" t="s">
        <v>133</v>
      </c>
      <c r="B124" s="12">
        <v>2</v>
      </c>
      <c r="C124" s="12">
        <v>170</v>
      </c>
    </row>
    <row r="125" spans="1:3" x14ac:dyDescent="0.25">
      <c r="A125" s="12" t="s">
        <v>134</v>
      </c>
      <c r="B125" s="12">
        <v>2</v>
      </c>
      <c r="C125" s="12">
        <v>173</v>
      </c>
    </row>
    <row r="126" spans="1:3" x14ac:dyDescent="0.25">
      <c r="A126" s="12" t="s">
        <v>135</v>
      </c>
      <c r="B126" s="12">
        <v>2</v>
      </c>
      <c r="C126" s="12">
        <v>191</v>
      </c>
    </row>
    <row r="127" spans="1:3" x14ac:dyDescent="0.25">
      <c r="A127" s="12" t="s">
        <v>136</v>
      </c>
      <c r="B127" s="12">
        <v>2</v>
      </c>
      <c r="C127" s="12">
        <v>207</v>
      </c>
    </row>
    <row r="128" spans="1:3" x14ac:dyDescent="0.25">
      <c r="A128" s="12" t="s">
        <v>137</v>
      </c>
      <c r="B128" s="12">
        <v>2</v>
      </c>
      <c r="C128" s="12">
        <v>224</v>
      </c>
    </row>
    <row r="129" spans="1:4" x14ac:dyDescent="0.25">
      <c r="A129" s="12" t="s">
        <v>138</v>
      </c>
      <c r="B129" s="12">
        <v>2</v>
      </c>
      <c r="C129" s="12">
        <v>1158</v>
      </c>
    </row>
    <row r="131" spans="1:4" x14ac:dyDescent="0.25">
      <c r="A131" s="3" t="s">
        <v>139</v>
      </c>
    </row>
    <row r="132" spans="1:4" x14ac:dyDescent="0.25">
      <c r="A132" s="5" t="s">
        <v>4</v>
      </c>
      <c r="B132" s="6" t="s">
        <v>5</v>
      </c>
      <c r="C132" s="6" t="s">
        <v>6</v>
      </c>
    </row>
    <row r="133" spans="1:4" x14ac:dyDescent="0.25">
      <c r="A133" t="s">
        <v>140</v>
      </c>
      <c r="B133">
        <v>2</v>
      </c>
      <c r="C133">
        <v>1810</v>
      </c>
    </row>
    <row r="134" spans="1:4" x14ac:dyDescent="0.25">
      <c r="A134" t="s">
        <v>141</v>
      </c>
      <c r="B134">
        <v>2</v>
      </c>
      <c r="C134">
        <v>1878</v>
      </c>
    </row>
    <row r="135" spans="1:4" x14ac:dyDescent="0.25">
      <c r="A135" t="s">
        <v>142</v>
      </c>
      <c r="B135">
        <v>2</v>
      </c>
      <c r="C135">
        <v>3868</v>
      </c>
    </row>
    <row r="136" spans="1:4" x14ac:dyDescent="0.25">
      <c r="A136" t="s">
        <v>143</v>
      </c>
      <c r="B136">
        <v>2</v>
      </c>
      <c r="C136" s="11">
        <v>3909</v>
      </c>
      <c r="D136" s="11" t="s">
        <v>183</v>
      </c>
    </row>
    <row r="138" spans="1:4" x14ac:dyDescent="0.25">
      <c r="A138" s="3" t="s">
        <v>145</v>
      </c>
    </row>
    <row r="139" spans="1:4" x14ac:dyDescent="0.25">
      <c r="A139" s="5" t="s">
        <v>4</v>
      </c>
      <c r="B139" s="6" t="s">
        <v>5</v>
      </c>
      <c r="C139" s="6" t="s">
        <v>6</v>
      </c>
    </row>
    <row r="140" spans="1:4" x14ac:dyDescent="0.25">
      <c r="A140" s="12" t="s">
        <v>146</v>
      </c>
      <c r="B140" s="12">
        <v>2</v>
      </c>
      <c r="C140" s="12">
        <v>216</v>
      </c>
    </row>
    <row r="141" spans="1:4" x14ac:dyDescent="0.25">
      <c r="A141" s="12" t="s">
        <v>147</v>
      </c>
      <c r="B141" s="12">
        <v>2</v>
      </c>
      <c r="C141" s="12">
        <v>220</v>
      </c>
    </row>
    <row r="142" spans="1:4" x14ac:dyDescent="0.25">
      <c r="A142" s="12" t="s">
        <v>148</v>
      </c>
      <c r="B142" s="12">
        <v>2</v>
      </c>
      <c r="C142" s="12">
        <v>257</v>
      </c>
    </row>
    <row r="143" spans="1:4" x14ac:dyDescent="0.25">
      <c r="A143" s="12" t="s">
        <v>149</v>
      </c>
      <c r="B143" s="12">
        <v>2</v>
      </c>
      <c r="C143" s="12">
        <v>1090</v>
      </c>
    </row>
    <row r="144" spans="1:4" x14ac:dyDescent="0.25">
      <c r="A144" s="12" t="s">
        <v>150</v>
      </c>
      <c r="B144" s="12">
        <v>2</v>
      </c>
      <c r="C144" s="12">
        <v>1654</v>
      </c>
    </row>
    <row r="145" spans="1:4" x14ac:dyDescent="0.25">
      <c r="A145" s="12" t="s">
        <v>151</v>
      </c>
      <c r="B145" s="12">
        <v>2</v>
      </c>
      <c r="C145" s="12">
        <v>1684</v>
      </c>
    </row>
    <row r="146" spans="1:4" x14ac:dyDescent="0.25">
      <c r="A146" s="12" t="s">
        <v>152</v>
      </c>
      <c r="B146" s="12">
        <v>2</v>
      </c>
      <c r="C146" s="12">
        <v>1713</v>
      </c>
    </row>
    <row r="148" spans="1:4" x14ac:dyDescent="0.25">
      <c r="A148" s="3" t="s">
        <v>153</v>
      </c>
    </row>
    <row r="149" spans="1:4" x14ac:dyDescent="0.25">
      <c r="A149" s="5" t="s">
        <v>4</v>
      </c>
      <c r="B149" s="6" t="s">
        <v>5</v>
      </c>
      <c r="C149" s="6" t="s">
        <v>6</v>
      </c>
    </row>
    <row r="150" spans="1:4" x14ac:dyDescent="0.25">
      <c r="A150" t="s">
        <v>154</v>
      </c>
      <c r="B150">
        <v>2</v>
      </c>
      <c r="C150" s="11">
        <v>1021</v>
      </c>
      <c r="D150" s="11" t="s">
        <v>184</v>
      </c>
    </row>
    <row r="151" spans="1:4" x14ac:dyDescent="0.25">
      <c r="A151" t="s">
        <v>156</v>
      </c>
      <c r="B151">
        <v>2</v>
      </c>
      <c r="C151">
        <v>2040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626F-63BB-4C61-9165-05D539CB4674}">
  <dimension ref="A1:O150"/>
  <sheetViews>
    <sheetView zoomScale="80" zoomScaleNormal="80" workbookViewId="0"/>
  </sheetViews>
  <sheetFormatPr defaultRowHeight="15" x14ac:dyDescent="0.25"/>
  <cols>
    <col min="1" max="1" width="39.42578125" customWidth="1"/>
  </cols>
  <sheetData>
    <row r="1" spans="1:15" ht="20.25" x14ac:dyDescent="0.3">
      <c r="A1" s="1" t="s">
        <v>0</v>
      </c>
    </row>
    <row r="2" spans="1:15" x14ac:dyDescent="0.25">
      <c r="A2" s="2" t="s">
        <v>1</v>
      </c>
    </row>
    <row r="3" spans="1:15" x14ac:dyDescent="0.25">
      <c r="A3" s="2"/>
      <c r="B3" s="2"/>
    </row>
    <row r="5" spans="1:15" ht="20.25" x14ac:dyDescent="0.3">
      <c r="A5" s="3" t="s">
        <v>2</v>
      </c>
      <c r="J5" s="4" t="s">
        <v>3</v>
      </c>
    </row>
    <row r="6" spans="1:15" x14ac:dyDescent="0.25">
      <c r="A6" s="5" t="s">
        <v>4</v>
      </c>
      <c r="B6" s="6" t="s">
        <v>5</v>
      </c>
      <c r="C6" s="6" t="s">
        <v>6</v>
      </c>
      <c r="J6" s="7" t="s">
        <v>7</v>
      </c>
    </row>
    <row r="7" spans="1:15" x14ac:dyDescent="0.25">
      <c r="A7" t="s">
        <v>8</v>
      </c>
      <c r="B7">
        <v>2</v>
      </c>
      <c r="C7">
        <v>1430</v>
      </c>
      <c r="J7" s="7"/>
      <c r="K7" s="7"/>
    </row>
    <row r="8" spans="1:15" x14ac:dyDescent="0.25">
      <c r="A8" s="8" t="s">
        <v>9</v>
      </c>
    </row>
    <row r="9" spans="1:15" x14ac:dyDescent="0.25">
      <c r="A9" s="8"/>
      <c r="J9" s="9" t="s">
        <v>10</v>
      </c>
    </row>
    <row r="10" spans="1:15" x14ac:dyDescent="0.25">
      <c r="A10" s="3" t="s">
        <v>11</v>
      </c>
    </row>
    <row r="11" spans="1:15" x14ac:dyDescent="0.25">
      <c r="A11" s="5" t="s">
        <v>4</v>
      </c>
      <c r="B11" s="6" t="s">
        <v>5</v>
      </c>
      <c r="C11" s="6" t="s">
        <v>6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</row>
    <row r="12" spans="1:15" x14ac:dyDescent="0.25">
      <c r="A12" t="s">
        <v>17</v>
      </c>
      <c r="B12">
        <v>2</v>
      </c>
      <c r="C12" s="11">
        <v>4548</v>
      </c>
      <c r="D12" s="11" t="s">
        <v>18</v>
      </c>
    </row>
    <row r="13" spans="1:15" x14ac:dyDescent="0.25">
      <c r="A13" t="s">
        <v>19</v>
      </c>
      <c r="B13">
        <v>2</v>
      </c>
      <c r="C13" s="11">
        <v>4696</v>
      </c>
      <c r="D13" s="11" t="s">
        <v>20</v>
      </c>
      <c r="J13" s="9" t="s">
        <v>21</v>
      </c>
      <c r="K13">
        <f>4870+1800+278+(-12+0+0)+9</f>
        <v>6945</v>
      </c>
      <c r="L13">
        <f>4855+1760+246+(-4+0+0)</f>
        <v>6857</v>
      </c>
      <c r="M13">
        <f>4537+1930+528+(1+0+0)</f>
        <v>6996</v>
      </c>
      <c r="N13">
        <f>4537+1930+644+(1+0+0)</f>
        <v>7112</v>
      </c>
      <c r="O13">
        <f>1180+2090+2700+1150+690+(0-16+0+0+0)</f>
        <v>7794</v>
      </c>
    </row>
    <row r="14" spans="1:15" x14ac:dyDescent="0.25">
      <c r="J14" s="9" t="s">
        <v>22</v>
      </c>
      <c r="K14">
        <f>4870+1800+244+(-12+0+0)+9</f>
        <v>6911</v>
      </c>
      <c r="L14">
        <f>4855+1760+212+(-4+0+0)</f>
        <v>6823</v>
      </c>
      <c r="M14">
        <f>4537+1930+457+(1+0+0)</f>
        <v>6925</v>
      </c>
      <c r="N14">
        <f>4537+1930+582+(1+0+0)</f>
        <v>7050</v>
      </c>
      <c r="O14">
        <f>1180+2090+2700+1150+346+(0-16+0+0+0)</f>
        <v>7450</v>
      </c>
    </row>
    <row r="15" spans="1:15" x14ac:dyDescent="0.25">
      <c r="A15" s="3" t="s">
        <v>23</v>
      </c>
      <c r="J15" s="9" t="s">
        <v>24</v>
      </c>
      <c r="K15">
        <f>4870+1770+227+(-12+0+0)+9</f>
        <v>6864</v>
      </c>
      <c r="L15">
        <f>4855+1710+216+(-4+0+0)</f>
        <v>6777</v>
      </c>
      <c r="M15">
        <f>4537+1860+492+(1+0+0)</f>
        <v>6890</v>
      </c>
      <c r="N15">
        <f>4537+1930+585+(1+0+0)</f>
        <v>7053</v>
      </c>
      <c r="O15">
        <f>1180+2090+2700+880+455+(0-16+0+0+0)</f>
        <v>7289</v>
      </c>
    </row>
    <row r="16" spans="1:15" x14ac:dyDescent="0.25">
      <c r="A16" s="5" t="s">
        <v>4</v>
      </c>
      <c r="B16" s="6" t="s">
        <v>5</v>
      </c>
      <c r="C16" s="6" t="s">
        <v>6</v>
      </c>
      <c r="J16" s="9" t="s">
        <v>25</v>
      </c>
      <c r="K16">
        <f>4870+1770+236+(-12+0+0)+9</f>
        <v>6873</v>
      </c>
      <c r="L16">
        <f>4855+1710+225+(-4+0+0)</f>
        <v>6786</v>
      </c>
      <c r="M16">
        <f>4537+1860+495+(1+0+0)</f>
        <v>6893</v>
      </c>
      <c r="N16">
        <f>4537+1860+615+(1+0+0)</f>
        <v>7013</v>
      </c>
      <c r="O16">
        <f>1180+2090+2700+880+415+(0-16+0+0+0)</f>
        <v>7249</v>
      </c>
    </row>
    <row r="17" spans="1:15" x14ac:dyDescent="0.25">
      <c r="A17" s="12" t="s">
        <v>26</v>
      </c>
      <c r="B17" s="12">
        <v>2</v>
      </c>
      <c r="C17" s="12">
        <v>1710</v>
      </c>
      <c r="J17" s="9" t="s">
        <v>27</v>
      </c>
      <c r="K17">
        <f>4730+1800+242+(-11+0+0)+7</f>
        <v>6768</v>
      </c>
      <c r="L17">
        <f>4726+1730+239+(-1+0+0)</f>
        <v>6694</v>
      </c>
      <c r="M17">
        <f>4685+1700+451+(2+0+0)</f>
        <v>6838</v>
      </c>
      <c r="N17">
        <f>4537+1860+579+(1+0+0)</f>
        <v>6977</v>
      </c>
      <c r="O17">
        <f>1180+2090+2350+950+493+(0-16+0+0+0)</f>
        <v>7047</v>
      </c>
    </row>
    <row r="18" spans="1:15" x14ac:dyDescent="0.25">
      <c r="A18" s="12" t="s">
        <v>28</v>
      </c>
      <c r="B18" s="12">
        <v>2</v>
      </c>
      <c r="C18" s="12">
        <v>1760</v>
      </c>
      <c r="J18" s="9" t="s">
        <v>29</v>
      </c>
      <c r="K18">
        <f>4730+1800+211+(-11+0+0)+7</f>
        <v>6737</v>
      </c>
      <c r="L18">
        <f>4726+1730+207+(-1+0+0)</f>
        <v>6662</v>
      </c>
      <c r="M18">
        <f>4685+1700+381+(2+0+0)</f>
        <v>6768</v>
      </c>
      <c r="N18">
        <f>4537+1860+609+(1+0+0)</f>
        <v>7007</v>
      </c>
      <c r="O18">
        <f>1180+2090+2350+950+318+(0-16+0+0+0)</f>
        <v>6872</v>
      </c>
    </row>
    <row r="19" spans="1:15" x14ac:dyDescent="0.25">
      <c r="A19" s="12" t="s">
        <v>30</v>
      </c>
      <c r="B19" s="12">
        <v>2</v>
      </c>
      <c r="C19" s="12">
        <v>1770</v>
      </c>
      <c r="J19" s="9" t="s">
        <v>31</v>
      </c>
      <c r="K19">
        <f>4730+1760+190+(-11+1+0)+7</f>
        <v>6677</v>
      </c>
      <c r="L19">
        <f>4726+1700+182+(-1+0+0)</f>
        <v>6607</v>
      </c>
      <c r="M19">
        <f>4685+1700+398+(2+0+0)</f>
        <v>6785</v>
      </c>
      <c r="N19">
        <f>4685+1700+540+(2+0+0)</f>
        <v>6927</v>
      </c>
      <c r="O19">
        <f>1180+2090+2350+900+328+(0-16+0+0+0)</f>
        <v>6832</v>
      </c>
    </row>
    <row r="20" spans="1:15" x14ac:dyDescent="0.25">
      <c r="A20" s="12" t="s">
        <v>32</v>
      </c>
      <c r="B20" s="12">
        <v>4</v>
      </c>
      <c r="C20" s="12">
        <v>1800</v>
      </c>
      <c r="J20" s="9" t="s">
        <v>33</v>
      </c>
      <c r="K20">
        <f>4730+1760+193+(-11+1+0)+7</f>
        <v>6680</v>
      </c>
      <c r="L20">
        <f>4726+1700+183+(-1+0+0)</f>
        <v>6608</v>
      </c>
      <c r="M20">
        <f>4685+1690+360+(2+0+0)</f>
        <v>6737</v>
      </c>
      <c r="N20">
        <f>4685+1700+483+(2+0+0)</f>
        <v>6870</v>
      </c>
      <c r="O20">
        <f>1180+2090+2350+900+415+(0-16+0+0+0)</f>
        <v>6919</v>
      </c>
    </row>
    <row r="21" spans="1:15" x14ac:dyDescent="0.25">
      <c r="A21" s="12" t="s">
        <v>34</v>
      </c>
      <c r="B21" s="12">
        <v>2</v>
      </c>
      <c r="C21" s="12">
        <v>4020</v>
      </c>
      <c r="J21" s="9" t="s">
        <v>35</v>
      </c>
      <c r="K21">
        <f>4020+1120+1190+226+(-7+0+0+0)</f>
        <v>6549</v>
      </c>
      <c r="L21">
        <f>3980+1110+1170+227+(2+0+0+0)</f>
        <v>6489</v>
      </c>
      <c r="M21">
        <f>4685+1690+311+(2+0+0)</f>
        <v>6688</v>
      </c>
      <c r="N21">
        <f>4685+1690+450+(2+0+0)</f>
        <v>6827</v>
      </c>
      <c r="O21">
        <f>1180+2090+2450+770+284+(0-16+0+0+0)</f>
        <v>6758</v>
      </c>
    </row>
    <row r="22" spans="1:15" x14ac:dyDescent="0.25">
      <c r="A22" s="12" t="s">
        <v>36</v>
      </c>
      <c r="B22" s="12">
        <v>2</v>
      </c>
      <c r="C22" s="12">
        <v>4726</v>
      </c>
      <c r="J22" s="9" t="s">
        <v>37</v>
      </c>
      <c r="K22">
        <f>4020+1120+1190+192+(-7+0+0+0)</f>
        <v>6515</v>
      </c>
      <c r="L22">
        <f>3980+1110+1170+185+(2+0+0+0)</f>
        <v>6447</v>
      </c>
      <c r="M22">
        <f>4685+1690+354+(2+0+0)</f>
        <v>6731</v>
      </c>
      <c r="N22">
        <f>4685+1690+426+(2+0+0)</f>
        <v>6803</v>
      </c>
      <c r="O22">
        <f>1180+2090+2450+770+266+(0-16+0+0+0)</f>
        <v>6740</v>
      </c>
    </row>
    <row r="23" spans="1:15" x14ac:dyDescent="0.25">
      <c r="J23" s="9" t="s">
        <v>38</v>
      </c>
      <c r="K23">
        <f>4020+1120+1080+219+(-7+0+1+0)</f>
        <v>6433</v>
      </c>
      <c r="L23">
        <f>3980+1110+1070+210+(2+0+0+0)</f>
        <v>6372</v>
      </c>
      <c r="M23">
        <f>4006+1120+1090+401+(2+0+0+0)</f>
        <v>6619</v>
      </c>
      <c r="O23">
        <f>1180+2090+2450+770+291+(0-16+0+0+0)</f>
        <v>6765</v>
      </c>
    </row>
    <row r="24" spans="1:15" x14ac:dyDescent="0.25">
      <c r="A24" s="3" t="s">
        <v>39</v>
      </c>
      <c r="J24" s="9" t="s">
        <v>40</v>
      </c>
      <c r="K24">
        <f>4020+1120+1080+201+(-7+0+1+0)</f>
        <v>6415</v>
      </c>
      <c r="L24">
        <f>3980+1110+1070+191+(2+0+0+0)</f>
        <v>6353</v>
      </c>
      <c r="M24">
        <f>4006+1120+1090+324+(2+0+0+0)</f>
        <v>6542</v>
      </c>
      <c r="O24">
        <f>1180+2090+2450+770+405+(0-16+0+0+0)</f>
        <v>6879</v>
      </c>
    </row>
    <row r="25" spans="1:15" x14ac:dyDescent="0.25">
      <c r="A25" s="5" t="s">
        <v>4</v>
      </c>
      <c r="B25" s="6" t="s">
        <v>5</v>
      </c>
      <c r="C25" s="6" t="s">
        <v>6</v>
      </c>
      <c r="J25" s="9" t="s">
        <v>41</v>
      </c>
      <c r="K25">
        <f>4020+2116+189+(-7+8+0)</f>
        <v>6326</v>
      </c>
      <c r="L25">
        <f>3980+2110+183+(2+2+0)</f>
        <v>6277</v>
      </c>
      <c r="M25">
        <f>4006+1120+1090+313+(2+0+0+0)</f>
        <v>6531</v>
      </c>
    </row>
    <row r="26" spans="1:15" x14ac:dyDescent="0.25">
      <c r="A26" s="12" t="s">
        <v>42</v>
      </c>
      <c r="B26" s="12">
        <v>2</v>
      </c>
      <c r="C26" s="12">
        <v>4730</v>
      </c>
      <c r="J26" s="9" t="s">
        <v>43</v>
      </c>
      <c r="K26">
        <f>4020+2116+183+(-7+8+0)</f>
        <v>6320</v>
      </c>
      <c r="L26">
        <f>3980+2110+164+(2+2+0)</f>
        <v>6258</v>
      </c>
      <c r="M26">
        <f>4006+1120+1140+175+(2+0+0+0)</f>
        <v>6443</v>
      </c>
    </row>
    <row r="27" spans="1:15" x14ac:dyDescent="0.25">
      <c r="A27" s="12" t="s">
        <v>44</v>
      </c>
      <c r="B27" s="12">
        <v>2</v>
      </c>
      <c r="C27" s="12">
        <v>4855</v>
      </c>
      <c r="J27" s="9" t="s">
        <v>45</v>
      </c>
      <c r="K27">
        <f>1040+4425+585+(0+1+0)</f>
        <v>6051</v>
      </c>
      <c r="L27">
        <f>1040+4425+598+(0+1+0)</f>
        <v>6064</v>
      </c>
      <c r="M27">
        <f>4006+1120+1140+159+(2+0+0+0)</f>
        <v>6427</v>
      </c>
    </row>
    <row r="28" spans="1:15" x14ac:dyDescent="0.25">
      <c r="J28" s="9" t="s">
        <v>46</v>
      </c>
      <c r="K28">
        <f>1040+4425+464+(0+1+0)</f>
        <v>5930</v>
      </c>
      <c r="L28">
        <f>1040+4425+523+(0+1+0)</f>
        <v>5989</v>
      </c>
      <c r="M28">
        <f>4006+2150+178+(2+2+0)</f>
        <v>6338</v>
      </c>
    </row>
    <row r="29" spans="1:15" x14ac:dyDescent="0.25">
      <c r="A29" s="3" t="s">
        <v>47</v>
      </c>
      <c r="J29" s="9" t="s">
        <v>48</v>
      </c>
      <c r="M29">
        <f>4006+2150+159+(2+2+0)</f>
        <v>6319</v>
      </c>
    </row>
    <row r="30" spans="1:15" x14ac:dyDescent="0.25">
      <c r="A30" s="5" t="s">
        <v>4</v>
      </c>
      <c r="B30" s="6" t="s">
        <v>5</v>
      </c>
      <c r="C30" s="6" t="s">
        <v>6</v>
      </c>
    </row>
    <row r="31" spans="1:15" x14ac:dyDescent="0.25">
      <c r="A31" s="12" t="s">
        <v>49</v>
      </c>
      <c r="B31" s="12">
        <v>2</v>
      </c>
      <c r="C31" s="12">
        <v>4870</v>
      </c>
    </row>
    <row r="33" spans="1:3" x14ac:dyDescent="0.25">
      <c r="A33" s="3" t="s">
        <v>50</v>
      </c>
    </row>
    <row r="34" spans="1:3" x14ac:dyDescent="0.25">
      <c r="A34" s="5" t="s">
        <v>4</v>
      </c>
      <c r="B34" s="6" t="s">
        <v>5</v>
      </c>
      <c r="C34" s="6" t="s">
        <v>6</v>
      </c>
    </row>
    <row r="35" spans="1:3" x14ac:dyDescent="0.25">
      <c r="A35" t="s">
        <v>51</v>
      </c>
      <c r="B35">
        <v>4</v>
      </c>
      <c r="C35">
        <v>159</v>
      </c>
    </row>
    <row r="36" spans="1:3" x14ac:dyDescent="0.25">
      <c r="A36" t="s">
        <v>52</v>
      </c>
      <c r="B36">
        <v>2</v>
      </c>
      <c r="C36">
        <v>164</v>
      </c>
    </row>
    <row r="37" spans="1:3" x14ac:dyDescent="0.25">
      <c r="A37" t="s">
        <v>53</v>
      </c>
      <c r="B37">
        <v>2</v>
      </c>
      <c r="C37">
        <v>175</v>
      </c>
    </row>
    <row r="38" spans="1:3" x14ac:dyDescent="0.25">
      <c r="A38" t="s">
        <v>54</v>
      </c>
      <c r="B38">
        <v>2</v>
      </c>
      <c r="C38">
        <v>178</v>
      </c>
    </row>
    <row r="39" spans="1:3" x14ac:dyDescent="0.25">
      <c r="A39" t="s">
        <v>55</v>
      </c>
      <c r="B39">
        <v>2</v>
      </c>
      <c r="C39">
        <v>182</v>
      </c>
    </row>
    <row r="40" spans="1:3" x14ac:dyDescent="0.25">
      <c r="A40" t="s">
        <v>56</v>
      </c>
      <c r="B40">
        <v>6</v>
      </c>
      <c r="C40">
        <v>183</v>
      </c>
    </row>
    <row r="41" spans="1:3" x14ac:dyDescent="0.25">
      <c r="A41" t="s">
        <v>57</v>
      </c>
      <c r="B41">
        <v>2</v>
      </c>
      <c r="C41">
        <v>185</v>
      </c>
    </row>
    <row r="42" spans="1:3" x14ac:dyDescent="0.25">
      <c r="A42" t="s">
        <v>58</v>
      </c>
      <c r="B42">
        <v>2</v>
      </c>
      <c r="C42">
        <v>189</v>
      </c>
    </row>
    <row r="43" spans="1:3" x14ac:dyDescent="0.25">
      <c r="A43" t="s">
        <v>59</v>
      </c>
      <c r="B43">
        <v>2</v>
      </c>
      <c r="C43">
        <v>191</v>
      </c>
    </row>
    <row r="44" spans="1:3" x14ac:dyDescent="0.25">
      <c r="A44" t="s">
        <v>60</v>
      </c>
      <c r="B44">
        <v>2</v>
      </c>
      <c r="C44">
        <v>192</v>
      </c>
    </row>
    <row r="45" spans="1:3" x14ac:dyDescent="0.25">
      <c r="A45" t="s">
        <v>61</v>
      </c>
      <c r="B45">
        <v>2</v>
      </c>
      <c r="C45">
        <v>201</v>
      </c>
    </row>
    <row r="46" spans="1:3" x14ac:dyDescent="0.25">
      <c r="A46" t="s">
        <v>62</v>
      </c>
      <c r="B46">
        <v>2</v>
      </c>
      <c r="C46">
        <v>207</v>
      </c>
    </row>
    <row r="47" spans="1:3" x14ac:dyDescent="0.25">
      <c r="A47" t="s">
        <v>63</v>
      </c>
      <c r="B47">
        <v>2</v>
      </c>
      <c r="C47">
        <v>210</v>
      </c>
    </row>
    <row r="48" spans="1:3" x14ac:dyDescent="0.25">
      <c r="A48" t="s">
        <v>64</v>
      </c>
      <c r="B48">
        <v>2</v>
      </c>
      <c r="C48">
        <v>212</v>
      </c>
    </row>
    <row r="49" spans="1:3" x14ac:dyDescent="0.25">
      <c r="A49" t="s">
        <v>65</v>
      </c>
      <c r="B49">
        <v>2</v>
      </c>
      <c r="C49">
        <v>216</v>
      </c>
    </row>
    <row r="50" spans="1:3" x14ac:dyDescent="0.25">
      <c r="A50" t="s">
        <v>66</v>
      </c>
      <c r="B50">
        <v>2</v>
      </c>
      <c r="C50">
        <v>219</v>
      </c>
    </row>
    <row r="51" spans="1:3" x14ac:dyDescent="0.25">
      <c r="A51" t="s">
        <v>67</v>
      </c>
      <c r="B51">
        <v>2</v>
      </c>
      <c r="C51">
        <v>226</v>
      </c>
    </row>
    <row r="52" spans="1:3" x14ac:dyDescent="0.25">
      <c r="A52" t="s">
        <v>68</v>
      </c>
      <c r="B52">
        <v>2</v>
      </c>
      <c r="C52">
        <v>227</v>
      </c>
    </row>
    <row r="53" spans="1:3" x14ac:dyDescent="0.25">
      <c r="A53" t="s">
        <v>69</v>
      </c>
      <c r="B53">
        <v>2</v>
      </c>
      <c r="C53">
        <v>239</v>
      </c>
    </row>
    <row r="54" spans="1:3" x14ac:dyDescent="0.25">
      <c r="A54" t="s">
        <v>70</v>
      </c>
      <c r="B54">
        <v>2</v>
      </c>
      <c r="C54">
        <v>266</v>
      </c>
    </row>
    <row r="55" spans="1:3" x14ac:dyDescent="0.25">
      <c r="A55" t="s">
        <v>71</v>
      </c>
      <c r="B55">
        <v>2</v>
      </c>
      <c r="C55">
        <v>284</v>
      </c>
    </row>
    <row r="56" spans="1:3" x14ac:dyDescent="0.25">
      <c r="A56" t="s">
        <v>72</v>
      </c>
      <c r="B56">
        <v>2</v>
      </c>
      <c r="C56">
        <v>291</v>
      </c>
    </row>
    <row r="57" spans="1:3" x14ac:dyDescent="0.25">
      <c r="A57" t="s">
        <v>73</v>
      </c>
      <c r="B57">
        <v>2</v>
      </c>
      <c r="C57">
        <v>311</v>
      </c>
    </row>
    <row r="58" spans="1:3" x14ac:dyDescent="0.25">
      <c r="A58" t="s">
        <v>74</v>
      </c>
      <c r="B58">
        <v>2</v>
      </c>
      <c r="C58">
        <v>313</v>
      </c>
    </row>
    <row r="59" spans="1:3" x14ac:dyDescent="0.25">
      <c r="A59" t="s">
        <v>75</v>
      </c>
      <c r="B59">
        <v>2</v>
      </c>
      <c r="C59">
        <v>318</v>
      </c>
    </row>
    <row r="60" spans="1:3" x14ac:dyDescent="0.25">
      <c r="A60" t="s">
        <v>76</v>
      </c>
      <c r="B60">
        <v>2</v>
      </c>
      <c r="C60">
        <v>324</v>
      </c>
    </row>
    <row r="61" spans="1:3" x14ac:dyDescent="0.25">
      <c r="A61" t="s">
        <v>77</v>
      </c>
      <c r="B61">
        <v>2</v>
      </c>
      <c r="C61">
        <v>328</v>
      </c>
    </row>
    <row r="62" spans="1:3" x14ac:dyDescent="0.25">
      <c r="A62" t="s">
        <v>78</v>
      </c>
      <c r="B62">
        <v>2</v>
      </c>
      <c r="C62">
        <v>346</v>
      </c>
    </row>
    <row r="63" spans="1:3" x14ac:dyDescent="0.25">
      <c r="A63" t="s">
        <v>79</v>
      </c>
      <c r="B63">
        <v>2</v>
      </c>
      <c r="C63">
        <v>354</v>
      </c>
    </row>
    <row r="64" spans="1:3" x14ac:dyDescent="0.25">
      <c r="A64" t="s">
        <v>80</v>
      </c>
      <c r="B64">
        <v>2</v>
      </c>
      <c r="C64">
        <v>360</v>
      </c>
    </row>
    <row r="65" spans="1:3" x14ac:dyDescent="0.25">
      <c r="A65" t="s">
        <v>81</v>
      </c>
      <c r="B65">
        <v>2</v>
      </c>
      <c r="C65">
        <v>381</v>
      </c>
    </row>
    <row r="66" spans="1:3" x14ac:dyDescent="0.25">
      <c r="A66" t="s">
        <v>82</v>
      </c>
      <c r="B66">
        <v>2</v>
      </c>
      <c r="C66">
        <v>398</v>
      </c>
    </row>
    <row r="67" spans="1:3" x14ac:dyDescent="0.25">
      <c r="A67" t="s">
        <v>83</v>
      </c>
      <c r="B67">
        <v>2</v>
      </c>
      <c r="C67">
        <v>401</v>
      </c>
    </row>
    <row r="68" spans="1:3" x14ac:dyDescent="0.25">
      <c r="A68" t="s">
        <v>84</v>
      </c>
      <c r="B68">
        <v>2</v>
      </c>
      <c r="C68">
        <v>405</v>
      </c>
    </row>
    <row r="69" spans="1:3" x14ac:dyDescent="0.25">
      <c r="A69" t="s">
        <v>85</v>
      </c>
      <c r="B69">
        <v>4</v>
      </c>
      <c r="C69">
        <v>415</v>
      </c>
    </row>
    <row r="70" spans="1:3" x14ac:dyDescent="0.25">
      <c r="A70" t="s">
        <v>86</v>
      </c>
      <c r="B70">
        <v>2</v>
      </c>
      <c r="C70">
        <v>426</v>
      </c>
    </row>
    <row r="71" spans="1:3" x14ac:dyDescent="0.25">
      <c r="A71" t="s">
        <v>87</v>
      </c>
      <c r="B71">
        <v>2</v>
      </c>
      <c r="C71">
        <v>450</v>
      </c>
    </row>
    <row r="72" spans="1:3" x14ac:dyDescent="0.25">
      <c r="A72" t="s">
        <v>88</v>
      </c>
      <c r="B72">
        <v>2</v>
      </c>
      <c r="C72">
        <v>451</v>
      </c>
    </row>
    <row r="73" spans="1:3" x14ac:dyDescent="0.25">
      <c r="A73" t="s">
        <v>89</v>
      </c>
      <c r="B73">
        <v>2</v>
      </c>
      <c r="C73">
        <v>455</v>
      </c>
    </row>
    <row r="74" spans="1:3" x14ac:dyDescent="0.25">
      <c r="A74" t="s">
        <v>90</v>
      </c>
      <c r="B74">
        <v>2</v>
      </c>
      <c r="C74">
        <v>457</v>
      </c>
    </row>
    <row r="75" spans="1:3" x14ac:dyDescent="0.25">
      <c r="A75" t="s">
        <v>91</v>
      </c>
      <c r="B75">
        <v>2</v>
      </c>
      <c r="C75">
        <v>464</v>
      </c>
    </row>
    <row r="76" spans="1:3" x14ac:dyDescent="0.25">
      <c r="A76" t="s">
        <v>92</v>
      </c>
      <c r="B76">
        <v>2</v>
      </c>
      <c r="C76">
        <v>483</v>
      </c>
    </row>
    <row r="77" spans="1:3" x14ac:dyDescent="0.25">
      <c r="A77" t="s">
        <v>93</v>
      </c>
      <c r="B77">
        <v>2</v>
      </c>
      <c r="C77">
        <v>492</v>
      </c>
    </row>
    <row r="78" spans="1:3" x14ac:dyDescent="0.25">
      <c r="A78" t="s">
        <v>94</v>
      </c>
      <c r="B78">
        <v>2</v>
      </c>
      <c r="C78">
        <v>493</v>
      </c>
    </row>
    <row r="79" spans="1:3" x14ac:dyDescent="0.25">
      <c r="A79" t="s">
        <v>95</v>
      </c>
      <c r="B79">
        <v>2</v>
      </c>
      <c r="C79">
        <v>495</v>
      </c>
    </row>
    <row r="80" spans="1:3" x14ac:dyDescent="0.25">
      <c r="A80" t="s">
        <v>96</v>
      </c>
      <c r="B80">
        <v>2</v>
      </c>
      <c r="C80">
        <v>523</v>
      </c>
    </row>
    <row r="81" spans="1:3" x14ac:dyDescent="0.25">
      <c r="A81" t="s">
        <v>97</v>
      </c>
      <c r="B81">
        <v>2</v>
      </c>
      <c r="C81">
        <v>528</v>
      </c>
    </row>
    <row r="82" spans="1:3" x14ac:dyDescent="0.25">
      <c r="A82" t="s">
        <v>98</v>
      </c>
      <c r="B82">
        <v>2</v>
      </c>
      <c r="C82">
        <v>540</v>
      </c>
    </row>
    <row r="83" spans="1:3" x14ac:dyDescent="0.25">
      <c r="A83" t="s">
        <v>99</v>
      </c>
      <c r="B83">
        <v>2</v>
      </c>
      <c r="C83">
        <v>579</v>
      </c>
    </row>
    <row r="84" spans="1:3" x14ac:dyDescent="0.25">
      <c r="A84" t="s">
        <v>100</v>
      </c>
      <c r="B84">
        <v>2</v>
      </c>
      <c r="C84">
        <v>582</v>
      </c>
    </row>
    <row r="85" spans="1:3" x14ac:dyDescent="0.25">
      <c r="A85" t="s">
        <v>101</v>
      </c>
      <c r="B85">
        <v>4</v>
      </c>
      <c r="C85">
        <v>585</v>
      </c>
    </row>
    <row r="86" spans="1:3" x14ac:dyDescent="0.25">
      <c r="A86" t="s">
        <v>102</v>
      </c>
      <c r="B86">
        <v>2</v>
      </c>
      <c r="C86">
        <v>598</v>
      </c>
    </row>
    <row r="87" spans="1:3" x14ac:dyDescent="0.25">
      <c r="A87" t="s">
        <v>103</v>
      </c>
      <c r="B87">
        <v>2</v>
      </c>
      <c r="C87">
        <v>609</v>
      </c>
    </row>
    <row r="88" spans="1:3" x14ac:dyDescent="0.25">
      <c r="A88" t="s">
        <v>104</v>
      </c>
      <c r="B88">
        <v>2</v>
      </c>
      <c r="C88">
        <v>615</v>
      </c>
    </row>
    <row r="89" spans="1:3" x14ac:dyDescent="0.25">
      <c r="A89" t="s">
        <v>105</v>
      </c>
      <c r="B89">
        <v>2</v>
      </c>
      <c r="C89">
        <v>644</v>
      </c>
    </row>
    <row r="90" spans="1:3" x14ac:dyDescent="0.25">
      <c r="A90" t="s">
        <v>106</v>
      </c>
      <c r="B90">
        <v>2</v>
      </c>
      <c r="C90">
        <v>690</v>
      </c>
    </row>
    <row r="91" spans="1:3" x14ac:dyDescent="0.25">
      <c r="A91" t="s">
        <v>107</v>
      </c>
      <c r="B91">
        <v>4</v>
      </c>
      <c r="C91">
        <v>770</v>
      </c>
    </row>
    <row r="92" spans="1:3" x14ac:dyDescent="0.25">
      <c r="A92" t="s">
        <v>108</v>
      </c>
      <c r="B92">
        <v>2</v>
      </c>
      <c r="C92">
        <v>880</v>
      </c>
    </row>
    <row r="93" spans="1:3" x14ac:dyDescent="0.25">
      <c r="A93" t="s">
        <v>109</v>
      </c>
      <c r="B93">
        <v>2</v>
      </c>
      <c r="C93">
        <v>900</v>
      </c>
    </row>
    <row r="94" spans="1:3" x14ac:dyDescent="0.25">
      <c r="A94" t="s">
        <v>110</v>
      </c>
      <c r="B94">
        <v>2</v>
      </c>
      <c r="C94">
        <v>950</v>
      </c>
    </row>
    <row r="95" spans="1:3" x14ac:dyDescent="0.25">
      <c r="A95" t="s">
        <v>111</v>
      </c>
      <c r="B95">
        <v>2</v>
      </c>
      <c r="C95">
        <v>1070</v>
      </c>
    </row>
    <row r="96" spans="1:3" x14ac:dyDescent="0.25">
      <c r="A96" t="s">
        <v>112</v>
      </c>
      <c r="B96">
        <v>2</v>
      </c>
      <c r="C96">
        <v>1090</v>
      </c>
    </row>
    <row r="97" spans="1:3" x14ac:dyDescent="0.25">
      <c r="A97" t="s">
        <v>113</v>
      </c>
      <c r="B97">
        <v>2</v>
      </c>
      <c r="C97">
        <v>1140</v>
      </c>
    </row>
    <row r="98" spans="1:3" x14ac:dyDescent="0.25">
      <c r="A98" t="s">
        <v>114</v>
      </c>
      <c r="B98">
        <v>2</v>
      </c>
      <c r="C98">
        <v>1150</v>
      </c>
    </row>
    <row r="99" spans="1:3" x14ac:dyDescent="0.25">
      <c r="A99" t="s">
        <v>115</v>
      </c>
      <c r="B99">
        <v>2</v>
      </c>
      <c r="C99">
        <v>1170</v>
      </c>
    </row>
    <row r="100" spans="1:3" x14ac:dyDescent="0.25">
      <c r="A100" t="s">
        <v>116</v>
      </c>
      <c r="B100">
        <v>2</v>
      </c>
      <c r="C100">
        <v>2110</v>
      </c>
    </row>
    <row r="101" spans="1:3" x14ac:dyDescent="0.25">
      <c r="A101" t="s">
        <v>117</v>
      </c>
      <c r="B101">
        <v>2</v>
      </c>
      <c r="C101">
        <v>2150</v>
      </c>
    </row>
    <row r="102" spans="1:3" x14ac:dyDescent="0.25">
      <c r="A102" t="s">
        <v>118</v>
      </c>
      <c r="B102">
        <v>2</v>
      </c>
      <c r="C102">
        <v>4425</v>
      </c>
    </row>
    <row r="104" spans="1:3" x14ac:dyDescent="0.25">
      <c r="A104" s="3" t="s">
        <v>119</v>
      </c>
    </row>
    <row r="105" spans="1:3" x14ac:dyDescent="0.25">
      <c r="A105" s="5" t="s">
        <v>4</v>
      </c>
      <c r="B105" s="6" t="s">
        <v>5</v>
      </c>
      <c r="C105" s="6" t="s">
        <v>6</v>
      </c>
    </row>
    <row r="106" spans="1:3" x14ac:dyDescent="0.25">
      <c r="A106" s="12" t="s">
        <v>120</v>
      </c>
      <c r="B106" s="12">
        <v>2</v>
      </c>
      <c r="C106" s="12">
        <v>1080</v>
      </c>
    </row>
    <row r="107" spans="1:3" x14ac:dyDescent="0.25">
      <c r="A107" s="12" t="s">
        <v>121</v>
      </c>
      <c r="B107" s="12">
        <v>2</v>
      </c>
      <c r="C107" s="12">
        <v>2116</v>
      </c>
    </row>
    <row r="108" spans="1:3" x14ac:dyDescent="0.25">
      <c r="A108" s="12" t="s">
        <v>122</v>
      </c>
      <c r="B108" s="12">
        <v>2</v>
      </c>
      <c r="C108" s="12">
        <v>2350</v>
      </c>
    </row>
    <row r="109" spans="1:3" x14ac:dyDescent="0.25">
      <c r="A109" s="12" t="s">
        <v>123</v>
      </c>
      <c r="B109" s="12">
        <v>2</v>
      </c>
      <c r="C109" s="12">
        <v>2450</v>
      </c>
    </row>
    <row r="110" spans="1:3" x14ac:dyDescent="0.25">
      <c r="A110" s="12" t="s">
        <v>124</v>
      </c>
      <c r="B110" s="12">
        <v>2</v>
      </c>
      <c r="C110" s="12">
        <v>2700</v>
      </c>
    </row>
    <row r="112" spans="1:3" x14ac:dyDescent="0.25">
      <c r="A112" s="3" t="s">
        <v>125</v>
      </c>
    </row>
    <row r="113" spans="1:3" x14ac:dyDescent="0.25">
      <c r="A113" s="5" t="s">
        <v>4</v>
      </c>
      <c r="B113" s="6" t="s">
        <v>5</v>
      </c>
      <c r="C113" s="6" t="s">
        <v>6</v>
      </c>
    </row>
    <row r="114" spans="1:3" x14ac:dyDescent="0.25">
      <c r="A114" t="s">
        <v>126</v>
      </c>
      <c r="B114">
        <v>2</v>
      </c>
      <c r="C114">
        <v>225</v>
      </c>
    </row>
    <row r="115" spans="1:3" x14ac:dyDescent="0.25">
      <c r="A115" t="s">
        <v>127</v>
      </c>
      <c r="B115">
        <v>2</v>
      </c>
      <c r="C115">
        <v>246</v>
      </c>
    </row>
    <row r="116" spans="1:3" x14ac:dyDescent="0.25">
      <c r="A116" t="s">
        <v>128</v>
      </c>
      <c r="B116">
        <v>2</v>
      </c>
      <c r="C116">
        <v>1110</v>
      </c>
    </row>
    <row r="117" spans="1:3" x14ac:dyDescent="0.25">
      <c r="A117" t="s">
        <v>129</v>
      </c>
      <c r="B117">
        <v>2</v>
      </c>
      <c r="C117">
        <v>1120</v>
      </c>
    </row>
    <row r="118" spans="1:3" x14ac:dyDescent="0.25">
      <c r="A118" t="s">
        <v>130</v>
      </c>
      <c r="B118">
        <v>2</v>
      </c>
      <c r="C118">
        <v>1690</v>
      </c>
    </row>
    <row r="119" spans="1:3" x14ac:dyDescent="0.25">
      <c r="A119" t="s">
        <v>131</v>
      </c>
      <c r="B119">
        <v>2</v>
      </c>
      <c r="C119">
        <v>1700</v>
      </c>
    </row>
    <row r="121" spans="1:3" x14ac:dyDescent="0.25">
      <c r="A121" s="3" t="s">
        <v>132</v>
      </c>
    </row>
    <row r="122" spans="1:3" x14ac:dyDescent="0.25">
      <c r="A122" s="5" t="s">
        <v>4</v>
      </c>
      <c r="B122" s="6" t="s">
        <v>5</v>
      </c>
      <c r="C122" s="6" t="s">
        <v>6</v>
      </c>
    </row>
    <row r="123" spans="1:3" x14ac:dyDescent="0.25">
      <c r="A123" s="12" t="s">
        <v>133</v>
      </c>
      <c r="B123" s="12">
        <v>2</v>
      </c>
      <c r="C123" s="12">
        <v>190</v>
      </c>
    </row>
    <row r="124" spans="1:3" x14ac:dyDescent="0.25">
      <c r="A124" s="12" t="s">
        <v>134</v>
      </c>
      <c r="B124" s="12">
        <v>2</v>
      </c>
      <c r="C124" s="12">
        <v>193</v>
      </c>
    </row>
    <row r="125" spans="1:3" x14ac:dyDescent="0.25">
      <c r="A125" s="12" t="s">
        <v>135</v>
      </c>
      <c r="B125" s="12">
        <v>2</v>
      </c>
      <c r="C125" s="12">
        <v>211</v>
      </c>
    </row>
    <row r="126" spans="1:3" x14ac:dyDescent="0.25">
      <c r="A126" s="12" t="s">
        <v>136</v>
      </c>
      <c r="B126" s="12">
        <v>2</v>
      </c>
      <c r="C126" s="12">
        <v>227</v>
      </c>
    </row>
    <row r="127" spans="1:3" x14ac:dyDescent="0.25">
      <c r="A127" s="12" t="s">
        <v>137</v>
      </c>
      <c r="B127" s="12">
        <v>2</v>
      </c>
      <c r="C127" s="12">
        <v>244</v>
      </c>
    </row>
    <row r="128" spans="1:3" x14ac:dyDescent="0.25">
      <c r="A128" s="12" t="s">
        <v>138</v>
      </c>
      <c r="B128" s="12">
        <v>2</v>
      </c>
      <c r="C128" s="12">
        <v>1190</v>
      </c>
    </row>
    <row r="130" spans="1:4" x14ac:dyDescent="0.25">
      <c r="A130" s="3" t="s">
        <v>139</v>
      </c>
    </row>
    <row r="131" spans="1:4" x14ac:dyDescent="0.25">
      <c r="A131" s="5" t="s">
        <v>4</v>
      </c>
      <c r="B131" s="6" t="s">
        <v>5</v>
      </c>
      <c r="C131" s="6" t="s">
        <v>6</v>
      </c>
    </row>
    <row r="132" spans="1:4" x14ac:dyDescent="0.25">
      <c r="A132" t="s">
        <v>140</v>
      </c>
      <c r="B132">
        <v>2</v>
      </c>
      <c r="C132">
        <v>1860</v>
      </c>
    </row>
    <row r="133" spans="1:4" x14ac:dyDescent="0.25">
      <c r="A133" t="s">
        <v>141</v>
      </c>
      <c r="B133">
        <v>2</v>
      </c>
      <c r="C133">
        <v>1930</v>
      </c>
    </row>
    <row r="134" spans="1:4" x14ac:dyDescent="0.25">
      <c r="A134" t="s">
        <v>142</v>
      </c>
      <c r="B134">
        <v>2</v>
      </c>
      <c r="C134">
        <v>3980</v>
      </c>
    </row>
    <row r="135" spans="1:4" x14ac:dyDescent="0.25">
      <c r="A135" t="s">
        <v>143</v>
      </c>
      <c r="B135">
        <v>2</v>
      </c>
      <c r="C135" s="11">
        <v>4017</v>
      </c>
      <c r="D135" s="11" t="s">
        <v>144</v>
      </c>
    </row>
    <row r="137" spans="1:4" x14ac:dyDescent="0.25">
      <c r="A137" s="3" t="s">
        <v>145</v>
      </c>
    </row>
    <row r="138" spans="1:4" x14ac:dyDescent="0.25">
      <c r="A138" s="5" t="s">
        <v>4</v>
      </c>
      <c r="B138" s="6" t="s">
        <v>5</v>
      </c>
      <c r="C138" s="6" t="s">
        <v>6</v>
      </c>
    </row>
    <row r="139" spans="1:4" x14ac:dyDescent="0.25">
      <c r="A139" s="12" t="s">
        <v>146</v>
      </c>
      <c r="B139" s="12">
        <v>2</v>
      </c>
      <c r="C139" s="12">
        <v>236</v>
      </c>
    </row>
    <row r="140" spans="1:4" x14ac:dyDescent="0.25">
      <c r="A140" s="12" t="s">
        <v>147</v>
      </c>
      <c r="B140" s="12">
        <v>2</v>
      </c>
      <c r="C140" s="12">
        <v>242</v>
      </c>
    </row>
    <row r="141" spans="1:4" x14ac:dyDescent="0.25">
      <c r="A141" s="12" t="s">
        <v>148</v>
      </c>
      <c r="B141" s="12">
        <v>2</v>
      </c>
      <c r="C141" s="12">
        <v>278</v>
      </c>
    </row>
    <row r="142" spans="1:4" x14ac:dyDescent="0.25">
      <c r="A142" s="12" t="s">
        <v>149</v>
      </c>
      <c r="B142" s="12">
        <v>2</v>
      </c>
      <c r="C142" s="12">
        <v>1120</v>
      </c>
    </row>
    <row r="143" spans="1:4" x14ac:dyDescent="0.25">
      <c r="A143" s="12" t="s">
        <v>150</v>
      </c>
      <c r="B143" s="12">
        <v>2</v>
      </c>
      <c r="C143" s="12">
        <v>1700</v>
      </c>
    </row>
    <row r="144" spans="1:4" x14ac:dyDescent="0.25">
      <c r="A144" s="12" t="s">
        <v>151</v>
      </c>
      <c r="B144" s="12">
        <v>2</v>
      </c>
      <c r="C144" s="12">
        <v>1730</v>
      </c>
    </row>
    <row r="145" spans="1:4" x14ac:dyDescent="0.25">
      <c r="A145" s="12" t="s">
        <v>152</v>
      </c>
      <c r="B145" s="12">
        <v>2</v>
      </c>
      <c r="C145" s="12">
        <v>1760</v>
      </c>
    </row>
    <row r="147" spans="1:4" x14ac:dyDescent="0.25">
      <c r="A147" s="3" t="s">
        <v>153</v>
      </c>
    </row>
    <row r="148" spans="1:4" x14ac:dyDescent="0.25">
      <c r="A148" s="5" t="s">
        <v>4</v>
      </c>
      <c r="B148" s="6" t="s">
        <v>5</v>
      </c>
      <c r="C148" s="6" t="s">
        <v>6</v>
      </c>
    </row>
    <row r="149" spans="1:4" x14ac:dyDescent="0.25">
      <c r="A149" t="s">
        <v>154</v>
      </c>
      <c r="B149">
        <v>2</v>
      </c>
      <c r="C149" s="11">
        <v>1049</v>
      </c>
      <c r="D149" s="11" t="s">
        <v>155</v>
      </c>
    </row>
    <row r="150" spans="1:4" x14ac:dyDescent="0.25">
      <c r="A150" t="s">
        <v>156</v>
      </c>
      <c r="B150">
        <v>2</v>
      </c>
      <c r="C150">
        <v>2090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406A-8B9A-41AA-B588-81F112C0EABD}">
  <dimension ref="A1:O150"/>
  <sheetViews>
    <sheetView tabSelected="1" zoomScale="80" zoomScaleNormal="80" workbookViewId="0"/>
  </sheetViews>
  <sheetFormatPr defaultRowHeight="15" x14ac:dyDescent="0.25"/>
  <cols>
    <col min="1" max="1" width="42.28515625" customWidth="1"/>
  </cols>
  <sheetData>
    <row r="1" spans="1:15" ht="20.25" x14ac:dyDescent="0.3">
      <c r="A1" s="1" t="s">
        <v>0</v>
      </c>
    </row>
    <row r="2" spans="1:15" x14ac:dyDescent="0.25">
      <c r="A2" s="2" t="s">
        <v>157</v>
      </c>
    </row>
    <row r="3" spans="1:15" x14ac:dyDescent="0.25">
      <c r="A3" s="2"/>
      <c r="B3" s="2"/>
    </row>
    <row r="5" spans="1:15" ht="20.25" x14ac:dyDescent="0.3">
      <c r="A5" s="3" t="s">
        <v>2</v>
      </c>
      <c r="J5" s="4" t="s">
        <v>3</v>
      </c>
    </row>
    <row r="6" spans="1:15" x14ac:dyDescent="0.25">
      <c r="A6" s="5" t="s">
        <v>4</v>
      </c>
      <c r="B6" s="6" t="s">
        <v>5</v>
      </c>
      <c r="C6" s="6" t="s">
        <v>6</v>
      </c>
      <c r="J6" s="7" t="s">
        <v>158</v>
      </c>
    </row>
    <row r="7" spans="1:15" x14ac:dyDescent="0.25">
      <c r="A7" t="s">
        <v>8</v>
      </c>
      <c r="B7">
        <v>2</v>
      </c>
      <c r="C7">
        <v>1465</v>
      </c>
      <c r="J7" s="7"/>
      <c r="K7" s="7"/>
    </row>
    <row r="8" spans="1:15" x14ac:dyDescent="0.25">
      <c r="A8" s="8" t="s">
        <v>159</v>
      </c>
    </row>
    <row r="9" spans="1:15" x14ac:dyDescent="0.25">
      <c r="A9" s="8"/>
      <c r="J9" s="9" t="s">
        <v>10</v>
      </c>
    </row>
    <row r="10" spans="1:15" x14ac:dyDescent="0.25">
      <c r="A10" s="3" t="s">
        <v>11</v>
      </c>
    </row>
    <row r="11" spans="1:15" x14ac:dyDescent="0.25">
      <c r="A11" s="5" t="s">
        <v>4</v>
      </c>
      <c r="B11" s="6" t="s">
        <v>5</v>
      </c>
      <c r="C11" s="6" t="s">
        <v>6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</row>
    <row r="12" spans="1:15" x14ac:dyDescent="0.25">
      <c r="A12" t="s">
        <v>17</v>
      </c>
      <c r="B12">
        <v>2</v>
      </c>
      <c r="C12" s="11">
        <v>4692</v>
      </c>
      <c r="D12" s="11" t="s">
        <v>160</v>
      </c>
    </row>
    <row r="13" spans="1:15" x14ac:dyDescent="0.25">
      <c r="A13" t="s">
        <v>19</v>
      </c>
      <c r="B13">
        <v>2</v>
      </c>
      <c r="C13" s="11">
        <v>4844</v>
      </c>
      <c r="D13" s="11" t="s">
        <v>161</v>
      </c>
      <c r="J13" s="9" t="s">
        <v>21</v>
      </c>
      <c r="K13">
        <f>5014+1853+301+(-12+0+0)+13</f>
        <v>7169</v>
      </c>
      <c r="L13">
        <f>5001+1812+268+(-4+0+0)</f>
        <v>7077</v>
      </c>
      <c r="M13">
        <f>4682+1987+558+(1+0+0)</f>
        <v>7228</v>
      </c>
      <c r="N13">
        <f>4682+1987+677+(1+0+0)</f>
        <v>7347</v>
      </c>
      <c r="O13">
        <f>1215+2145+2778+1184+722+(0-16+0+0+0)</f>
        <v>8028</v>
      </c>
    </row>
    <row r="14" spans="1:15" x14ac:dyDescent="0.25">
      <c r="J14" s="9" t="s">
        <v>22</v>
      </c>
      <c r="K14">
        <f>5014+1853+265+(-12+0+0)+13</f>
        <v>7133</v>
      </c>
      <c r="L14">
        <f>5001+1812+232+(-4+0+0)</f>
        <v>7041</v>
      </c>
      <c r="M14">
        <f>4682+1987+485+(1+0+0)</f>
        <v>7155</v>
      </c>
      <c r="N14">
        <f>4682+1987+613+(1+0+0)</f>
        <v>7283</v>
      </c>
      <c r="O14">
        <f>1215+2145+2778+1184+371+(0-16+0+0+0)</f>
        <v>7677</v>
      </c>
    </row>
    <row r="15" spans="1:15" x14ac:dyDescent="0.25">
      <c r="A15" s="3" t="s">
        <v>23</v>
      </c>
      <c r="J15" s="9" t="s">
        <v>24</v>
      </c>
      <c r="K15">
        <f>5014+1822+248+(-12+0+0)+13</f>
        <v>7085</v>
      </c>
      <c r="L15">
        <f>5001+1760+238+(-4+0+0)</f>
        <v>6995</v>
      </c>
      <c r="M15">
        <f>4682+1915+522+(1+0+0)</f>
        <v>7120</v>
      </c>
      <c r="N15">
        <f>4682+1987+616+(1+0+0)</f>
        <v>7286</v>
      </c>
      <c r="O15">
        <f>1215+2145+2778+906+483+(0-16+0+0+0)</f>
        <v>7511</v>
      </c>
    </row>
    <row r="16" spans="1:15" x14ac:dyDescent="0.25">
      <c r="A16" s="5" t="s">
        <v>4</v>
      </c>
      <c r="B16" s="6" t="s">
        <v>5</v>
      </c>
      <c r="C16" s="6" t="s">
        <v>6</v>
      </c>
      <c r="J16" s="9" t="s">
        <v>25</v>
      </c>
      <c r="K16">
        <f>5014+1822+258+(-12+0+0)+13</f>
        <v>7095</v>
      </c>
      <c r="L16">
        <f>5001+1760+247+(-4+0+0)</f>
        <v>7004</v>
      </c>
      <c r="M16">
        <f>4682+1915+525+(1+0+0)</f>
        <v>7123</v>
      </c>
      <c r="N16">
        <f>4682+1915+648+(1+0+0)</f>
        <v>7246</v>
      </c>
      <c r="O16">
        <f>1215+2145+2778+906+442+(0-16+0+0+0)</f>
        <v>7470</v>
      </c>
    </row>
    <row r="17" spans="1:15" x14ac:dyDescent="0.25">
      <c r="A17" s="12" t="s">
        <v>26</v>
      </c>
      <c r="B17" s="12">
        <v>2</v>
      </c>
      <c r="C17" s="12">
        <v>1760</v>
      </c>
      <c r="J17" s="9" t="s">
        <v>27</v>
      </c>
      <c r="K17">
        <f>4870+1853+265+(-11+0+0)+7</f>
        <v>6984</v>
      </c>
      <c r="L17">
        <f>4867+1781+263+(1+0+0)</f>
        <v>6912</v>
      </c>
      <c r="M17">
        <f>4833+1750+481+(2+0+0)</f>
        <v>7066</v>
      </c>
      <c r="N17">
        <f>4682+1915+612+(1+0+0)</f>
        <v>7210</v>
      </c>
      <c r="O17">
        <f>1215+2145+2419+978+523+(0-16+0+0+0)</f>
        <v>7264</v>
      </c>
    </row>
    <row r="18" spans="1:15" x14ac:dyDescent="0.25">
      <c r="A18" s="12" t="s">
        <v>28</v>
      </c>
      <c r="B18" s="12">
        <v>2</v>
      </c>
      <c r="C18" s="12">
        <v>1812</v>
      </c>
      <c r="J18" s="9" t="s">
        <v>29</v>
      </c>
      <c r="K18">
        <f>4870+1853+233+(-11+0+0)+7</f>
        <v>6952</v>
      </c>
      <c r="L18">
        <f>4867+1781+229+(1+0+0)</f>
        <v>6878</v>
      </c>
      <c r="M18">
        <f>4833+1750+410+(2+0+0)</f>
        <v>6995</v>
      </c>
      <c r="N18">
        <f>4682+1915+642+(1+0+0)</f>
        <v>7240</v>
      </c>
      <c r="O18">
        <f>1215+2145+2419+978+344+(0-16+0+0+0)</f>
        <v>7085</v>
      </c>
    </row>
    <row r="19" spans="1:15" x14ac:dyDescent="0.25">
      <c r="A19" s="12" t="s">
        <v>30</v>
      </c>
      <c r="B19" s="12">
        <v>2</v>
      </c>
      <c r="C19" s="12">
        <v>1822</v>
      </c>
      <c r="J19" s="9" t="s">
        <v>31</v>
      </c>
      <c r="K19">
        <f>4870+1812+212+(-11+1+0)+7</f>
        <v>6891</v>
      </c>
      <c r="L19">
        <f>4867+1750+204+(1+0+0)</f>
        <v>6822</v>
      </c>
      <c r="M19">
        <f>4833+1750+425+(2+0+0)</f>
        <v>7010</v>
      </c>
      <c r="N19">
        <f>4833+1750+572+(2+0+0)</f>
        <v>7157</v>
      </c>
      <c r="O19">
        <f>1215+2145+2419+927+354+(0-16+0+0+0)</f>
        <v>7044</v>
      </c>
    </row>
    <row r="20" spans="1:15" x14ac:dyDescent="0.25">
      <c r="A20" s="12" t="s">
        <v>32</v>
      </c>
      <c r="B20" s="12">
        <v>4</v>
      </c>
      <c r="C20" s="12">
        <v>1853</v>
      </c>
      <c r="J20" s="9" t="s">
        <v>33</v>
      </c>
      <c r="K20">
        <f>4870+1812+215+(-11+1+0)+7</f>
        <v>6894</v>
      </c>
      <c r="L20">
        <f>4867+1750+205+(1+0+0)</f>
        <v>6823</v>
      </c>
      <c r="M20">
        <f>4833+1740+386+(2+0+0)</f>
        <v>6961</v>
      </c>
      <c r="N20">
        <f>4833+1750+513+(2+0+0)</f>
        <v>7098</v>
      </c>
      <c r="O20">
        <f>1215+2145+2419+927+440+(0-16+0+0+0)</f>
        <v>7130</v>
      </c>
    </row>
    <row r="21" spans="1:15" x14ac:dyDescent="0.25">
      <c r="A21" s="12" t="s">
        <v>34</v>
      </c>
      <c r="B21" s="12">
        <v>2</v>
      </c>
      <c r="C21" s="12">
        <v>4138</v>
      </c>
      <c r="J21" s="9" t="s">
        <v>35</v>
      </c>
      <c r="K21">
        <f>4139+1153+1225+250+(-7+0+0+0)</f>
        <v>6760</v>
      </c>
      <c r="L21">
        <f>4093+1143+1205+251+(2+0+0+0)</f>
        <v>6694</v>
      </c>
      <c r="M21">
        <f>4833+1740+338+(2+0+0)</f>
        <v>6913</v>
      </c>
      <c r="N21">
        <f>4833+1740+478+(2+0+0)</f>
        <v>7053</v>
      </c>
      <c r="O21">
        <f>1215+2145+2524+793+307+(0-16+0+0+0)</f>
        <v>6968</v>
      </c>
    </row>
    <row r="22" spans="1:15" x14ac:dyDescent="0.25">
      <c r="A22" s="12" t="s">
        <v>36</v>
      </c>
      <c r="B22" s="12">
        <v>2</v>
      </c>
      <c r="C22" s="12">
        <v>4867</v>
      </c>
      <c r="J22" s="9" t="s">
        <v>37</v>
      </c>
      <c r="K22">
        <f>4139+1153+1225+214+(-7+0+0+0)</f>
        <v>6724</v>
      </c>
      <c r="L22">
        <f>4093+1143+1205+208+(2+0+0+0)</f>
        <v>6651</v>
      </c>
      <c r="M22">
        <f>4833+1740+381+(2+0+0)</f>
        <v>6956</v>
      </c>
      <c r="N22">
        <f>4833+1740+453+(2+0+0)</f>
        <v>7028</v>
      </c>
      <c r="O22">
        <f>1215+2145+2524+793+287+(0-16+0+0+0)</f>
        <v>6948</v>
      </c>
    </row>
    <row r="23" spans="1:15" x14ac:dyDescent="0.25">
      <c r="J23" s="9" t="s">
        <v>38</v>
      </c>
      <c r="K23">
        <f>4139+1153+1112+243+(-7+0+1+0)</f>
        <v>6641</v>
      </c>
      <c r="L23">
        <f>4093+1143+1102+233+(2+0+0+0)</f>
        <v>6573</v>
      </c>
      <c r="M23">
        <f>4125+1153+1122+430+(2+0+0+0)</f>
        <v>6832</v>
      </c>
      <c r="O23">
        <f>1215+2145+2524+793+314+(0-16+0+0+0)</f>
        <v>6975</v>
      </c>
    </row>
    <row r="24" spans="1:15" x14ac:dyDescent="0.25">
      <c r="A24" s="3" t="s">
        <v>39</v>
      </c>
      <c r="J24" s="9" t="s">
        <v>40</v>
      </c>
      <c r="K24">
        <f>4139+1153+1112+224+(-7+0+1+0)</f>
        <v>6622</v>
      </c>
      <c r="L24">
        <f>4093+1143+1102+214+(2+0+0+0)</f>
        <v>6554</v>
      </c>
      <c r="M24">
        <f>4125+1153+1122+352+(2+0+0+0)</f>
        <v>6754</v>
      </c>
      <c r="O24">
        <f>1215+2145+2524+793+428+(0-16+0+0+0)</f>
        <v>7089</v>
      </c>
    </row>
    <row r="25" spans="1:15" x14ac:dyDescent="0.25">
      <c r="A25" s="5" t="s">
        <v>4</v>
      </c>
      <c r="B25" s="6" t="s">
        <v>5</v>
      </c>
      <c r="C25" s="6" t="s">
        <v>6</v>
      </c>
      <c r="J25" s="9" t="s">
        <v>41</v>
      </c>
      <c r="K25">
        <f>4139+2179+211+(-7+8+0)</f>
        <v>6530</v>
      </c>
      <c r="L25">
        <f>4093+2172+206+(2+2+0)</f>
        <v>6475</v>
      </c>
      <c r="M25">
        <f>4125+1153+1122+338+(2+0+0+0)</f>
        <v>6740</v>
      </c>
    </row>
    <row r="26" spans="1:15" x14ac:dyDescent="0.25">
      <c r="A26" s="12" t="s">
        <v>42</v>
      </c>
      <c r="B26" s="12">
        <v>2</v>
      </c>
      <c r="C26" s="12">
        <v>4869</v>
      </c>
      <c r="J26" s="9" t="s">
        <v>43</v>
      </c>
      <c r="K26">
        <f>4139+2179+204+(-7+8+0)</f>
        <v>6523</v>
      </c>
      <c r="L26">
        <f>4093+2172+185+(2+2+0)</f>
        <v>6454</v>
      </c>
      <c r="M26">
        <f>4125+1153+1174+196+(2+0+0+0)</f>
        <v>6650</v>
      </c>
    </row>
    <row r="27" spans="1:15" x14ac:dyDescent="0.25">
      <c r="A27" s="12" t="s">
        <v>44</v>
      </c>
      <c r="B27" s="12">
        <v>2</v>
      </c>
      <c r="C27" s="12">
        <v>5001</v>
      </c>
      <c r="J27" s="9" t="s">
        <v>45</v>
      </c>
      <c r="K27">
        <f>1071+4556+621+(0+1+0)</f>
        <v>6249</v>
      </c>
      <c r="L27">
        <f>1071+4556+633+(0+1+0)</f>
        <v>6261</v>
      </c>
      <c r="M27">
        <f>4125+1153+1174+181+(2+0+0+0)</f>
        <v>6635</v>
      </c>
    </row>
    <row r="28" spans="1:15" x14ac:dyDescent="0.25">
      <c r="J28" s="9" t="s">
        <v>46</v>
      </c>
      <c r="K28">
        <f>1071+4556+496+(0+1+0)</f>
        <v>6124</v>
      </c>
      <c r="L28">
        <f>1071+4556+554+(0+1+0)</f>
        <v>6182</v>
      </c>
      <c r="M28">
        <f>4125+2213+200+(2+2+0)</f>
        <v>6542</v>
      </c>
    </row>
    <row r="29" spans="1:15" x14ac:dyDescent="0.25">
      <c r="A29" s="3" t="s">
        <v>47</v>
      </c>
      <c r="J29" s="9" t="s">
        <v>48</v>
      </c>
      <c r="M29">
        <f>4125+2213+180+(2+2+0)</f>
        <v>6522</v>
      </c>
    </row>
    <row r="30" spans="1:15" x14ac:dyDescent="0.25">
      <c r="A30" s="5" t="s">
        <v>4</v>
      </c>
      <c r="B30" s="6" t="s">
        <v>5</v>
      </c>
      <c r="C30" s="6" t="s">
        <v>6</v>
      </c>
    </row>
    <row r="31" spans="1:15" x14ac:dyDescent="0.25">
      <c r="A31" s="12" t="s">
        <v>49</v>
      </c>
      <c r="B31" s="12">
        <v>2</v>
      </c>
      <c r="C31" s="12">
        <v>5014</v>
      </c>
    </row>
    <row r="33" spans="1:3" x14ac:dyDescent="0.25">
      <c r="A33" s="3" t="s">
        <v>50</v>
      </c>
    </row>
    <row r="34" spans="1:3" x14ac:dyDescent="0.25">
      <c r="A34" s="5" t="s">
        <v>4</v>
      </c>
      <c r="B34" s="6" t="s">
        <v>5</v>
      </c>
      <c r="C34" s="6" t="s">
        <v>6</v>
      </c>
    </row>
    <row r="35" spans="1:3" x14ac:dyDescent="0.25">
      <c r="A35" t="s">
        <v>51</v>
      </c>
      <c r="B35">
        <v>4</v>
      </c>
      <c r="C35">
        <v>180</v>
      </c>
    </row>
    <row r="36" spans="1:3" x14ac:dyDescent="0.25">
      <c r="A36" t="s">
        <v>52</v>
      </c>
      <c r="B36">
        <v>2</v>
      </c>
      <c r="C36">
        <v>185</v>
      </c>
    </row>
    <row r="37" spans="1:3" x14ac:dyDescent="0.25">
      <c r="A37" t="s">
        <v>53</v>
      </c>
      <c r="B37">
        <v>2</v>
      </c>
      <c r="C37">
        <v>196</v>
      </c>
    </row>
    <row r="38" spans="1:3" x14ac:dyDescent="0.25">
      <c r="A38" t="s">
        <v>54</v>
      </c>
      <c r="B38">
        <v>2</v>
      </c>
      <c r="C38">
        <v>200</v>
      </c>
    </row>
    <row r="39" spans="1:3" x14ac:dyDescent="0.25">
      <c r="A39" t="s">
        <v>162</v>
      </c>
      <c r="B39">
        <v>4</v>
      </c>
      <c r="C39">
        <v>204</v>
      </c>
    </row>
    <row r="40" spans="1:3" x14ac:dyDescent="0.25">
      <c r="A40" t="s">
        <v>163</v>
      </c>
      <c r="B40">
        <v>2</v>
      </c>
      <c r="C40">
        <v>205</v>
      </c>
    </row>
    <row r="41" spans="1:3" x14ac:dyDescent="0.25">
      <c r="A41" t="s">
        <v>164</v>
      </c>
      <c r="B41">
        <v>2</v>
      </c>
      <c r="C41">
        <v>206</v>
      </c>
    </row>
    <row r="42" spans="1:3" x14ac:dyDescent="0.25">
      <c r="A42" t="s">
        <v>57</v>
      </c>
      <c r="B42">
        <v>2</v>
      </c>
      <c r="C42">
        <v>208</v>
      </c>
    </row>
    <row r="43" spans="1:3" x14ac:dyDescent="0.25">
      <c r="A43" t="s">
        <v>58</v>
      </c>
      <c r="B43">
        <v>2</v>
      </c>
      <c r="C43">
        <v>211</v>
      </c>
    </row>
    <row r="44" spans="1:3" x14ac:dyDescent="0.25">
      <c r="A44" t="s">
        <v>165</v>
      </c>
      <c r="B44">
        <v>4</v>
      </c>
      <c r="C44">
        <v>214</v>
      </c>
    </row>
    <row r="45" spans="1:3" x14ac:dyDescent="0.25">
      <c r="A45" t="s">
        <v>61</v>
      </c>
      <c r="B45">
        <v>2</v>
      </c>
      <c r="C45">
        <v>224</v>
      </c>
    </row>
    <row r="46" spans="1:3" x14ac:dyDescent="0.25">
      <c r="A46" t="s">
        <v>62</v>
      </c>
      <c r="B46">
        <v>2</v>
      </c>
      <c r="C46">
        <v>229</v>
      </c>
    </row>
    <row r="47" spans="1:3" x14ac:dyDescent="0.25">
      <c r="A47" t="s">
        <v>64</v>
      </c>
      <c r="B47">
        <v>2</v>
      </c>
      <c r="C47">
        <v>232</v>
      </c>
    </row>
    <row r="48" spans="1:3" x14ac:dyDescent="0.25">
      <c r="A48" t="s">
        <v>63</v>
      </c>
      <c r="B48">
        <v>2</v>
      </c>
      <c r="C48">
        <v>233</v>
      </c>
    </row>
    <row r="49" spans="1:3" x14ac:dyDescent="0.25">
      <c r="A49" t="s">
        <v>65</v>
      </c>
      <c r="B49">
        <v>2</v>
      </c>
      <c r="C49">
        <v>238</v>
      </c>
    </row>
    <row r="50" spans="1:3" x14ac:dyDescent="0.25">
      <c r="A50" t="s">
        <v>66</v>
      </c>
      <c r="B50">
        <v>2</v>
      </c>
      <c r="C50">
        <v>243</v>
      </c>
    </row>
    <row r="51" spans="1:3" x14ac:dyDescent="0.25">
      <c r="A51" t="s">
        <v>67</v>
      </c>
      <c r="B51">
        <v>2</v>
      </c>
      <c r="C51">
        <v>250</v>
      </c>
    </row>
    <row r="52" spans="1:3" x14ac:dyDescent="0.25">
      <c r="A52" t="s">
        <v>68</v>
      </c>
      <c r="B52">
        <v>2</v>
      </c>
      <c r="C52">
        <v>251</v>
      </c>
    </row>
    <row r="53" spans="1:3" x14ac:dyDescent="0.25">
      <c r="A53" t="s">
        <v>69</v>
      </c>
      <c r="B53">
        <v>2</v>
      </c>
      <c r="C53">
        <v>263</v>
      </c>
    </row>
    <row r="54" spans="1:3" x14ac:dyDescent="0.25">
      <c r="A54" t="s">
        <v>70</v>
      </c>
      <c r="B54">
        <v>2</v>
      </c>
      <c r="C54">
        <v>287</v>
      </c>
    </row>
    <row r="55" spans="1:3" x14ac:dyDescent="0.25">
      <c r="A55" t="s">
        <v>71</v>
      </c>
      <c r="B55">
        <v>2</v>
      </c>
      <c r="C55">
        <v>307</v>
      </c>
    </row>
    <row r="56" spans="1:3" x14ac:dyDescent="0.25">
      <c r="A56" t="s">
        <v>72</v>
      </c>
      <c r="B56">
        <v>2</v>
      </c>
      <c r="C56">
        <v>314</v>
      </c>
    </row>
    <row r="57" spans="1:3" x14ac:dyDescent="0.25">
      <c r="A57" t="s">
        <v>166</v>
      </c>
      <c r="B57">
        <v>4</v>
      </c>
      <c r="C57">
        <v>338</v>
      </c>
    </row>
    <row r="58" spans="1:3" x14ac:dyDescent="0.25">
      <c r="A58" t="s">
        <v>75</v>
      </c>
      <c r="B58">
        <v>2</v>
      </c>
      <c r="C58">
        <v>344</v>
      </c>
    </row>
    <row r="59" spans="1:3" x14ac:dyDescent="0.25">
      <c r="A59" t="s">
        <v>76</v>
      </c>
      <c r="B59">
        <v>2</v>
      </c>
      <c r="C59">
        <v>352</v>
      </c>
    </row>
    <row r="60" spans="1:3" x14ac:dyDescent="0.25">
      <c r="A60" t="s">
        <v>77</v>
      </c>
      <c r="B60">
        <v>2</v>
      </c>
      <c r="C60">
        <v>354</v>
      </c>
    </row>
    <row r="61" spans="1:3" x14ac:dyDescent="0.25">
      <c r="A61" t="s">
        <v>78</v>
      </c>
      <c r="B61">
        <v>2</v>
      </c>
      <c r="C61">
        <v>371</v>
      </c>
    </row>
    <row r="62" spans="1:3" x14ac:dyDescent="0.25">
      <c r="A62" t="s">
        <v>79</v>
      </c>
      <c r="B62">
        <v>2</v>
      </c>
      <c r="C62">
        <v>381</v>
      </c>
    </row>
    <row r="63" spans="1:3" x14ac:dyDescent="0.25">
      <c r="A63" t="s">
        <v>80</v>
      </c>
      <c r="B63">
        <v>2</v>
      </c>
      <c r="C63">
        <v>386</v>
      </c>
    </row>
    <row r="64" spans="1:3" x14ac:dyDescent="0.25">
      <c r="A64" t="s">
        <v>81</v>
      </c>
      <c r="B64">
        <v>2</v>
      </c>
      <c r="C64">
        <v>410</v>
      </c>
    </row>
    <row r="65" spans="1:3" x14ac:dyDescent="0.25">
      <c r="A65" t="s">
        <v>82</v>
      </c>
      <c r="B65">
        <v>2</v>
      </c>
      <c r="C65">
        <v>425</v>
      </c>
    </row>
    <row r="66" spans="1:3" x14ac:dyDescent="0.25">
      <c r="A66" t="s">
        <v>84</v>
      </c>
      <c r="B66">
        <v>2</v>
      </c>
      <c r="C66">
        <v>428</v>
      </c>
    </row>
    <row r="67" spans="1:3" x14ac:dyDescent="0.25">
      <c r="A67" t="s">
        <v>83</v>
      </c>
      <c r="B67">
        <v>2</v>
      </c>
      <c r="C67">
        <v>430</v>
      </c>
    </row>
    <row r="68" spans="1:3" x14ac:dyDescent="0.25">
      <c r="A68" t="s">
        <v>167</v>
      </c>
      <c r="B68">
        <v>2</v>
      </c>
      <c r="C68">
        <v>440</v>
      </c>
    </row>
    <row r="69" spans="1:3" x14ac:dyDescent="0.25">
      <c r="A69" t="s">
        <v>168</v>
      </c>
      <c r="B69">
        <v>2</v>
      </c>
      <c r="C69">
        <v>442</v>
      </c>
    </row>
    <row r="70" spans="1:3" x14ac:dyDescent="0.25">
      <c r="A70" t="s">
        <v>86</v>
      </c>
      <c r="B70">
        <v>2</v>
      </c>
      <c r="C70">
        <v>453</v>
      </c>
    </row>
    <row r="71" spans="1:3" x14ac:dyDescent="0.25">
      <c r="A71" t="s">
        <v>87</v>
      </c>
      <c r="B71">
        <v>2</v>
      </c>
      <c r="C71">
        <v>478</v>
      </c>
    </row>
    <row r="72" spans="1:3" x14ac:dyDescent="0.25">
      <c r="A72" t="s">
        <v>88</v>
      </c>
      <c r="B72">
        <v>2</v>
      </c>
      <c r="C72">
        <v>481</v>
      </c>
    </row>
    <row r="73" spans="1:3" x14ac:dyDescent="0.25">
      <c r="A73" t="s">
        <v>89</v>
      </c>
      <c r="B73">
        <v>2</v>
      </c>
      <c r="C73">
        <v>483</v>
      </c>
    </row>
    <row r="74" spans="1:3" x14ac:dyDescent="0.25">
      <c r="A74" t="s">
        <v>90</v>
      </c>
      <c r="B74">
        <v>2</v>
      </c>
      <c r="C74">
        <v>485</v>
      </c>
    </row>
    <row r="75" spans="1:3" x14ac:dyDescent="0.25">
      <c r="A75" t="s">
        <v>91</v>
      </c>
      <c r="B75">
        <v>2</v>
      </c>
      <c r="C75">
        <v>496</v>
      </c>
    </row>
    <row r="76" spans="1:3" x14ac:dyDescent="0.25">
      <c r="A76" t="s">
        <v>92</v>
      </c>
      <c r="B76">
        <v>2</v>
      </c>
      <c r="C76">
        <v>513</v>
      </c>
    </row>
    <row r="77" spans="1:3" x14ac:dyDescent="0.25">
      <c r="A77" t="s">
        <v>169</v>
      </c>
      <c r="B77">
        <v>4</v>
      </c>
      <c r="C77">
        <v>522</v>
      </c>
    </row>
    <row r="78" spans="1:3" x14ac:dyDescent="0.25">
      <c r="A78" t="s">
        <v>95</v>
      </c>
      <c r="B78">
        <v>2</v>
      </c>
      <c r="C78">
        <v>525</v>
      </c>
    </row>
    <row r="79" spans="1:3" x14ac:dyDescent="0.25">
      <c r="A79" t="s">
        <v>96</v>
      </c>
      <c r="B79">
        <v>2</v>
      </c>
      <c r="C79">
        <v>554</v>
      </c>
    </row>
    <row r="80" spans="1:3" x14ac:dyDescent="0.25">
      <c r="A80" t="s">
        <v>97</v>
      </c>
      <c r="B80">
        <v>2</v>
      </c>
      <c r="C80">
        <v>558</v>
      </c>
    </row>
    <row r="81" spans="1:3" x14ac:dyDescent="0.25">
      <c r="A81" t="s">
        <v>98</v>
      </c>
      <c r="B81">
        <v>2</v>
      </c>
      <c r="C81">
        <v>572</v>
      </c>
    </row>
    <row r="82" spans="1:3" x14ac:dyDescent="0.25">
      <c r="A82" t="s">
        <v>99</v>
      </c>
      <c r="B82">
        <v>2</v>
      </c>
      <c r="C82">
        <v>612</v>
      </c>
    </row>
    <row r="83" spans="1:3" x14ac:dyDescent="0.25">
      <c r="A83" t="s">
        <v>100</v>
      </c>
      <c r="B83">
        <v>2</v>
      </c>
      <c r="C83">
        <v>613</v>
      </c>
    </row>
    <row r="84" spans="1:3" x14ac:dyDescent="0.25">
      <c r="A84" t="s">
        <v>170</v>
      </c>
      <c r="B84">
        <v>2</v>
      </c>
      <c r="C84">
        <v>616</v>
      </c>
    </row>
    <row r="85" spans="1:3" x14ac:dyDescent="0.25">
      <c r="A85" t="s">
        <v>171</v>
      </c>
      <c r="B85">
        <v>2</v>
      </c>
      <c r="C85">
        <v>621</v>
      </c>
    </row>
    <row r="86" spans="1:3" x14ac:dyDescent="0.25">
      <c r="A86" t="s">
        <v>102</v>
      </c>
      <c r="B86">
        <v>2</v>
      </c>
      <c r="C86">
        <v>633</v>
      </c>
    </row>
    <row r="87" spans="1:3" x14ac:dyDescent="0.25">
      <c r="A87" t="s">
        <v>103</v>
      </c>
      <c r="B87">
        <v>2</v>
      </c>
      <c r="C87">
        <v>642</v>
      </c>
    </row>
    <row r="88" spans="1:3" x14ac:dyDescent="0.25">
      <c r="A88" t="s">
        <v>104</v>
      </c>
      <c r="B88">
        <v>2</v>
      </c>
      <c r="C88">
        <v>648</v>
      </c>
    </row>
    <row r="89" spans="1:3" x14ac:dyDescent="0.25">
      <c r="A89" t="s">
        <v>105</v>
      </c>
      <c r="B89">
        <v>2</v>
      </c>
      <c r="C89">
        <v>677</v>
      </c>
    </row>
    <row r="90" spans="1:3" x14ac:dyDescent="0.25">
      <c r="A90" t="s">
        <v>106</v>
      </c>
      <c r="B90">
        <v>2</v>
      </c>
      <c r="C90">
        <v>722</v>
      </c>
    </row>
    <row r="91" spans="1:3" x14ac:dyDescent="0.25">
      <c r="A91" t="s">
        <v>107</v>
      </c>
      <c r="B91">
        <v>4</v>
      </c>
      <c r="C91">
        <v>793</v>
      </c>
    </row>
    <row r="92" spans="1:3" x14ac:dyDescent="0.25">
      <c r="A92" t="s">
        <v>108</v>
      </c>
      <c r="B92">
        <v>2</v>
      </c>
      <c r="C92">
        <v>906</v>
      </c>
    </row>
    <row r="93" spans="1:3" x14ac:dyDescent="0.25">
      <c r="A93" t="s">
        <v>109</v>
      </c>
      <c r="B93">
        <v>2</v>
      </c>
      <c r="C93">
        <v>927</v>
      </c>
    </row>
    <row r="94" spans="1:3" x14ac:dyDescent="0.25">
      <c r="A94" t="s">
        <v>110</v>
      </c>
      <c r="B94">
        <v>2</v>
      </c>
      <c r="C94">
        <v>978</v>
      </c>
    </row>
    <row r="95" spans="1:3" x14ac:dyDescent="0.25">
      <c r="A95" t="s">
        <v>111</v>
      </c>
      <c r="B95">
        <v>2</v>
      </c>
      <c r="C95">
        <v>1102</v>
      </c>
    </row>
    <row r="96" spans="1:3" x14ac:dyDescent="0.25">
      <c r="A96" t="s">
        <v>112</v>
      </c>
      <c r="B96">
        <v>2</v>
      </c>
      <c r="C96">
        <v>1122</v>
      </c>
    </row>
    <row r="97" spans="1:3" x14ac:dyDescent="0.25">
      <c r="A97" t="s">
        <v>113</v>
      </c>
      <c r="B97">
        <v>2</v>
      </c>
      <c r="C97">
        <v>1174</v>
      </c>
    </row>
    <row r="98" spans="1:3" x14ac:dyDescent="0.25">
      <c r="A98" t="s">
        <v>114</v>
      </c>
      <c r="B98">
        <v>2</v>
      </c>
      <c r="C98">
        <v>1184</v>
      </c>
    </row>
    <row r="99" spans="1:3" x14ac:dyDescent="0.25">
      <c r="A99" t="s">
        <v>115</v>
      </c>
      <c r="B99">
        <v>2</v>
      </c>
      <c r="C99">
        <v>1204</v>
      </c>
    </row>
    <row r="100" spans="1:3" x14ac:dyDescent="0.25">
      <c r="A100" t="s">
        <v>116</v>
      </c>
      <c r="B100">
        <v>2</v>
      </c>
      <c r="C100">
        <v>2172</v>
      </c>
    </row>
    <row r="101" spans="1:3" x14ac:dyDescent="0.25">
      <c r="A101" t="s">
        <v>117</v>
      </c>
      <c r="B101">
        <v>2</v>
      </c>
      <c r="C101">
        <v>2213</v>
      </c>
    </row>
    <row r="103" spans="1:3" x14ac:dyDescent="0.25">
      <c r="A103" s="3" t="s">
        <v>119</v>
      </c>
    </row>
    <row r="104" spans="1:3" x14ac:dyDescent="0.25">
      <c r="A104" s="5" t="s">
        <v>4</v>
      </c>
      <c r="B104" s="6" t="s">
        <v>5</v>
      </c>
      <c r="C104" s="6" t="s">
        <v>6</v>
      </c>
    </row>
    <row r="105" spans="1:3" x14ac:dyDescent="0.25">
      <c r="A105" s="12" t="s">
        <v>120</v>
      </c>
      <c r="B105" s="12">
        <v>2</v>
      </c>
      <c r="C105" s="12">
        <v>1112</v>
      </c>
    </row>
    <row r="106" spans="1:3" x14ac:dyDescent="0.25">
      <c r="A106" s="12" t="s">
        <v>121</v>
      </c>
      <c r="B106" s="12">
        <v>2</v>
      </c>
      <c r="C106" s="12">
        <v>2178</v>
      </c>
    </row>
    <row r="107" spans="1:3" x14ac:dyDescent="0.25">
      <c r="A107" s="12" t="s">
        <v>122</v>
      </c>
      <c r="B107" s="12">
        <v>2</v>
      </c>
      <c r="C107" s="12">
        <v>2419</v>
      </c>
    </row>
    <row r="108" spans="1:3" x14ac:dyDescent="0.25">
      <c r="A108" s="12" t="s">
        <v>123</v>
      </c>
      <c r="B108" s="12">
        <v>2</v>
      </c>
      <c r="C108" s="12">
        <v>2524</v>
      </c>
    </row>
    <row r="109" spans="1:3" x14ac:dyDescent="0.25">
      <c r="A109" s="12" t="s">
        <v>124</v>
      </c>
      <c r="B109" s="12">
        <v>2</v>
      </c>
      <c r="C109" s="12">
        <v>2778</v>
      </c>
    </row>
    <row r="111" spans="1:3" x14ac:dyDescent="0.25">
      <c r="A111" s="3" t="s">
        <v>125</v>
      </c>
    </row>
    <row r="112" spans="1:3" x14ac:dyDescent="0.25">
      <c r="A112" s="5" t="s">
        <v>4</v>
      </c>
      <c r="B112" s="6" t="s">
        <v>5</v>
      </c>
      <c r="C112" s="6" t="s">
        <v>6</v>
      </c>
    </row>
    <row r="113" spans="1:3" x14ac:dyDescent="0.25">
      <c r="A113" t="s">
        <v>126</v>
      </c>
      <c r="B113">
        <v>2</v>
      </c>
      <c r="C113">
        <v>247</v>
      </c>
    </row>
    <row r="114" spans="1:3" x14ac:dyDescent="0.25">
      <c r="A114" t="s">
        <v>127</v>
      </c>
      <c r="B114">
        <v>2</v>
      </c>
      <c r="C114">
        <v>268</v>
      </c>
    </row>
    <row r="115" spans="1:3" x14ac:dyDescent="0.25">
      <c r="A115" t="s">
        <v>128</v>
      </c>
      <c r="B115">
        <v>2</v>
      </c>
      <c r="C115">
        <v>1143</v>
      </c>
    </row>
    <row r="116" spans="1:3" x14ac:dyDescent="0.25">
      <c r="A116" t="s">
        <v>129</v>
      </c>
      <c r="B116">
        <v>2</v>
      </c>
      <c r="C116">
        <v>1153</v>
      </c>
    </row>
    <row r="117" spans="1:3" x14ac:dyDescent="0.25">
      <c r="A117" t="s">
        <v>130</v>
      </c>
      <c r="B117">
        <v>2</v>
      </c>
      <c r="C117">
        <v>1740</v>
      </c>
    </row>
    <row r="118" spans="1:3" x14ac:dyDescent="0.25">
      <c r="A118" t="s">
        <v>131</v>
      </c>
      <c r="B118">
        <v>2</v>
      </c>
      <c r="C118">
        <v>1750</v>
      </c>
    </row>
    <row r="120" spans="1:3" x14ac:dyDescent="0.25">
      <c r="A120" s="3" t="s">
        <v>132</v>
      </c>
    </row>
    <row r="121" spans="1:3" x14ac:dyDescent="0.25">
      <c r="A121" s="5" t="s">
        <v>4</v>
      </c>
      <c r="B121" s="6" t="s">
        <v>5</v>
      </c>
      <c r="C121" s="6" t="s">
        <v>6</v>
      </c>
    </row>
    <row r="122" spans="1:3" x14ac:dyDescent="0.25">
      <c r="A122" s="12" t="s">
        <v>133</v>
      </c>
      <c r="B122" s="12">
        <v>2</v>
      </c>
      <c r="C122" s="12">
        <v>212</v>
      </c>
    </row>
    <row r="123" spans="1:3" x14ac:dyDescent="0.25">
      <c r="A123" s="12" t="s">
        <v>134</v>
      </c>
      <c r="B123" s="12">
        <v>2</v>
      </c>
      <c r="C123" s="12">
        <v>215</v>
      </c>
    </row>
    <row r="124" spans="1:3" x14ac:dyDescent="0.25">
      <c r="A124" s="12" t="s">
        <v>135</v>
      </c>
      <c r="B124" s="12">
        <v>2</v>
      </c>
      <c r="C124" s="12">
        <v>233</v>
      </c>
    </row>
    <row r="125" spans="1:3" x14ac:dyDescent="0.25">
      <c r="A125" s="12" t="s">
        <v>136</v>
      </c>
      <c r="B125" s="12">
        <v>2</v>
      </c>
      <c r="C125" s="12">
        <v>248</v>
      </c>
    </row>
    <row r="126" spans="1:3" x14ac:dyDescent="0.25">
      <c r="A126" s="12" t="s">
        <v>137</v>
      </c>
      <c r="B126" s="12">
        <v>2</v>
      </c>
      <c r="C126" s="12">
        <v>265</v>
      </c>
    </row>
    <row r="127" spans="1:3" x14ac:dyDescent="0.25">
      <c r="A127" s="12" t="s">
        <v>138</v>
      </c>
      <c r="B127" s="12">
        <v>2</v>
      </c>
      <c r="C127" s="12">
        <v>1225</v>
      </c>
    </row>
    <row r="129" spans="1:4" x14ac:dyDescent="0.25">
      <c r="A129" s="3" t="s">
        <v>139</v>
      </c>
    </row>
    <row r="130" spans="1:4" x14ac:dyDescent="0.25">
      <c r="A130" s="5" t="s">
        <v>4</v>
      </c>
      <c r="B130" s="6" t="s">
        <v>5</v>
      </c>
      <c r="C130" s="6" t="s">
        <v>6</v>
      </c>
    </row>
    <row r="131" spans="1:4" x14ac:dyDescent="0.25">
      <c r="A131" t="s">
        <v>140</v>
      </c>
      <c r="B131">
        <v>2</v>
      </c>
      <c r="C131">
        <v>1915</v>
      </c>
    </row>
    <row r="132" spans="1:4" x14ac:dyDescent="0.25">
      <c r="A132" t="s">
        <v>141</v>
      </c>
      <c r="B132">
        <v>2</v>
      </c>
      <c r="C132">
        <v>1987</v>
      </c>
    </row>
    <row r="133" spans="1:4" x14ac:dyDescent="0.25">
      <c r="A133" t="s">
        <v>142</v>
      </c>
      <c r="B133">
        <v>2</v>
      </c>
      <c r="C133">
        <v>4093</v>
      </c>
    </row>
    <row r="134" spans="1:4" x14ac:dyDescent="0.25">
      <c r="A134" t="s">
        <v>143</v>
      </c>
      <c r="B134">
        <v>2</v>
      </c>
      <c r="C134" s="11">
        <v>4135</v>
      </c>
      <c r="D134" s="11" t="s">
        <v>172</v>
      </c>
    </row>
    <row r="135" spans="1:4" x14ac:dyDescent="0.25">
      <c r="A135" t="s">
        <v>118</v>
      </c>
      <c r="B135">
        <v>2</v>
      </c>
      <c r="C135">
        <v>4556</v>
      </c>
    </row>
    <row r="137" spans="1:4" x14ac:dyDescent="0.25">
      <c r="A137" s="3" t="s">
        <v>145</v>
      </c>
    </row>
    <row r="138" spans="1:4" x14ac:dyDescent="0.25">
      <c r="A138" s="5" t="s">
        <v>4</v>
      </c>
      <c r="B138" s="6" t="s">
        <v>5</v>
      </c>
      <c r="C138" s="6" t="s">
        <v>6</v>
      </c>
    </row>
    <row r="139" spans="1:4" x14ac:dyDescent="0.25">
      <c r="A139" s="12" t="s">
        <v>146</v>
      </c>
      <c r="B139" s="12">
        <v>2</v>
      </c>
      <c r="C139" s="12">
        <v>258</v>
      </c>
    </row>
    <row r="140" spans="1:4" x14ac:dyDescent="0.25">
      <c r="A140" s="12" t="s">
        <v>147</v>
      </c>
      <c r="B140" s="12">
        <v>2</v>
      </c>
      <c r="C140" s="12">
        <v>265</v>
      </c>
    </row>
    <row r="141" spans="1:4" x14ac:dyDescent="0.25">
      <c r="A141" s="12" t="s">
        <v>148</v>
      </c>
      <c r="B141" s="12">
        <v>2</v>
      </c>
      <c r="C141" s="12">
        <v>301</v>
      </c>
    </row>
    <row r="142" spans="1:4" x14ac:dyDescent="0.25">
      <c r="A142" s="12" t="s">
        <v>149</v>
      </c>
      <c r="B142" s="12">
        <v>2</v>
      </c>
      <c r="C142" s="12">
        <v>1153</v>
      </c>
    </row>
    <row r="143" spans="1:4" x14ac:dyDescent="0.25">
      <c r="A143" s="12" t="s">
        <v>150</v>
      </c>
      <c r="B143" s="12">
        <v>2</v>
      </c>
      <c r="C143" s="12">
        <v>1750</v>
      </c>
    </row>
    <row r="144" spans="1:4" x14ac:dyDescent="0.25">
      <c r="A144" s="12" t="s">
        <v>151</v>
      </c>
      <c r="B144" s="12">
        <v>2</v>
      </c>
      <c r="C144" s="12">
        <v>1781</v>
      </c>
    </row>
    <row r="145" spans="1:4" x14ac:dyDescent="0.25">
      <c r="A145" s="12" t="s">
        <v>152</v>
      </c>
      <c r="B145" s="12">
        <v>2</v>
      </c>
      <c r="C145" s="12">
        <v>1812</v>
      </c>
    </row>
    <row r="147" spans="1:4" x14ac:dyDescent="0.25">
      <c r="A147" s="3" t="s">
        <v>153</v>
      </c>
    </row>
    <row r="148" spans="1:4" x14ac:dyDescent="0.25">
      <c r="A148" s="5" t="s">
        <v>4</v>
      </c>
      <c r="B148" s="6" t="s">
        <v>5</v>
      </c>
      <c r="C148" s="6" t="s">
        <v>6</v>
      </c>
    </row>
    <row r="149" spans="1:4" x14ac:dyDescent="0.25">
      <c r="A149" t="s">
        <v>154</v>
      </c>
      <c r="B149">
        <v>2</v>
      </c>
      <c r="C149" s="11">
        <v>1080</v>
      </c>
      <c r="D149" s="11" t="s">
        <v>173</v>
      </c>
    </row>
    <row r="150" spans="1:4" x14ac:dyDescent="0.25">
      <c r="A150" t="s">
        <v>156</v>
      </c>
      <c r="B150">
        <v>2</v>
      </c>
      <c r="C150">
        <v>2145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S</vt:lpstr>
      <vt:lpstr>MS</vt:lpstr>
      <vt:lpstr>ML</vt:lpstr>
      <vt:lpstr>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2021-10-29T09:19:05Z</dcterms:created>
  <dcterms:modified xsi:type="dcterms:W3CDTF">2021-10-29T09:24:10Z</dcterms:modified>
</cp:coreProperties>
</file>