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325"/>
  </bookViews>
  <sheets>
    <sheet name="Line details" sheetId="1" r:id="rId1"/>
    <sheet name="DECAL" sheetId="4" r:id="rId2"/>
    <sheet name="Line check" sheetId="2" r:id="rId3"/>
    <sheet name="Line mods" sheetId="3" r:id="rId4"/>
  </sheets>
  <externalReferences>
    <externalReference r:id="rId5"/>
  </externalReferences>
  <calcPr calcId="125725" concurrentCalc="0"/>
</workbook>
</file>

<file path=xl/calcChain.xml><?xml version="1.0" encoding="utf-8"?>
<calcChain xmlns="http://schemas.openxmlformats.org/spreadsheetml/2006/main">
  <c r="D66" i="1"/>
  <c r="D67"/>
  <c r="D68"/>
  <c r="D69"/>
  <c r="D70"/>
  <c r="D71"/>
  <c r="D72"/>
  <c r="D73"/>
  <c r="D74"/>
  <c r="D75"/>
  <c r="D76"/>
  <c r="D77"/>
  <c r="D78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6"/>
  <c r="D107"/>
  <c r="D108"/>
  <c r="D109"/>
  <c r="D110"/>
  <c r="D111"/>
  <c r="D112"/>
  <c r="D113"/>
  <c r="D114"/>
  <c r="D115"/>
  <c r="D116"/>
  <c r="D121"/>
  <c r="D122"/>
  <c r="D123"/>
  <c r="D124"/>
  <c r="D125"/>
  <c r="D126"/>
  <c r="D127"/>
  <c r="D139"/>
  <c r="D135"/>
  <c r="D131"/>
  <c r="D120"/>
  <c r="D105"/>
  <c r="D82"/>
  <c r="D65"/>
  <c r="D45"/>
  <c r="D41"/>
  <c r="D37"/>
  <c r="D33"/>
  <c r="B21" i="2"/>
  <c r="I71" i="1"/>
  <c r="H71"/>
  <c r="G71"/>
  <c r="J44"/>
  <c r="J43"/>
  <c r="J42"/>
  <c r="J41"/>
  <c r="L21"/>
  <c r="I54"/>
  <c r="H54"/>
  <c r="I53"/>
  <c r="G54"/>
  <c r="H53"/>
  <c r="I52"/>
  <c r="I51"/>
  <c r="I50"/>
  <c r="I49"/>
  <c r="H35"/>
  <c r="G35"/>
  <c r="G59"/>
  <c r="G60"/>
  <c r="G61"/>
  <c r="G62"/>
  <c r="G63"/>
  <c r="G64"/>
  <c r="G65"/>
  <c r="G66"/>
  <c r="G67"/>
  <c r="G68"/>
  <c r="G69"/>
  <c r="G70"/>
  <c r="N9" i="2"/>
  <c r="N10"/>
  <c r="N11"/>
  <c r="N12"/>
  <c r="N13"/>
  <c r="H9"/>
  <c r="H10"/>
  <c r="H11"/>
  <c r="H12"/>
  <c r="H13"/>
  <c r="H14"/>
  <c r="H15"/>
  <c r="E9"/>
  <c r="E10"/>
  <c r="E11"/>
  <c r="E12"/>
  <c r="E13"/>
  <c r="E14"/>
  <c r="E15"/>
  <c r="E16"/>
  <c r="E17"/>
  <c r="E18"/>
  <c r="E19"/>
  <c r="B9"/>
  <c r="B10"/>
  <c r="B11"/>
  <c r="B12"/>
  <c r="B13"/>
  <c r="B14"/>
  <c r="B15"/>
  <c r="B16"/>
  <c r="B17"/>
  <c r="B18"/>
  <c r="B19"/>
  <c r="B20"/>
  <c r="N8"/>
  <c r="H8"/>
  <c r="E8"/>
  <c r="B8"/>
  <c r="K26" i="1"/>
  <c r="K25"/>
  <c r="K24"/>
  <c r="K23"/>
  <c r="K22"/>
  <c r="K21"/>
  <c r="I34"/>
  <c r="J24"/>
  <c r="J23"/>
  <c r="J22"/>
  <c r="J21"/>
  <c r="H34"/>
  <c r="I33"/>
  <c r="I32"/>
  <c r="I31"/>
  <c r="I30"/>
  <c r="I29"/>
  <c r="I28"/>
  <c r="I27"/>
  <c r="I26"/>
  <c r="I25"/>
  <c r="I24"/>
  <c r="I23"/>
  <c r="I22"/>
  <c r="I21"/>
  <c r="G34"/>
  <c r="H33"/>
  <c r="H32"/>
  <c r="H31"/>
  <c r="H30"/>
  <c r="H29"/>
  <c r="H28"/>
  <c r="H27"/>
  <c r="H26"/>
  <c r="H25"/>
  <c r="H24"/>
  <c r="H23"/>
  <c r="H22"/>
  <c r="H21"/>
  <c r="G33"/>
  <c r="G32"/>
  <c r="G31"/>
  <c r="G30"/>
  <c r="G29"/>
  <c r="G28"/>
  <c r="G27"/>
  <c r="G26"/>
  <c r="G25"/>
  <c r="G24"/>
  <c r="G23"/>
  <c r="G22"/>
  <c r="G21"/>
  <c r="K21" i="2"/>
  <c r="H21"/>
  <c r="H70" i="1"/>
  <c r="E20" i="2"/>
  <c r="G53" i="1"/>
  <c r="H52"/>
  <c r="H69"/>
  <c r="G52"/>
  <c r="H51"/>
  <c r="H68"/>
  <c r="G51"/>
  <c r="H50"/>
  <c r="H67"/>
  <c r="G50"/>
  <c r="H49"/>
  <c r="H66"/>
  <c r="G49"/>
  <c r="I48"/>
  <c r="H48"/>
  <c r="H65"/>
  <c r="G48"/>
  <c r="I47"/>
  <c r="H47"/>
  <c r="H64"/>
  <c r="G47"/>
  <c r="K46"/>
  <c r="K63"/>
  <c r="I46"/>
  <c r="I63"/>
  <c r="H46"/>
  <c r="G46"/>
  <c r="K45"/>
  <c r="I45"/>
  <c r="H45"/>
  <c r="H62"/>
  <c r="G45"/>
  <c r="K44"/>
  <c r="K61"/>
  <c r="I44"/>
  <c r="I61"/>
  <c r="H44"/>
  <c r="G44"/>
  <c r="K43"/>
  <c r="I43"/>
  <c r="H43"/>
  <c r="H60"/>
  <c r="G43"/>
  <c r="K42"/>
  <c r="K59"/>
  <c r="I42"/>
  <c r="I59"/>
  <c r="H42"/>
  <c r="G42"/>
  <c r="K41"/>
  <c r="I41"/>
  <c r="H41"/>
  <c r="H58"/>
  <c r="G41"/>
  <c r="G58"/>
  <c r="K58"/>
  <c r="H59"/>
  <c r="K60"/>
  <c r="H61"/>
  <c r="K62"/>
  <c r="H63"/>
  <c r="I65"/>
  <c r="I67"/>
  <c r="H17" i="2"/>
  <c r="I69" i="1"/>
  <c r="H19" i="2"/>
  <c r="E21"/>
  <c r="J58" i="1"/>
  <c r="K8" i="2"/>
  <c r="J60" i="1"/>
  <c r="K10" i="2"/>
  <c r="J59" i="1"/>
  <c r="K9" i="2"/>
  <c r="J61" i="1"/>
  <c r="K11" i="2"/>
  <c r="I58" i="1"/>
  <c r="I60"/>
  <c r="I62"/>
  <c r="I64"/>
  <c r="I66"/>
  <c r="H16" i="2"/>
  <c r="I68" i="1"/>
  <c r="H18" i="2"/>
  <c r="I70" i="1"/>
  <c r="H20" i="2"/>
  <c r="B11" i="4"/>
  <c r="C11"/>
  <c r="A10"/>
  <c r="B10"/>
  <c r="C10"/>
  <c r="A8"/>
  <c r="B8"/>
  <c r="C8"/>
  <c r="B9"/>
  <c r="C9"/>
  <c r="A6"/>
  <c r="B6"/>
  <c r="C6"/>
  <c r="B7"/>
  <c r="C7"/>
  <c r="B2"/>
  <c r="C2"/>
  <c r="B3"/>
  <c r="C3"/>
  <c r="A4"/>
  <c r="B4"/>
  <c r="C4"/>
  <c r="B5"/>
  <c r="C5"/>
  <c r="F13"/>
  <c r="G13"/>
  <c r="F14"/>
  <c r="G14"/>
  <c r="F15"/>
  <c r="G15"/>
  <c r="F16"/>
  <c r="G16"/>
  <c r="B1"/>
  <c r="C1"/>
  <c r="F12"/>
  <c r="G12"/>
  <c r="F2"/>
  <c r="G2"/>
  <c r="F3"/>
  <c r="G3"/>
  <c r="F4"/>
  <c r="G4"/>
  <c r="F5"/>
  <c r="G5"/>
  <c r="F6"/>
  <c r="G6"/>
  <c r="F7"/>
  <c r="G7"/>
  <c r="F8"/>
  <c r="G8"/>
  <c r="F9"/>
  <c r="G9"/>
  <c r="F10"/>
  <c r="G10"/>
  <c r="E11"/>
  <c r="F11"/>
  <c r="G11"/>
  <c r="J16"/>
  <c r="K16"/>
  <c r="F1"/>
  <c r="G1"/>
  <c r="J12"/>
  <c r="K12"/>
  <c r="J13"/>
  <c r="K13"/>
  <c r="I14"/>
  <c r="J14"/>
  <c r="K14"/>
  <c r="J15"/>
  <c r="K15"/>
  <c r="J2"/>
  <c r="K2"/>
  <c r="J3"/>
  <c r="K3"/>
  <c r="J4"/>
  <c r="K4"/>
  <c r="J5"/>
  <c r="K5"/>
  <c r="J6"/>
  <c r="K6"/>
  <c r="J7"/>
  <c r="K7"/>
  <c r="J8"/>
  <c r="K8"/>
  <c r="J9"/>
  <c r="K9"/>
  <c r="J10"/>
  <c r="K10"/>
  <c r="J11"/>
  <c r="K11"/>
  <c r="N11"/>
  <c r="O11"/>
  <c r="N12"/>
  <c r="O12"/>
  <c r="N13"/>
  <c r="O13"/>
  <c r="N14"/>
  <c r="O14"/>
  <c r="N15"/>
  <c r="O15"/>
  <c r="N16"/>
  <c r="O16"/>
  <c r="J1"/>
  <c r="K1"/>
  <c r="N10"/>
  <c r="O10"/>
  <c r="N2"/>
  <c r="O2"/>
  <c r="N3"/>
  <c r="O3"/>
  <c r="N4"/>
  <c r="O4"/>
  <c r="N5"/>
  <c r="O5"/>
  <c r="N6"/>
  <c r="O6"/>
  <c r="N7"/>
  <c r="O7"/>
  <c r="N8"/>
  <c r="O8"/>
  <c r="M9"/>
  <c r="N9"/>
  <c r="O9"/>
  <c r="R12"/>
  <c r="S12"/>
  <c r="R13"/>
  <c r="S13"/>
  <c r="R14"/>
  <c r="S14"/>
  <c r="R15"/>
  <c r="S15"/>
  <c r="R16"/>
  <c r="S16"/>
  <c r="N1"/>
  <c r="O1"/>
  <c r="R11"/>
  <c r="S11"/>
  <c r="Q10"/>
  <c r="R10"/>
  <c r="S10"/>
  <c r="Q8"/>
  <c r="R8"/>
  <c r="S8"/>
  <c r="R9"/>
  <c r="S9"/>
  <c r="Q6"/>
  <c r="R6"/>
  <c r="S6"/>
  <c r="R7"/>
  <c r="S7"/>
  <c r="Q4"/>
  <c r="R4"/>
  <c r="S4"/>
  <c r="R5"/>
  <c r="S5"/>
  <c r="R3"/>
  <c r="S3"/>
  <c r="S1"/>
  <c r="D16" i="1"/>
  <c r="Q1" i="4"/>
  <c r="Q9"/>
  <c r="Q7"/>
  <c r="Q5"/>
  <c r="Q3"/>
  <c r="Q12"/>
  <c r="Q13"/>
  <c r="Q14"/>
  <c r="Q15"/>
  <c r="Q16"/>
  <c r="M1"/>
  <c r="M2"/>
  <c r="M3"/>
  <c r="M4"/>
  <c r="M5"/>
  <c r="M6"/>
  <c r="M7"/>
  <c r="M8"/>
  <c r="Q11"/>
  <c r="M11"/>
  <c r="M12"/>
  <c r="M13"/>
  <c r="M14"/>
  <c r="M15"/>
  <c r="M16"/>
  <c r="I1"/>
  <c r="I2"/>
  <c r="I3"/>
  <c r="I4"/>
  <c r="I5"/>
  <c r="I6"/>
  <c r="I7"/>
  <c r="I8"/>
  <c r="I9"/>
  <c r="I10"/>
  <c r="I11"/>
  <c r="I13"/>
  <c r="M10"/>
  <c r="I16"/>
  <c r="E1"/>
  <c r="E2"/>
  <c r="E3"/>
  <c r="E4"/>
  <c r="E5"/>
  <c r="E6"/>
  <c r="E7"/>
  <c r="E8"/>
  <c r="E9"/>
  <c r="E10"/>
  <c r="I15"/>
  <c r="E13"/>
  <c r="E14"/>
  <c r="E15"/>
  <c r="E16"/>
  <c r="A1"/>
  <c r="A2"/>
  <c r="A3"/>
  <c r="E12"/>
  <c r="A5"/>
  <c r="A7"/>
  <c r="A9"/>
  <c r="I12"/>
</calcChain>
</file>

<file path=xl/sharedStrings.xml><?xml version="1.0" encoding="utf-8"?>
<sst xmlns="http://schemas.openxmlformats.org/spreadsheetml/2006/main" count="439" uniqueCount="151">
  <si>
    <t>Prototype</t>
  </si>
  <si>
    <t>Rapi Dos 8m mk1 New Construction</t>
  </si>
  <si>
    <t>Export name</t>
  </si>
  <si>
    <t>RapiDos8mmk1NewConstruction</t>
  </si>
  <si>
    <t>Name</t>
  </si>
  <si>
    <t>No.</t>
  </si>
  <si>
    <t>Sewn</t>
  </si>
  <si>
    <t>KR1</t>
  </si>
  <si>
    <t>BR4</t>
  </si>
  <si>
    <t>B12</t>
  </si>
  <si>
    <t>B11</t>
  </si>
  <si>
    <t>B10</t>
  </si>
  <si>
    <t>B7</t>
  </si>
  <si>
    <t>B6</t>
  </si>
  <si>
    <t>B9</t>
  </si>
  <si>
    <t>B8</t>
  </si>
  <si>
    <t>B3</t>
  </si>
  <si>
    <t>B5</t>
  </si>
  <si>
    <t>B4</t>
  </si>
  <si>
    <t>B2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</si>
  <si>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</si>
  <si>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</si>
  <si>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</si>
  <si>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</si>
  <si>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</si>
  <si>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</si>
  <si>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</si>
  <si>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</si>
  <si>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</si>
  <si>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</si>
  <si>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C5</t>
  </si>
  <si>
    <t>C3</t>
  </si>
  <si>
    <t>C4</t>
  </si>
  <si>
    <t>C2</t>
  </si>
  <si>
    <t>C1</t>
  </si>
  <si>
    <t>D3</t>
  </si>
  <si>
    <t>D4</t>
  </si>
  <si>
    <t>D2</t>
  </si>
  <si>
    <t>D1</t>
  </si>
  <si>
    <t>C14</t>
  </si>
  <si>
    <t>C13</t>
  </si>
  <si>
    <t>A12</t>
  </si>
  <si>
    <t>A11</t>
  </si>
  <si>
    <t>A10</t>
  </si>
  <si>
    <t>A7</t>
  </si>
  <si>
    <t>A9</t>
  </si>
  <si>
    <t>A6</t>
  </si>
  <si>
    <t>A8</t>
  </si>
  <si>
    <t>A4</t>
  </si>
  <si>
    <t>A2</t>
  </si>
  <si>
    <t>A1</t>
  </si>
  <si>
    <t>A13</t>
  </si>
  <si>
    <t>K6</t>
  </si>
  <si>
    <t>K5</t>
  </si>
  <si>
    <t>K4</t>
  </si>
  <si>
    <t>K3</t>
  </si>
  <si>
    <t>K2</t>
  </si>
  <si>
    <t>K1</t>
  </si>
  <si>
    <t>KM1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</si>
  <si>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</si>
  <si>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</si>
  <si>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</si>
  <si>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</si>
  <si>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</si>
  <si>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</si>
  <si>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</si>
  <si>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</si>
  <si>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</si>
  <si>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</si>
  <si>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</si>
  <si>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</si>
  <si>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</si>
  <si>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</si>
  <si>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</si>
  <si>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</si>
  <si>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</si>
  <si>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</si>
  <si>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</si>
  <si>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</si>
  <si>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</si>
  <si>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</si>
  <si>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</si>
  <si>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</si>
  <si>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</si>
  <si>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</si>
  <si>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</si>
  <si>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</si>
  <si>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</si>
  <si>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</si>
  <si>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</si>
  <si>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</si>
  <si>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</si>
  <si>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</si>
  <si>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</si>
  <si>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</si>
  <si>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</si>
  <si>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</si>
  <si>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</si>
  <si>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</si>
  <si>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</si>
  <si>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</si>
  <si>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</si>
  <si>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</si>
  <si>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</si>
  <si>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</si>
  <si>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</si>
  <si>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</si>
  <si>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</si>
  <si>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</si>
  <si>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</si>
  <si>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</si>
  <si>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</si>
  <si>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LIN-10-200-41</t>
  </si>
  <si>
    <t>LIN-6843-160-05</t>
  </si>
  <si>
    <t>LIN-6843-200-05</t>
  </si>
  <si>
    <t>LIN-6843-240-18</t>
  </si>
  <si>
    <t>LIN-DSL-70-BLUE</t>
  </si>
  <si>
    <t>LIN-DSL-70-GREN</t>
  </si>
  <si>
    <t>LIN-DSL-70-RED</t>
  </si>
  <si>
    <t>LIN-DSL-70-YELLO</t>
  </si>
  <si>
    <t>LIN-DSL-140-BLUE</t>
  </si>
  <si>
    <t>BM1-6</t>
  </si>
  <si>
    <t>LIN-DSL-140-GREE</t>
  </si>
  <si>
    <t>LIN-DSL-140-RED</t>
  </si>
  <si>
    <t>AM1-6</t>
  </si>
  <si>
    <t>CM1-4</t>
  </si>
  <si>
    <t>Cut</t>
  </si>
  <si>
    <t>CUT</t>
  </si>
  <si>
    <t>Rapidos 8m</t>
  </si>
  <si>
    <t>Mark at: 1670</t>
  </si>
  <si>
    <t>LIN-6843-160-6</t>
  </si>
  <si>
    <t>1870
1670</t>
  </si>
  <si>
    <t>Rapidos 8m production lines</t>
  </si>
  <si>
    <t>Serial Number</t>
  </si>
  <si>
    <t>Checked by:</t>
  </si>
  <si>
    <t>Colour:</t>
  </si>
  <si>
    <t>Date of manufacture:</t>
  </si>
  <si>
    <t>LEFT</t>
  </si>
  <si>
    <t>RIGHT</t>
  </si>
  <si>
    <t>RAPIDOS-8M</t>
  </si>
  <si>
    <t>M</t>
  </si>
  <si>
    <t>EURO</t>
  </si>
  <si>
    <t>CR1-3</t>
  </si>
  <si>
    <t>BR1-3</t>
  </si>
  <si>
    <t>AR1-3</t>
  </si>
  <si>
    <t>CM5,6</t>
  </si>
  <si>
    <t>A3,A5</t>
  </si>
  <si>
    <t>KM2,3</t>
  </si>
  <si>
    <t>A14</t>
  </si>
  <si>
    <t>Yes Rob designed the wing so he should advise. </t>
  </si>
  <si>
    <t>Phong, I think it is safe to change the line specs so that it reads A,B, C 14. That way it is in line with every other wing we produce and matches the rigging diagram.</t>
  </si>
</sst>
</file>

<file path=xl/styles.xml><?xml version="1.0" encoding="utf-8"?>
<styleSheet xmlns="http://schemas.openxmlformats.org/spreadsheetml/2006/main">
  <fonts count="29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i/>
      <u/>
      <sz val="10"/>
      <color indexed="8"/>
      <name val="VNI-Times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sz val="11"/>
      <name val="Calibri"/>
      <family val="2"/>
    </font>
    <font>
      <b/>
      <sz val="18"/>
      <color indexed="8"/>
      <name val="VNI-Times"/>
    </font>
    <font>
      <b/>
      <sz val="18"/>
      <name val="Calibri"/>
      <family val="2"/>
    </font>
    <font>
      <b/>
      <sz val="14"/>
      <name val="Calibri"/>
      <family val="2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sz val="12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rgb="FF1F497D"/>
      <name val="Calibri"/>
      <family val="2"/>
    </font>
    <font>
      <sz val="12"/>
      <color rgb="FFFF0000"/>
      <name val="VNI-Time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68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1" fontId="5" fillId="0" borderId="1" xfId="0" applyNumberFormat="1" applyFont="1" applyFill="1" applyBorder="1" applyAlignment="1" applyProtection="1">
      <alignment vertical="top"/>
    </xf>
    <xf numFmtId="0" fontId="6" fillId="0" borderId="0" xfId="0" applyFont="1"/>
    <xf numFmtId="1" fontId="9" fillId="0" borderId="0" xfId="0" applyNumberFormat="1" applyFont="1" applyAlignment="1">
      <alignment horizontal="center" vertical="distributed" textRotation="180"/>
    </xf>
    <xf numFmtId="0" fontId="10" fillId="0" borderId="0" xfId="0" applyFont="1" applyAlignment="1">
      <alignment horizontal="center" vertical="distributed" textRotation="180" wrapText="1"/>
    </xf>
    <xf numFmtId="0" fontId="10" fillId="0" borderId="0" xfId="0" applyFont="1" applyAlignment="1">
      <alignment horizontal="center" vertical="distributed" textRotation="180"/>
    </xf>
    <xf numFmtId="0" fontId="11" fillId="0" borderId="0" xfId="0" applyFont="1" applyAlignment="1">
      <alignment vertical="center" textRotation="180" wrapText="1"/>
    </xf>
    <xf numFmtId="0" fontId="12" fillId="0" borderId="0" xfId="0" applyFont="1"/>
    <xf numFmtId="0" fontId="0" fillId="2" borderId="0" xfId="0" applyFill="1"/>
    <xf numFmtId="0" fontId="2" fillId="2" borderId="0" xfId="6" applyNumberFormat="1" applyFont="1" applyFill="1">
      <alignment horizontal="right"/>
    </xf>
    <xf numFmtId="0" fontId="2" fillId="2" borderId="0" xfId="4" applyNumberFormat="1" applyFont="1" applyFill="1">
      <alignment horizontal="left"/>
    </xf>
    <xf numFmtId="0" fontId="13" fillId="0" borderId="0" xfId="0" applyFont="1"/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/>
    <xf numFmtId="0" fontId="0" fillId="0" borderId="0" xfId="0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2" xfId="0" applyFont="1" applyBorder="1" applyAlignment="1"/>
    <xf numFmtId="0" fontId="21" fillId="0" borderId="3" xfId="0" applyFont="1" applyBorder="1" applyAlignment="1"/>
    <xf numFmtId="0" fontId="21" fillId="0" borderId="4" xfId="0" applyFont="1" applyBorder="1" applyAlignment="1"/>
    <xf numFmtId="0" fontId="21" fillId="0" borderId="0" xfId="0" applyFont="1" applyAlignment="1">
      <alignment horizontal="right"/>
    </xf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8" fillId="0" borderId="0" xfId="0" applyFont="1" applyBorder="1"/>
    <xf numFmtId="0" fontId="21" fillId="0" borderId="0" xfId="0" applyFont="1"/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Fill="1" applyBorder="1"/>
    <xf numFmtId="0" fontId="25" fillId="0" borderId="1" xfId="0" applyFont="1" applyFill="1" applyBorder="1"/>
    <xf numFmtId="0" fontId="26" fillId="0" borderId="1" xfId="7" applyNumberFormat="1" applyFont="1" applyFill="1" applyBorder="1">
      <alignment horizontal="left"/>
    </xf>
    <xf numFmtId="0" fontId="24" fillId="3" borderId="1" xfId="0" applyFont="1" applyFill="1" applyBorder="1"/>
    <xf numFmtId="0" fontId="24" fillId="0" borderId="1" xfId="0" applyNumberFormat="1" applyFont="1" applyFill="1" applyBorder="1"/>
    <xf numFmtId="0" fontId="24" fillId="3" borderId="1" xfId="0" applyNumberFormat="1" applyFont="1" applyFill="1" applyBorder="1"/>
    <xf numFmtId="0" fontId="15" fillId="0" borderId="1" xfId="0" applyFont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1" fontId="5" fillId="0" borderId="1" xfId="0" applyNumberFormat="1" applyFont="1" applyFill="1" applyBorder="1" applyAlignment="1" applyProtection="1">
      <alignment horizontal="left" vertical="top"/>
    </xf>
    <xf numFmtId="0" fontId="2" fillId="0" borderId="1" xfId="4" applyNumberFormat="1" applyFont="1" applyFill="1" applyBorder="1" applyAlignment="1">
      <alignment horizontal="left"/>
    </xf>
    <xf numFmtId="0" fontId="2" fillId="0" borderId="1" xfId="6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2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7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27" fillId="0" borderId="0" xfId="0" applyFont="1"/>
    <xf numFmtId="0" fontId="21" fillId="0" borderId="1" xfId="4" applyFont="1" applyBorder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1" xfId="0" applyFont="1" applyBorder="1" applyAlignment="1">
      <alignment horizontal="right"/>
    </xf>
    <xf numFmtId="0" fontId="28" fillId="0" borderId="1" xfId="0" applyFont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76200</xdr:rowOff>
    </xdr:from>
    <xdr:to>
      <xdr:col>3</xdr:col>
      <xdr:colOff>193105</xdr:colOff>
      <xdr:row>11</xdr:row>
      <xdr:rowOff>190500</xdr:rowOff>
    </xdr:to>
    <xdr:pic>
      <xdr:nvPicPr>
        <xdr:cNvPr id="2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714375"/>
          <a:ext cx="5498531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122465</xdr:rowOff>
    </xdr:from>
    <xdr:to>
      <xdr:col>3</xdr:col>
      <xdr:colOff>285749</xdr:colOff>
      <xdr:row>29</xdr:row>
      <xdr:rowOff>187780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4204608"/>
          <a:ext cx="5633356" cy="1970315"/>
          <a:chOff x="0" y="6544234"/>
          <a:chExt cx="5311588" cy="2510119"/>
        </a:xfrm>
      </xdr:grpSpPr>
      <xdr:pic>
        <xdr:nvPicPr>
          <xdr:cNvPr id="6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21821" y="8660609"/>
            <a:ext cx="1650747" cy="356831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48</xdr:row>
      <xdr:rowOff>149678</xdr:rowOff>
    </xdr:from>
    <xdr:to>
      <xdr:col>3</xdr:col>
      <xdr:colOff>204107</xdr:colOff>
      <xdr:row>61</xdr:row>
      <xdr:rowOff>127267</xdr:rowOff>
    </xdr:to>
    <xdr:pic>
      <xdr:nvPicPr>
        <xdr:cNvPr id="8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341428"/>
          <a:ext cx="5551714" cy="2454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pex/parapex/Customers/Ozone%20gliders/Protos/Rapi%20Dos/Rapi%20Dos%2015m/Rapi%20Dos%2015m%20mk1%20(18-11-2017)/lines/line%20details%20RapiDos15mmk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e details"/>
      <sheetName val="DECAL"/>
      <sheetName val="Line check"/>
      <sheetName val="Line mods"/>
    </sheetNames>
    <sheetDataSet>
      <sheetData sheetId="0" refreshError="1">
        <row r="18">
          <cell r="A18" t="str">
            <v>KR1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0"/>
  <sheetViews>
    <sheetView tabSelected="1" zoomScale="70" zoomScaleNormal="70" workbookViewId="0">
      <selection activeCell="D65" sqref="D65:D78"/>
    </sheetView>
  </sheetViews>
  <sheetFormatPr defaultRowHeight="15"/>
  <cols>
    <col min="1" max="1" width="56" style="18" customWidth="1"/>
    <col min="2" max="2" width="9.140625" style="18"/>
    <col min="3" max="3" width="15.140625" style="18" bestFit="1" customWidth="1"/>
    <col min="4" max="4" width="9.140625" style="18"/>
  </cols>
  <sheetData>
    <row r="1" spans="1:11" ht="27">
      <c r="A1" s="19" t="s">
        <v>132</v>
      </c>
      <c r="B1" s="49"/>
      <c r="C1" s="50">
        <v>43137</v>
      </c>
      <c r="D1" s="16"/>
    </row>
    <row r="2" spans="1:11">
      <c r="A2" s="16"/>
      <c r="B2" s="16"/>
      <c r="C2" s="16"/>
      <c r="D2" s="16"/>
    </row>
    <row r="3" spans="1:11">
      <c r="A3" s="16"/>
      <c r="B3" s="16"/>
      <c r="C3" s="16"/>
      <c r="D3" s="16"/>
    </row>
    <row r="4" spans="1:11" ht="15.75">
      <c r="A4" s="16"/>
      <c r="B4" s="16"/>
      <c r="C4" s="16"/>
      <c r="D4" s="16"/>
      <c r="F4" s="5" t="s">
        <v>112</v>
      </c>
      <c r="G4" s="42"/>
      <c r="H4" s="42"/>
      <c r="I4" s="43" t="s">
        <v>140</v>
      </c>
      <c r="J4" s="46">
        <v>0.2424</v>
      </c>
      <c r="K4" s="47" t="s">
        <v>141</v>
      </c>
    </row>
    <row r="5" spans="1:11" ht="15.75">
      <c r="A5" s="16"/>
      <c r="B5" s="16"/>
      <c r="C5" s="16"/>
      <c r="D5" s="16"/>
      <c r="F5" s="44" t="s">
        <v>113</v>
      </c>
      <c r="G5" s="42"/>
      <c r="H5" s="42"/>
      <c r="I5" s="43" t="s">
        <v>140</v>
      </c>
      <c r="J5" s="46">
        <v>0.15279999999999999</v>
      </c>
      <c r="K5" s="43" t="s">
        <v>141</v>
      </c>
    </row>
    <row r="6" spans="1:11" ht="15.75">
      <c r="A6" s="16"/>
      <c r="B6" s="16"/>
      <c r="C6" s="16"/>
      <c r="D6" s="16"/>
      <c r="F6" s="45" t="s">
        <v>130</v>
      </c>
      <c r="G6" s="42"/>
      <c r="H6" s="42"/>
      <c r="I6" s="43" t="s">
        <v>140</v>
      </c>
      <c r="J6" s="46">
        <v>0.15279999999999999</v>
      </c>
      <c r="K6" s="43" t="s">
        <v>141</v>
      </c>
    </row>
    <row r="7" spans="1:11" ht="15.75">
      <c r="A7" s="16"/>
      <c r="B7" s="16"/>
      <c r="C7" s="16"/>
      <c r="D7" s="16"/>
      <c r="F7" s="45" t="s">
        <v>114</v>
      </c>
      <c r="G7" s="42"/>
      <c r="H7" s="42"/>
      <c r="I7" s="43" t="s">
        <v>140</v>
      </c>
      <c r="J7" s="46">
        <v>0.2064</v>
      </c>
      <c r="K7" s="43" t="s">
        <v>141</v>
      </c>
    </row>
    <row r="8" spans="1:11" ht="15.75">
      <c r="A8" s="16"/>
      <c r="B8" s="16"/>
      <c r="C8" s="16"/>
      <c r="D8" s="16"/>
      <c r="F8" s="45" t="s">
        <v>115</v>
      </c>
      <c r="G8" s="42"/>
      <c r="H8" s="42"/>
      <c r="I8" s="43" t="s">
        <v>140</v>
      </c>
      <c r="J8" s="46">
        <v>0.2064</v>
      </c>
      <c r="K8" s="43" t="s">
        <v>141</v>
      </c>
    </row>
    <row r="9" spans="1:11" ht="15.75">
      <c r="A9" s="16"/>
      <c r="B9" s="16"/>
      <c r="C9" s="16"/>
      <c r="D9" s="16"/>
      <c r="F9" s="45" t="s">
        <v>116</v>
      </c>
      <c r="G9" s="42"/>
      <c r="H9" s="42"/>
      <c r="I9" s="43" t="s">
        <v>140</v>
      </c>
      <c r="J9" s="48">
        <v>0.1179</v>
      </c>
      <c r="K9" s="43" t="s">
        <v>141</v>
      </c>
    </row>
    <row r="10" spans="1:11" ht="15.75">
      <c r="A10" s="16"/>
      <c r="B10" s="16"/>
      <c r="C10" s="16"/>
      <c r="D10" s="16"/>
      <c r="F10" s="45" t="s">
        <v>117</v>
      </c>
      <c r="G10" s="42"/>
      <c r="H10" s="42"/>
      <c r="I10" s="43" t="s">
        <v>140</v>
      </c>
      <c r="J10" s="48">
        <v>0.1179</v>
      </c>
      <c r="K10" s="43" t="s">
        <v>141</v>
      </c>
    </row>
    <row r="11" spans="1:11" ht="15.75">
      <c r="A11" s="16"/>
      <c r="B11" s="16"/>
      <c r="C11" s="16"/>
      <c r="D11" s="16"/>
      <c r="F11" s="45" t="s">
        <v>118</v>
      </c>
      <c r="G11" s="42"/>
      <c r="H11" s="42"/>
      <c r="I11" s="43" t="s">
        <v>140</v>
      </c>
      <c r="J11" s="48">
        <v>0.1179</v>
      </c>
      <c r="K11" s="43" t="s">
        <v>141</v>
      </c>
    </row>
    <row r="12" spans="1:11" ht="15.75">
      <c r="A12" s="16"/>
      <c r="B12" s="16"/>
      <c r="C12" s="16"/>
      <c r="D12" s="16"/>
      <c r="F12" s="45" t="s">
        <v>119</v>
      </c>
      <c r="G12" s="42"/>
      <c r="H12" s="42"/>
      <c r="I12" s="43" t="s">
        <v>140</v>
      </c>
      <c r="J12" s="48">
        <v>0.1179</v>
      </c>
      <c r="K12" s="43" t="s">
        <v>141</v>
      </c>
    </row>
    <row r="13" spans="1:11" ht="15.75">
      <c r="A13" s="16"/>
      <c r="B13" s="16"/>
      <c r="C13" s="16"/>
      <c r="D13" s="16"/>
      <c r="F13" s="45" t="s">
        <v>120</v>
      </c>
      <c r="G13" s="42"/>
      <c r="H13" s="42"/>
      <c r="I13" s="43" t="s">
        <v>140</v>
      </c>
      <c r="J13" s="48">
        <v>0.12970000000000001</v>
      </c>
      <c r="K13" s="43" t="s">
        <v>141</v>
      </c>
    </row>
    <row r="14" spans="1:11" ht="15.75">
      <c r="A14" s="51" t="s">
        <v>112</v>
      </c>
      <c r="B14" s="16"/>
      <c r="C14" s="16"/>
      <c r="D14" s="16"/>
      <c r="F14" s="45" t="s">
        <v>122</v>
      </c>
      <c r="G14" s="42"/>
      <c r="H14" s="42"/>
      <c r="I14" s="43" t="s">
        <v>140</v>
      </c>
      <c r="J14" s="48">
        <v>0.12970000000000001</v>
      </c>
      <c r="K14" s="43" t="s">
        <v>141</v>
      </c>
    </row>
    <row r="15" spans="1:11" ht="15.75">
      <c r="A15" s="52" t="s">
        <v>4</v>
      </c>
      <c r="B15" s="53" t="s">
        <v>5</v>
      </c>
      <c r="C15" s="53" t="s">
        <v>6</v>
      </c>
      <c r="D15" s="17" t="s">
        <v>127</v>
      </c>
      <c r="F15" s="45" t="s">
        <v>123</v>
      </c>
      <c r="G15" s="42"/>
      <c r="H15" s="42"/>
      <c r="I15" s="43" t="s">
        <v>140</v>
      </c>
      <c r="J15" s="48">
        <v>0.12970000000000001</v>
      </c>
      <c r="K15" s="43" t="s">
        <v>141</v>
      </c>
    </row>
    <row r="16" spans="1:11">
      <c r="A16" s="16" t="s">
        <v>7</v>
      </c>
      <c r="B16" s="16">
        <v>2</v>
      </c>
      <c r="C16" s="54">
        <v>1870</v>
      </c>
      <c r="D16" s="17">
        <f>C16-90</f>
        <v>1780</v>
      </c>
    </row>
    <row r="17" spans="1:12">
      <c r="A17" s="55" t="s">
        <v>129</v>
      </c>
      <c r="B17" s="16"/>
      <c r="C17" s="16"/>
      <c r="D17" s="16"/>
      <c r="E17" s="15"/>
    </row>
    <row r="18" spans="1:12">
      <c r="A18" s="16"/>
      <c r="B18" s="16"/>
      <c r="C18" s="16"/>
      <c r="D18" s="16"/>
    </row>
    <row r="19" spans="1:12" ht="27">
      <c r="A19" s="19" t="s">
        <v>132</v>
      </c>
      <c r="B19" s="49"/>
      <c r="C19" s="50">
        <v>43137</v>
      </c>
      <c r="D19" s="16"/>
      <c r="G19" s="4" t="s">
        <v>59</v>
      </c>
      <c r="H19" s="4" t="s">
        <v>60</v>
      </c>
      <c r="I19" s="4" t="s">
        <v>61</v>
      </c>
      <c r="J19" s="4" t="s">
        <v>62</v>
      </c>
      <c r="K19" s="4" t="s">
        <v>69</v>
      </c>
    </row>
    <row r="20" spans="1:12">
      <c r="A20" s="56"/>
      <c r="B20" s="56"/>
      <c r="C20" s="16"/>
      <c r="D20" s="16"/>
    </row>
    <row r="21" spans="1:12">
      <c r="A21" s="56"/>
      <c r="B21" s="56"/>
      <c r="C21" s="16"/>
      <c r="D21" s="16"/>
      <c r="F21" s="3" t="s">
        <v>70</v>
      </c>
      <c r="G21">
        <f>1920+650+431</f>
        <v>3001</v>
      </c>
      <c r="H21">
        <f>1905+650+438</f>
        <v>2993</v>
      </c>
      <c r="I21">
        <f>1920+650+530</f>
        <v>3100</v>
      </c>
      <c r="J21">
        <f>1920+650+606</f>
        <v>3176</v>
      </c>
      <c r="K21">
        <f>1670+1040+873</f>
        <v>3583</v>
      </c>
      <c r="L21">
        <f>C97+C135+C37</f>
        <v>3176</v>
      </c>
    </row>
    <row r="22" spans="1:12">
      <c r="A22" s="16"/>
      <c r="B22" s="16"/>
      <c r="C22" s="16"/>
      <c r="D22" s="16"/>
      <c r="F22" s="3" t="s">
        <v>71</v>
      </c>
      <c r="G22">
        <f>1920+650+381</f>
        <v>2951</v>
      </c>
      <c r="H22">
        <f>1905+650+388</f>
        <v>2943</v>
      </c>
      <c r="I22">
        <f>1920+650+479</f>
        <v>3049</v>
      </c>
      <c r="J22">
        <f>1920+650+558</f>
        <v>3128</v>
      </c>
      <c r="K22">
        <f>1670+1040+681</f>
        <v>3391</v>
      </c>
    </row>
    <row r="23" spans="1:12">
      <c r="A23" s="16"/>
      <c r="B23" s="16"/>
      <c r="C23" s="16"/>
      <c r="D23" s="16"/>
      <c r="F23" s="3" t="s">
        <v>72</v>
      </c>
      <c r="G23">
        <f>1920+650+362</f>
        <v>2932</v>
      </c>
      <c r="H23">
        <f>1905+650+370</f>
        <v>2925</v>
      </c>
      <c r="I23">
        <f>1920+650+461</f>
        <v>3031</v>
      </c>
      <c r="J23">
        <f>1920+650+536</f>
        <v>3106</v>
      </c>
      <c r="K23">
        <f>1670+960+649</f>
        <v>3279</v>
      </c>
    </row>
    <row r="24" spans="1:12">
      <c r="A24" s="16"/>
      <c r="B24" s="16"/>
      <c r="C24" s="16"/>
      <c r="D24" s="16"/>
      <c r="F24" s="3" t="s">
        <v>73</v>
      </c>
      <c r="G24">
        <f>1920+650+377</f>
        <v>2947</v>
      </c>
      <c r="H24">
        <f>1905+650+386</f>
        <v>2941</v>
      </c>
      <c r="I24">
        <f>1920+650+467</f>
        <v>3037</v>
      </c>
      <c r="J24">
        <f>1920+650+538</f>
        <v>3108</v>
      </c>
      <c r="K24">
        <f>1670+960+573</f>
        <v>3203</v>
      </c>
    </row>
    <row r="25" spans="1:12">
      <c r="A25" s="16"/>
      <c r="B25" s="16"/>
      <c r="C25" s="16"/>
      <c r="D25" s="16"/>
      <c r="F25" s="3" t="s">
        <v>74</v>
      </c>
      <c r="G25">
        <f>1920+650+362</f>
        <v>2932</v>
      </c>
      <c r="H25">
        <f>1905+650+372</f>
        <v>2927</v>
      </c>
      <c r="I25">
        <f>1920+650+455</f>
        <v>3025</v>
      </c>
      <c r="K25">
        <f>1670+960+527</f>
        <v>3157</v>
      </c>
    </row>
    <row r="26" spans="1:12">
      <c r="A26" s="16"/>
      <c r="B26" s="16"/>
      <c r="C26" s="16"/>
      <c r="D26" s="16"/>
      <c r="F26" s="3" t="s">
        <v>75</v>
      </c>
      <c r="G26">
        <f>1920+650+330</f>
        <v>2900</v>
      </c>
      <c r="H26">
        <f>1905+650+341</f>
        <v>2896</v>
      </c>
      <c r="I26">
        <f>1920+650+415</f>
        <v>2985</v>
      </c>
      <c r="K26">
        <f>1670+960+526</f>
        <v>3156</v>
      </c>
    </row>
    <row r="27" spans="1:12">
      <c r="A27" s="16"/>
      <c r="B27" s="16"/>
      <c r="C27" s="16"/>
      <c r="D27" s="16"/>
      <c r="F27" s="3" t="s">
        <v>76</v>
      </c>
      <c r="G27">
        <f>1920+650+326</f>
        <v>2896</v>
      </c>
      <c r="H27">
        <f>1905+650+339</f>
        <v>2894</v>
      </c>
      <c r="I27">
        <f>1920+650+408</f>
        <v>2978</v>
      </c>
    </row>
    <row r="28" spans="1:12">
      <c r="A28" s="16"/>
      <c r="B28" s="16"/>
      <c r="C28" s="16"/>
      <c r="D28" s="16"/>
      <c r="F28" s="3" t="s">
        <v>77</v>
      </c>
      <c r="G28">
        <f>1920+650+356</f>
        <v>2926</v>
      </c>
      <c r="H28">
        <f>1905+650+368</f>
        <v>2923</v>
      </c>
      <c r="I28">
        <f>1920+650+428</f>
        <v>2998</v>
      </c>
    </row>
    <row r="29" spans="1:12">
      <c r="A29" s="16"/>
      <c r="B29" s="16"/>
      <c r="C29" s="16"/>
      <c r="D29" s="16"/>
      <c r="F29" s="3" t="s">
        <v>78</v>
      </c>
      <c r="G29">
        <f>1920+650+329</f>
        <v>2899</v>
      </c>
      <c r="H29">
        <f>1905+650+342</f>
        <v>2897</v>
      </c>
      <c r="I29">
        <f>1920+650+401</f>
        <v>2971</v>
      </c>
    </row>
    <row r="30" spans="1:12">
      <c r="A30" s="16"/>
      <c r="B30" s="16"/>
      <c r="C30" s="16"/>
      <c r="D30" s="16"/>
      <c r="F30" s="3" t="s">
        <v>79</v>
      </c>
      <c r="G30">
        <f>1920+650+303</f>
        <v>2873</v>
      </c>
      <c r="H30">
        <f>1905+650+314</f>
        <v>2869</v>
      </c>
      <c r="I30">
        <f>1920+650+367</f>
        <v>2937</v>
      </c>
    </row>
    <row r="31" spans="1:12" ht="18.75">
      <c r="A31" s="57" t="s">
        <v>113</v>
      </c>
      <c r="B31" s="16"/>
      <c r="C31" s="16"/>
      <c r="D31" s="16"/>
      <c r="F31" s="3" t="s">
        <v>80</v>
      </c>
      <c r="G31">
        <f>1920+650+283</f>
        <v>2853</v>
      </c>
      <c r="H31">
        <f>1905+650+293</f>
        <v>2848</v>
      </c>
      <c r="I31">
        <f>1920+650+339</f>
        <v>2909</v>
      </c>
    </row>
    <row r="32" spans="1:12" ht="17.25">
      <c r="A32" s="52" t="s">
        <v>4</v>
      </c>
      <c r="B32" s="53" t="s">
        <v>5</v>
      </c>
      <c r="C32" s="53" t="s">
        <v>6</v>
      </c>
      <c r="D32" s="66" t="s">
        <v>126</v>
      </c>
      <c r="F32" s="3" t="s">
        <v>81</v>
      </c>
      <c r="G32">
        <f>1920+650+279</f>
        <v>2849</v>
      </c>
      <c r="H32">
        <f>1905+650+286</f>
        <v>2841</v>
      </c>
      <c r="I32">
        <f>1920+650+325</f>
        <v>2895</v>
      </c>
    </row>
    <row r="33" spans="1:14" ht="17.25">
      <c r="A33" s="16" t="s">
        <v>8</v>
      </c>
      <c r="B33" s="16">
        <v>2</v>
      </c>
      <c r="C33" s="16">
        <v>1860</v>
      </c>
      <c r="D33" s="67">
        <f>C33+95</f>
        <v>1955</v>
      </c>
      <c r="F33" s="3" t="s">
        <v>82</v>
      </c>
      <c r="G33">
        <f>1860+907</f>
        <v>2767</v>
      </c>
      <c r="H33">
        <f>1860+907</f>
        <v>2767</v>
      </c>
      <c r="I33">
        <f>1860+983</f>
        <v>2843</v>
      </c>
    </row>
    <row r="34" spans="1:14">
      <c r="A34" s="16"/>
      <c r="B34" s="16"/>
      <c r="C34" s="16"/>
      <c r="D34" s="16"/>
      <c r="F34" s="3" t="s">
        <v>83</v>
      </c>
      <c r="G34">
        <f>1860+851</f>
        <v>2711</v>
      </c>
      <c r="H34">
        <f>1860+851</f>
        <v>2711</v>
      </c>
      <c r="I34">
        <f>1860+928</f>
        <v>2788</v>
      </c>
    </row>
    <row r="35" spans="1:14" ht="18.75">
      <c r="A35" s="58" t="s">
        <v>130</v>
      </c>
      <c r="B35" s="16"/>
      <c r="C35" s="16"/>
      <c r="D35" s="16"/>
      <c r="G35">
        <f>$C$116+$C$33</f>
        <v>2767</v>
      </c>
      <c r="H35">
        <f>C78+$C$33</f>
        <v>2767</v>
      </c>
      <c r="N35" s="4"/>
    </row>
    <row r="36" spans="1:14" ht="17.25">
      <c r="A36" s="52" t="s">
        <v>4</v>
      </c>
      <c r="B36" s="53" t="s">
        <v>5</v>
      </c>
      <c r="C36" s="53" t="s">
        <v>6</v>
      </c>
      <c r="D36" s="66" t="s">
        <v>126</v>
      </c>
    </row>
    <row r="37" spans="1:14" ht="17.25">
      <c r="A37" s="16" t="s">
        <v>142</v>
      </c>
      <c r="B37" s="16">
        <v>6</v>
      </c>
      <c r="C37" s="16">
        <v>1920</v>
      </c>
      <c r="D37" s="67">
        <f>C37+95</f>
        <v>2015</v>
      </c>
    </row>
    <row r="38" spans="1:14">
      <c r="A38" s="16"/>
      <c r="B38" s="16"/>
      <c r="C38" s="16"/>
      <c r="D38" s="16"/>
    </row>
    <row r="39" spans="1:14" ht="18.75">
      <c r="A39" s="58" t="s">
        <v>114</v>
      </c>
      <c r="B39" s="16"/>
      <c r="C39" s="16"/>
      <c r="D39" s="16"/>
      <c r="G39" s="4" t="s">
        <v>59</v>
      </c>
      <c r="H39" s="4" t="s">
        <v>60</v>
      </c>
      <c r="I39" s="4" t="s">
        <v>61</v>
      </c>
      <c r="J39" s="4" t="s">
        <v>62</v>
      </c>
      <c r="K39" s="4" t="s">
        <v>69</v>
      </c>
    </row>
    <row r="40" spans="1:14" ht="17.25">
      <c r="A40" s="52" t="s">
        <v>4</v>
      </c>
      <c r="B40" s="53" t="s">
        <v>5</v>
      </c>
      <c r="C40" s="53" t="s">
        <v>6</v>
      </c>
      <c r="D40" s="66" t="s">
        <v>126</v>
      </c>
    </row>
    <row r="41" spans="1:14" ht="17.25">
      <c r="A41" s="16" t="s">
        <v>143</v>
      </c>
      <c r="B41" s="16">
        <v>6</v>
      </c>
      <c r="C41" s="16">
        <v>1905</v>
      </c>
      <c r="D41" s="67">
        <f>C41+95</f>
        <v>2000</v>
      </c>
      <c r="F41" s="3" t="s">
        <v>70</v>
      </c>
      <c r="G41">
        <f>5-7-11</f>
        <v>-13</v>
      </c>
      <c r="H41">
        <f>5-7-11</f>
        <v>-13</v>
      </c>
      <c r="I41">
        <f>5-7-10</f>
        <v>-12</v>
      </c>
      <c r="J41">
        <f>5-9-10</f>
        <v>-14</v>
      </c>
      <c r="K41">
        <f>-5-9</f>
        <v>-14</v>
      </c>
    </row>
    <row r="42" spans="1:14">
      <c r="A42" s="16"/>
      <c r="B42" s="16"/>
      <c r="C42" s="16"/>
      <c r="D42" s="16"/>
      <c r="F42" s="3" t="s">
        <v>71</v>
      </c>
      <c r="G42">
        <f>5-8-11</f>
        <v>-14</v>
      </c>
      <c r="H42">
        <f>5-8-11</f>
        <v>-14</v>
      </c>
      <c r="I42">
        <f>5-8-10</f>
        <v>-13</v>
      </c>
      <c r="J42">
        <f>5-10-10</f>
        <v>-15</v>
      </c>
      <c r="K42">
        <f>-6-9</f>
        <v>-15</v>
      </c>
    </row>
    <row r="43" spans="1:14" ht="18.75">
      <c r="A43" s="58" t="s">
        <v>115</v>
      </c>
      <c r="B43" s="16"/>
      <c r="C43" s="16"/>
      <c r="D43" s="16"/>
      <c r="F43" s="3" t="s">
        <v>72</v>
      </c>
      <c r="G43">
        <f>5-7-12</f>
        <v>-14</v>
      </c>
      <c r="H43">
        <f>5-7-12</f>
        <v>-14</v>
      </c>
      <c r="I43">
        <f>5-7-11</f>
        <v>-13</v>
      </c>
      <c r="J43">
        <f>5-9-11</f>
        <v>-15</v>
      </c>
      <c r="K43">
        <f>-5-10</f>
        <v>-15</v>
      </c>
    </row>
    <row r="44" spans="1:14" ht="17.25">
      <c r="A44" s="52" t="s">
        <v>4</v>
      </c>
      <c r="B44" s="53" t="s">
        <v>5</v>
      </c>
      <c r="C44" s="53" t="s">
        <v>6</v>
      </c>
      <c r="D44" s="66" t="s">
        <v>126</v>
      </c>
      <c r="F44" s="3" t="s">
        <v>73</v>
      </c>
      <c r="G44">
        <f>5-8-12</f>
        <v>-15</v>
      </c>
      <c r="H44">
        <f>5-8-12</f>
        <v>-15</v>
      </c>
      <c r="I44">
        <f>5-8-11</f>
        <v>-14</v>
      </c>
      <c r="J44">
        <f>5-10-11</f>
        <v>-16</v>
      </c>
      <c r="K44">
        <f>-6-10</f>
        <v>-16</v>
      </c>
    </row>
    <row r="45" spans="1:14" ht="17.25">
      <c r="A45" s="16" t="s">
        <v>144</v>
      </c>
      <c r="B45" s="16">
        <v>6</v>
      </c>
      <c r="C45" s="16">
        <v>1920</v>
      </c>
      <c r="D45" s="67">
        <f>C45+95</f>
        <v>2015</v>
      </c>
      <c r="F45" s="3" t="s">
        <v>74</v>
      </c>
      <c r="G45">
        <f>5-7-11</f>
        <v>-13</v>
      </c>
      <c r="H45">
        <f>5-7-11</f>
        <v>-13</v>
      </c>
      <c r="I45">
        <f>5-7-10</f>
        <v>-12</v>
      </c>
      <c r="K45">
        <f>-5-11</f>
        <v>-16</v>
      </c>
    </row>
    <row r="46" spans="1:14">
      <c r="A46" s="16"/>
      <c r="B46" s="16"/>
      <c r="C46" s="16"/>
      <c r="D46" s="16"/>
      <c r="F46" s="3" t="s">
        <v>75</v>
      </c>
      <c r="G46">
        <f>5-8-11</f>
        <v>-14</v>
      </c>
      <c r="H46">
        <f>5-8-11</f>
        <v>-14</v>
      </c>
      <c r="I46">
        <f>5-8-10</f>
        <v>-13</v>
      </c>
      <c r="K46">
        <f>-6-11</f>
        <v>-17</v>
      </c>
    </row>
    <row r="47" spans="1:14" ht="27">
      <c r="A47" s="19" t="s">
        <v>132</v>
      </c>
      <c r="B47" s="49"/>
      <c r="C47" s="50">
        <v>43137</v>
      </c>
      <c r="D47" s="16"/>
      <c r="F47" s="3" t="s">
        <v>76</v>
      </c>
      <c r="G47">
        <f>5-7-12</f>
        <v>-14</v>
      </c>
      <c r="H47">
        <f>5-7-12</f>
        <v>-14</v>
      </c>
      <c r="I47">
        <f>5-7-11</f>
        <v>-13</v>
      </c>
    </row>
    <row r="48" spans="1:14">
      <c r="A48" s="56"/>
      <c r="B48" s="56"/>
      <c r="C48" s="16"/>
      <c r="D48" s="16"/>
      <c r="F48" s="3" t="s">
        <v>77</v>
      </c>
      <c r="G48">
        <f>5-8-12</f>
        <v>-15</v>
      </c>
      <c r="H48">
        <f>5-8-12</f>
        <v>-15</v>
      </c>
      <c r="I48">
        <f>5-8-11</f>
        <v>-14</v>
      </c>
    </row>
    <row r="49" spans="1:17">
      <c r="A49" s="56"/>
      <c r="B49" s="56"/>
      <c r="C49" s="16"/>
      <c r="D49" s="16"/>
      <c r="F49" s="3" t="s">
        <v>78</v>
      </c>
      <c r="G49">
        <f>5-7-11</f>
        <v>-13</v>
      </c>
      <c r="H49">
        <f>5-7-11</f>
        <v>-13</v>
      </c>
      <c r="I49">
        <f>5-5-8</f>
        <v>-8</v>
      </c>
    </row>
    <row r="50" spans="1:17">
      <c r="A50" s="16"/>
      <c r="B50" s="16"/>
      <c r="C50" s="16"/>
      <c r="D50" s="16"/>
      <c r="F50" s="3" t="s">
        <v>79</v>
      </c>
      <c r="G50">
        <f>5-8-11</f>
        <v>-14</v>
      </c>
      <c r="H50">
        <f>5-8-11</f>
        <v>-14</v>
      </c>
      <c r="I50">
        <f>5-6-8</f>
        <v>-9</v>
      </c>
    </row>
    <row r="51" spans="1:17">
      <c r="A51" s="16"/>
      <c r="B51" s="16"/>
      <c r="C51" s="16"/>
      <c r="D51" s="16"/>
      <c r="F51" s="3" t="s">
        <v>80</v>
      </c>
      <c r="G51">
        <f>5-7-12</f>
        <v>-14</v>
      </c>
      <c r="H51">
        <f>5-7-12</f>
        <v>-14</v>
      </c>
      <c r="I51">
        <f>5-5-9</f>
        <v>-9</v>
      </c>
      <c r="L51" s="6"/>
      <c r="M51" s="6"/>
      <c r="N51" s="6"/>
    </row>
    <row r="52" spans="1:17">
      <c r="A52" s="16"/>
      <c r="B52" s="16"/>
      <c r="C52" s="16"/>
      <c r="D52" s="16"/>
      <c r="F52" s="3" t="s">
        <v>81</v>
      </c>
      <c r="G52">
        <f>5-8-12</f>
        <v>-15</v>
      </c>
      <c r="H52">
        <f>5-8-12</f>
        <v>-15</v>
      </c>
      <c r="I52">
        <f>5-6-9</f>
        <v>-10</v>
      </c>
    </row>
    <row r="53" spans="1:17">
      <c r="A53" s="16"/>
      <c r="B53" s="16"/>
      <c r="C53" s="16"/>
      <c r="D53" s="16"/>
      <c r="F53" s="3" t="s">
        <v>82</v>
      </c>
      <c r="G53">
        <f>5-8</f>
        <v>-3</v>
      </c>
      <c r="H53">
        <f>5-10</f>
        <v>-5</v>
      </c>
      <c r="I53">
        <f>5-12</f>
        <v>-7</v>
      </c>
    </row>
    <row r="54" spans="1:17">
      <c r="A54" s="16"/>
      <c r="B54" s="16"/>
      <c r="C54" s="16"/>
      <c r="D54" s="16"/>
      <c r="F54" s="3" t="s">
        <v>83</v>
      </c>
      <c r="G54">
        <f>5-9</f>
        <v>-4</v>
      </c>
      <c r="H54">
        <f>5-11</f>
        <v>-6</v>
      </c>
      <c r="I54">
        <f>5-13</f>
        <v>-8</v>
      </c>
    </row>
    <row r="55" spans="1:17">
      <c r="A55" s="16"/>
      <c r="B55" s="16"/>
      <c r="C55" s="16"/>
      <c r="D55" s="16"/>
      <c r="F55" s="6"/>
      <c r="G55" s="6"/>
      <c r="H55" s="6"/>
      <c r="I55" s="6"/>
      <c r="J55" s="6"/>
      <c r="K55" s="6"/>
      <c r="Q55" s="62" t="s">
        <v>149</v>
      </c>
    </row>
    <row r="56" spans="1:17">
      <c r="A56" s="16"/>
      <c r="B56" s="16"/>
      <c r="C56" s="16"/>
      <c r="D56" s="16"/>
      <c r="F56" s="12"/>
      <c r="G56" s="13" t="s">
        <v>59</v>
      </c>
      <c r="H56" s="13" t="s">
        <v>60</v>
      </c>
      <c r="I56" s="13" t="s">
        <v>61</v>
      </c>
      <c r="J56" s="13" t="s">
        <v>62</v>
      </c>
      <c r="K56" s="13" t="s">
        <v>69</v>
      </c>
      <c r="Q56" s="62"/>
    </row>
    <row r="57" spans="1:17">
      <c r="A57" s="16"/>
      <c r="B57" s="16"/>
      <c r="C57" s="16"/>
      <c r="D57" s="16"/>
      <c r="F57" s="12"/>
      <c r="G57" s="12"/>
      <c r="H57" s="12"/>
      <c r="I57" s="12"/>
      <c r="J57" s="12"/>
      <c r="K57" s="12"/>
      <c r="Q57" s="62" t="s">
        <v>150</v>
      </c>
    </row>
    <row r="58" spans="1:17">
      <c r="A58" s="16"/>
      <c r="B58" s="16"/>
      <c r="C58" s="16"/>
      <c r="D58" s="16"/>
      <c r="F58" s="14" t="s">
        <v>70</v>
      </c>
      <c r="G58" s="12">
        <f>G41+G21</f>
        <v>2988</v>
      </c>
      <c r="H58" s="12">
        <f>H41+H21</f>
        <v>2980</v>
      </c>
      <c r="I58" s="12">
        <f>I41+I21</f>
        <v>3088</v>
      </c>
      <c r="J58" s="12">
        <f>J41+J21</f>
        <v>3162</v>
      </c>
      <c r="K58" s="12">
        <f>K41+K21</f>
        <v>3569</v>
      </c>
    </row>
    <row r="59" spans="1:17">
      <c r="A59" s="16"/>
      <c r="B59" s="16"/>
      <c r="C59" s="16"/>
      <c r="D59" s="16"/>
      <c r="F59" s="14" t="s">
        <v>71</v>
      </c>
      <c r="G59" s="12">
        <f t="shared" ref="G59:G71" si="0">G42+G22</f>
        <v>2937</v>
      </c>
      <c r="H59" s="12">
        <f t="shared" ref="H59:K59" si="1">H42+H22</f>
        <v>2929</v>
      </c>
      <c r="I59" s="12">
        <f t="shared" si="1"/>
        <v>3036</v>
      </c>
      <c r="J59" s="12">
        <f t="shared" si="1"/>
        <v>3113</v>
      </c>
      <c r="K59" s="12">
        <f t="shared" si="1"/>
        <v>3376</v>
      </c>
    </row>
    <row r="60" spans="1:17">
      <c r="A60" s="16"/>
      <c r="B60" s="16"/>
      <c r="C60" s="16"/>
      <c r="D60" s="16"/>
      <c r="F60" s="14" t="s">
        <v>72</v>
      </c>
      <c r="G60" s="12">
        <f t="shared" si="0"/>
        <v>2918</v>
      </c>
      <c r="H60" s="12">
        <f t="shared" ref="H60:K60" si="2">H43+H23</f>
        <v>2911</v>
      </c>
      <c r="I60" s="12">
        <f t="shared" si="2"/>
        <v>3018</v>
      </c>
      <c r="J60" s="12">
        <f t="shared" si="2"/>
        <v>3091</v>
      </c>
      <c r="K60" s="12">
        <f t="shared" si="2"/>
        <v>3264</v>
      </c>
    </row>
    <row r="61" spans="1:17">
      <c r="A61" s="16"/>
      <c r="B61" s="16"/>
      <c r="C61" s="16"/>
      <c r="D61" s="16"/>
      <c r="F61" s="14" t="s">
        <v>73</v>
      </c>
      <c r="G61" s="12">
        <f t="shared" si="0"/>
        <v>2932</v>
      </c>
      <c r="H61" s="12">
        <f t="shared" ref="H61:K61" si="3">H44+H24</f>
        <v>2926</v>
      </c>
      <c r="I61" s="12">
        <f t="shared" si="3"/>
        <v>3023</v>
      </c>
      <c r="J61" s="12">
        <f t="shared" si="3"/>
        <v>3092</v>
      </c>
      <c r="K61" s="12">
        <f t="shared" si="3"/>
        <v>3187</v>
      </c>
    </row>
    <row r="62" spans="1:17">
      <c r="A62" s="16"/>
      <c r="B62" s="16"/>
      <c r="C62" s="16"/>
      <c r="D62" s="16"/>
      <c r="F62" s="14" t="s">
        <v>74</v>
      </c>
      <c r="G62" s="12">
        <f t="shared" si="0"/>
        <v>2919</v>
      </c>
      <c r="H62" s="12">
        <f t="shared" ref="H62:K62" si="4">H45+H25</f>
        <v>2914</v>
      </c>
      <c r="I62" s="12">
        <f t="shared" si="4"/>
        <v>3013</v>
      </c>
      <c r="J62" s="12"/>
      <c r="K62" s="12">
        <f t="shared" si="4"/>
        <v>3141</v>
      </c>
    </row>
    <row r="63" spans="1:17" ht="18.75">
      <c r="A63" s="58" t="s">
        <v>116</v>
      </c>
      <c r="B63" s="16"/>
      <c r="C63" s="16"/>
      <c r="D63" s="16"/>
      <c r="F63" s="14" t="s">
        <v>75</v>
      </c>
      <c r="G63" s="12">
        <f t="shared" si="0"/>
        <v>2886</v>
      </c>
      <c r="H63" s="12">
        <f t="shared" ref="H63:K63" si="5">H46+H26</f>
        <v>2882</v>
      </c>
      <c r="I63" s="12">
        <f t="shared" si="5"/>
        <v>2972</v>
      </c>
      <c r="J63" s="12"/>
      <c r="K63" s="12">
        <f t="shared" si="5"/>
        <v>3139</v>
      </c>
    </row>
    <row r="64" spans="1:17" ht="17.25">
      <c r="A64" s="52" t="s">
        <v>4</v>
      </c>
      <c r="B64" s="53" t="s">
        <v>5</v>
      </c>
      <c r="C64" s="53" t="s">
        <v>6</v>
      </c>
      <c r="D64" s="66" t="s">
        <v>126</v>
      </c>
      <c r="F64" s="14" t="s">
        <v>76</v>
      </c>
      <c r="G64" s="12">
        <f t="shared" si="0"/>
        <v>2882</v>
      </c>
      <c r="H64" s="12">
        <f t="shared" ref="H64:I64" si="6">H47+H27</f>
        <v>2880</v>
      </c>
      <c r="I64" s="12">
        <f t="shared" si="6"/>
        <v>2965</v>
      </c>
      <c r="J64" s="12"/>
      <c r="K64" s="12"/>
    </row>
    <row r="65" spans="1:11" ht="17.25">
      <c r="A65" s="16" t="s">
        <v>9</v>
      </c>
      <c r="B65" s="16">
        <v>2</v>
      </c>
      <c r="C65" s="16">
        <v>286</v>
      </c>
      <c r="D65" s="67">
        <f>C65+60</f>
        <v>346</v>
      </c>
      <c r="F65" s="14" t="s">
        <v>77</v>
      </c>
      <c r="G65" s="12">
        <f t="shared" si="0"/>
        <v>2911</v>
      </c>
      <c r="H65" s="12">
        <f t="shared" ref="H65:I65" si="7">H48+H28</f>
        <v>2908</v>
      </c>
      <c r="I65" s="12">
        <f t="shared" si="7"/>
        <v>2984</v>
      </c>
      <c r="J65" s="12"/>
      <c r="K65" s="12"/>
    </row>
    <row r="66" spans="1:11" ht="17.25">
      <c r="A66" s="16" t="s">
        <v>10</v>
      </c>
      <c r="B66" s="16">
        <v>2</v>
      </c>
      <c r="C66" s="16">
        <v>293</v>
      </c>
      <c r="D66" s="67">
        <f t="shared" ref="D66:D78" si="8">C66+60</f>
        <v>353</v>
      </c>
      <c r="F66" s="14" t="s">
        <v>78</v>
      </c>
      <c r="G66" s="12">
        <f t="shared" si="0"/>
        <v>2886</v>
      </c>
      <c r="H66" s="12">
        <f t="shared" ref="H66:I66" si="9">H49+H29</f>
        <v>2884</v>
      </c>
      <c r="I66" s="12">
        <f t="shared" si="9"/>
        <v>2963</v>
      </c>
      <c r="J66" s="12"/>
      <c r="K66" s="12"/>
    </row>
    <row r="67" spans="1:11" ht="17.25">
      <c r="A67" s="16" t="s">
        <v>11</v>
      </c>
      <c r="B67" s="16">
        <v>2</v>
      </c>
      <c r="C67" s="16">
        <v>314</v>
      </c>
      <c r="D67" s="67">
        <f t="shared" si="8"/>
        <v>374</v>
      </c>
      <c r="F67" s="14" t="s">
        <v>79</v>
      </c>
      <c r="G67" s="12">
        <f t="shared" si="0"/>
        <v>2859</v>
      </c>
      <c r="H67" s="12">
        <f t="shared" ref="H67:I67" si="10">H50+H30</f>
        <v>2855</v>
      </c>
      <c r="I67" s="12">
        <f t="shared" si="10"/>
        <v>2928</v>
      </c>
      <c r="J67" s="12"/>
      <c r="K67" s="12"/>
    </row>
    <row r="68" spans="1:11" ht="17.25">
      <c r="A68" s="16" t="s">
        <v>12</v>
      </c>
      <c r="B68" s="16">
        <v>2</v>
      </c>
      <c r="C68" s="16">
        <v>339</v>
      </c>
      <c r="D68" s="67">
        <f t="shared" si="8"/>
        <v>399</v>
      </c>
      <c r="F68" s="14" t="s">
        <v>80</v>
      </c>
      <c r="G68" s="12">
        <f t="shared" si="0"/>
        <v>2839</v>
      </c>
      <c r="H68" s="12">
        <f t="shared" ref="H68:I68" si="11">H51+H31</f>
        <v>2834</v>
      </c>
      <c r="I68" s="12">
        <f t="shared" si="11"/>
        <v>2900</v>
      </c>
      <c r="J68" s="12"/>
      <c r="K68" s="12"/>
    </row>
    <row r="69" spans="1:11" ht="17.25">
      <c r="A69" s="16" t="s">
        <v>13</v>
      </c>
      <c r="B69" s="16">
        <v>2</v>
      </c>
      <c r="C69" s="16">
        <v>341</v>
      </c>
      <c r="D69" s="67">
        <f t="shared" si="8"/>
        <v>401</v>
      </c>
      <c r="F69" s="14" t="s">
        <v>81</v>
      </c>
      <c r="G69" s="12">
        <f t="shared" si="0"/>
        <v>2834</v>
      </c>
      <c r="H69" s="12">
        <f t="shared" ref="H69:I69" si="12">H52+H32</f>
        <v>2826</v>
      </c>
      <c r="I69" s="12">
        <f t="shared" si="12"/>
        <v>2885</v>
      </c>
      <c r="J69" s="12"/>
      <c r="K69" s="12"/>
    </row>
    <row r="70" spans="1:11" ht="17.25">
      <c r="A70" s="16" t="s">
        <v>14</v>
      </c>
      <c r="B70" s="16">
        <v>2</v>
      </c>
      <c r="C70" s="16">
        <v>342</v>
      </c>
      <c r="D70" s="67">
        <f t="shared" si="8"/>
        <v>402</v>
      </c>
      <c r="F70" s="14" t="s">
        <v>82</v>
      </c>
      <c r="G70" s="12">
        <f t="shared" si="0"/>
        <v>2764</v>
      </c>
      <c r="H70" s="12">
        <f t="shared" ref="H70:I71" si="13">H53+H33</f>
        <v>2762</v>
      </c>
      <c r="I70" s="12">
        <f t="shared" si="13"/>
        <v>2836</v>
      </c>
      <c r="J70" s="12"/>
      <c r="K70" s="12"/>
    </row>
    <row r="71" spans="1:11" ht="17.25">
      <c r="A71" s="16" t="s">
        <v>15</v>
      </c>
      <c r="B71" s="16">
        <v>2</v>
      </c>
      <c r="C71" s="16">
        <v>368</v>
      </c>
      <c r="D71" s="67">
        <f t="shared" si="8"/>
        <v>428</v>
      </c>
      <c r="F71" s="14" t="s">
        <v>83</v>
      </c>
      <c r="G71" s="12">
        <f t="shared" si="0"/>
        <v>2707</v>
      </c>
      <c r="H71" s="12">
        <f t="shared" si="13"/>
        <v>2705</v>
      </c>
      <c r="I71" s="12">
        <f t="shared" si="13"/>
        <v>2780</v>
      </c>
      <c r="J71" s="12"/>
      <c r="K71" s="12"/>
    </row>
    <row r="72" spans="1:11" ht="17.25">
      <c r="A72" s="16" t="s">
        <v>16</v>
      </c>
      <c r="B72" s="16">
        <v>2</v>
      </c>
      <c r="C72" s="16">
        <v>370</v>
      </c>
      <c r="D72" s="67">
        <f t="shared" si="8"/>
        <v>430</v>
      </c>
    </row>
    <row r="73" spans="1:11" ht="17.25">
      <c r="A73" s="16" t="s">
        <v>17</v>
      </c>
      <c r="B73" s="16">
        <v>2</v>
      </c>
      <c r="C73" s="16">
        <v>372</v>
      </c>
      <c r="D73" s="67">
        <f t="shared" si="8"/>
        <v>432</v>
      </c>
    </row>
    <row r="74" spans="1:11" ht="17.25">
      <c r="A74" s="16" t="s">
        <v>18</v>
      </c>
      <c r="B74" s="16">
        <v>2</v>
      </c>
      <c r="C74" s="16">
        <v>386</v>
      </c>
      <c r="D74" s="67">
        <f t="shared" si="8"/>
        <v>446</v>
      </c>
    </row>
    <row r="75" spans="1:11" ht="17.25">
      <c r="A75" s="16" t="s">
        <v>19</v>
      </c>
      <c r="B75" s="16">
        <v>2</v>
      </c>
      <c r="C75" s="16">
        <v>388</v>
      </c>
      <c r="D75" s="67">
        <f t="shared" si="8"/>
        <v>448</v>
      </c>
    </row>
    <row r="76" spans="1:11" ht="17.25">
      <c r="A76" s="16" t="s">
        <v>20</v>
      </c>
      <c r="B76" s="16">
        <v>2</v>
      </c>
      <c r="C76" s="16">
        <v>438</v>
      </c>
      <c r="D76" s="67">
        <f t="shared" si="8"/>
        <v>498</v>
      </c>
    </row>
    <row r="77" spans="1:11" ht="17.25">
      <c r="A77" s="60" t="s">
        <v>148</v>
      </c>
      <c r="B77" s="16">
        <v>2</v>
      </c>
      <c r="C77" s="16">
        <v>851</v>
      </c>
      <c r="D77" s="67">
        <f t="shared" si="8"/>
        <v>911</v>
      </c>
    </row>
    <row r="78" spans="1:11" ht="17.25">
      <c r="A78" s="16" t="s">
        <v>22</v>
      </c>
      <c r="B78" s="16">
        <v>2</v>
      </c>
      <c r="C78" s="16">
        <v>907</v>
      </c>
      <c r="D78" s="67">
        <f t="shared" si="8"/>
        <v>967</v>
      </c>
    </row>
    <row r="79" spans="1:11">
      <c r="A79" s="16"/>
      <c r="B79" s="16"/>
      <c r="C79" s="16"/>
      <c r="D79" s="16"/>
    </row>
    <row r="80" spans="1:11" ht="18.75">
      <c r="A80" s="58" t="s">
        <v>117</v>
      </c>
      <c r="B80" s="16"/>
      <c r="C80" s="16"/>
      <c r="D80" s="16"/>
    </row>
    <row r="81" spans="1:4" ht="17.25">
      <c r="A81" s="52" t="s">
        <v>4</v>
      </c>
      <c r="B81" s="53" t="s">
        <v>5</v>
      </c>
      <c r="C81" s="53" t="s">
        <v>6</v>
      </c>
      <c r="D81" s="66" t="s">
        <v>126</v>
      </c>
    </row>
    <row r="82" spans="1:4" ht="17.25">
      <c r="A82" s="16" t="s">
        <v>23</v>
      </c>
      <c r="B82" s="16">
        <v>2</v>
      </c>
      <c r="C82" s="16">
        <v>325</v>
      </c>
      <c r="D82" s="67">
        <f>C82+60</f>
        <v>385</v>
      </c>
    </row>
    <row r="83" spans="1:4" ht="17.25">
      <c r="A83" s="16" t="s">
        <v>24</v>
      </c>
      <c r="B83" s="16">
        <v>2</v>
      </c>
      <c r="C83" s="16">
        <v>339</v>
      </c>
      <c r="D83" s="67">
        <f t="shared" ref="D83:D101" si="14">C83+60</f>
        <v>399</v>
      </c>
    </row>
    <row r="84" spans="1:4" ht="17.25">
      <c r="A84" s="16" t="s">
        <v>25</v>
      </c>
      <c r="B84" s="16">
        <v>2</v>
      </c>
      <c r="C84" s="16">
        <v>367</v>
      </c>
      <c r="D84" s="67">
        <f t="shared" si="14"/>
        <v>427</v>
      </c>
    </row>
    <row r="85" spans="1:4" ht="17.25">
      <c r="A85" s="16" t="s">
        <v>26</v>
      </c>
      <c r="B85" s="16">
        <v>2</v>
      </c>
      <c r="C85" s="16">
        <v>401</v>
      </c>
      <c r="D85" s="67">
        <f t="shared" si="14"/>
        <v>461</v>
      </c>
    </row>
    <row r="86" spans="1:4" ht="17.25">
      <c r="A86" s="16" t="s">
        <v>27</v>
      </c>
      <c r="B86" s="16">
        <v>2</v>
      </c>
      <c r="C86" s="16">
        <v>408</v>
      </c>
      <c r="D86" s="67">
        <f t="shared" si="14"/>
        <v>468</v>
      </c>
    </row>
    <row r="87" spans="1:4" ht="17.25">
      <c r="A87" s="16" t="s">
        <v>28</v>
      </c>
      <c r="B87" s="16">
        <v>2</v>
      </c>
      <c r="C87" s="16">
        <v>415</v>
      </c>
      <c r="D87" s="67">
        <f t="shared" si="14"/>
        <v>475</v>
      </c>
    </row>
    <row r="88" spans="1:4" ht="17.25">
      <c r="A88" s="16" t="s">
        <v>29</v>
      </c>
      <c r="B88" s="16">
        <v>2</v>
      </c>
      <c r="C88" s="16">
        <v>428</v>
      </c>
      <c r="D88" s="67">
        <f t="shared" si="14"/>
        <v>488</v>
      </c>
    </row>
    <row r="89" spans="1:4" ht="17.25">
      <c r="A89" s="16" t="s">
        <v>30</v>
      </c>
      <c r="B89" s="16">
        <v>2</v>
      </c>
      <c r="C89" s="16">
        <v>455</v>
      </c>
      <c r="D89" s="67">
        <f t="shared" si="14"/>
        <v>515</v>
      </c>
    </row>
    <row r="90" spans="1:4" ht="17.25">
      <c r="A90" s="16" t="s">
        <v>31</v>
      </c>
      <c r="B90" s="16">
        <v>2</v>
      </c>
      <c r="C90" s="16">
        <v>461</v>
      </c>
      <c r="D90" s="67">
        <f t="shared" si="14"/>
        <v>521</v>
      </c>
    </row>
    <row r="91" spans="1:4" ht="17.25">
      <c r="A91" s="16" t="s">
        <v>32</v>
      </c>
      <c r="B91" s="16">
        <v>2</v>
      </c>
      <c r="C91" s="16">
        <v>467</v>
      </c>
      <c r="D91" s="67">
        <f t="shared" si="14"/>
        <v>527</v>
      </c>
    </row>
    <row r="92" spans="1:4" ht="17.25">
      <c r="A92" s="16" t="s">
        <v>33</v>
      </c>
      <c r="B92" s="16">
        <v>2</v>
      </c>
      <c r="C92" s="16">
        <v>479</v>
      </c>
      <c r="D92" s="67">
        <f t="shared" si="14"/>
        <v>539</v>
      </c>
    </row>
    <row r="93" spans="1:4" ht="17.25">
      <c r="A93" s="16" t="s">
        <v>34</v>
      </c>
      <c r="B93" s="16">
        <v>2</v>
      </c>
      <c r="C93" s="16">
        <v>530</v>
      </c>
      <c r="D93" s="67">
        <f t="shared" si="14"/>
        <v>590</v>
      </c>
    </row>
    <row r="94" spans="1:4" ht="17.25">
      <c r="A94" s="16" t="s">
        <v>35</v>
      </c>
      <c r="B94" s="16">
        <v>2</v>
      </c>
      <c r="C94" s="16">
        <v>536</v>
      </c>
      <c r="D94" s="67">
        <f t="shared" si="14"/>
        <v>596</v>
      </c>
    </row>
    <row r="95" spans="1:4" ht="17.25">
      <c r="A95" s="16" t="s">
        <v>36</v>
      </c>
      <c r="B95" s="16">
        <v>2</v>
      </c>
      <c r="C95" s="16">
        <v>538</v>
      </c>
      <c r="D95" s="67">
        <f t="shared" si="14"/>
        <v>598</v>
      </c>
    </row>
    <row r="96" spans="1:4" ht="17.25">
      <c r="A96" s="16" t="s">
        <v>37</v>
      </c>
      <c r="B96" s="16">
        <v>2</v>
      </c>
      <c r="C96" s="16">
        <v>558</v>
      </c>
      <c r="D96" s="67">
        <f t="shared" si="14"/>
        <v>618</v>
      </c>
    </row>
    <row r="97" spans="1:5" ht="17.25">
      <c r="A97" s="16" t="s">
        <v>38</v>
      </c>
      <c r="B97" s="16">
        <v>2</v>
      </c>
      <c r="C97" s="16">
        <v>606</v>
      </c>
      <c r="D97" s="67">
        <f t="shared" si="14"/>
        <v>666</v>
      </c>
    </row>
    <row r="98" spans="1:5" ht="17.25">
      <c r="A98" s="16" t="s">
        <v>145</v>
      </c>
      <c r="B98" s="16">
        <v>4</v>
      </c>
      <c r="C98" s="16">
        <v>650</v>
      </c>
      <c r="D98" s="67">
        <f t="shared" si="14"/>
        <v>710</v>
      </c>
    </row>
    <row r="99" spans="1:5" ht="17.25">
      <c r="A99" s="60" t="s">
        <v>21</v>
      </c>
      <c r="B99" s="16">
        <v>2</v>
      </c>
      <c r="C99" s="16">
        <v>851</v>
      </c>
      <c r="D99" s="67">
        <f t="shared" si="14"/>
        <v>911</v>
      </c>
    </row>
    <row r="100" spans="1:5" ht="17.25">
      <c r="A100" s="61" t="s">
        <v>39</v>
      </c>
      <c r="B100" s="59">
        <v>2</v>
      </c>
      <c r="C100" s="59">
        <v>928</v>
      </c>
      <c r="D100" s="67">
        <f t="shared" si="14"/>
        <v>988</v>
      </c>
    </row>
    <row r="101" spans="1:5" s="21" customFormat="1" ht="17.25">
      <c r="A101" s="16" t="s">
        <v>40</v>
      </c>
      <c r="B101" s="16">
        <v>2</v>
      </c>
      <c r="C101" s="16">
        <v>983</v>
      </c>
      <c r="D101" s="67">
        <f t="shared" si="14"/>
        <v>1043</v>
      </c>
      <c r="E101" s="20"/>
    </row>
    <row r="102" spans="1:5">
      <c r="A102" s="16"/>
      <c r="B102" s="16"/>
      <c r="C102" s="16"/>
      <c r="D102" s="16"/>
    </row>
    <row r="103" spans="1:5" ht="18.75">
      <c r="A103" s="58" t="s">
        <v>118</v>
      </c>
      <c r="B103" s="16"/>
      <c r="C103" s="16"/>
      <c r="D103" s="16"/>
    </row>
    <row r="104" spans="1:5" ht="17.25">
      <c r="A104" s="52" t="s">
        <v>4</v>
      </c>
      <c r="B104" s="53" t="s">
        <v>5</v>
      </c>
      <c r="C104" s="53" t="s">
        <v>6</v>
      </c>
      <c r="D104" s="66" t="s">
        <v>126</v>
      </c>
    </row>
    <row r="105" spans="1:5" ht="17.25">
      <c r="A105" s="16" t="s">
        <v>41</v>
      </c>
      <c r="B105" s="16">
        <v>2</v>
      </c>
      <c r="C105" s="16">
        <v>279</v>
      </c>
      <c r="D105" s="67">
        <f>C105+60</f>
        <v>339</v>
      </c>
    </row>
    <row r="106" spans="1:5" ht="17.25">
      <c r="A106" s="16" t="s">
        <v>42</v>
      </c>
      <c r="B106" s="16">
        <v>2</v>
      </c>
      <c r="C106" s="16">
        <v>283</v>
      </c>
      <c r="D106" s="67">
        <f t="shared" ref="D106:D116" si="15">C106+60</f>
        <v>343</v>
      </c>
    </row>
    <row r="107" spans="1:5" ht="17.25">
      <c r="A107" s="16" t="s">
        <v>43</v>
      </c>
      <c r="B107" s="16">
        <v>2</v>
      </c>
      <c r="C107" s="16">
        <v>303</v>
      </c>
      <c r="D107" s="67">
        <f t="shared" si="15"/>
        <v>363</v>
      </c>
    </row>
    <row r="108" spans="1:5" ht="17.25">
      <c r="A108" s="16" t="s">
        <v>44</v>
      </c>
      <c r="B108" s="16">
        <v>2</v>
      </c>
      <c r="C108" s="16">
        <v>326</v>
      </c>
      <c r="D108" s="67">
        <f t="shared" si="15"/>
        <v>386</v>
      </c>
    </row>
    <row r="109" spans="1:5" ht="17.25">
      <c r="A109" s="16" t="s">
        <v>45</v>
      </c>
      <c r="B109" s="16">
        <v>2</v>
      </c>
      <c r="C109" s="16">
        <v>329</v>
      </c>
      <c r="D109" s="67">
        <f t="shared" si="15"/>
        <v>389</v>
      </c>
    </row>
    <row r="110" spans="1:5" ht="17.25">
      <c r="A110" s="16" t="s">
        <v>46</v>
      </c>
      <c r="B110" s="16">
        <v>2</v>
      </c>
      <c r="C110" s="16">
        <v>330</v>
      </c>
      <c r="D110" s="67">
        <f t="shared" si="15"/>
        <v>390</v>
      </c>
    </row>
    <row r="111" spans="1:5" ht="17.25">
      <c r="A111" s="16" t="s">
        <v>47</v>
      </c>
      <c r="B111" s="16">
        <v>2</v>
      </c>
      <c r="C111" s="16">
        <v>356</v>
      </c>
      <c r="D111" s="67">
        <f t="shared" si="15"/>
        <v>416</v>
      </c>
    </row>
    <row r="112" spans="1:5" ht="17.25">
      <c r="A112" s="16" t="s">
        <v>146</v>
      </c>
      <c r="B112" s="16">
        <v>4</v>
      </c>
      <c r="C112" s="16">
        <v>362</v>
      </c>
      <c r="D112" s="67">
        <f t="shared" si="15"/>
        <v>422</v>
      </c>
    </row>
    <row r="113" spans="1:4" ht="17.25">
      <c r="A113" s="16" t="s">
        <v>48</v>
      </c>
      <c r="B113" s="16">
        <v>2</v>
      </c>
      <c r="C113" s="16">
        <v>377</v>
      </c>
      <c r="D113" s="67">
        <f t="shared" si="15"/>
        <v>437</v>
      </c>
    </row>
    <row r="114" spans="1:4" ht="17.25">
      <c r="A114" s="16" t="s">
        <v>49</v>
      </c>
      <c r="B114" s="16">
        <v>2</v>
      </c>
      <c r="C114" s="16">
        <v>381</v>
      </c>
      <c r="D114" s="67">
        <f t="shared" si="15"/>
        <v>441</v>
      </c>
    </row>
    <row r="115" spans="1:4" ht="17.25">
      <c r="A115" s="16" t="s">
        <v>50</v>
      </c>
      <c r="B115" s="16">
        <v>2</v>
      </c>
      <c r="C115" s="16">
        <v>431</v>
      </c>
      <c r="D115" s="67">
        <f t="shared" si="15"/>
        <v>491</v>
      </c>
    </row>
    <row r="116" spans="1:4" ht="17.25">
      <c r="A116" s="16" t="s">
        <v>51</v>
      </c>
      <c r="B116" s="16">
        <v>2</v>
      </c>
      <c r="C116" s="16">
        <v>907</v>
      </c>
      <c r="D116" s="67">
        <f t="shared" si="15"/>
        <v>967</v>
      </c>
    </row>
    <row r="117" spans="1:4">
      <c r="A117" s="16"/>
      <c r="B117" s="16"/>
      <c r="C117" s="16"/>
      <c r="D117" s="16"/>
    </row>
    <row r="118" spans="1:4" ht="18.75">
      <c r="A118" s="58" t="s">
        <v>119</v>
      </c>
      <c r="B118" s="16"/>
      <c r="C118" s="16"/>
      <c r="D118" s="16"/>
    </row>
    <row r="119" spans="1:4" ht="17.25">
      <c r="A119" s="52" t="s">
        <v>4</v>
      </c>
      <c r="B119" s="53" t="s">
        <v>5</v>
      </c>
      <c r="C119" s="53" t="s">
        <v>6</v>
      </c>
      <c r="D119" s="66" t="s">
        <v>126</v>
      </c>
    </row>
    <row r="120" spans="1:4" ht="17.25">
      <c r="A120" s="16" t="s">
        <v>52</v>
      </c>
      <c r="B120" s="16">
        <v>2</v>
      </c>
      <c r="C120" s="16">
        <v>526</v>
      </c>
      <c r="D120" s="67">
        <f>C120+60</f>
        <v>586</v>
      </c>
    </row>
    <row r="121" spans="1:4" ht="17.25">
      <c r="A121" s="16" t="s">
        <v>53</v>
      </c>
      <c r="B121" s="16">
        <v>2</v>
      </c>
      <c r="C121" s="16">
        <v>527</v>
      </c>
      <c r="D121" s="67">
        <f t="shared" ref="D121:D127" si="16">C121+60</f>
        <v>587</v>
      </c>
    </row>
    <row r="122" spans="1:4" ht="17.25">
      <c r="A122" s="16" t="s">
        <v>54</v>
      </c>
      <c r="B122" s="16">
        <v>2</v>
      </c>
      <c r="C122" s="16">
        <v>573</v>
      </c>
      <c r="D122" s="67">
        <f t="shared" si="16"/>
        <v>633</v>
      </c>
    </row>
    <row r="123" spans="1:4" ht="17.25">
      <c r="A123" s="16" t="s">
        <v>55</v>
      </c>
      <c r="B123" s="16">
        <v>2</v>
      </c>
      <c r="C123" s="16">
        <v>649</v>
      </c>
      <c r="D123" s="67">
        <f t="shared" si="16"/>
        <v>709</v>
      </c>
    </row>
    <row r="124" spans="1:4" ht="17.25">
      <c r="A124" s="16" t="s">
        <v>56</v>
      </c>
      <c r="B124" s="16">
        <v>2</v>
      </c>
      <c r="C124" s="16">
        <v>681</v>
      </c>
      <c r="D124" s="67">
        <f t="shared" si="16"/>
        <v>741</v>
      </c>
    </row>
    <row r="125" spans="1:4" ht="17.25">
      <c r="A125" s="16" t="s">
        <v>57</v>
      </c>
      <c r="B125" s="16">
        <v>2</v>
      </c>
      <c r="C125" s="16">
        <v>873</v>
      </c>
      <c r="D125" s="67">
        <f t="shared" si="16"/>
        <v>933</v>
      </c>
    </row>
    <row r="126" spans="1:4" ht="17.25">
      <c r="A126" s="16" t="s">
        <v>147</v>
      </c>
      <c r="B126" s="16">
        <v>4</v>
      </c>
      <c r="C126" s="16">
        <v>960</v>
      </c>
      <c r="D126" s="67">
        <f t="shared" si="16"/>
        <v>1020</v>
      </c>
    </row>
    <row r="127" spans="1:4" ht="17.25">
      <c r="A127" s="16" t="s">
        <v>58</v>
      </c>
      <c r="B127" s="16">
        <v>2</v>
      </c>
      <c r="C127" s="16">
        <v>1040</v>
      </c>
      <c r="D127" s="67">
        <f t="shared" si="16"/>
        <v>1100</v>
      </c>
    </row>
    <row r="128" spans="1:4">
      <c r="A128" s="16"/>
      <c r="B128" s="16"/>
      <c r="C128" s="16"/>
      <c r="D128" s="16"/>
    </row>
    <row r="129" spans="1:4" ht="18.75">
      <c r="A129" s="58" t="s">
        <v>120</v>
      </c>
      <c r="B129" s="16"/>
      <c r="C129" s="16"/>
      <c r="D129" s="16"/>
    </row>
    <row r="130" spans="1:4" ht="17.25">
      <c r="A130" s="52" t="s">
        <v>4</v>
      </c>
      <c r="B130" s="53" t="s">
        <v>5</v>
      </c>
      <c r="C130" s="53" t="s">
        <v>6</v>
      </c>
      <c r="D130" s="66" t="s">
        <v>126</v>
      </c>
    </row>
    <row r="131" spans="1:4" ht="17.25">
      <c r="A131" s="55" t="s">
        <v>121</v>
      </c>
      <c r="B131" s="16">
        <v>12</v>
      </c>
      <c r="C131" s="16">
        <v>650</v>
      </c>
      <c r="D131" s="67">
        <f>C131+60</f>
        <v>710</v>
      </c>
    </row>
    <row r="132" spans="1:4">
      <c r="A132" s="16"/>
      <c r="B132" s="16"/>
      <c r="C132" s="16"/>
      <c r="D132" s="16"/>
    </row>
    <row r="133" spans="1:4" ht="18.75">
      <c r="A133" s="58" t="s">
        <v>122</v>
      </c>
      <c r="B133" s="16"/>
      <c r="C133" s="16"/>
      <c r="D133" s="16"/>
    </row>
    <row r="134" spans="1:4" ht="17.25">
      <c r="A134" s="52" t="s">
        <v>4</v>
      </c>
      <c r="B134" s="53" t="s">
        <v>5</v>
      </c>
      <c r="C134" s="53" t="s">
        <v>6</v>
      </c>
      <c r="D134" s="66" t="s">
        <v>126</v>
      </c>
    </row>
    <row r="135" spans="1:4" ht="17.25">
      <c r="A135" s="55" t="s">
        <v>125</v>
      </c>
      <c r="B135" s="16">
        <v>8</v>
      </c>
      <c r="C135" s="16">
        <v>650</v>
      </c>
      <c r="D135" s="67">
        <f>C135+60</f>
        <v>710</v>
      </c>
    </row>
    <row r="136" spans="1:4">
      <c r="A136" s="16"/>
      <c r="B136" s="16"/>
      <c r="C136" s="16"/>
      <c r="D136" s="16"/>
    </row>
    <row r="137" spans="1:4" ht="18.75">
      <c r="A137" s="58" t="s">
        <v>123</v>
      </c>
      <c r="B137" s="16"/>
      <c r="C137" s="16"/>
      <c r="D137" s="16"/>
    </row>
    <row r="138" spans="1:4" ht="17.25">
      <c r="A138" s="52" t="s">
        <v>4</v>
      </c>
      <c r="B138" s="53" t="s">
        <v>5</v>
      </c>
      <c r="C138" s="53" t="s">
        <v>6</v>
      </c>
      <c r="D138" s="66" t="s">
        <v>126</v>
      </c>
    </row>
    <row r="139" spans="1:4" ht="17.25">
      <c r="A139" s="55" t="s">
        <v>124</v>
      </c>
      <c r="B139" s="16">
        <v>12</v>
      </c>
      <c r="C139" s="16">
        <v>650</v>
      </c>
      <c r="D139" s="67">
        <f>C139+60</f>
        <v>710</v>
      </c>
    </row>
    <row r="140" spans="1:4">
      <c r="A140" s="16"/>
      <c r="B140" s="16"/>
      <c r="C140" s="16"/>
      <c r="D140" s="16"/>
    </row>
  </sheetData>
  <sortState ref="A82:D101">
    <sortCondition ref="D82"/>
  </sortState>
  <pageMargins left="0.70866141732283505" right="2.92" top="0.27" bottom="0.15748031496063" header="0.24" footer="0.196850393700787"/>
  <pageSetup scale="65"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topLeftCell="A13" workbookViewId="0">
      <selection sqref="A1:T1048576"/>
    </sheetView>
  </sheetViews>
  <sheetFormatPr defaultColWidth="5" defaultRowHeight="48" customHeight="1"/>
  <cols>
    <col min="4" max="4" width="5" style="11"/>
    <col min="8" max="8" width="5" style="11"/>
    <col min="12" max="12" width="5" style="11"/>
    <col min="16" max="16" width="5" style="11"/>
    <col min="20" max="20" width="5" style="11"/>
  </cols>
  <sheetData>
    <row r="1" spans="1:20" ht="48" customHeight="1">
      <c r="A1" s="7">
        <f>'Line details'!D125</f>
        <v>933</v>
      </c>
      <c r="B1" s="8">
        <f>'Line details'!C125</f>
        <v>873</v>
      </c>
      <c r="C1" s="9" t="str">
        <f>'Line details'!A125</f>
        <v>K1</v>
      </c>
      <c r="D1" s="10" t="s">
        <v>128</v>
      </c>
      <c r="E1" s="7">
        <f>'Line details'!D107</f>
        <v>363</v>
      </c>
      <c r="F1" s="8">
        <f>'Line details'!C107</f>
        <v>303</v>
      </c>
      <c r="G1" s="9" t="str">
        <f>'Line details'!A107</f>
        <v>A10</v>
      </c>
      <c r="H1" s="10" t="s">
        <v>128</v>
      </c>
      <c r="I1" s="7">
        <f>'Line details'!D89</f>
        <v>515</v>
      </c>
      <c r="J1" s="8">
        <f>'Line details'!C89</f>
        <v>455</v>
      </c>
      <c r="K1" s="9" t="str">
        <f>'Line details'!A89</f>
        <v>C5</v>
      </c>
      <c r="L1" s="10" t="s">
        <v>128</v>
      </c>
      <c r="M1" s="7">
        <f>'Line details'!D71</f>
        <v>428</v>
      </c>
      <c r="N1" s="8">
        <f>'Line details'!C71</f>
        <v>368</v>
      </c>
      <c r="O1" s="9" t="str">
        <f>'Line details'!A71</f>
        <v>B8</v>
      </c>
      <c r="P1" s="10" t="s">
        <v>128</v>
      </c>
      <c r="Q1" s="7">
        <f>'Line details'!D16</f>
        <v>1780</v>
      </c>
      <c r="R1" s="8" t="s">
        <v>131</v>
      </c>
      <c r="S1" s="9" t="str">
        <f>'[1]Line details'!A18</f>
        <v>KR1</v>
      </c>
      <c r="T1" s="10" t="s">
        <v>128</v>
      </c>
    </row>
    <row r="2" spans="1:20" ht="48" customHeight="1">
      <c r="A2" s="7">
        <f>'Line details'!D126</f>
        <v>1020</v>
      </c>
      <c r="B2" s="8">
        <f>'Line details'!C126</f>
        <v>960</v>
      </c>
      <c r="C2" s="9" t="str">
        <f>'Line details'!A126</f>
        <v>KM2,3</v>
      </c>
      <c r="D2" s="10" t="s">
        <v>128</v>
      </c>
      <c r="E2" s="7">
        <f>'Line details'!D108</f>
        <v>386</v>
      </c>
      <c r="F2" s="8">
        <f>'Line details'!C108</f>
        <v>326</v>
      </c>
      <c r="G2" s="9" t="str">
        <f>'Line details'!A108</f>
        <v>A7</v>
      </c>
      <c r="H2" s="10" t="s">
        <v>128</v>
      </c>
      <c r="I2" s="7">
        <f>'Line details'!D90</f>
        <v>521</v>
      </c>
      <c r="J2" s="8">
        <f>'Line details'!C90</f>
        <v>461</v>
      </c>
      <c r="K2" s="9" t="str">
        <f>'Line details'!A90</f>
        <v>C3</v>
      </c>
      <c r="L2" s="10" t="s">
        <v>128</v>
      </c>
      <c r="M2" s="7">
        <f>'Line details'!D72</f>
        <v>430</v>
      </c>
      <c r="N2" s="8">
        <f>'Line details'!C72</f>
        <v>370</v>
      </c>
      <c r="O2" s="9" t="str">
        <f>'Line details'!A72</f>
        <v>B3</v>
      </c>
      <c r="P2" s="10" t="s">
        <v>128</v>
      </c>
      <c r="Q2" s="7"/>
      <c r="R2" s="8"/>
      <c r="S2" s="9"/>
      <c r="T2" s="10" t="s">
        <v>128</v>
      </c>
    </row>
    <row r="3" spans="1:20" ht="48" customHeight="1">
      <c r="A3" s="7">
        <f>'Line details'!D127</f>
        <v>1100</v>
      </c>
      <c r="B3" s="8">
        <f>'Line details'!C127</f>
        <v>1040</v>
      </c>
      <c r="C3" s="9" t="str">
        <f>'Line details'!A127</f>
        <v>KM1</v>
      </c>
      <c r="D3" s="10" t="s">
        <v>128</v>
      </c>
      <c r="E3" s="7">
        <f>'Line details'!D109</f>
        <v>389</v>
      </c>
      <c r="F3" s="8">
        <f>'Line details'!C109</f>
        <v>329</v>
      </c>
      <c r="G3" s="9" t="str">
        <f>'Line details'!A109</f>
        <v>A9</v>
      </c>
      <c r="H3" s="10" t="s">
        <v>128</v>
      </c>
      <c r="I3" s="7">
        <f>'Line details'!D91</f>
        <v>527</v>
      </c>
      <c r="J3" s="8">
        <f>'Line details'!C91</f>
        <v>467</v>
      </c>
      <c r="K3" s="9" t="str">
        <f>'Line details'!A91</f>
        <v>C4</v>
      </c>
      <c r="L3" s="10" t="s">
        <v>128</v>
      </c>
      <c r="M3" s="7">
        <f>'Line details'!D73</f>
        <v>432</v>
      </c>
      <c r="N3" s="8">
        <f>'Line details'!C73</f>
        <v>372</v>
      </c>
      <c r="O3" s="9" t="str">
        <f>'Line details'!A73</f>
        <v>B5</v>
      </c>
      <c r="P3" s="10" t="s">
        <v>128</v>
      </c>
      <c r="Q3" s="7">
        <f>'Line details'!D33</f>
        <v>1955</v>
      </c>
      <c r="R3" s="8">
        <f>'Line details'!C33</f>
        <v>1860</v>
      </c>
      <c r="S3" s="9" t="str">
        <f>'Line details'!A33</f>
        <v>BR4</v>
      </c>
      <c r="T3" s="10" t="s">
        <v>128</v>
      </c>
    </row>
    <row r="4" spans="1:20" ht="48" customHeight="1">
      <c r="A4" s="7">
        <f>'Line details'!D128</f>
        <v>0</v>
      </c>
      <c r="B4" s="8">
        <f>'Line details'!C128</f>
        <v>0</v>
      </c>
      <c r="C4" s="9">
        <f>'Line details'!A128</f>
        <v>0</v>
      </c>
      <c r="D4" s="10" t="s">
        <v>128</v>
      </c>
      <c r="E4" s="7">
        <f>'Line details'!D110</f>
        <v>390</v>
      </c>
      <c r="F4" s="8">
        <f>'Line details'!C110</f>
        <v>330</v>
      </c>
      <c r="G4" s="9" t="str">
        <f>'Line details'!A110</f>
        <v>A6</v>
      </c>
      <c r="H4" s="10" t="s">
        <v>128</v>
      </c>
      <c r="I4" s="7">
        <f>'Line details'!D92</f>
        <v>539</v>
      </c>
      <c r="J4" s="8">
        <f>'Line details'!C92</f>
        <v>479</v>
      </c>
      <c r="K4" s="9" t="str">
        <f>'Line details'!A92</f>
        <v>C2</v>
      </c>
      <c r="L4" s="10" t="s">
        <v>128</v>
      </c>
      <c r="M4" s="7">
        <f>'Line details'!D74</f>
        <v>446</v>
      </c>
      <c r="N4" s="8">
        <f>'Line details'!C74</f>
        <v>386</v>
      </c>
      <c r="O4" s="9" t="str">
        <f>'Line details'!A74</f>
        <v>B4</v>
      </c>
      <c r="P4" s="10" t="s">
        <v>128</v>
      </c>
      <c r="Q4" s="7">
        <f>'Line details'!D34</f>
        <v>0</v>
      </c>
      <c r="R4" s="8">
        <f>'Line details'!C34</f>
        <v>0</v>
      </c>
      <c r="S4" s="9">
        <f>'Line details'!A34</f>
        <v>0</v>
      </c>
      <c r="T4" s="10" t="s">
        <v>128</v>
      </c>
    </row>
    <row r="5" spans="1:20" ht="48" customHeight="1">
      <c r="A5" s="7">
        <f>'Line details'!D131</f>
        <v>710</v>
      </c>
      <c r="B5" s="8">
        <f>'Line details'!C131</f>
        <v>650</v>
      </c>
      <c r="C5" s="9" t="str">
        <f>'Line details'!A131</f>
        <v>BM1-6</v>
      </c>
      <c r="D5" s="10" t="s">
        <v>128</v>
      </c>
      <c r="E5" s="7">
        <f>'Line details'!D111</f>
        <v>416</v>
      </c>
      <c r="F5" s="8">
        <f>'Line details'!C111</f>
        <v>356</v>
      </c>
      <c r="G5" s="9" t="str">
        <f>'Line details'!A111</f>
        <v>A8</v>
      </c>
      <c r="H5" s="10" t="s">
        <v>128</v>
      </c>
      <c r="I5" s="7">
        <f>'Line details'!D93</f>
        <v>590</v>
      </c>
      <c r="J5" s="8">
        <f>'Line details'!C93</f>
        <v>530</v>
      </c>
      <c r="K5" s="9" t="str">
        <f>'Line details'!A93</f>
        <v>C1</v>
      </c>
      <c r="L5" s="10" t="s">
        <v>128</v>
      </c>
      <c r="M5" s="7">
        <f>'Line details'!D75</f>
        <v>448</v>
      </c>
      <c r="N5" s="8">
        <f>'Line details'!C75</f>
        <v>388</v>
      </c>
      <c r="O5" s="9" t="str">
        <f>'Line details'!A75</f>
        <v>B2</v>
      </c>
      <c r="P5" s="10" t="s">
        <v>128</v>
      </c>
      <c r="Q5" s="7">
        <f>'Line details'!D37</f>
        <v>2015</v>
      </c>
      <c r="R5" s="8">
        <f>'Line details'!C37</f>
        <v>1920</v>
      </c>
      <c r="S5" s="9" t="str">
        <f>'Line details'!A37</f>
        <v>CR1-3</v>
      </c>
      <c r="T5" s="10" t="s">
        <v>128</v>
      </c>
    </row>
    <row r="6" spans="1:20" ht="48" customHeight="1">
      <c r="A6" s="7">
        <f>'Line details'!D132</f>
        <v>0</v>
      </c>
      <c r="B6" s="8">
        <f>'Line details'!C132</f>
        <v>0</v>
      </c>
      <c r="C6" s="9">
        <f>'Line details'!A132</f>
        <v>0</v>
      </c>
      <c r="D6" s="10" t="s">
        <v>128</v>
      </c>
      <c r="E6" s="7">
        <f>'Line details'!D112</f>
        <v>422</v>
      </c>
      <c r="F6" s="8">
        <f>'Line details'!C112</f>
        <v>362</v>
      </c>
      <c r="G6" s="9" t="str">
        <f>'Line details'!A112</f>
        <v>A3,A5</v>
      </c>
      <c r="H6" s="10" t="s">
        <v>128</v>
      </c>
      <c r="I6" s="7">
        <f>'Line details'!D94</f>
        <v>596</v>
      </c>
      <c r="J6" s="8">
        <f>'Line details'!C94</f>
        <v>536</v>
      </c>
      <c r="K6" s="9" t="str">
        <f>'Line details'!A94</f>
        <v>D3</v>
      </c>
      <c r="L6" s="10" t="s">
        <v>128</v>
      </c>
      <c r="M6" s="7">
        <f>'Line details'!D76</f>
        <v>498</v>
      </c>
      <c r="N6" s="8">
        <f>'Line details'!C76</f>
        <v>438</v>
      </c>
      <c r="O6" s="9" t="str">
        <f>'Line details'!A76</f>
        <v>B1</v>
      </c>
      <c r="P6" s="10" t="s">
        <v>128</v>
      </c>
      <c r="Q6" s="7">
        <f>'Line details'!D38</f>
        <v>0</v>
      </c>
      <c r="R6" s="8">
        <f>'Line details'!C38</f>
        <v>0</v>
      </c>
      <c r="S6" s="9">
        <f>'Line details'!A38</f>
        <v>0</v>
      </c>
      <c r="T6" s="10" t="s">
        <v>128</v>
      </c>
    </row>
    <row r="7" spans="1:20" ht="48" customHeight="1">
      <c r="A7" s="7">
        <f>'Line details'!D135</f>
        <v>710</v>
      </c>
      <c r="B7" s="8">
        <f>'Line details'!C135</f>
        <v>650</v>
      </c>
      <c r="C7" s="9" t="str">
        <f>'Line details'!A135</f>
        <v>CM1-4</v>
      </c>
      <c r="D7" s="10" t="s">
        <v>128</v>
      </c>
      <c r="E7" s="7">
        <f>'Line details'!D113</f>
        <v>437</v>
      </c>
      <c r="F7" s="8">
        <f>'Line details'!C113</f>
        <v>377</v>
      </c>
      <c r="G7" s="9" t="str">
        <f>'Line details'!A113</f>
        <v>A4</v>
      </c>
      <c r="H7" s="10" t="s">
        <v>128</v>
      </c>
      <c r="I7" s="7">
        <f>'Line details'!D95</f>
        <v>598</v>
      </c>
      <c r="J7" s="8">
        <f>'Line details'!C95</f>
        <v>538</v>
      </c>
      <c r="K7" s="9" t="str">
        <f>'Line details'!A95</f>
        <v>D4</v>
      </c>
      <c r="L7" s="10" t="s">
        <v>128</v>
      </c>
      <c r="M7" s="7">
        <f>'Line details'!D77</f>
        <v>911</v>
      </c>
      <c r="N7" s="8">
        <f>'Line details'!C77</f>
        <v>851</v>
      </c>
      <c r="O7" s="9" t="str">
        <f>'Line details'!A77</f>
        <v>A14</v>
      </c>
      <c r="P7" s="10" t="s">
        <v>128</v>
      </c>
      <c r="Q7" s="7">
        <f>'Line details'!D41</f>
        <v>2000</v>
      </c>
      <c r="R7" s="8">
        <f>'Line details'!C41</f>
        <v>1905</v>
      </c>
      <c r="S7" s="9" t="str">
        <f>'Line details'!A41</f>
        <v>BR1-3</v>
      </c>
      <c r="T7" s="10" t="s">
        <v>128</v>
      </c>
    </row>
    <row r="8" spans="1:20" ht="48" customHeight="1">
      <c r="A8" s="7">
        <f>'Line details'!D136</f>
        <v>0</v>
      </c>
      <c r="B8" s="8">
        <f>'Line details'!C136</f>
        <v>0</v>
      </c>
      <c r="C8" s="9">
        <f>'Line details'!A136</f>
        <v>0</v>
      </c>
      <c r="D8" s="10" t="s">
        <v>128</v>
      </c>
      <c r="E8" s="7">
        <f>'Line details'!D114</f>
        <v>441</v>
      </c>
      <c r="F8" s="8">
        <f>'Line details'!C114</f>
        <v>381</v>
      </c>
      <c r="G8" s="9" t="str">
        <f>'Line details'!A114</f>
        <v>A2</v>
      </c>
      <c r="H8" s="10" t="s">
        <v>128</v>
      </c>
      <c r="I8" s="7">
        <f>'Line details'!D96</f>
        <v>618</v>
      </c>
      <c r="J8" s="8">
        <f>'Line details'!C96</f>
        <v>558</v>
      </c>
      <c r="K8" s="9" t="str">
        <f>'Line details'!A96</f>
        <v>D2</v>
      </c>
      <c r="L8" s="10" t="s">
        <v>128</v>
      </c>
      <c r="M8" s="7">
        <f>'Line details'!D78</f>
        <v>967</v>
      </c>
      <c r="N8" s="8">
        <f>'Line details'!C78</f>
        <v>907</v>
      </c>
      <c r="O8" s="9" t="str">
        <f>'Line details'!A78</f>
        <v>B13</v>
      </c>
      <c r="P8" s="10" t="s">
        <v>128</v>
      </c>
      <c r="Q8" s="7">
        <f>'Line details'!D42</f>
        <v>0</v>
      </c>
      <c r="R8" s="8">
        <f>'Line details'!C42</f>
        <v>0</v>
      </c>
      <c r="S8" s="9">
        <f>'Line details'!A42</f>
        <v>0</v>
      </c>
      <c r="T8" s="10" t="s">
        <v>128</v>
      </c>
    </row>
    <row r="9" spans="1:20" ht="48" customHeight="1">
      <c r="A9" s="7">
        <f>'Line details'!D139</f>
        <v>710</v>
      </c>
      <c r="B9" s="8">
        <f>'Line details'!C139</f>
        <v>650</v>
      </c>
      <c r="C9" s="9" t="str">
        <f>'Line details'!A139</f>
        <v>AM1-6</v>
      </c>
      <c r="D9" s="10" t="s">
        <v>128</v>
      </c>
      <c r="E9" s="7">
        <f>'Line details'!D115</f>
        <v>491</v>
      </c>
      <c r="F9" s="8">
        <f>'Line details'!C115</f>
        <v>431</v>
      </c>
      <c r="G9" s="9" t="str">
        <f>'Line details'!A115</f>
        <v>A1</v>
      </c>
      <c r="H9" s="10" t="s">
        <v>128</v>
      </c>
      <c r="I9" s="7">
        <f>'Line details'!D97</f>
        <v>666</v>
      </c>
      <c r="J9" s="8">
        <f>'Line details'!C97</f>
        <v>606</v>
      </c>
      <c r="K9" s="9" t="str">
        <f>'Line details'!A97</f>
        <v>D1</v>
      </c>
      <c r="L9" s="10" t="s">
        <v>128</v>
      </c>
      <c r="M9" s="7">
        <f>'Line details'!D79</f>
        <v>0</v>
      </c>
      <c r="N9" s="8">
        <f>'Line details'!C79</f>
        <v>0</v>
      </c>
      <c r="O9" s="9">
        <f>'Line details'!A79</f>
        <v>0</v>
      </c>
      <c r="P9" s="10" t="s">
        <v>128</v>
      </c>
      <c r="Q9" s="7">
        <f>'Line details'!D45</f>
        <v>2015</v>
      </c>
      <c r="R9" s="8">
        <f>'Line details'!C45</f>
        <v>1920</v>
      </c>
      <c r="S9" s="9" t="str">
        <f>'Line details'!A45</f>
        <v>AR1-3</v>
      </c>
      <c r="T9" s="10" t="s">
        <v>128</v>
      </c>
    </row>
    <row r="10" spans="1:20" ht="48" customHeight="1">
      <c r="A10" s="7">
        <f>'Line details'!D140</f>
        <v>0</v>
      </c>
      <c r="B10" s="8">
        <f>'Line details'!C140</f>
        <v>0</v>
      </c>
      <c r="C10" s="9">
        <f>'Line details'!A140</f>
        <v>0</v>
      </c>
      <c r="D10" s="10" t="s">
        <v>128</v>
      </c>
      <c r="E10" s="7">
        <f>'Line details'!D116</f>
        <v>967</v>
      </c>
      <c r="F10" s="8">
        <f>'Line details'!C116</f>
        <v>907</v>
      </c>
      <c r="G10" s="9" t="str">
        <f>'Line details'!A116</f>
        <v>A13</v>
      </c>
      <c r="H10" s="10" t="s">
        <v>128</v>
      </c>
      <c r="I10" s="7">
        <f>'Line details'!D98</f>
        <v>710</v>
      </c>
      <c r="J10" s="8">
        <f>'Line details'!C98</f>
        <v>650</v>
      </c>
      <c r="K10" s="9" t="str">
        <f>'Line details'!A98</f>
        <v>CM5,6</v>
      </c>
      <c r="L10" s="10" t="s">
        <v>128</v>
      </c>
      <c r="M10" s="7">
        <f>'Line details'!D82</f>
        <v>385</v>
      </c>
      <c r="N10" s="8">
        <f>'Line details'!C82</f>
        <v>325</v>
      </c>
      <c r="O10" s="9" t="str">
        <f>'Line details'!A82</f>
        <v>C12</v>
      </c>
      <c r="P10" s="10" t="s">
        <v>128</v>
      </c>
      <c r="Q10" s="7">
        <f>'Line details'!D46</f>
        <v>0</v>
      </c>
      <c r="R10" s="8">
        <f>'Line details'!C46</f>
        <v>0</v>
      </c>
      <c r="S10" s="9">
        <f>'Line details'!A46</f>
        <v>0</v>
      </c>
      <c r="T10" s="10" t="s">
        <v>128</v>
      </c>
    </row>
    <row r="11" spans="1:20" ht="48" customHeight="1">
      <c r="A11" s="7"/>
      <c r="B11" s="8" t="e">
        <f>'Line details'!#REF!</f>
        <v>#REF!</v>
      </c>
      <c r="C11" s="9" t="e">
        <f>'Line details'!#REF!</f>
        <v>#REF!</v>
      </c>
      <c r="D11" s="10" t="s">
        <v>128</v>
      </c>
      <c r="E11" s="7">
        <f>'Line details'!D117</f>
        <v>0</v>
      </c>
      <c r="F11" s="8">
        <f>'Line details'!C117</f>
        <v>0</v>
      </c>
      <c r="G11" s="9">
        <f>'Line details'!A117</f>
        <v>0</v>
      </c>
      <c r="H11" s="10" t="s">
        <v>128</v>
      </c>
      <c r="I11" s="7">
        <f>'Line details'!D99</f>
        <v>911</v>
      </c>
      <c r="J11" s="8">
        <f>'Line details'!C99</f>
        <v>851</v>
      </c>
      <c r="K11" s="9" t="str">
        <f>'Line details'!A99</f>
        <v>B14</v>
      </c>
      <c r="L11" s="10" t="s">
        <v>128</v>
      </c>
      <c r="M11" s="7">
        <f>'Line details'!D83</f>
        <v>399</v>
      </c>
      <c r="N11" s="8">
        <f>'Line details'!C83</f>
        <v>339</v>
      </c>
      <c r="O11" s="9" t="str">
        <f>'Line details'!A83</f>
        <v>C11</v>
      </c>
      <c r="P11" s="10" t="s">
        <v>128</v>
      </c>
      <c r="Q11" s="7">
        <f>'Line details'!D65</f>
        <v>346</v>
      </c>
      <c r="R11" s="8">
        <f>'Line details'!C65</f>
        <v>286</v>
      </c>
      <c r="S11" s="9" t="str">
        <f>'Line details'!A65</f>
        <v>B12</v>
      </c>
      <c r="T11" s="10" t="s">
        <v>128</v>
      </c>
    </row>
    <row r="12" spans="1:20" ht="48" customHeight="1">
      <c r="A12" s="7"/>
      <c r="B12" s="8"/>
      <c r="C12" s="9"/>
      <c r="D12" s="10" t="s">
        <v>128</v>
      </c>
      <c r="E12" s="7">
        <f>'Line details'!D120</f>
        <v>586</v>
      </c>
      <c r="F12" s="8">
        <f>'Line details'!C120</f>
        <v>526</v>
      </c>
      <c r="G12" s="9" t="str">
        <f>'Line details'!A120</f>
        <v>K6</v>
      </c>
      <c r="H12" s="10" t="s">
        <v>128</v>
      </c>
      <c r="I12" s="7">
        <f>'Line details'!D100</f>
        <v>988</v>
      </c>
      <c r="J12" s="8">
        <f>'Line details'!C100</f>
        <v>928</v>
      </c>
      <c r="K12" s="9" t="str">
        <f>'Line details'!A100</f>
        <v>C14</v>
      </c>
      <c r="L12" s="10" t="s">
        <v>128</v>
      </c>
      <c r="M12" s="7">
        <f>'Line details'!D84</f>
        <v>427</v>
      </c>
      <c r="N12" s="8">
        <f>'Line details'!C84</f>
        <v>367</v>
      </c>
      <c r="O12" s="9" t="str">
        <f>'Line details'!A84</f>
        <v>C10</v>
      </c>
      <c r="P12" s="10" t="s">
        <v>128</v>
      </c>
      <c r="Q12" s="7">
        <f>'Line details'!D66</f>
        <v>353</v>
      </c>
      <c r="R12" s="8">
        <f>'Line details'!C66</f>
        <v>293</v>
      </c>
      <c r="S12" s="9" t="str">
        <f>'Line details'!A66</f>
        <v>B11</v>
      </c>
      <c r="T12" s="10" t="s">
        <v>128</v>
      </c>
    </row>
    <row r="13" spans="1:20" ht="48" customHeight="1">
      <c r="A13" s="7"/>
      <c r="B13" s="8"/>
      <c r="C13" s="9"/>
      <c r="D13" s="10" t="s">
        <v>128</v>
      </c>
      <c r="E13" s="7">
        <f>'Line details'!D121</f>
        <v>587</v>
      </c>
      <c r="F13" s="8">
        <f>'Line details'!C121</f>
        <v>527</v>
      </c>
      <c r="G13" s="9" t="str">
        <f>'Line details'!A121</f>
        <v>K5</v>
      </c>
      <c r="H13" s="10" t="s">
        <v>128</v>
      </c>
      <c r="I13" s="7">
        <f>'Line details'!D101</f>
        <v>1043</v>
      </c>
      <c r="J13" s="8">
        <f>'Line details'!C101</f>
        <v>983</v>
      </c>
      <c r="K13" s="9" t="str">
        <f>'Line details'!A101</f>
        <v>C13</v>
      </c>
      <c r="L13" s="10" t="s">
        <v>128</v>
      </c>
      <c r="M13" s="7">
        <f>'Line details'!D85</f>
        <v>461</v>
      </c>
      <c r="N13" s="8">
        <f>'Line details'!C85</f>
        <v>401</v>
      </c>
      <c r="O13" s="9" t="str">
        <f>'Line details'!A85</f>
        <v>C9</v>
      </c>
      <c r="P13" s="10" t="s">
        <v>128</v>
      </c>
      <c r="Q13" s="7">
        <f>'Line details'!D67</f>
        <v>374</v>
      </c>
      <c r="R13" s="8">
        <f>'Line details'!C67</f>
        <v>314</v>
      </c>
      <c r="S13" s="9" t="str">
        <f>'Line details'!A67</f>
        <v>B10</v>
      </c>
      <c r="T13" s="10" t="s">
        <v>128</v>
      </c>
    </row>
    <row r="14" spans="1:20" ht="48" customHeight="1">
      <c r="A14" s="7"/>
      <c r="B14" s="8"/>
      <c r="C14" s="9"/>
      <c r="D14" s="10" t="s">
        <v>128</v>
      </c>
      <c r="E14" s="7">
        <f>'Line details'!D122</f>
        <v>633</v>
      </c>
      <c r="F14" s="8">
        <f>'Line details'!C122</f>
        <v>573</v>
      </c>
      <c r="G14" s="9" t="str">
        <f>'Line details'!A122</f>
        <v>K4</v>
      </c>
      <c r="H14" s="10" t="s">
        <v>128</v>
      </c>
      <c r="I14" s="7">
        <f>'Line details'!D102</f>
        <v>0</v>
      </c>
      <c r="J14" s="8">
        <f>'Line details'!C102</f>
        <v>0</v>
      </c>
      <c r="K14" s="9">
        <f>'Line details'!A102</f>
        <v>0</v>
      </c>
      <c r="L14" s="10" t="s">
        <v>128</v>
      </c>
      <c r="M14" s="7">
        <f>'Line details'!D86</f>
        <v>468</v>
      </c>
      <c r="N14" s="8">
        <f>'Line details'!C86</f>
        <v>408</v>
      </c>
      <c r="O14" s="9" t="str">
        <f>'Line details'!A86</f>
        <v>C7</v>
      </c>
      <c r="P14" s="10" t="s">
        <v>128</v>
      </c>
      <c r="Q14" s="7">
        <f>'Line details'!D68</f>
        <v>399</v>
      </c>
      <c r="R14" s="8">
        <f>'Line details'!C68</f>
        <v>339</v>
      </c>
      <c r="S14" s="9" t="str">
        <f>'Line details'!A68</f>
        <v>B7</v>
      </c>
      <c r="T14" s="10" t="s">
        <v>128</v>
      </c>
    </row>
    <row r="15" spans="1:20" ht="48" customHeight="1">
      <c r="A15" s="7"/>
      <c r="B15" s="8"/>
      <c r="C15" s="9"/>
      <c r="D15" s="10" t="s">
        <v>128</v>
      </c>
      <c r="E15" s="7">
        <f>'Line details'!D123</f>
        <v>709</v>
      </c>
      <c r="F15" s="8">
        <f>'Line details'!C123</f>
        <v>649</v>
      </c>
      <c r="G15" s="9" t="str">
        <f>'Line details'!A123</f>
        <v>K3</v>
      </c>
      <c r="H15" s="10" t="s">
        <v>128</v>
      </c>
      <c r="I15" s="7">
        <f>'Line details'!D105</f>
        <v>339</v>
      </c>
      <c r="J15" s="8">
        <f>'Line details'!C105</f>
        <v>279</v>
      </c>
      <c r="K15" s="9" t="str">
        <f>'Line details'!A105</f>
        <v>A12</v>
      </c>
      <c r="L15" s="10" t="s">
        <v>128</v>
      </c>
      <c r="M15" s="7">
        <f>'Line details'!D87</f>
        <v>475</v>
      </c>
      <c r="N15" s="8">
        <f>'Line details'!C87</f>
        <v>415</v>
      </c>
      <c r="O15" s="9" t="str">
        <f>'Line details'!A87</f>
        <v>C6</v>
      </c>
      <c r="P15" s="10" t="s">
        <v>128</v>
      </c>
      <c r="Q15" s="7">
        <f>'Line details'!D69</f>
        <v>401</v>
      </c>
      <c r="R15" s="8">
        <f>'Line details'!C69</f>
        <v>341</v>
      </c>
      <c r="S15" s="9" t="str">
        <f>'Line details'!A69</f>
        <v>B6</v>
      </c>
      <c r="T15" s="10" t="s">
        <v>128</v>
      </c>
    </row>
    <row r="16" spans="1:20" ht="48" customHeight="1">
      <c r="A16" s="7"/>
      <c r="B16" s="8"/>
      <c r="C16" s="9"/>
      <c r="D16" s="10" t="s">
        <v>128</v>
      </c>
      <c r="E16" s="7">
        <f>'Line details'!D124</f>
        <v>741</v>
      </c>
      <c r="F16" s="8">
        <f>'Line details'!C124</f>
        <v>681</v>
      </c>
      <c r="G16" s="9" t="str">
        <f>'Line details'!A124</f>
        <v>K2</v>
      </c>
      <c r="H16" s="10" t="s">
        <v>128</v>
      </c>
      <c r="I16" s="7">
        <f>'Line details'!D106</f>
        <v>343</v>
      </c>
      <c r="J16" s="8">
        <f>'Line details'!C106</f>
        <v>283</v>
      </c>
      <c r="K16" s="9" t="str">
        <f>'Line details'!A106</f>
        <v>A11</v>
      </c>
      <c r="L16" s="10" t="s">
        <v>128</v>
      </c>
      <c r="M16" s="7">
        <f>'Line details'!D88</f>
        <v>488</v>
      </c>
      <c r="N16" s="8">
        <f>'Line details'!C88</f>
        <v>428</v>
      </c>
      <c r="O16" s="9" t="str">
        <f>'Line details'!A88</f>
        <v>C8</v>
      </c>
      <c r="P16" s="10" t="s">
        <v>128</v>
      </c>
      <c r="Q16" s="7">
        <f>'Line details'!D70</f>
        <v>402</v>
      </c>
      <c r="R16" s="8">
        <f>'Line details'!C70</f>
        <v>342</v>
      </c>
      <c r="S16" s="9" t="str">
        <f>'Line details'!A70</f>
        <v>B9</v>
      </c>
      <c r="T16" s="10" t="s">
        <v>128</v>
      </c>
    </row>
  </sheetData>
  <pageMargins left="0.16" right="0.24" top="0.16" bottom="0.1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3"/>
  <sheetViews>
    <sheetView zoomScale="70" zoomScaleNormal="70" workbookViewId="0">
      <selection activeCell="U4" sqref="U4"/>
    </sheetView>
  </sheetViews>
  <sheetFormatPr defaultRowHeight="15"/>
  <cols>
    <col min="2" max="2" width="9.140625" customWidth="1"/>
    <col min="3" max="3" width="9.85546875" customWidth="1"/>
  </cols>
  <sheetData>
    <row r="2" spans="1:16" ht="32.25" thickBot="1">
      <c r="A2" s="22" t="s">
        <v>139</v>
      </c>
      <c r="B2" s="23"/>
      <c r="C2" s="23"/>
      <c r="D2" s="23"/>
      <c r="E2" s="23"/>
      <c r="F2" s="23"/>
      <c r="G2" s="23"/>
      <c r="H2" s="23"/>
      <c r="I2" s="64">
        <v>43137</v>
      </c>
      <c r="J2" s="65"/>
      <c r="K2" s="23"/>
      <c r="L2" s="23"/>
      <c r="M2" s="23"/>
      <c r="N2" s="23"/>
      <c r="O2" s="23"/>
      <c r="P2" s="23"/>
    </row>
    <row r="3" spans="1:16" ht="21.75" thickBot="1">
      <c r="A3" s="24" t="s">
        <v>133</v>
      </c>
      <c r="B3" s="23"/>
      <c r="C3" s="25"/>
      <c r="D3" s="26"/>
      <c r="E3" s="27"/>
      <c r="F3" s="27"/>
      <c r="G3" s="28"/>
      <c r="H3" s="25"/>
      <c r="I3" s="23"/>
      <c r="J3" s="23"/>
      <c r="K3" s="29" t="s">
        <v>134</v>
      </c>
      <c r="L3" s="30"/>
      <c r="M3" s="31"/>
      <c r="N3" s="32"/>
      <c r="O3" s="33"/>
      <c r="P3" s="23"/>
    </row>
    <row r="4" spans="1:16" ht="21.75" thickBot="1">
      <c r="A4" s="34" t="s">
        <v>135</v>
      </c>
      <c r="B4" s="23"/>
      <c r="C4" s="25"/>
      <c r="D4" s="35"/>
      <c r="E4" s="36"/>
      <c r="F4" s="36"/>
      <c r="G4" s="37"/>
      <c r="H4" s="25"/>
      <c r="I4" s="23"/>
      <c r="J4" s="23"/>
      <c r="K4" s="29" t="s">
        <v>136</v>
      </c>
      <c r="L4" s="30"/>
      <c r="M4" s="31"/>
      <c r="N4" s="32"/>
      <c r="O4" s="33"/>
      <c r="P4" s="23"/>
    </row>
    <row r="5" spans="1:16" ht="19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21">
      <c r="A6" s="38"/>
      <c r="B6" s="63" t="s">
        <v>59</v>
      </c>
      <c r="C6" s="63"/>
      <c r="D6" s="63"/>
      <c r="E6" s="63" t="s">
        <v>60</v>
      </c>
      <c r="F6" s="63"/>
      <c r="G6" s="63"/>
      <c r="H6" s="63" t="s">
        <v>61</v>
      </c>
      <c r="I6" s="63"/>
      <c r="J6" s="63"/>
      <c r="K6" s="63" t="s">
        <v>62</v>
      </c>
      <c r="L6" s="63"/>
      <c r="M6" s="63"/>
      <c r="N6" s="63" t="s">
        <v>69</v>
      </c>
      <c r="O6" s="63"/>
      <c r="P6" s="63"/>
    </row>
    <row r="7" spans="1:16" ht="19.5">
      <c r="A7" s="38"/>
      <c r="B7" s="38"/>
      <c r="C7" s="38" t="s">
        <v>137</v>
      </c>
      <c r="D7" s="38" t="s">
        <v>138</v>
      </c>
      <c r="E7" s="38"/>
      <c r="F7" s="38" t="s">
        <v>137</v>
      </c>
      <c r="G7" s="38" t="s">
        <v>138</v>
      </c>
      <c r="H7" s="38"/>
      <c r="I7" s="38" t="s">
        <v>137</v>
      </c>
      <c r="J7" s="38" t="s">
        <v>138</v>
      </c>
      <c r="K7" s="38"/>
      <c r="L7" s="38" t="s">
        <v>137</v>
      </c>
      <c r="M7" s="38" t="s">
        <v>138</v>
      </c>
      <c r="N7" s="38"/>
      <c r="O7" s="38" t="s">
        <v>137</v>
      </c>
      <c r="P7" s="38" t="s">
        <v>138</v>
      </c>
    </row>
    <row r="8" spans="1:16" ht="19.5">
      <c r="A8" s="39">
        <v>1</v>
      </c>
      <c r="B8" s="38">
        <f>'Line details'!G58</f>
        <v>2988</v>
      </c>
      <c r="C8" s="38"/>
      <c r="D8" s="38"/>
      <c r="E8" s="38">
        <f>'Line details'!H58</f>
        <v>2980</v>
      </c>
      <c r="F8" s="38"/>
      <c r="G8" s="38"/>
      <c r="H8" s="38">
        <f>'Line details'!I58</f>
        <v>3088</v>
      </c>
      <c r="I8" s="38"/>
      <c r="J8" s="38"/>
      <c r="K8" s="38">
        <f>'Line details'!J58</f>
        <v>3162</v>
      </c>
      <c r="L8" s="38"/>
      <c r="M8" s="38"/>
      <c r="N8" s="38">
        <f>'Line details'!K58</f>
        <v>3569</v>
      </c>
      <c r="O8" s="38"/>
      <c r="P8" s="38"/>
    </row>
    <row r="9" spans="1:16" ht="19.5">
      <c r="A9" s="39">
        <v>2</v>
      </c>
      <c r="B9" s="38">
        <f>'Line details'!G59</f>
        <v>2937</v>
      </c>
      <c r="C9" s="38"/>
      <c r="D9" s="38"/>
      <c r="E9" s="38">
        <f>'Line details'!H59</f>
        <v>2929</v>
      </c>
      <c r="F9" s="38"/>
      <c r="G9" s="38"/>
      <c r="H9" s="38">
        <f>'Line details'!I59</f>
        <v>3036</v>
      </c>
      <c r="I9" s="38"/>
      <c r="J9" s="38"/>
      <c r="K9" s="38">
        <f>'Line details'!J59</f>
        <v>3113</v>
      </c>
      <c r="L9" s="38"/>
      <c r="M9" s="38"/>
      <c r="N9" s="38">
        <f>'Line details'!K59</f>
        <v>3376</v>
      </c>
      <c r="O9" s="38"/>
      <c r="P9" s="38"/>
    </row>
    <row r="10" spans="1:16" ht="19.5">
      <c r="A10" s="39">
        <v>3</v>
      </c>
      <c r="B10" s="38">
        <f>'Line details'!G60</f>
        <v>2918</v>
      </c>
      <c r="C10" s="38"/>
      <c r="D10" s="38"/>
      <c r="E10" s="38">
        <f>'Line details'!H60</f>
        <v>2911</v>
      </c>
      <c r="F10" s="38"/>
      <c r="G10" s="38"/>
      <c r="H10" s="38">
        <f>'Line details'!I60</f>
        <v>3018</v>
      </c>
      <c r="I10" s="38"/>
      <c r="J10" s="38"/>
      <c r="K10" s="38">
        <f>'Line details'!J60</f>
        <v>3091</v>
      </c>
      <c r="L10" s="38"/>
      <c r="M10" s="38"/>
      <c r="N10" s="38">
        <f>'Line details'!K60</f>
        <v>3264</v>
      </c>
      <c r="O10" s="38"/>
      <c r="P10" s="38"/>
    </row>
    <row r="11" spans="1:16" ht="19.5">
      <c r="A11" s="39">
        <v>4</v>
      </c>
      <c r="B11" s="38">
        <f>'Line details'!G61</f>
        <v>2932</v>
      </c>
      <c r="C11" s="38"/>
      <c r="D11" s="38"/>
      <c r="E11" s="38">
        <f>'Line details'!H61</f>
        <v>2926</v>
      </c>
      <c r="F11" s="38"/>
      <c r="G11" s="38"/>
      <c r="H11" s="38">
        <f>'Line details'!I61</f>
        <v>3023</v>
      </c>
      <c r="I11" s="38"/>
      <c r="J11" s="38"/>
      <c r="K11" s="38">
        <f>'Line details'!J61</f>
        <v>3092</v>
      </c>
      <c r="L11" s="38"/>
      <c r="M11" s="38"/>
      <c r="N11" s="38">
        <f>'Line details'!K61</f>
        <v>3187</v>
      </c>
      <c r="O11" s="38"/>
      <c r="P11" s="38"/>
    </row>
    <row r="12" spans="1:16" ht="19.5">
      <c r="A12" s="39">
        <v>5</v>
      </c>
      <c r="B12" s="38">
        <f>'Line details'!G62</f>
        <v>2919</v>
      </c>
      <c r="C12" s="38"/>
      <c r="D12" s="38"/>
      <c r="E12" s="38">
        <f>'Line details'!H62</f>
        <v>2914</v>
      </c>
      <c r="F12" s="38"/>
      <c r="G12" s="38"/>
      <c r="H12" s="38">
        <f>'Line details'!I62</f>
        <v>3013</v>
      </c>
      <c r="I12" s="38"/>
      <c r="J12" s="38"/>
      <c r="K12" s="38"/>
      <c r="L12" s="38"/>
      <c r="M12" s="38"/>
      <c r="N12" s="38">
        <f>'Line details'!K62</f>
        <v>3141</v>
      </c>
      <c r="O12" s="38"/>
      <c r="P12" s="38"/>
    </row>
    <row r="13" spans="1:16" ht="19.5">
      <c r="A13" s="39">
        <v>6</v>
      </c>
      <c r="B13" s="38">
        <f>'Line details'!G63</f>
        <v>2886</v>
      </c>
      <c r="C13" s="38"/>
      <c r="D13" s="38"/>
      <c r="E13" s="38">
        <f>'Line details'!H63</f>
        <v>2882</v>
      </c>
      <c r="F13" s="38"/>
      <c r="G13" s="38"/>
      <c r="H13" s="38">
        <f>'Line details'!I63</f>
        <v>2972</v>
      </c>
      <c r="I13" s="38"/>
      <c r="J13" s="38"/>
      <c r="K13" s="38"/>
      <c r="L13" s="38"/>
      <c r="M13" s="38"/>
      <c r="N13" s="38">
        <f>'Line details'!K63</f>
        <v>3139</v>
      </c>
      <c r="O13" s="38"/>
      <c r="P13" s="38"/>
    </row>
    <row r="14" spans="1:16" ht="19.5">
      <c r="A14" s="39">
        <v>7</v>
      </c>
      <c r="B14" s="38">
        <f>'Line details'!G64</f>
        <v>2882</v>
      </c>
      <c r="C14" s="38"/>
      <c r="D14" s="38"/>
      <c r="E14" s="38">
        <f>'Line details'!H64</f>
        <v>2880</v>
      </c>
      <c r="F14" s="38"/>
      <c r="G14" s="38"/>
      <c r="H14" s="38">
        <f>'Line details'!I64</f>
        <v>2965</v>
      </c>
      <c r="I14" s="38"/>
      <c r="J14" s="38"/>
      <c r="K14" s="38"/>
      <c r="L14" s="38"/>
      <c r="M14" s="38"/>
      <c r="N14" s="38"/>
      <c r="O14" s="38"/>
      <c r="P14" s="38"/>
    </row>
    <row r="15" spans="1:16" ht="19.5">
      <c r="A15" s="39">
        <v>8</v>
      </c>
      <c r="B15" s="38">
        <f>'Line details'!G65</f>
        <v>2911</v>
      </c>
      <c r="C15" s="38"/>
      <c r="D15" s="38"/>
      <c r="E15" s="38">
        <f>'Line details'!H65</f>
        <v>2908</v>
      </c>
      <c r="F15" s="38"/>
      <c r="G15" s="38"/>
      <c r="H15" s="38">
        <f>'Line details'!I65</f>
        <v>2984</v>
      </c>
      <c r="I15" s="38"/>
      <c r="J15" s="38"/>
      <c r="K15" s="38"/>
      <c r="L15" s="38"/>
      <c r="M15" s="38"/>
      <c r="N15" s="38"/>
      <c r="O15" s="38"/>
      <c r="P15" s="38"/>
    </row>
    <row r="16" spans="1:16" ht="19.5">
      <c r="A16" s="39">
        <v>9</v>
      </c>
      <c r="B16" s="38">
        <f>'Line details'!G66</f>
        <v>2886</v>
      </c>
      <c r="C16" s="38"/>
      <c r="D16" s="38"/>
      <c r="E16" s="38">
        <f>'Line details'!H66</f>
        <v>2884</v>
      </c>
      <c r="F16" s="38"/>
      <c r="G16" s="38"/>
      <c r="H16" s="38">
        <f>'Line details'!I66</f>
        <v>2963</v>
      </c>
      <c r="I16" s="38"/>
      <c r="J16" s="38"/>
      <c r="K16" s="38"/>
      <c r="L16" s="38"/>
      <c r="M16" s="38"/>
      <c r="N16" s="38"/>
      <c r="O16" s="38"/>
      <c r="P16" s="38"/>
    </row>
    <row r="17" spans="1:16" ht="19.5">
      <c r="A17" s="39">
        <v>10</v>
      </c>
      <c r="B17" s="38">
        <f>'Line details'!G67</f>
        <v>2859</v>
      </c>
      <c r="C17" s="38"/>
      <c r="D17" s="38"/>
      <c r="E17" s="38">
        <f>'Line details'!H67</f>
        <v>2855</v>
      </c>
      <c r="F17" s="38"/>
      <c r="G17" s="38"/>
      <c r="H17" s="38">
        <f>'Line details'!I67</f>
        <v>2928</v>
      </c>
      <c r="I17" s="38"/>
      <c r="J17" s="38"/>
      <c r="K17" s="38"/>
      <c r="L17" s="38"/>
      <c r="M17" s="38"/>
      <c r="N17" s="38"/>
      <c r="O17" s="38"/>
      <c r="P17" s="38"/>
    </row>
    <row r="18" spans="1:16" ht="19.5">
      <c r="A18" s="39">
        <v>11</v>
      </c>
      <c r="B18" s="38">
        <f>'Line details'!G68</f>
        <v>2839</v>
      </c>
      <c r="C18" s="38"/>
      <c r="D18" s="38"/>
      <c r="E18" s="38">
        <f>'Line details'!H68</f>
        <v>2834</v>
      </c>
      <c r="F18" s="38"/>
      <c r="G18" s="38"/>
      <c r="H18" s="38">
        <f>'Line details'!I68</f>
        <v>2900</v>
      </c>
      <c r="I18" s="38"/>
      <c r="J18" s="38"/>
      <c r="K18" s="38"/>
      <c r="L18" s="38"/>
      <c r="M18" s="38"/>
      <c r="N18" s="38"/>
      <c r="O18" s="38"/>
      <c r="P18" s="38"/>
    </row>
    <row r="19" spans="1:16" ht="19.5">
      <c r="A19" s="39">
        <v>12</v>
      </c>
      <c r="B19" s="38">
        <f>'Line details'!G69</f>
        <v>2834</v>
      </c>
      <c r="C19" s="38"/>
      <c r="D19" s="38"/>
      <c r="E19" s="38">
        <f>'Line details'!H69</f>
        <v>2826</v>
      </c>
      <c r="F19" s="38"/>
      <c r="G19" s="38"/>
      <c r="H19" s="38">
        <f>'Line details'!I69</f>
        <v>2885</v>
      </c>
      <c r="I19" s="38"/>
      <c r="J19" s="38"/>
      <c r="K19" s="38"/>
      <c r="L19" s="38"/>
      <c r="M19" s="38"/>
      <c r="N19" s="38"/>
      <c r="O19" s="38"/>
      <c r="P19" s="38"/>
    </row>
    <row r="20" spans="1:16" ht="19.5">
      <c r="A20" s="39">
        <v>13</v>
      </c>
      <c r="B20" s="38">
        <f>'Line details'!G70</f>
        <v>2764</v>
      </c>
      <c r="C20" s="38"/>
      <c r="D20" s="38"/>
      <c r="E20" s="38">
        <f>'Line details'!H70</f>
        <v>2762</v>
      </c>
      <c r="F20" s="38"/>
      <c r="G20" s="38"/>
      <c r="H20" s="38">
        <f>'Line details'!I70</f>
        <v>2836</v>
      </c>
      <c r="I20" s="38"/>
      <c r="J20" s="38"/>
      <c r="K20" s="38"/>
      <c r="L20" s="38"/>
      <c r="M20" s="38"/>
      <c r="N20" s="38"/>
      <c r="O20" s="38"/>
      <c r="P20" s="38"/>
    </row>
    <row r="21" spans="1:16" ht="19.5">
      <c r="A21" s="39">
        <v>14</v>
      </c>
      <c r="B21" s="38">
        <f>'Line details'!G71</f>
        <v>2707</v>
      </c>
      <c r="C21" s="38"/>
      <c r="D21" s="38"/>
      <c r="E21" s="38">
        <f>'Line details'!H71</f>
        <v>2705</v>
      </c>
      <c r="F21" s="38"/>
      <c r="G21" s="38"/>
      <c r="H21" s="38">
        <f>'Line details'!I71</f>
        <v>2780</v>
      </c>
      <c r="I21" s="38"/>
      <c r="J21" s="38"/>
      <c r="K21" s="38">
        <f>'Line details'!J71</f>
        <v>0</v>
      </c>
      <c r="L21" s="38"/>
      <c r="M21" s="38"/>
      <c r="N21" s="38"/>
      <c r="O21" s="38"/>
      <c r="P21" s="38"/>
    </row>
    <row r="22" spans="1:16" ht="19.5">
      <c r="D22" s="40"/>
      <c r="E22" s="41"/>
    </row>
    <row r="23" spans="1:16">
      <c r="D23" s="40"/>
      <c r="E23" s="40"/>
    </row>
  </sheetData>
  <mergeCells count="6">
    <mergeCell ref="N6:P6"/>
    <mergeCell ref="I2:J2"/>
    <mergeCell ref="B6:D6"/>
    <mergeCell ref="E6:G6"/>
    <mergeCell ref="H6:J6"/>
    <mergeCell ref="K6:M6"/>
  </mergeCells>
  <pageMargins left="0.16" right="0.16" top="0.75" bottom="0.75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84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85</v>
      </c>
    </row>
    <row r="7" spans="1:23" ht="20.25">
      <c r="A7" s="1" t="s">
        <v>86</v>
      </c>
    </row>
    <row r="8" spans="1:23">
      <c r="B8" s="4" t="s">
        <v>59</v>
      </c>
      <c r="D8" s="4" t="s">
        <v>60</v>
      </c>
      <c r="F8" s="4" t="s">
        <v>61</v>
      </c>
      <c r="H8" s="4" t="s">
        <v>62</v>
      </c>
      <c r="J8" s="4" t="s">
        <v>63</v>
      </c>
      <c r="L8" s="4" t="s">
        <v>64</v>
      </c>
      <c r="N8" s="4" t="s">
        <v>65</v>
      </c>
      <c r="P8" s="4" t="s">
        <v>66</v>
      </c>
      <c r="R8" s="4" t="s">
        <v>67</v>
      </c>
      <c r="T8" s="4" t="s">
        <v>68</v>
      </c>
      <c r="V8" s="4" t="s">
        <v>69</v>
      </c>
    </row>
    <row r="9" spans="1:23">
      <c r="B9" s="3" t="s">
        <v>87</v>
      </c>
      <c r="C9" s="3" t="s">
        <v>88</v>
      </c>
      <c r="D9" s="3" t="s">
        <v>87</v>
      </c>
      <c r="E9" s="3" t="s">
        <v>88</v>
      </c>
      <c r="F9" s="3" t="s">
        <v>87</v>
      </c>
      <c r="G9" s="3" t="s">
        <v>88</v>
      </c>
      <c r="H9" s="3" t="s">
        <v>87</v>
      </c>
      <c r="I9" s="3" t="s">
        <v>88</v>
      </c>
      <c r="J9" s="3" t="s">
        <v>87</v>
      </c>
      <c r="K9" s="3" t="s">
        <v>88</v>
      </c>
      <c r="L9" s="3" t="s">
        <v>87</v>
      </c>
      <c r="M9" s="3" t="s">
        <v>88</v>
      </c>
      <c r="N9" s="3" t="s">
        <v>87</v>
      </c>
      <c r="O9" s="3" t="s">
        <v>88</v>
      </c>
      <c r="P9" s="3" t="s">
        <v>87</v>
      </c>
      <c r="Q9" s="3" t="s">
        <v>88</v>
      </c>
      <c r="R9" s="3" t="s">
        <v>87</v>
      </c>
      <c r="S9" s="3" t="s">
        <v>88</v>
      </c>
      <c r="T9" s="3" t="s">
        <v>87</v>
      </c>
      <c r="U9" s="3" t="s">
        <v>88</v>
      </c>
      <c r="V9" s="3" t="s">
        <v>87</v>
      </c>
      <c r="W9" s="3" t="s">
        <v>88</v>
      </c>
    </row>
    <row r="10" spans="1:23">
      <c r="A10" s="3" t="s">
        <v>70</v>
      </c>
      <c r="B10">
        <v>431</v>
      </c>
      <c r="D10">
        <v>438</v>
      </c>
      <c r="F10">
        <v>530</v>
      </c>
      <c r="H10">
        <v>586</v>
      </c>
      <c r="I10">
        <v>20</v>
      </c>
      <c r="V10">
        <v>873</v>
      </c>
    </row>
    <row r="11" spans="1:23">
      <c r="A11" s="3" t="s">
        <v>71</v>
      </c>
      <c r="B11">
        <v>381</v>
      </c>
      <c r="D11">
        <v>388</v>
      </c>
      <c r="F11">
        <v>479</v>
      </c>
      <c r="H11">
        <v>538</v>
      </c>
      <c r="I11">
        <v>20</v>
      </c>
      <c r="V11">
        <v>681</v>
      </c>
    </row>
    <row r="12" spans="1:23">
      <c r="A12" s="3" t="s">
        <v>72</v>
      </c>
      <c r="B12">
        <v>362</v>
      </c>
      <c r="D12">
        <v>370</v>
      </c>
      <c r="F12">
        <v>461</v>
      </c>
      <c r="H12">
        <v>516</v>
      </c>
      <c r="I12">
        <v>20</v>
      </c>
      <c r="V12">
        <v>649</v>
      </c>
    </row>
    <row r="13" spans="1:23">
      <c r="A13" s="3" t="s">
        <v>73</v>
      </c>
      <c r="B13">
        <v>377</v>
      </c>
      <c r="D13">
        <v>386</v>
      </c>
      <c r="F13">
        <v>467</v>
      </c>
      <c r="H13">
        <v>518</v>
      </c>
      <c r="I13">
        <v>20</v>
      </c>
      <c r="V13">
        <v>573</v>
      </c>
    </row>
    <row r="14" spans="1:23">
      <c r="A14" s="3" t="s">
        <v>74</v>
      </c>
      <c r="B14">
        <v>362</v>
      </c>
      <c r="D14">
        <v>372</v>
      </c>
      <c r="F14">
        <v>455</v>
      </c>
      <c r="V14">
        <v>527</v>
      </c>
    </row>
    <row r="15" spans="1:23">
      <c r="A15" s="3" t="s">
        <v>75</v>
      </c>
      <c r="B15">
        <v>330</v>
      </c>
      <c r="D15">
        <v>341</v>
      </c>
      <c r="F15">
        <v>415</v>
      </c>
      <c r="V15">
        <v>526</v>
      </c>
    </row>
    <row r="16" spans="1:23">
      <c r="A16" s="3" t="s">
        <v>76</v>
      </c>
      <c r="B16">
        <v>326</v>
      </c>
      <c r="D16">
        <v>339</v>
      </c>
      <c r="F16">
        <v>408</v>
      </c>
    </row>
    <row r="17" spans="1:8">
      <c r="A17" s="3" t="s">
        <v>77</v>
      </c>
      <c r="B17">
        <v>356</v>
      </c>
      <c r="D17">
        <v>368</v>
      </c>
      <c r="F17">
        <v>428</v>
      </c>
    </row>
    <row r="18" spans="1:8">
      <c r="A18" s="3" t="s">
        <v>78</v>
      </c>
      <c r="B18">
        <v>329</v>
      </c>
      <c r="D18">
        <v>342</v>
      </c>
      <c r="F18">
        <v>401</v>
      </c>
    </row>
    <row r="19" spans="1:8">
      <c r="A19" s="3" t="s">
        <v>79</v>
      </c>
      <c r="B19">
        <v>303</v>
      </c>
      <c r="D19">
        <v>314</v>
      </c>
      <c r="F19">
        <v>367</v>
      </c>
    </row>
    <row r="20" spans="1:8">
      <c r="A20" s="3" t="s">
        <v>80</v>
      </c>
      <c r="B20">
        <v>283</v>
      </c>
      <c r="D20">
        <v>293</v>
      </c>
      <c r="F20">
        <v>339</v>
      </c>
    </row>
    <row r="21" spans="1:8">
      <c r="A21" s="3" t="s">
        <v>81</v>
      </c>
      <c r="B21">
        <v>279</v>
      </c>
      <c r="D21">
        <v>286</v>
      </c>
      <c r="F21">
        <v>325</v>
      </c>
    </row>
    <row r="22" spans="1:8">
      <c r="A22" s="3" t="s">
        <v>82</v>
      </c>
      <c r="B22">
        <v>907</v>
      </c>
      <c r="D22">
        <v>907</v>
      </c>
      <c r="F22">
        <v>983</v>
      </c>
    </row>
    <row r="23" spans="1:8">
      <c r="A23" s="3" t="s">
        <v>83</v>
      </c>
      <c r="D23">
        <v>851</v>
      </c>
      <c r="F23">
        <v>851</v>
      </c>
      <c r="H23">
        <v>928</v>
      </c>
    </row>
    <row r="25" spans="1:8" ht="20.25">
      <c r="A25" s="1" t="s">
        <v>89</v>
      </c>
    </row>
    <row r="26" spans="1:8">
      <c r="A26" s="3" t="s">
        <v>90</v>
      </c>
      <c r="B26" s="3" t="s">
        <v>87</v>
      </c>
      <c r="C26" s="3" t="s">
        <v>88</v>
      </c>
    </row>
    <row r="27" spans="1:8">
      <c r="A27" t="s">
        <v>91</v>
      </c>
      <c r="B27">
        <v>650</v>
      </c>
    </row>
    <row r="28" spans="1:8">
      <c r="A28" t="s">
        <v>92</v>
      </c>
      <c r="B28">
        <v>650</v>
      </c>
    </row>
    <row r="29" spans="1:8">
      <c r="A29" t="s">
        <v>93</v>
      </c>
      <c r="B29">
        <v>650</v>
      </c>
    </row>
    <row r="30" spans="1:8">
      <c r="A30" t="s">
        <v>94</v>
      </c>
      <c r="B30">
        <v>650</v>
      </c>
    </row>
    <row r="31" spans="1:8">
      <c r="A31" t="s">
        <v>95</v>
      </c>
      <c r="B31">
        <v>650</v>
      </c>
    </row>
    <row r="32" spans="1:8">
      <c r="A32" t="s">
        <v>96</v>
      </c>
      <c r="B32">
        <v>650</v>
      </c>
    </row>
    <row r="33" spans="1:2">
      <c r="A33" t="s">
        <v>97</v>
      </c>
      <c r="B33">
        <v>650</v>
      </c>
    </row>
    <row r="34" spans="1:2">
      <c r="A34" t="s">
        <v>98</v>
      </c>
      <c r="B34">
        <v>650</v>
      </c>
    </row>
    <row r="35" spans="1:2">
      <c r="A35" t="s">
        <v>99</v>
      </c>
      <c r="B35">
        <v>650</v>
      </c>
    </row>
    <row r="36" spans="1:2">
      <c r="A36" t="s">
        <v>100</v>
      </c>
      <c r="B36">
        <v>650</v>
      </c>
    </row>
    <row r="37" spans="1:2">
      <c r="A37" t="s">
        <v>101</v>
      </c>
      <c r="B37">
        <v>650</v>
      </c>
    </row>
    <row r="38" spans="1:2">
      <c r="A38" t="s">
        <v>102</v>
      </c>
      <c r="B38">
        <v>650</v>
      </c>
    </row>
    <row r="39" spans="1:2">
      <c r="A39" t="s">
        <v>103</v>
      </c>
      <c r="B39">
        <v>650</v>
      </c>
    </row>
    <row r="40" spans="1:2">
      <c r="A40" t="s">
        <v>104</v>
      </c>
      <c r="B40">
        <v>650</v>
      </c>
    </row>
    <row r="41" spans="1:2">
      <c r="A41" t="s">
        <v>105</v>
      </c>
      <c r="B41">
        <v>650</v>
      </c>
    </row>
    <row r="42" spans="1:2">
      <c r="A42" t="s">
        <v>106</v>
      </c>
      <c r="B42">
        <v>650</v>
      </c>
    </row>
    <row r="43" spans="1:2">
      <c r="A43" t="s">
        <v>107</v>
      </c>
      <c r="B43">
        <v>650</v>
      </c>
    </row>
    <row r="44" spans="1:2">
      <c r="A44" t="s">
        <v>108</v>
      </c>
      <c r="B44">
        <v>650</v>
      </c>
    </row>
    <row r="45" spans="1:2">
      <c r="A45" t="s">
        <v>58</v>
      </c>
      <c r="B45">
        <v>1040</v>
      </c>
    </row>
    <row r="46" spans="1:2">
      <c r="A46" t="s">
        <v>109</v>
      </c>
      <c r="B46">
        <v>960</v>
      </c>
    </row>
    <row r="47" spans="1:2">
      <c r="A47" t="s">
        <v>110</v>
      </c>
      <c r="B47">
        <v>960</v>
      </c>
    </row>
    <row r="50" spans="1:23" ht="20.25">
      <c r="A50" s="1" t="s">
        <v>111</v>
      </c>
    </row>
    <row r="51" spans="1:23">
      <c r="B51" s="4" t="s">
        <v>59</v>
      </c>
      <c r="D51" s="4" t="s">
        <v>60</v>
      </c>
      <c r="F51" s="4" t="s">
        <v>61</v>
      </c>
      <c r="H51" s="4" t="s">
        <v>62</v>
      </c>
      <c r="J51" s="4" t="s">
        <v>63</v>
      </c>
      <c r="L51" s="4" t="s">
        <v>64</v>
      </c>
      <c r="N51" s="4" t="s">
        <v>65</v>
      </c>
      <c r="P51" s="4" t="s">
        <v>66</v>
      </c>
      <c r="R51" s="4" t="s">
        <v>67</v>
      </c>
      <c r="T51" s="4" t="s">
        <v>68</v>
      </c>
      <c r="V51" s="4" t="s">
        <v>69</v>
      </c>
    </row>
    <row r="52" spans="1:23">
      <c r="B52" s="3" t="s">
        <v>87</v>
      </c>
      <c r="C52" s="3" t="s">
        <v>88</v>
      </c>
      <c r="D52" s="3" t="s">
        <v>87</v>
      </c>
      <c r="E52" s="3" t="s">
        <v>88</v>
      </c>
      <c r="F52" s="3" t="s">
        <v>87</v>
      </c>
      <c r="G52" s="3" t="s">
        <v>88</v>
      </c>
      <c r="H52" s="3" t="s">
        <v>87</v>
      </c>
      <c r="I52" s="3" t="s">
        <v>88</v>
      </c>
      <c r="J52" s="3" t="s">
        <v>87</v>
      </c>
      <c r="K52" s="3" t="s">
        <v>88</v>
      </c>
      <c r="L52" s="3" t="s">
        <v>87</v>
      </c>
      <c r="M52" s="3" t="s">
        <v>88</v>
      </c>
      <c r="N52" s="3" t="s">
        <v>87</v>
      </c>
      <c r="O52" s="3" t="s">
        <v>88</v>
      </c>
      <c r="P52" s="3" t="s">
        <v>87</v>
      </c>
      <c r="Q52" s="3" t="s">
        <v>88</v>
      </c>
      <c r="R52" s="3" t="s">
        <v>87</v>
      </c>
      <c r="S52" s="3" t="s">
        <v>88</v>
      </c>
      <c r="T52" s="3" t="s">
        <v>87</v>
      </c>
      <c r="U52" s="3" t="s">
        <v>88</v>
      </c>
      <c r="V52" s="3" t="s">
        <v>87</v>
      </c>
      <c r="W52" s="3" t="s">
        <v>88</v>
      </c>
    </row>
    <row r="53" spans="1:23">
      <c r="A53" s="3" t="s">
        <v>70</v>
      </c>
      <c r="B53">
        <v>1920</v>
      </c>
      <c r="D53">
        <v>1920</v>
      </c>
      <c r="E53">
        <v>-15</v>
      </c>
      <c r="F53">
        <v>1920</v>
      </c>
      <c r="V53">
        <v>1480</v>
      </c>
      <c r="W53">
        <v>400</v>
      </c>
    </row>
    <row r="54" spans="1:23">
      <c r="A54" s="3" t="s">
        <v>71</v>
      </c>
      <c r="B54">
        <v>1920</v>
      </c>
      <c r="D54">
        <v>1920</v>
      </c>
      <c r="E54">
        <v>-15</v>
      </c>
      <c r="F54">
        <v>1920</v>
      </c>
    </row>
    <row r="55" spans="1:23">
      <c r="A55" s="3" t="s">
        <v>72</v>
      </c>
      <c r="B55">
        <v>1920</v>
      </c>
      <c r="D55">
        <v>1920</v>
      </c>
      <c r="E55">
        <v>-15</v>
      </c>
      <c r="F55">
        <v>1920</v>
      </c>
    </row>
    <row r="56" spans="1:23">
      <c r="A56" s="3" t="s">
        <v>73</v>
      </c>
      <c r="D56">
        <v>1860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DECAL</vt:lpstr>
      <vt:lpstr>Line check</vt:lpstr>
      <vt:lpstr>Line mods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products2</cp:lastModifiedBy>
  <cp:lastPrinted>2018-04-10T07:29:13Z</cp:lastPrinted>
  <dcterms:modified xsi:type="dcterms:W3CDTF">2018-08-18T02:26:08Z</dcterms:modified>
</cp:coreProperties>
</file>