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325"/>
  </bookViews>
  <sheets>
    <sheet name="Line details" sheetId="1" r:id="rId1"/>
    <sheet name="DECAL" sheetId="4" r:id="rId2"/>
    <sheet name="Line check" sheetId="2" r:id="rId3"/>
    <sheet name="Line mods" sheetId="3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D64" i="1"/>
  <c r="D65"/>
  <c r="D66"/>
  <c r="D67"/>
  <c r="D68"/>
  <c r="D69"/>
  <c r="D70"/>
  <c r="D71"/>
  <c r="D72"/>
  <c r="D73"/>
  <c r="D74"/>
  <c r="D75"/>
  <c r="D76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4"/>
  <c r="D105"/>
  <c r="D106"/>
  <c r="D107"/>
  <c r="D108"/>
  <c r="D109"/>
  <c r="D110"/>
  <c r="D111"/>
  <c r="D112"/>
  <c r="D113"/>
  <c r="D114"/>
  <c r="D115"/>
  <c r="D120"/>
  <c r="D121"/>
  <c r="D122"/>
  <c r="D123"/>
  <c r="D124"/>
  <c r="D125"/>
  <c r="D126"/>
  <c r="D138"/>
  <c r="D134"/>
  <c r="D130"/>
  <c r="D119"/>
  <c r="D103"/>
  <c r="D80"/>
  <c r="D63"/>
  <c r="D46"/>
  <c r="D42"/>
  <c r="D38"/>
  <c r="D34"/>
  <c r="H21" i="2"/>
  <c r="E21"/>
  <c r="B21"/>
  <c r="Q72" i="1"/>
  <c r="Q71"/>
  <c r="Q70"/>
  <c r="Q69"/>
  <c r="Q68"/>
  <c r="Q67"/>
  <c r="O99"/>
  <c r="N99"/>
  <c r="M99"/>
  <c r="O98"/>
  <c r="N98"/>
  <c r="M98"/>
  <c r="O97"/>
  <c r="N97"/>
  <c r="M97"/>
  <c r="O96"/>
  <c r="N96"/>
  <c r="M96"/>
  <c r="O95"/>
  <c r="N95"/>
  <c r="M95"/>
  <c r="O94"/>
  <c r="N94"/>
  <c r="M94"/>
  <c r="O93"/>
  <c r="N93"/>
  <c r="M93"/>
  <c r="O92"/>
  <c r="N92"/>
  <c r="M92"/>
  <c r="Q91"/>
  <c r="O91"/>
  <c r="N91"/>
  <c r="M91"/>
  <c r="Q90"/>
  <c r="O90"/>
  <c r="N90"/>
  <c r="M90"/>
  <c r="Q89"/>
  <c r="P89"/>
  <c r="O89"/>
  <c r="N89"/>
  <c r="M89"/>
  <c r="Q88"/>
  <c r="P88"/>
  <c r="O88"/>
  <c r="N88"/>
  <c r="M88"/>
  <c r="Q87"/>
  <c r="P87"/>
  <c r="O87"/>
  <c r="N87"/>
  <c r="M87"/>
  <c r="Q86"/>
  <c r="P86"/>
  <c r="O86"/>
  <c r="N86"/>
  <c r="M86"/>
  <c r="O80"/>
  <c r="N80"/>
  <c r="M80"/>
  <c r="O79"/>
  <c r="N79"/>
  <c r="M79"/>
  <c r="O78"/>
  <c r="N78"/>
  <c r="M78"/>
  <c r="O77"/>
  <c r="N77"/>
  <c r="M77"/>
  <c r="O76"/>
  <c r="N76"/>
  <c r="M76"/>
  <c r="O75"/>
  <c r="N75"/>
  <c r="M75"/>
  <c r="O74"/>
  <c r="N74"/>
  <c r="M74"/>
  <c r="O73"/>
  <c r="N73"/>
  <c r="M73"/>
  <c r="O72"/>
  <c r="N72"/>
  <c r="M72"/>
  <c r="O71"/>
  <c r="N71"/>
  <c r="M71"/>
  <c r="P70"/>
  <c r="O70"/>
  <c r="N70"/>
  <c r="M70"/>
  <c r="P69"/>
  <c r="O69"/>
  <c r="N69"/>
  <c r="M69"/>
  <c r="P68"/>
  <c r="O68"/>
  <c r="N68"/>
  <c r="M68"/>
  <c r="P67"/>
  <c r="O67"/>
  <c r="N67"/>
  <c r="M67"/>
  <c r="B13" i="4"/>
  <c r="C13"/>
  <c r="A9"/>
  <c r="B9"/>
  <c r="C9"/>
  <c r="B10"/>
  <c r="C10"/>
  <c r="A7"/>
  <c r="B7"/>
  <c r="C7"/>
  <c r="B8"/>
  <c r="C8"/>
  <c r="B2"/>
  <c r="C2"/>
  <c r="B3"/>
  <c r="C3"/>
  <c r="B4"/>
  <c r="C4"/>
  <c r="A5"/>
  <c r="B5"/>
  <c r="C5"/>
  <c r="B6"/>
  <c r="C6"/>
  <c r="F14"/>
  <c r="G14"/>
  <c r="F15"/>
  <c r="G15"/>
  <c r="F16"/>
  <c r="G16"/>
  <c r="B1"/>
  <c r="C1"/>
  <c r="E12"/>
  <c r="F12"/>
  <c r="G12"/>
  <c r="F13"/>
  <c r="G13"/>
  <c r="F2"/>
  <c r="G2"/>
  <c r="F3"/>
  <c r="G3"/>
  <c r="F4"/>
  <c r="G4"/>
  <c r="F5"/>
  <c r="G5"/>
  <c r="F6"/>
  <c r="G6"/>
  <c r="F7"/>
  <c r="G7"/>
  <c r="F8"/>
  <c r="G8"/>
  <c r="F9"/>
  <c r="G9"/>
  <c r="F10"/>
  <c r="G10"/>
  <c r="F11"/>
  <c r="G11"/>
  <c r="J16"/>
  <c r="K16"/>
  <c r="F1"/>
  <c r="G1"/>
  <c r="J11"/>
  <c r="K11"/>
  <c r="J12"/>
  <c r="K12"/>
  <c r="J13"/>
  <c r="K13"/>
  <c r="I14"/>
  <c r="J14"/>
  <c r="K14"/>
  <c r="J15"/>
  <c r="K15"/>
  <c r="J2"/>
  <c r="K2"/>
  <c r="J3"/>
  <c r="K3"/>
  <c r="J4"/>
  <c r="K4"/>
  <c r="J5"/>
  <c r="K5"/>
  <c r="J6"/>
  <c r="K6"/>
  <c r="J7"/>
  <c r="K7"/>
  <c r="J8"/>
  <c r="K8"/>
  <c r="J9"/>
  <c r="K9"/>
  <c r="J10"/>
  <c r="K10"/>
  <c r="N11"/>
  <c r="O11"/>
  <c r="N12"/>
  <c r="O12"/>
  <c r="N13"/>
  <c r="O13"/>
  <c r="N14"/>
  <c r="O14"/>
  <c r="N15"/>
  <c r="O15"/>
  <c r="N16"/>
  <c r="O16"/>
  <c r="J1"/>
  <c r="K1"/>
  <c r="N10"/>
  <c r="O10"/>
  <c r="N2"/>
  <c r="O2"/>
  <c r="N3"/>
  <c r="O3"/>
  <c r="N4"/>
  <c r="O4"/>
  <c r="N5"/>
  <c r="O5"/>
  <c r="N6"/>
  <c r="O6"/>
  <c r="N7"/>
  <c r="O7"/>
  <c r="N8"/>
  <c r="O8"/>
  <c r="M9"/>
  <c r="N9"/>
  <c r="O9"/>
  <c r="R12"/>
  <c r="S12"/>
  <c r="R13"/>
  <c r="S13"/>
  <c r="R14"/>
  <c r="S14"/>
  <c r="R15"/>
  <c r="S15"/>
  <c r="R16"/>
  <c r="S16"/>
  <c r="N1"/>
  <c r="O1"/>
  <c r="R11"/>
  <c r="S11"/>
  <c r="Q10"/>
  <c r="R10"/>
  <c r="S10"/>
  <c r="Q8"/>
  <c r="R8"/>
  <c r="S8"/>
  <c r="R9"/>
  <c r="S9"/>
  <c r="Q6"/>
  <c r="R6"/>
  <c r="S6"/>
  <c r="R7"/>
  <c r="S7"/>
  <c r="Q4"/>
  <c r="R4"/>
  <c r="S4"/>
  <c r="R5"/>
  <c r="S5"/>
  <c r="R3"/>
  <c r="S3"/>
  <c r="S1"/>
  <c r="Q12"/>
  <c r="Q13"/>
  <c r="Q14"/>
  <c r="Q15"/>
  <c r="Q16"/>
  <c r="M1"/>
  <c r="M2"/>
  <c r="M3"/>
  <c r="M4"/>
  <c r="M5"/>
  <c r="M6"/>
  <c r="M7"/>
  <c r="M8"/>
  <c r="M11"/>
  <c r="M12"/>
  <c r="M13"/>
  <c r="M14"/>
  <c r="M15"/>
  <c r="M16"/>
  <c r="I1"/>
  <c r="I2"/>
  <c r="I3"/>
  <c r="I4"/>
  <c r="I5"/>
  <c r="I6"/>
  <c r="I7"/>
  <c r="I8"/>
  <c r="I9"/>
  <c r="I10"/>
  <c r="I11"/>
  <c r="I12"/>
  <c r="I13"/>
  <c r="I16"/>
  <c r="E1"/>
  <c r="E2"/>
  <c r="E3"/>
  <c r="E4"/>
  <c r="E5"/>
  <c r="E6"/>
  <c r="E7"/>
  <c r="E8"/>
  <c r="E9"/>
  <c r="E10"/>
  <c r="E11"/>
  <c r="E14"/>
  <c r="E15"/>
  <c r="E16"/>
  <c r="A1"/>
  <c r="A2"/>
  <c r="A3"/>
  <c r="A4"/>
  <c r="A10"/>
  <c r="A8"/>
  <c r="A6"/>
  <c r="E13"/>
  <c r="I15"/>
  <c r="M10"/>
  <c r="Q11"/>
  <c r="Q9"/>
  <c r="Q7"/>
  <c r="Q5"/>
  <c r="Q3"/>
  <c r="D16" i="1"/>
  <c r="Q1" i="4" s="1"/>
  <c r="N103" i="1" l="1"/>
  <c r="E8" i="2" s="1"/>
  <c r="P103" i="1"/>
  <c r="K8" i="2" s="1"/>
  <c r="M104" i="1"/>
  <c r="B9" i="2" s="1"/>
  <c r="O104" i="1"/>
  <c r="H9" i="2" s="1"/>
  <c r="Q104" i="1"/>
  <c r="N9" i="2" s="1"/>
  <c r="N105" i="1"/>
  <c r="E10" i="2" s="1"/>
  <c r="P105" i="1"/>
  <c r="K10" i="2" s="1"/>
  <c r="M106" i="1"/>
  <c r="B11" i="2" s="1"/>
  <c r="O106" i="1"/>
  <c r="H11" i="2" s="1"/>
  <c r="Q106" i="1"/>
  <c r="N11" i="2" s="1"/>
  <c r="N107" i="1"/>
  <c r="E12" i="2" s="1"/>
  <c r="Q107" i="1"/>
  <c r="N12" i="2" s="1"/>
  <c r="N108" i="1"/>
  <c r="E13" i="2" s="1"/>
  <c r="Q108" i="1"/>
  <c r="N13" i="2" s="1"/>
  <c r="N109" i="1"/>
  <c r="E14" i="2" s="1"/>
  <c r="M110" i="1"/>
  <c r="B15" i="2" s="1"/>
  <c r="O110" i="1"/>
  <c r="H15" i="2" s="1"/>
  <c r="N111" i="1"/>
  <c r="E16" i="2" s="1"/>
  <c r="M112" i="1"/>
  <c r="B17" i="2" s="1"/>
  <c r="O112" i="1"/>
  <c r="H17" i="2" s="1"/>
  <c r="N113" i="1"/>
  <c r="E18" i="2" s="1"/>
  <c r="M114" i="1"/>
  <c r="B19" i="2" s="1"/>
  <c r="O114" i="1"/>
  <c r="H19" i="2" s="1"/>
  <c r="N115" i="1"/>
  <c r="E20" i="2" s="1"/>
  <c r="M116" i="1"/>
  <c r="O116"/>
  <c r="M103"/>
  <c r="B8" i="2" s="1"/>
  <c r="O103" i="1"/>
  <c r="H8" i="2" s="1"/>
  <c r="Q103" i="1"/>
  <c r="N8" i="2" s="1"/>
  <c r="N104" i="1"/>
  <c r="E9" i="2" s="1"/>
  <c r="P104" i="1"/>
  <c r="K9" i="2" s="1"/>
  <c r="M105" i="1"/>
  <c r="B10" i="2" s="1"/>
  <c r="O105" i="1"/>
  <c r="H10" i="2" s="1"/>
  <c r="Q105" i="1"/>
  <c r="N10" i="2" s="1"/>
  <c r="N106" i="1"/>
  <c r="E11" i="2" s="1"/>
  <c r="P106" i="1"/>
  <c r="K11" i="2" s="1"/>
  <c r="M107" i="1"/>
  <c r="B12" i="2" s="1"/>
  <c r="O107" i="1"/>
  <c r="H12" i="2" s="1"/>
  <c r="M108" i="1"/>
  <c r="B13" i="2" s="1"/>
  <c r="O108" i="1"/>
  <c r="H13" i="2" s="1"/>
  <c r="M109" i="1"/>
  <c r="B14" i="2" s="1"/>
  <c r="O109" i="1"/>
  <c r="H14" i="2" s="1"/>
  <c r="N110" i="1"/>
  <c r="E15" i="2" s="1"/>
  <c r="M111" i="1"/>
  <c r="B16" i="2" s="1"/>
  <c r="O111" i="1"/>
  <c r="H16" i="2" s="1"/>
  <c r="N112" i="1"/>
  <c r="E17" i="2" s="1"/>
  <c r="M113" i="1"/>
  <c r="B18" i="2" s="1"/>
  <c r="O113" i="1"/>
  <c r="H18" i="2" s="1"/>
  <c r="N114" i="1"/>
  <c r="E19" i="2" s="1"/>
  <c r="M115" i="1"/>
  <c r="B20" i="2" s="1"/>
  <c r="O115" i="1"/>
  <c r="H20" i="2" s="1"/>
  <c r="N116" i="1"/>
</calcChain>
</file>

<file path=xl/sharedStrings.xml><?xml version="1.0" encoding="utf-8"?>
<sst xmlns="http://schemas.openxmlformats.org/spreadsheetml/2006/main" count="438" uniqueCount="150">
  <si>
    <t>Prototype</t>
  </si>
  <si>
    <t>Rapi Dos 13m mk1 New Construction</t>
  </si>
  <si>
    <t>Export name</t>
  </si>
  <si>
    <t>RapiDos13mmk1NewConstruction</t>
  </si>
  <si>
    <t>Name</t>
  </si>
  <si>
    <t>No.</t>
  </si>
  <si>
    <t>Sewn</t>
  </si>
  <si>
    <t>KR1</t>
  </si>
  <si>
    <t>BR4</t>
  </si>
  <si>
    <t>B12</t>
  </si>
  <si>
    <t>B11</t>
  </si>
  <si>
    <t>B10</t>
  </si>
  <si>
    <t>B7</t>
  </si>
  <si>
    <t>B6</t>
  </si>
  <si>
    <t>B9</t>
  </si>
  <si>
    <t>B3</t>
  </si>
  <si>
    <t>B5</t>
  </si>
  <si>
    <t>B2</t>
  </si>
  <si>
    <t>B8</t>
  </si>
  <si>
    <t>B4</t>
  </si>
  <si>
    <t>B1</t>
  </si>
  <si>
    <t>B14</t>
  </si>
  <si>
    <t>B13</t>
  </si>
  <si>
    <t>C12</t>
  </si>
  <si>
    <t>C11</t>
  </si>
  <si>
    <t>C10</t>
  </si>
  <si>
    <t>C9</t>
  </si>
  <si>
    <t>C7</t>
  </si>
  <si>
    <t>C6</t>
  </si>
  <si>
    <t>C8</t>
  </si>
  <si>
    <t>C3</t>
  </si>
  <si>
    <t>C5</t>
  </si>
  <si>
    <t>C4</t>
  </si>
  <si>
    <t>C2</t>
  </si>
  <si>
    <t>C1</t>
  </si>
  <si>
    <t>D3</t>
  </si>
  <si>
    <t>D4</t>
  </si>
  <si>
    <t>D2</t>
  </si>
  <si>
    <t>D1</t>
  </si>
  <si>
    <t>C14</t>
  </si>
  <si>
    <t>C13</t>
  </si>
  <si>
    <t>A12</t>
  </si>
  <si>
    <t>A11</t>
  </si>
  <si>
    <t>A10</t>
  </si>
  <si>
    <t>A7</t>
  </si>
  <si>
    <t>A6</t>
  </si>
  <si>
    <t>A9</t>
  </si>
  <si>
    <t>A3</t>
  </si>
  <si>
    <t>A5</t>
  </si>
  <si>
    <t>A8</t>
  </si>
  <si>
    <t>A2</t>
  </si>
  <si>
    <t>A4</t>
  </si>
  <si>
    <t>A1</t>
  </si>
  <si>
    <t>A13</t>
  </si>
  <si>
    <t>K6</t>
  </si>
  <si>
    <t>K5</t>
  </si>
  <si>
    <t>K4</t>
  </si>
  <si>
    <t>K3</t>
  </si>
  <si>
    <t>K2</t>
  </si>
  <si>
    <t>K1</t>
  </si>
  <si>
    <t>KM1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</si>
  <si>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</si>
  <si>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</si>
  <si>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</si>
  <si>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</si>
  <si>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</si>
  <si>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</si>
  <si>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</si>
  <si>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</si>
  <si>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</si>
  <si>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</si>
  <si>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</si>
  <si>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</si>
  <si>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</si>
  <si>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</si>
  <si>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</si>
  <si>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</si>
  <si>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</si>
  <si>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</si>
  <si>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</si>
  <si>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</si>
  <si>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</si>
  <si>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</si>
  <si>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</si>
  <si>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</si>
  <si>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</si>
  <si>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Line modifications</t>
  </si>
  <si>
    <t>Individual line lengths</t>
  </si>
  <si>
    <t>Upper/body lines</t>
  </si>
  <si>
    <t>Calc.</t>
  </si>
  <si>
    <t>Adjust</t>
  </si>
  <si>
    <t>Mid lines</t>
  </si>
  <si>
    <t>Full name</t>
  </si>
  <si>
    <t>AM1</t>
  </si>
  <si>
    <t>AM2</t>
  </si>
  <si>
    <t>AM3</t>
  </si>
  <si>
    <t>AM4</t>
  </si>
  <si>
    <t>AM5</t>
  </si>
  <si>
    <t>AM6</t>
  </si>
  <si>
    <t>BM1</t>
  </si>
  <si>
    <t>BM2</t>
  </si>
  <si>
    <t>BM3</t>
  </si>
  <si>
    <t>BM4</t>
  </si>
  <si>
    <t>BM5</t>
  </si>
  <si>
    <t>BM6</t>
  </si>
  <si>
    <t>CM1</t>
  </si>
  <si>
    <t>CM2</t>
  </si>
  <si>
    <t>CM3</t>
  </si>
  <si>
    <t>CM4</t>
  </si>
  <si>
    <t>CM5</t>
  </si>
  <si>
    <t>CM6</t>
  </si>
  <si>
    <t>KM2</t>
  </si>
  <si>
    <t>KM3</t>
  </si>
  <si>
    <t>Riser lines</t>
  </si>
  <si>
    <t>LIN-10-200-41</t>
  </si>
  <si>
    <t>LIN-6843-160-05</t>
  </si>
  <si>
    <t>LIN-6843-200-05</t>
  </si>
  <si>
    <t>LIN-6843-240-18</t>
  </si>
  <si>
    <t>LIN-DSL-70-BLUE</t>
  </si>
  <si>
    <t>LIN-DSL-70-GREN</t>
  </si>
  <si>
    <t>LIN-DSL-70-RED</t>
  </si>
  <si>
    <t>LIN-DSL-70-YELLO</t>
  </si>
  <si>
    <t>LIN-DSL-140-BLUE</t>
  </si>
  <si>
    <t>LIN-DSL-140-GREE</t>
  </si>
  <si>
    <t>LIN-DSL-140-RED</t>
  </si>
  <si>
    <t>AM1-6</t>
  </si>
  <si>
    <t>CM1-4</t>
  </si>
  <si>
    <t>BM1-6</t>
  </si>
  <si>
    <t>CUT</t>
  </si>
  <si>
    <t>Cut</t>
  </si>
  <si>
    <t>Rapidos 13M</t>
  </si>
  <si>
    <t>LIN-6843-160-6</t>
  </si>
  <si>
    <t>Mark at: 2110</t>
  </si>
  <si>
    <t>2310
2110</t>
  </si>
  <si>
    <t>Rapidos 13m production lines</t>
  </si>
  <si>
    <t>Serial Number</t>
  </si>
  <si>
    <t>Checked by:</t>
  </si>
  <si>
    <t>Colour:</t>
  </si>
  <si>
    <t>Date of manufacture:</t>
  </si>
  <si>
    <t>LEFT</t>
  </si>
  <si>
    <t>RIGHT</t>
  </si>
  <si>
    <t>RAPIDOS-13M</t>
  </si>
  <si>
    <t>M</t>
  </si>
  <si>
    <t>EURO</t>
  </si>
  <si>
    <t>CR1-3</t>
  </si>
  <si>
    <t>BR1-3</t>
  </si>
  <si>
    <t>AR1-3</t>
  </si>
  <si>
    <t>CM5,6</t>
  </si>
  <si>
    <t>KM2,3</t>
  </si>
  <si>
    <t>A14</t>
  </si>
</sst>
</file>

<file path=xl/styles.xml><?xml version="1.0" encoding="utf-8"?>
<styleSheet xmlns="http://schemas.openxmlformats.org/spreadsheetml/2006/main">
  <fonts count="26">
    <font>
      <sz val="11"/>
      <name val="Calibri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b/>
      <sz val="12"/>
      <color indexed="8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i/>
      <u/>
      <sz val="10"/>
      <color indexed="8"/>
      <name val="VNI-Times"/>
    </font>
    <font>
      <sz val="10"/>
      <color indexed="8"/>
      <name val="VNI-Times"/>
    </font>
    <font>
      <b/>
      <sz val="10"/>
      <color indexed="8"/>
      <name val="VNI-Times"/>
    </font>
    <font>
      <sz val="10"/>
      <name val="Calibri"/>
      <family val="2"/>
    </font>
    <font>
      <b/>
      <sz val="18"/>
      <color indexed="8"/>
      <name val="VNI-Times"/>
    </font>
    <font>
      <b/>
      <sz val="14"/>
      <name val="Calibri"/>
      <family val="2"/>
    </font>
    <font>
      <b/>
      <sz val="22"/>
      <color indexed="8"/>
      <name val="VNI-Times"/>
    </font>
    <font>
      <sz val="14"/>
      <color indexed="8"/>
      <name val="VNI-Times"/>
    </font>
    <font>
      <b/>
      <sz val="13"/>
      <color indexed="8"/>
      <name val="VNI-Times"/>
    </font>
    <font>
      <sz val="11"/>
      <color indexed="8"/>
      <name val="VNI-Times"/>
    </font>
    <font>
      <b/>
      <sz val="14"/>
      <color indexed="8"/>
      <name val="VNI-Times"/>
    </font>
    <font>
      <sz val="12"/>
      <color indexed="8"/>
      <name val="VNI-Times"/>
    </font>
    <font>
      <sz val="12"/>
      <name val="Calibri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FF0000"/>
      <name val="VNI-Time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3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right"/>
    </xf>
    <xf numFmtId="0" fontId="2" fillId="0" borderId="0">
      <alignment horizontal="left"/>
    </xf>
    <xf numFmtId="0" fontId="4" fillId="0" borderId="0">
      <alignment horizontal="left"/>
    </xf>
    <xf numFmtId="0" fontId="2" fillId="0" borderId="0">
      <alignment horizontal="center"/>
    </xf>
  </cellStyleXfs>
  <cellXfs count="58">
    <xf numFmtId="0" fontId="0" fillId="0" borderId="0" xfId="0"/>
    <xf numFmtId="0" fontId="1" fillId="0" borderId="0" xfId="1" applyNumberFormat="1" applyFont="1" applyFill="1">
      <alignment horizontal="left"/>
    </xf>
    <xf numFmtId="0" fontId="2" fillId="0" borderId="0" xfId="2" applyNumberFormat="1" applyFont="1" applyFill="1">
      <alignment horizontal="left"/>
    </xf>
    <xf numFmtId="0" fontId="2" fillId="0" borderId="0" xfId="4" applyNumberFormat="1" applyFont="1" applyFill="1">
      <alignment horizontal="left"/>
    </xf>
    <xf numFmtId="0" fontId="2" fillId="0" borderId="0" xfId="6" applyNumberFormat="1" applyFont="1" applyFill="1">
      <alignment horizontal="right"/>
    </xf>
    <xf numFmtId="1" fontId="5" fillId="0" borderId="1" xfId="0" applyNumberFormat="1" applyFont="1" applyFill="1" applyBorder="1" applyAlignment="1" applyProtection="1">
      <alignment vertical="top"/>
    </xf>
    <xf numFmtId="0" fontId="6" fillId="0" borderId="0" xfId="0" applyFont="1"/>
    <xf numFmtId="1" fontId="9" fillId="0" borderId="0" xfId="0" applyNumberFormat="1" applyFont="1" applyAlignment="1">
      <alignment horizontal="center" vertical="distributed" textRotation="180"/>
    </xf>
    <xf numFmtId="0" fontId="10" fillId="0" borderId="0" xfId="0" applyFont="1" applyAlignment="1">
      <alignment horizontal="center" vertical="distributed" textRotation="180" wrapText="1"/>
    </xf>
    <xf numFmtId="0" fontId="10" fillId="0" borderId="0" xfId="0" applyFont="1" applyAlignment="1">
      <alignment horizontal="center" vertical="distributed" textRotation="180"/>
    </xf>
    <xf numFmtId="0" fontId="11" fillId="0" borderId="0" xfId="0" applyFont="1" applyAlignment="1">
      <alignment vertical="center" textRotation="180" wrapText="1"/>
    </xf>
    <xf numFmtId="0" fontId="12" fillId="0" borderId="0" xfId="0" applyFont="1"/>
    <xf numFmtId="0" fontId="0" fillId="2" borderId="0" xfId="0" applyFill="1"/>
    <xf numFmtId="0" fontId="2" fillId="2" borderId="0" xfId="6" applyNumberFormat="1" applyFont="1" applyFill="1">
      <alignment horizontal="right"/>
    </xf>
    <xf numFmtId="0" fontId="2" fillId="2" borderId="0" xfId="4" applyNumberFormat="1" applyFont="1" applyFill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3" fillId="0" borderId="0" xfId="0" applyNumberFormat="1" applyFont="1" applyFill="1" applyBorder="1" applyAlignment="1" applyProtection="1">
      <alignment horizontal="left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4" xfId="0" applyFont="1" applyBorder="1" applyAlignment="1"/>
    <xf numFmtId="0" fontId="19" fillId="0" borderId="5" xfId="0" applyFont="1" applyBorder="1" applyAlignment="1"/>
    <xf numFmtId="0" fontId="19" fillId="0" borderId="6" xfId="0" applyFont="1" applyBorder="1" applyAlignment="1"/>
    <xf numFmtId="0" fontId="19" fillId="0" borderId="0" xfId="0" applyFont="1" applyAlignment="1">
      <alignment horizontal="right"/>
    </xf>
    <xf numFmtId="0" fontId="16" fillId="0" borderId="4" xfId="0" applyFont="1" applyBorder="1"/>
    <xf numFmtId="0" fontId="16" fillId="0" borderId="5" xfId="0" applyFont="1" applyBorder="1"/>
    <xf numFmtId="0" fontId="16" fillId="0" borderId="6" xfId="0" applyFont="1" applyBorder="1"/>
    <xf numFmtId="0" fontId="16" fillId="0" borderId="0" xfId="0" applyFont="1" applyBorder="1"/>
    <xf numFmtId="0" fontId="19" fillId="0" borderId="0" xfId="0" applyFont="1"/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20" fillId="0" borderId="1" xfId="4" applyFont="1" applyBorder="1" applyAlignment="1">
      <alignment horizontal="center" vertical="center"/>
    </xf>
    <xf numFmtId="0" fontId="21" fillId="0" borderId="1" xfId="0" applyFont="1" applyBorder="1"/>
    <xf numFmtId="0" fontId="22" fillId="0" borderId="1" xfId="0" applyFont="1" applyFill="1" applyBorder="1"/>
    <xf numFmtId="0" fontId="22" fillId="3" borderId="1" xfId="0" applyFont="1" applyFill="1" applyBorder="1"/>
    <xf numFmtId="0" fontId="22" fillId="0" borderId="1" xfId="0" applyNumberFormat="1" applyFont="1" applyFill="1" applyBorder="1"/>
    <xf numFmtId="0" fontId="23" fillId="0" borderId="1" xfId="0" applyFont="1" applyFill="1" applyBorder="1"/>
    <xf numFmtId="0" fontId="24" fillId="0" borderId="1" xfId="7" applyNumberFormat="1" applyFont="1" applyFill="1" applyBorder="1">
      <alignment horizontal="left"/>
    </xf>
    <xf numFmtId="0" fontId="22" fillId="3" borderId="1" xfId="0" applyNumberFormat="1" applyFont="1" applyFill="1" applyBorder="1"/>
    <xf numFmtId="0" fontId="0" fillId="0" borderId="1" xfId="0" applyFill="1" applyBorder="1" applyAlignment="1">
      <alignment horizontal="left"/>
    </xf>
    <xf numFmtId="1" fontId="5" fillId="0" borderId="1" xfId="0" applyNumberFormat="1" applyFont="1" applyFill="1" applyBorder="1" applyAlignment="1" applyProtection="1">
      <alignment horizontal="left" vertical="top"/>
    </xf>
    <xf numFmtId="0" fontId="2" fillId="0" borderId="1" xfId="4" applyNumberFormat="1" applyFont="1" applyFill="1" applyBorder="1" applyAlignment="1">
      <alignment horizontal="left"/>
    </xf>
    <xf numFmtId="0" fontId="2" fillId="0" borderId="1" xfId="6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1" xfId="7" applyNumberFormat="1" applyFont="1" applyFill="1" applyBorder="1" applyAlignment="1">
      <alignment horizontal="left"/>
    </xf>
    <xf numFmtId="14" fontId="14" fillId="0" borderId="2" xfId="0" applyNumberFormat="1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9" fillId="0" borderId="1" xfId="4" applyFont="1" applyBorder="1" applyAlignment="1">
      <alignment horizontal="center" vertical="center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25" fillId="0" borderId="1" xfId="0" applyFont="1" applyBorder="1" applyAlignment="1">
      <alignment horizontal="right"/>
    </xf>
    <xf numFmtId="0" fontId="25" fillId="0" borderId="1" xfId="0" applyFont="1" applyBorder="1"/>
  </cellXfs>
  <cellStyles count="10">
    <cellStyle name="Center" xfId="9"/>
    <cellStyle name="Header" xfId="4"/>
    <cellStyle name="Header1" xfId="3"/>
    <cellStyle name="HeaderCenter" xfId="5"/>
    <cellStyle name="HeaderRight" xfId="6"/>
    <cellStyle name="Material" xfId="7"/>
    <cellStyle name="Normal" xfId="0" builtinId="0"/>
    <cellStyle name="Proto" xfId="2"/>
    <cellStyle name="Remark" xfId="8"/>
    <cellStyle name="Titl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79561</xdr:rowOff>
    </xdr:from>
    <xdr:to>
      <xdr:col>3</xdr:col>
      <xdr:colOff>640126</xdr:colOff>
      <xdr:row>11</xdr:row>
      <xdr:rowOff>180094</xdr:rowOff>
    </xdr:to>
    <xdr:pic>
      <xdr:nvPicPr>
        <xdr:cNvPr id="2" name="Picture 1" descr="MAY DAY 10-2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24" y="718296"/>
          <a:ext cx="5537096" cy="21279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108857</xdr:rowOff>
    </xdr:from>
    <xdr:to>
      <xdr:col>3</xdr:col>
      <xdr:colOff>552451</xdr:colOff>
      <xdr:row>29</xdr:row>
      <xdr:rowOff>174172</xdr:rowOff>
    </xdr:to>
    <xdr:grpSp>
      <xdr:nvGrpSpPr>
        <xdr:cNvPr id="5" name="Group 5"/>
        <xdr:cNvGrpSpPr>
          <a:grpSpLocks/>
        </xdr:cNvGrpSpPr>
      </xdr:nvGrpSpPr>
      <xdr:grpSpPr bwMode="auto">
        <a:xfrm>
          <a:off x="0" y="4191000"/>
          <a:ext cx="5505451" cy="1970315"/>
          <a:chOff x="0" y="6544234"/>
          <a:chExt cx="5311588" cy="2510119"/>
        </a:xfrm>
      </xdr:grpSpPr>
      <xdr:pic>
        <xdr:nvPicPr>
          <xdr:cNvPr id="6" name="Picture 6" descr="Untitled-111111.jpg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6544234"/>
            <a:ext cx="5311588" cy="25101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Rectangle 6"/>
          <xdr:cNvSpPr/>
        </xdr:nvSpPr>
        <xdr:spPr>
          <a:xfrm>
            <a:off x="3121821" y="8660609"/>
            <a:ext cx="1650747" cy="356831"/>
          </a:xfrm>
          <a:prstGeom prst="rec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ctr"/>
            <a:r>
              <a:rPr lang="en-US" sz="1400"/>
              <a:t>10</a:t>
            </a:r>
            <a:r>
              <a:rPr lang="en-US" sz="1400" baseline="0"/>
              <a:t> mui 1.8cm</a:t>
            </a:r>
            <a:endParaRPr lang="en-US" sz="1400"/>
          </a:p>
        </xdr:txBody>
      </xdr:sp>
    </xdr:grpSp>
    <xdr:clientData/>
  </xdr:twoCellAnchor>
  <xdr:twoCellAnchor editAs="oneCell">
    <xdr:from>
      <xdr:col>0</xdr:col>
      <xdr:colOff>0</xdr:colOff>
      <xdr:row>48</xdr:row>
      <xdr:rowOff>0</xdr:rowOff>
    </xdr:from>
    <xdr:to>
      <xdr:col>3</xdr:col>
      <xdr:colOff>598714</xdr:colOff>
      <xdr:row>59</xdr:row>
      <xdr:rowOff>22413</xdr:rowOff>
    </xdr:to>
    <xdr:pic>
      <xdr:nvPicPr>
        <xdr:cNvPr id="8" name="Picture 4" descr="Untitled-1111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0191750"/>
          <a:ext cx="5551714" cy="2117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apex/parapex/Customers/Ozone%20gliders/Protos/Rapi%20Dos/Rapi%20Dos%2015m/Rapi%20Dos%2015m%20mk1%20(18-11-2017)/lines/line%20details%20RapiDos15mmk1%20-%20Cop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ne details"/>
      <sheetName val="DECAL"/>
      <sheetName val="Line check"/>
      <sheetName val="Line mods"/>
    </sheetNames>
    <sheetDataSet>
      <sheetData sheetId="0" refreshError="1">
        <row r="18">
          <cell r="A18" t="str">
            <v>KR1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8"/>
  <sheetViews>
    <sheetView tabSelected="1" zoomScale="70" zoomScaleNormal="70" workbookViewId="0">
      <selection activeCell="D63" sqref="D63:D76"/>
    </sheetView>
  </sheetViews>
  <sheetFormatPr defaultRowHeight="15"/>
  <cols>
    <col min="1" max="1" width="56" style="18" customWidth="1"/>
    <col min="2" max="3" width="9.140625" style="18"/>
    <col min="4" max="4" width="10.28515625" style="18" customWidth="1"/>
  </cols>
  <sheetData>
    <row r="1" spans="1:11" ht="27">
      <c r="A1" s="19" t="s">
        <v>134</v>
      </c>
      <c r="B1" s="15"/>
      <c r="C1" s="51">
        <v>43137</v>
      </c>
      <c r="D1" s="52"/>
    </row>
    <row r="2" spans="1:11">
      <c r="A2" s="15"/>
      <c r="B2" s="15"/>
      <c r="C2" s="15"/>
      <c r="D2" s="15"/>
    </row>
    <row r="3" spans="1:11" ht="15.75">
      <c r="A3" s="15"/>
      <c r="B3" s="15"/>
      <c r="C3" s="15"/>
      <c r="D3" s="15"/>
      <c r="F3" s="5" t="s">
        <v>114</v>
      </c>
      <c r="G3" s="38"/>
      <c r="H3" s="38"/>
      <c r="I3" s="39" t="s">
        <v>142</v>
      </c>
      <c r="J3" s="40">
        <v>0.2424</v>
      </c>
      <c r="K3" s="41" t="s">
        <v>143</v>
      </c>
    </row>
    <row r="4" spans="1:11" ht="15.75">
      <c r="A4" s="15"/>
      <c r="B4" s="15"/>
      <c r="C4" s="15"/>
      <c r="D4" s="15"/>
      <c r="F4" s="42" t="s">
        <v>115</v>
      </c>
      <c r="G4" s="38"/>
      <c r="H4" s="38"/>
      <c r="I4" s="39" t="s">
        <v>142</v>
      </c>
      <c r="J4" s="40">
        <v>0.15279999999999999</v>
      </c>
      <c r="K4" s="39" t="s">
        <v>143</v>
      </c>
    </row>
    <row r="5" spans="1:11" ht="15.75">
      <c r="A5" s="15"/>
      <c r="B5" s="15"/>
      <c r="C5" s="15"/>
      <c r="D5" s="15"/>
      <c r="F5" s="43" t="s">
        <v>131</v>
      </c>
      <c r="G5" s="38"/>
      <c r="H5" s="38"/>
      <c r="I5" s="39" t="s">
        <v>142</v>
      </c>
      <c r="J5" s="40">
        <v>0.15279999999999999</v>
      </c>
      <c r="K5" s="39" t="s">
        <v>143</v>
      </c>
    </row>
    <row r="6" spans="1:11" ht="15.75">
      <c r="A6" s="15"/>
      <c r="B6" s="15"/>
      <c r="C6" s="15"/>
      <c r="D6" s="15"/>
      <c r="F6" s="43" t="s">
        <v>116</v>
      </c>
      <c r="G6" s="38"/>
      <c r="H6" s="38"/>
      <c r="I6" s="39" t="s">
        <v>142</v>
      </c>
      <c r="J6" s="40">
        <v>0.2064</v>
      </c>
      <c r="K6" s="39" t="s">
        <v>143</v>
      </c>
    </row>
    <row r="7" spans="1:11" ht="15.75">
      <c r="A7" s="15"/>
      <c r="B7" s="15"/>
      <c r="C7" s="15"/>
      <c r="D7" s="15"/>
      <c r="F7" s="43" t="s">
        <v>117</v>
      </c>
      <c r="G7" s="38"/>
      <c r="H7" s="38"/>
      <c r="I7" s="39" t="s">
        <v>142</v>
      </c>
      <c r="J7" s="40">
        <v>0.2064</v>
      </c>
      <c r="K7" s="39" t="s">
        <v>143</v>
      </c>
    </row>
    <row r="8" spans="1:11" ht="15.75">
      <c r="A8" s="15"/>
      <c r="B8" s="15"/>
      <c r="C8" s="15"/>
      <c r="D8" s="15"/>
      <c r="F8" s="43" t="s">
        <v>118</v>
      </c>
      <c r="G8" s="38"/>
      <c r="H8" s="38"/>
      <c r="I8" s="39" t="s">
        <v>142</v>
      </c>
      <c r="J8" s="44">
        <v>0.1179</v>
      </c>
      <c r="K8" s="39" t="s">
        <v>143</v>
      </c>
    </row>
    <row r="9" spans="1:11" ht="15.75">
      <c r="A9" s="15"/>
      <c r="B9" s="15"/>
      <c r="C9" s="15"/>
      <c r="D9" s="15"/>
      <c r="F9" s="43" t="s">
        <v>119</v>
      </c>
      <c r="G9" s="38"/>
      <c r="H9" s="38"/>
      <c r="I9" s="39" t="s">
        <v>142</v>
      </c>
      <c r="J9" s="44">
        <v>0.1179</v>
      </c>
      <c r="K9" s="39" t="s">
        <v>143</v>
      </c>
    </row>
    <row r="10" spans="1:11" ht="15.75">
      <c r="A10" s="15"/>
      <c r="B10" s="15"/>
      <c r="C10" s="15"/>
      <c r="D10" s="15"/>
      <c r="F10" s="43" t="s">
        <v>120</v>
      </c>
      <c r="G10" s="38"/>
      <c r="H10" s="38"/>
      <c r="I10" s="39" t="s">
        <v>142</v>
      </c>
      <c r="J10" s="44">
        <v>0.1179</v>
      </c>
      <c r="K10" s="39" t="s">
        <v>143</v>
      </c>
    </row>
    <row r="11" spans="1:11" ht="15.75">
      <c r="A11" s="15"/>
      <c r="B11" s="15"/>
      <c r="C11" s="15"/>
      <c r="D11" s="15"/>
      <c r="F11" s="43" t="s">
        <v>121</v>
      </c>
      <c r="G11" s="38"/>
      <c r="H11" s="38"/>
      <c r="I11" s="39" t="s">
        <v>142</v>
      </c>
      <c r="J11" s="44">
        <v>0.1179</v>
      </c>
      <c r="K11" s="39" t="s">
        <v>143</v>
      </c>
    </row>
    <row r="12" spans="1:11" ht="15.75">
      <c r="A12" s="15"/>
      <c r="B12" s="15"/>
      <c r="C12" s="15"/>
      <c r="D12" s="15"/>
      <c r="F12" s="43" t="s">
        <v>122</v>
      </c>
      <c r="G12" s="38"/>
      <c r="H12" s="38"/>
      <c r="I12" s="39" t="s">
        <v>142</v>
      </c>
      <c r="J12" s="44">
        <v>0.12970000000000001</v>
      </c>
      <c r="K12" s="39" t="s">
        <v>143</v>
      </c>
    </row>
    <row r="13" spans="1:11" ht="15.75">
      <c r="A13" s="15"/>
      <c r="B13" s="15"/>
      <c r="C13" s="15"/>
      <c r="D13" s="15"/>
      <c r="F13" s="43" t="s">
        <v>123</v>
      </c>
      <c r="G13" s="38"/>
      <c r="H13" s="38"/>
      <c r="I13" s="39" t="s">
        <v>142</v>
      </c>
      <c r="J13" s="44">
        <v>0.12970000000000001</v>
      </c>
      <c r="K13" s="39" t="s">
        <v>143</v>
      </c>
    </row>
    <row r="14" spans="1:11" ht="15.75">
      <c r="A14" s="46" t="s">
        <v>114</v>
      </c>
      <c r="B14" s="15"/>
      <c r="C14" s="15"/>
      <c r="D14" s="15"/>
      <c r="F14" s="43" t="s">
        <v>124</v>
      </c>
      <c r="G14" s="38"/>
      <c r="H14" s="38"/>
      <c r="I14" s="39" t="s">
        <v>142</v>
      </c>
      <c r="J14" s="44">
        <v>0.12970000000000001</v>
      </c>
      <c r="K14" s="39" t="s">
        <v>143</v>
      </c>
    </row>
    <row r="15" spans="1:11">
      <c r="A15" s="47" t="s">
        <v>4</v>
      </c>
      <c r="B15" s="48" t="s">
        <v>5</v>
      </c>
      <c r="C15" s="48" t="s">
        <v>6</v>
      </c>
      <c r="D15" s="16" t="s">
        <v>128</v>
      </c>
    </row>
    <row r="16" spans="1:11">
      <c r="A16" s="15" t="s">
        <v>7</v>
      </c>
      <c r="B16" s="15">
        <v>2</v>
      </c>
      <c r="C16" s="15">
        <v>2310</v>
      </c>
      <c r="D16" s="16">
        <f>C16-90</f>
        <v>2220</v>
      </c>
    </row>
    <row r="17" spans="1:14">
      <c r="A17" s="17" t="s">
        <v>132</v>
      </c>
      <c r="B17" s="15"/>
      <c r="C17" s="15"/>
      <c r="D17" s="15"/>
    </row>
    <row r="18" spans="1:14">
      <c r="A18" s="17"/>
      <c r="B18" s="15"/>
      <c r="C18" s="15"/>
      <c r="D18" s="15"/>
    </row>
    <row r="19" spans="1:14" ht="27">
      <c r="A19" s="19" t="s">
        <v>134</v>
      </c>
      <c r="B19" s="15"/>
      <c r="C19" s="51">
        <v>43137</v>
      </c>
      <c r="D19" s="52"/>
    </row>
    <row r="20" spans="1:14">
      <c r="A20" s="17"/>
      <c r="B20" s="15"/>
      <c r="C20" s="15"/>
      <c r="D20" s="15"/>
    </row>
    <row r="21" spans="1:14">
      <c r="A21" s="17"/>
      <c r="B21" s="15"/>
      <c r="C21" s="15"/>
      <c r="D21" s="15"/>
    </row>
    <row r="22" spans="1:14">
      <c r="A22" s="17"/>
      <c r="B22" s="15"/>
      <c r="C22" s="15"/>
      <c r="D22" s="15"/>
    </row>
    <row r="23" spans="1:14">
      <c r="A23" s="17"/>
      <c r="B23" s="15"/>
      <c r="C23" s="15"/>
      <c r="D23" s="15"/>
    </row>
    <row r="24" spans="1:14">
      <c r="A24" s="17"/>
      <c r="B24" s="15"/>
      <c r="C24" s="15"/>
      <c r="D24" s="15"/>
    </row>
    <row r="25" spans="1:14">
      <c r="A25" s="17"/>
      <c r="B25" s="15"/>
      <c r="C25" s="15"/>
      <c r="D25" s="15"/>
    </row>
    <row r="26" spans="1:14">
      <c r="A26" s="17"/>
      <c r="B26" s="15"/>
      <c r="C26" s="15"/>
      <c r="D26" s="15"/>
    </row>
    <row r="27" spans="1:14">
      <c r="A27" s="17"/>
      <c r="B27" s="15"/>
      <c r="C27" s="15"/>
      <c r="D27" s="15"/>
    </row>
    <row r="28" spans="1:14">
      <c r="A28" s="17"/>
      <c r="B28" s="15"/>
      <c r="C28" s="15"/>
      <c r="D28" s="15"/>
      <c r="N28" s="4"/>
    </row>
    <row r="29" spans="1:14">
      <c r="A29" s="17"/>
      <c r="B29" s="15"/>
      <c r="C29" s="15"/>
      <c r="D29" s="15"/>
    </row>
    <row r="30" spans="1:14">
      <c r="A30" s="17"/>
      <c r="B30" s="15"/>
      <c r="C30" s="15"/>
      <c r="D30" s="15"/>
    </row>
    <row r="31" spans="1:14">
      <c r="A31" s="17"/>
      <c r="B31" s="15"/>
      <c r="C31" s="15"/>
      <c r="D31" s="15"/>
    </row>
    <row r="32" spans="1:14" ht="18.75">
      <c r="A32" s="49" t="s">
        <v>115</v>
      </c>
      <c r="B32" s="15"/>
      <c r="C32" s="15"/>
      <c r="D32" s="15"/>
    </row>
    <row r="33" spans="1:4" ht="17.25">
      <c r="A33" s="47" t="s">
        <v>4</v>
      </c>
      <c r="B33" s="48" t="s">
        <v>5</v>
      </c>
      <c r="C33" s="48" t="s">
        <v>6</v>
      </c>
      <c r="D33" s="56" t="s">
        <v>129</v>
      </c>
    </row>
    <row r="34" spans="1:4" ht="17.25">
      <c r="A34" s="15" t="s">
        <v>8</v>
      </c>
      <c r="B34" s="15">
        <v>2</v>
      </c>
      <c r="C34" s="15">
        <v>2390</v>
      </c>
      <c r="D34" s="57">
        <f>C34+95</f>
        <v>2485</v>
      </c>
    </row>
    <row r="35" spans="1:4">
      <c r="A35" s="15"/>
      <c r="B35" s="15"/>
      <c r="C35" s="15"/>
      <c r="D35" s="15"/>
    </row>
    <row r="36" spans="1:4" ht="18.75">
      <c r="A36" s="50" t="s">
        <v>131</v>
      </c>
      <c r="B36" s="15"/>
      <c r="C36" s="15"/>
      <c r="D36" s="15"/>
    </row>
    <row r="37" spans="1:4" ht="17.25">
      <c r="A37" s="47" t="s">
        <v>4</v>
      </c>
      <c r="B37" s="48" t="s">
        <v>5</v>
      </c>
      <c r="C37" s="48" t="s">
        <v>6</v>
      </c>
      <c r="D37" s="56" t="s">
        <v>129</v>
      </c>
    </row>
    <row r="38" spans="1:4" ht="17.25">
      <c r="A38" s="15" t="s">
        <v>144</v>
      </c>
      <c r="B38" s="15">
        <v>6</v>
      </c>
      <c r="C38" s="15">
        <v>2610</v>
      </c>
      <c r="D38" s="57">
        <f>C38+95</f>
        <v>2705</v>
      </c>
    </row>
    <row r="39" spans="1:4">
      <c r="A39" s="15"/>
      <c r="B39" s="15"/>
      <c r="C39" s="15"/>
      <c r="D39" s="15"/>
    </row>
    <row r="40" spans="1:4" ht="18.75">
      <c r="A40" s="50" t="s">
        <v>116</v>
      </c>
      <c r="B40" s="15"/>
      <c r="C40" s="15"/>
      <c r="D40" s="15"/>
    </row>
    <row r="41" spans="1:4" ht="17.25">
      <c r="A41" s="47" t="s">
        <v>4</v>
      </c>
      <c r="B41" s="48" t="s">
        <v>5</v>
      </c>
      <c r="C41" s="48" t="s">
        <v>6</v>
      </c>
      <c r="D41" s="56" t="s">
        <v>129</v>
      </c>
    </row>
    <row r="42" spans="1:4" ht="17.25">
      <c r="A42" s="15" t="s">
        <v>145</v>
      </c>
      <c r="B42" s="15">
        <v>6</v>
      </c>
      <c r="C42" s="15">
        <v>2595</v>
      </c>
      <c r="D42" s="57">
        <f>C42+95</f>
        <v>2690</v>
      </c>
    </row>
    <row r="43" spans="1:4">
      <c r="A43" s="15"/>
      <c r="B43" s="15"/>
      <c r="C43" s="15"/>
      <c r="D43" s="15"/>
    </row>
    <row r="44" spans="1:4" ht="18.75">
      <c r="A44" s="50" t="s">
        <v>117</v>
      </c>
      <c r="B44" s="15"/>
      <c r="C44" s="15"/>
      <c r="D44" s="15"/>
    </row>
    <row r="45" spans="1:4" ht="17.25">
      <c r="A45" s="47" t="s">
        <v>4</v>
      </c>
      <c r="B45" s="48" t="s">
        <v>5</v>
      </c>
      <c r="C45" s="48" t="s">
        <v>6</v>
      </c>
      <c r="D45" s="56" t="s">
        <v>129</v>
      </c>
    </row>
    <row r="46" spans="1:4" ht="17.25">
      <c r="A46" s="15" t="s">
        <v>146</v>
      </c>
      <c r="B46" s="15">
        <v>6</v>
      </c>
      <c r="C46" s="15">
        <v>2610</v>
      </c>
      <c r="D46" s="57">
        <f>C46+95</f>
        <v>2705</v>
      </c>
    </row>
    <row r="47" spans="1:4">
      <c r="A47" s="15"/>
      <c r="B47" s="15"/>
      <c r="C47" s="15"/>
      <c r="D47" s="15"/>
    </row>
    <row r="48" spans="1:4" ht="27">
      <c r="A48" s="19" t="s">
        <v>134</v>
      </c>
      <c r="B48" s="15"/>
      <c r="C48" s="51">
        <v>43137</v>
      </c>
      <c r="D48" s="52"/>
    </row>
    <row r="49" spans="1:4">
      <c r="A49" s="15"/>
      <c r="B49" s="15"/>
      <c r="C49" s="15"/>
      <c r="D49" s="15"/>
    </row>
    <row r="50" spans="1:4">
      <c r="A50" s="15"/>
      <c r="B50" s="15"/>
      <c r="C50" s="15"/>
      <c r="D50" s="15"/>
    </row>
    <row r="51" spans="1:4">
      <c r="A51" s="15"/>
      <c r="B51" s="15"/>
      <c r="C51" s="15"/>
      <c r="D51" s="15"/>
    </row>
    <row r="52" spans="1:4">
      <c r="A52" s="15"/>
      <c r="B52" s="15"/>
      <c r="C52" s="15"/>
      <c r="D52" s="15"/>
    </row>
    <row r="53" spans="1:4">
      <c r="A53" s="15"/>
      <c r="B53" s="15"/>
      <c r="C53" s="15"/>
      <c r="D53" s="15"/>
    </row>
    <row r="54" spans="1:4">
      <c r="A54" s="15"/>
      <c r="B54" s="15"/>
      <c r="C54" s="15"/>
      <c r="D54" s="15"/>
    </row>
    <row r="55" spans="1:4">
      <c r="A55" s="15"/>
      <c r="B55" s="15"/>
      <c r="C55" s="15"/>
      <c r="D55" s="15"/>
    </row>
    <row r="56" spans="1:4">
      <c r="A56" s="15"/>
      <c r="B56" s="15"/>
      <c r="C56" s="15"/>
      <c r="D56" s="15"/>
    </row>
    <row r="57" spans="1:4">
      <c r="A57" s="15"/>
      <c r="B57" s="15"/>
      <c r="C57" s="15"/>
      <c r="D57" s="15"/>
    </row>
    <row r="58" spans="1:4">
      <c r="A58" s="15"/>
      <c r="B58" s="15"/>
      <c r="C58" s="15"/>
      <c r="D58" s="15"/>
    </row>
    <row r="59" spans="1:4">
      <c r="A59" s="15"/>
      <c r="B59" s="15"/>
      <c r="C59" s="15"/>
      <c r="D59" s="15"/>
    </row>
    <row r="60" spans="1:4">
      <c r="A60" s="15"/>
      <c r="B60" s="15"/>
      <c r="C60" s="15"/>
      <c r="D60" s="15"/>
    </row>
    <row r="61" spans="1:4" ht="18.75">
      <c r="A61" s="50" t="s">
        <v>118</v>
      </c>
      <c r="B61" s="15"/>
      <c r="C61" s="15"/>
      <c r="D61" s="15"/>
    </row>
    <row r="62" spans="1:4" ht="17.25">
      <c r="A62" s="47" t="s">
        <v>4</v>
      </c>
      <c r="B62" s="48" t="s">
        <v>5</v>
      </c>
      <c r="C62" s="48" t="s">
        <v>6</v>
      </c>
      <c r="D62" s="56" t="s">
        <v>129</v>
      </c>
    </row>
    <row r="63" spans="1:4" ht="17.25">
      <c r="A63" s="15" t="s">
        <v>9</v>
      </c>
      <c r="B63" s="15">
        <v>2</v>
      </c>
      <c r="C63" s="15">
        <v>371</v>
      </c>
      <c r="D63" s="57">
        <f>C63+60</f>
        <v>431</v>
      </c>
    </row>
    <row r="64" spans="1:4" ht="17.25">
      <c r="A64" s="15" t="s">
        <v>10</v>
      </c>
      <c r="B64" s="15">
        <v>2</v>
      </c>
      <c r="C64" s="15">
        <v>381</v>
      </c>
      <c r="D64" s="57">
        <f t="shared" ref="D64:D76" si="0">C64+60</f>
        <v>441</v>
      </c>
    </row>
    <row r="65" spans="1:17" ht="17.25">
      <c r="A65" s="15" t="s">
        <v>11</v>
      </c>
      <c r="B65" s="15">
        <v>2</v>
      </c>
      <c r="C65" s="15">
        <v>408</v>
      </c>
      <c r="D65" s="57">
        <f t="shared" si="0"/>
        <v>468</v>
      </c>
      <c r="M65" s="4" t="s">
        <v>61</v>
      </c>
      <c r="N65" s="4" t="s">
        <v>62</v>
      </c>
      <c r="O65" s="4" t="s">
        <v>63</v>
      </c>
      <c r="P65" s="4" t="s">
        <v>64</v>
      </c>
      <c r="Q65" s="4" t="s">
        <v>71</v>
      </c>
    </row>
    <row r="66" spans="1:17" ht="17.25">
      <c r="A66" s="15" t="s">
        <v>12</v>
      </c>
      <c r="B66" s="15">
        <v>2</v>
      </c>
      <c r="C66" s="15">
        <v>434</v>
      </c>
      <c r="D66" s="57">
        <f t="shared" si="0"/>
        <v>494</v>
      </c>
    </row>
    <row r="67" spans="1:17" ht="17.25">
      <c r="A67" s="15" t="s">
        <v>13</v>
      </c>
      <c r="B67" s="15">
        <v>2</v>
      </c>
      <c r="C67" s="15">
        <v>435</v>
      </c>
      <c r="D67" s="57">
        <f t="shared" si="0"/>
        <v>495</v>
      </c>
      <c r="L67" s="3" t="s">
        <v>72</v>
      </c>
      <c r="M67">
        <f>2610+870+518</f>
        <v>3998</v>
      </c>
      <c r="N67">
        <f>2595+870+527</f>
        <v>3992</v>
      </c>
      <c r="O67">
        <f>2610+870+646</f>
        <v>4126</v>
      </c>
      <c r="P67">
        <f>2610+870+737</f>
        <v>4217</v>
      </c>
      <c r="Q67">
        <f>2110+1330+1254</f>
        <v>4694</v>
      </c>
    </row>
    <row r="68" spans="1:17" ht="17.25">
      <c r="A68" s="15" t="s">
        <v>14</v>
      </c>
      <c r="B68" s="15">
        <v>2</v>
      </c>
      <c r="C68" s="15">
        <v>442</v>
      </c>
      <c r="D68" s="57">
        <f t="shared" si="0"/>
        <v>502</v>
      </c>
      <c r="L68" s="3" t="s">
        <v>73</v>
      </c>
      <c r="M68">
        <f>2610+870+461</f>
        <v>3941</v>
      </c>
      <c r="N68">
        <f>2595+870+471</f>
        <v>3936</v>
      </c>
      <c r="O68">
        <f>2610+870+587</f>
        <v>4067</v>
      </c>
      <c r="P68">
        <f>2610+870+683</f>
        <v>4163</v>
      </c>
      <c r="Q68">
        <f>2110+1330+1036</f>
        <v>4476</v>
      </c>
    </row>
    <row r="69" spans="1:17" ht="17.25">
      <c r="A69" s="15" t="s">
        <v>15</v>
      </c>
      <c r="B69" s="15">
        <v>2</v>
      </c>
      <c r="C69" s="15">
        <v>455</v>
      </c>
      <c r="D69" s="57">
        <f t="shared" si="0"/>
        <v>515</v>
      </c>
      <c r="L69" s="3" t="s">
        <v>74</v>
      </c>
      <c r="M69">
        <f>2610+870+445</f>
        <v>3925</v>
      </c>
      <c r="N69">
        <f>2595+870+455</f>
        <v>3920</v>
      </c>
      <c r="O69">
        <f>2610+870+572</f>
        <v>4052</v>
      </c>
      <c r="P69">
        <f>2610+870+661</f>
        <v>4141</v>
      </c>
      <c r="Q69">
        <f>2110+1220+1014</f>
        <v>4344</v>
      </c>
    </row>
    <row r="70" spans="1:17" ht="17.25">
      <c r="A70" s="15" t="s">
        <v>16</v>
      </c>
      <c r="B70" s="15">
        <v>2</v>
      </c>
      <c r="C70" s="15">
        <v>469</v>
      </c>
      <c r="D70" s="57">
        <f t="shared" si="0"/>
        <v>529</v>
      </c>
      <c r="L70" s="3" t="s">
        <v>75</v>
      </c>
      <c r="M70">
        <f>2610+870+470</f>
        <v>3950</v>
      </c>
      <c r="N70">
        <f>2595+870+481</f>
        <v>3946</v>
      </c>
      <c r="O70">
        <f>2610+870+585</f>
        <v>4065</v>
      </c>
      <c r="P70">
        <f>2610+870+669</f>
        <v>4149</v>
      </c>
      <c r="Q70">
        <f>2110+1220+923</f>
        <v>4253</v>
      </c>
    </row>
    <row r="71" spans="1:17" ht="17.25">
      <c r="A71" s="15" t="s">
        <v>17</v>
      </c>
      <c r="B71" s="15">
        <v>2</v>
      </c>
      <c r="C71" s="15">
        <v>471</v>
      </c>
      <c r="D71" s="57">
        <f t="shared" si="0"/>
        <v>531</v>
      </c>
      <c r="L71" s="3" t="s">
        <v>76</v>
      </c>
      <c r="M71">
        <f>2610+870+456</f>
        <v>3936</v>
      </c>
      <c r="N71">
        <f>2595+870+469</f>
        <v>3934</v>
      </c>
      <c r="O71">
        <f>2610+870+575</f>
        <v>4055</v>
      </c>
      <c r="Q71">
        <f>2110+1220+864</f>
        <v>4194</v>
      </c>
    </row>
    <row r="72" spans="1:17" ht="17.25">
      <c r="A72" s="15" t="s">
        <v>18</v>
      </c>
      <c r="B72" s="15">
        <v>2</v>
      </c>
      <c r="C72" s="15">
        <v>474</v>
      </c>
      <c r="D72" s="57">
        <f t="shared" si="0"/>
        <v>534</v>
      </c>
      <c r="L72" s="3" t="s">
        <v>77</v>
      </c>
      <c r="M72">
        <f>2610+870+420</f>
        <v>3900</v>
      </c>
      <c r="N72">
        <f>2595+870+435</f>
        <v>3900</v>
      </c>
      <c r="O72">
        <f>2610+870+528</f>
        <v>4008</v>
      </c>
      <c r="Q72">
        <f>2110+1220+841</f>
        <v>4171</v>
      </c>
    </row>
    <row r="73" spans="1:17" ht="17.25">
      <c r="A73" s="15" t="s">
        <v>19</v>
      </c>
      <c r="B73" s="15">
        <v>2</v>
      </c>
      <c r="C73" s="15">
        <v>481</v>
      </c>
      <c r="D73" s="57">
        <f t="shared" si="0"/>
        <v>541</v>
      </c>
      <c r="L73" s="3" t="s">
        <v>78</v>
      </c>
      <c r="M73">
        <f>2610+870+419</f>
        <v>3899</v>
      </c>
      <c r="N73">
        <f>2595+870+434</f>
        <v>3899</v>
      </c>
      <c r="O73">
        <f>2610+870+523</f>
        <v>4003</v>
      </c>
    </row>
    <row r="74" spans="1:17" ht="17.25">
      <c r="A74" s="15" t="s">
        <v>20</v>
      </c>
      <c r="B74" s="15">
        <v>2</v>
      </c>
      <c r="C74" s="15">
        <v>527</v>
      </c>
      <c r="D74" s="57">
        <f t="shared" si="0"/>
        <v>587</v>
      </c>
      <c r="L74" s="3" t="s">
        <v>79</v>
      </c>
      <c r="M74">
        <f>2610+870+458</f>
        <v>3938</v>
      </c>
      <c r="N74">
        <f>2595+870+474</f>
        <v>3939</v>
      </c>
      <c r="O74">
        <f>2610+870+551</f>
        <v>4031</v>
      </c>
    </row>
    <row r="75" spans="1:17" ht="17.25">
      <c r="A75" s="15" t="s">
        <v>149</v>
      </c>
      <c r="B75" s="15">
        <v>2</v>
      </c>
      <c r="C75" s="15">
        <v>1270</v>
      </c>
      <c r="D75" s="57">
        <f t="shared" si="0"/>
        <v>1330</v>
      </c>
      <c r="L75" s="3" t="s">
        <v>80</v>
      </c>
      <c r="M75">
        <f>2610+870+426</f>
        <v>3906</v>
      </c>
      <c r="N75">
        <f>2595+870+442</f>
        <v>3907</v>
      </c>
      <c r="O75">
        <f>2610+870+518</f>
        <v>3998</v>
      </c>
    </row>
    <row r="76" spans="1:17" ht="17.25">
      <c r="A76" s="15" t="s">
        <v>22</v>
      </c>
      <c r="B76" s="15">
        <v>2</v>
      </c>
      <c r="C76" s="15">
        <v>1347</v>
      </c>
      <c r="D76" s="57">
        <f t="shared" si="0"/>
        <v>1407</v>
      </c>
      <c r="L76" s="3" t="s">
        <v>81</v>
      </c>
      <c r="M76">
        <f>2610+870+394</f>
        <v>3874</v>
      </c>
      <c r="N76">
        <f>2595+870+408</f>
        <v>3873</v>
      </c>
      <c r="O76">
        <f>2610+870+475</f>
        <v>3955</v>
      </c>
    </row>
    <row r="77" spans="1:17">
      <c r="A77" s="15"/>
      <c r="B77" s="15"/>
      <c r="C77" s="15"/>
      <c r="D77" s="15"/>
      <c r="L77" s="3" t="s">
        <v>82</v>
      </c>
      <c r="M77">
        <f>2610+870+369</f>
        <v>3849</v>
      </c>
      <c r="N77">
        <f>2595+870+381</f>
        <v>3846</v>
      </c>
      <c r="O77">
        <f>2610+870+439</f>
        <v>3919</v>
      </c>
    </row>
    <row r="78" spans="1:17" ht="18.75">
      <c r="A78" s="50" t="s">
        <v>119</v>
      </c>
      <c r="B78" s="15"/>
      <c r="C78" s="15"/>
      <c r="D78" s="15"/>
      <c r="L78" s="3" t="s">
        <v>83</v>
      </c>
      <c r="M78">
        <f>2610+870+362</f>
        <v>3842</v>
      </c>
      <c r="N78">
        <f>2595+870+371</f>
        <v>3836</v>
      </c>
      <c r="O78">
        <f>2610+870+421</f>
        <v>3901</v>
      </c>
    </row>
    <row r="79" spans="1:17" ht="17.25">
      <c r="A79" s="47" t="s">
        <v>4</v>
      </c>
      <c r="B79" s="48" t="s">
        <v>5</v>
      </c>
      <c r="C79" s="48" t="s">
        <v>6</v>
      </c>
      <c r="D79" s="56" t="s">
        <v>129</v>
      </c>
      <c r="L79" s="3" t="s">
        <v>84</v>
      </c>
      <c r="M79">
        <f>2390+1343</f>
        <v>3733</v>
      </c>
      <c r="N79">
        <f>2390+1347</f>
        <v>3737</v>
      </c>
      <c r="O79">
        <f>2390+1434</f>
        <v>3824</v>
      </c>
    </row>
    <row r="80" spans="1:17" ht="17.25">
      <c r="A80" s="15" t="s">
        <v>23</v>
      </c>
      <c r="B80" s="15">
        <v>2</v>
      </c>
      <c r="C80" s="15">
        <v>421</v>
      </c>
      <c r="D80" s="57">
        <f>C80+60</f>
        <v>481</v>
      </c>
      <c r="L80" s="3" t="s">
        <v>85</v>
      </c>
      <c r="M80">
        <f>2390+1270</f>
        <v>3660</v>
      </c>
      <c r="N80">
        <f>2390+1272</f>
        <v>3662</v>
      </c>
      <c r="O80">
        <f>2390+1359</f>
        <v>3749</v>
      </c>
    </row>
    <row r="81" spans="1:17" ht="17.25">
      <c r="A81" s="15" t="s">
        <v>24</v>
      </c>
      <c r="B81" s="15">
        <v>2</v>
      </c>
      <c r="C81" s="15">
        <v>439</v>
      </c>
      <c r="D81" s="57">
        <f t="shared" ref="D81:D99" si="1">C81+60</f>
        <v>499</v>
      </c>
    </row>
    <row r="82" spans="1:17" ht="17.25">
      <c r="A82" s="15" t="s">
        <v>25</v>
      </c>
      <c r="B82" s="15">
        <v>2</v>
      </c>
      <c r="C82" s="15">
        <v>475</v>
      </c>
      <c r="D82" s="57">
        <f t="shared" si="1"/>
        <v>535</v>
      </c>
    </row>
    <row r="83" spans="1:17" ht="17.25">
      <c r="A83" s="15" t="s">
        <v>26</v>
      </c>
      <c r="B83" s="15">
        <v>2</v>
      </c>
      <c r="C83" s="15">
        <v>518</v>
      </c>
      <c r="D83" s="57">
        <f t="shared" si="1"/>
        <v>578</v>
      </c>
    </row>
    <row r="84" spans="1:17" ht="17.25">
      <c r="A84" s="15" t="s">
        <v>27</v>
      </c>
      <c r="B84" s="15">
        <v>2</v>
      </c>
      <c r="C84" s="15">
        <v>523</v>
      </c>
      <c r="D84" s="57">
        <f t="shared" si="1"/>
        <v>583</v>
      </c>
      <c r="M84" s="4" t="s">
        <v>61</v>
      </c>
      <c r="N84" s="4" t="s">
        <v>62</v>
      </c>
      <c r="O84" s="4" t="s">
        <v>63</v>
      </c>
      <c r="P84" s="4" t="s">
        <v>64</v>
      </c>
      <c r="Q84" s="4" t="s">
        <v>71</v>
      </c>
    </row>
    <row r="85" spans="1:17" ht="17.25">
      <c r="A85" s="15" t="s">
        <v>28</v>
      </c>
      <c r="B85" s="15">
        <v>2</v>
      </c>
      <c r="C85" s="15">
        <v>528</v>
      </c>
      <c r="D85" s="57">
        <f t="shared" si="1"/>
        <v>588</v>
      </c>
    </row>
    <row r="86" spans="1:17" ht="17.25">
      <c r="A86" s="15" t="s">
        <v>29</v>
      </c>
      <c r="B86" s="15">
        <v>2</v>
      </c>
      <c r="C86" s="15">
        <v>551</v>
      </c>
      <c r="D86" s="57">
        <f t="shared" si="1"/>
        <v>611</v>
      </c>
      <c r="L86" s="3" t="s">
        <v>72</v>
      </c>
      <c r="M86">
        <f>5-7-11</f>
        <v>-13</v>
      </c>
      <c r="N86">
        <f>5-7-11</f>
        <v>-13</v>
      </c>
      <c r="O86">
        <f>5-7-10</f>
        <v>-12</v>
      </c>
      <c r="P86">
        <f>5-9-10</f>
        <v>-14</v>
      </c>
      <c r="Q86">
        <f>-5-9</f>
        <v>-14</v>
      </c>
    </row>
    <row r="87" spans="1:17" ht="17.25">
      <c r="A87" s="45" t="s">
        <v>30</v>
      </c>
      <c r="B87" s="45">
        <v>2</v>
      </c>
      <c r="C87" s="45">
        <v>572</v>
      </c>
      <c r="D87" s="57">
        <f t="shared" si="1"/>
        <v>632</v>
      </c>
      <c r="L87" s="3" t="s">
        <v>73</v>
      </c>
      <c r="M87">
        <f>5-8-11</f>
        <v>-14</v>
      </c>
      <c r="N87">
        <f>5-8-11</f>
        <v>-14</v>
      </c>
      <c r="O87">
        <f>5-8-10</f>
        <v>-13</v>
      </c>
      <c r="P87">
        <f>5-10-10</f>
        <v>-15</v>
      </c>
      <c r="Q87">
        <f>-6-9</f>
        <v>-15</v>
      </c>
    </row>
    <row r="88" spans="1:17" ht="17.25">
      <c r="A88" s="45" t="s">
        <v>31</v>
      </c>
      <c r="B88" s="45">
        <v>2</v>
      </c>
      <c r="C88" s="45">
        <v>575</v>
      </c>
      <c r="D88" s="57">
        <f t="shared" si="1"/>
        <v>635</v>
      </c>
      <c r="L88" s="3" t="s">
        <v>74</v>
      </c>
      <c r="M88">
        <f>5-7-12</f>
        <v>-14</v>
      </c>
      <c r="N88">
        <f>5-7-12</f>
        <v>-14</v>
      </c>
      <c r="O88">
        <f>5-7-11</f>
        <v>-13</v>
      </c>
      <c r="P88">
        <f>5-9-11</f>
        <v>-15</v>
      </c>
      <c r="Q88">
        <f>-5-10</f>
        <v>-15</v>
      </c>
    </row>
    <row r="89" spans="1:17" ht="17.25">
      <c r="A89" s="45" t="s">
        <v>32</v>
      </c>
      <c r="B89" s="45">
        <v>2</v>
      </c>
      <c r="C89" s="45">
        <v>585</v>
      </c>
      <c r="D89" s="57">
        <f t="shared" si="1"/>
        <v>645</v>
      </c>
      <c r="L89" s="3" t="s">
        <v>75</v>
      </c>
      <c r="M89">
        <f>5-8-12</f>
        <v>-15</v>
      </c>
      <c r="N89">
        <f>5-8-12</f>
        <v>-15</v>
      </c>
      <c r="O89">
        <f>5-8-11</f>
        <v>-14</v>
      </c>
      <c r="P89">
        <f>5-10-11</f>
        <v>-16</v>
      </c>
      <c r="Q89">
        <f>-6-10</f>
        <v>-16</v>
      </c>
    </row>
    <row r="90" spans="1:17" ht="17.25">
      <c r="A90" s="45" t="s">
        <v>33</v>
      </c>
      <c r="B90" s="45">
        <v>2</v>
      </c>
      <c r="C90" s="45">
        <v>587</v>
      </c>
      <c r="D90" s="57">
        <f t="shared" si="1"/>
        <v>647</v>
      </c>
      <c r="L90" s="3" t="s">
        <v>76</v>
      </c>
      <c r="M90">
        <f>5-7-11</f>
        <v>-13</v>
      </c>
      <c r="N90">
        <f>5-7-11</f>
        <v>-13</v>
      </c>
      <c r="O90">
        <f>5-7-10</f>
        <v>-12</v>
      </c>
      <c r="Q90">
        <f>-5-11</f>
        <v>-16</v>
      </c>
    </row>
    <row r="91" spans="1:17" ht="17.25">
      <c r="A91" s="45" t="s">
        <v>34</v>
      </c>
      <c r="B91" s="45">
        <v>2</v>
      </c>
      <c r="C91" s="45">
        <v>646</v>
      </c>
      <c r="D91" s="57">
        <f t="shared" si="1"/>
        <v>706</v>
      </c>
      <c r="L91" s="3" t="s">
        <v>77</v>
      </c>
      <c r="M91">
        <f>5-8-11</f>
        <v>-14</v>
      </c>
      <c r="N91">
        <f>5-8-11</f>
        <v>-14</v>
      </c>
      <c r="O91">
        <f>5-8-10</f>
        <v>-13</v>
      </c>
      <c r="Q91">
        <f>-6-11</f>
        <v>-17</v>
      </c>
    </row>
    <row r="92" spans="1:17" ht="17.25">
      <c r="A92" s="45" t="s">
        <v>35</v>
      </c>
      <c r="B92" s="45">
        <v>2</v>
      </c>
      <c r="C92" s="45">
        <v>661</v>
      </c>
      <c r="D92" s="57">
        <f t="shared" si="1"/>
        <v>721</v>
      </c>
      <c r="L92" s="3" t="s">
        <v>78</v>
      </c>
      <c r="M92">
        <f>5-7-12</f>
        <v>-14</v>
      </c>
      <c r="N92">
        <f>5-7-12</f>
        <v>-14</v>
      </c>
      <c r="O92">
        <f>5-7-11</f>
        <v>-13</v>
      </c>
    </row>
    <row r="93" spans="1:17" ht="17.25">
      <c r="A93" s="45" t="s">
        <v>36</v>
      </c>
      <c r="B93" s="45">
        <v>2</v>
      </c>
      <c r="C93" s="45">
        <v>669</v>
      </c>
      <c r="D93" s="57">
        <f t="shared" si="1"/>
        <v>729</v>
      </c>
      <c r="L93" s="3" t="s">
        <v>79</v>
      </c>
      <c r="M93">
        <f>5-8-12</f>
        <v>-15</v>
      </c>
      <c r="N93">
        <f>5-8-12</f>
        <v>-15</v>
      </c>
      <c r="O93">
        <f>5-8-11</f>
        <v>-14</v>
      </c>
    </row>
    <row r="94" spans="1:17" ht="17.25">
      <c r="A94" s="45" t="s">
        <v>37</v>
      </c>
      <c r="B94" s="45">
        <v>2</v>
      </c>
      <c r="C94" s="45">
        <v>683</v>
      </c>
      <c r="D94" s="57">
        <f t="shared" si="1"/>
        <v>743</v>
      </c>
      <c r="L94" s="3" t="s">
        <v>80</v>
      </c>
      <c r="M94">
        <f>5-7-11</f>
        <v>-13</v>
      </c>
      <c r="N94">
        <f>5-7-11</f>
        <v>-13</v>
      </c>
      <c r="O94">
        <f>5-5-8</f>
        <v>-8</v>
      </c>
    </row>
    <row r="95" spans="1:17" ht="17.25">
      <c r="A95" s="45" t="s">
        <v>38</v>
      </c>
      <c r="B95" s="45">
        <v>2</v>
      </c>
      <c r="C95" s="45">
        <v>737</v>
      </c>
      <c r="D95" s="57">
        <f t="shared" si="1"/>
        <v>797</v>
      </c>
      <c r="L95" s="3" t="s">
        <v>81</v>
      </c>
      <c r="M95">
        <f>5-8-11</f>
        <v>-14</v>
      </c>
      <c r="N95">
        <f>5-8-11</f>
        <v>-14</v>
      </c>
      <c r="O95">
        <f>5-6-8</f>
        <v>-9</v>
      </c>
    </row>
    <row r="96" spans="1:17" ht="17.25">
      <c r="A96" s="45" t="s">
        <v>147</v>
      </c>
      <c r="B96" s="45">
        <v>4</v>
      </c>
      <c r="C96" s="45">
        <v>870</v>
      </c>
      <c r="D96" s="57">
        <f t="shared" si="1"/>
        <v>930</v>
      </c>
      <c r="L96" s="3" t="s">
        <v>82</v>
      </c>
      <c r="M96">
        <f>5-7-12</f>
        <v>-14</v>
      </c>
      <c r="N96">
        <f>5-7-12</f>
        <v>-14</v>
      </c>
      <c r="O96">
        <f>5-5-9</f>
        <v>-9</v>
      </c>
    </row>
    <row r="97" spans="1:17" ht="17.25">
      <c r="A97" s="45" t="s">
        <v>21</v>
      </c>
      <c r="B97" s="45">
        <v>2</v>
      </c>
      <c r="C97" s="45">
        <v>1272</v>
      </c>
      <c r="D97" s="57">
        <f t="shared" si="1"/>
        <v>1332</v>
      </c>
      <c r="L97" s="3" t="s">
        <v>83</v>
      </c>
      <c r="M97">
        <f>5-8-12</f>
        <v>-15</v>
      </c>
      <c r="N97">
        <f>5-8-12</f>
        <v>-15</v>
      </c>
      <c r="O97">
        <f>5-6-9</f>
        <v>-10</v>
      </c>
    </row>
    <row r="98" spans="1:17" ht="15.75" customHeight="1">
      <c r="A98" s="45" t="s">
        <v>40</v>
      </c>
      <c r="B98" s="45">
        <v>2</v>
      </c>
      <c r="C98" s="45">
        <v>1434</v>
      </c>
      <c r="D98" s="57">
        <f t="shared" si="1"/>
        <v>1494</v>
      </c>
      <c r="L98" s="3" t="s">
        <v>84</v>
      </c>
      <c r="M98">
        <f>5-8</f>
        <v>-3</v>
      </c>
      <c r="N98">
        <f>5-10</f>
        <v>-5</v>
      </c>
      <c r="O98">
        <f>5-12</f>
        <v>-7</v>
      </c>
    </row>
    <row r="99" spans="1:17" ht="17.25">
      <c r="A99" s="45" t="s">
        <v>39</v>
      </c>
      <c r="B99" s="45">
        <v>2</v>
      </c>
      <c r="C99" s="45">
        <v>1359</v>
      </c>
      <c r="D99" s="57">
        <f t="shared" si="1"/>
        <v>1419</v>
      </c>
      <c r="E99" s="6"/>
      <c r="L99" s="3" t="s">
        <v>85</v>
      </c>
      <c r="M99">
        <f>5-9</f>
        <v>-4</v>
      </c>
      <c r="N99">
        <f>5-11</f>
        <v>-6</v>
      </c>
      <c r="O99">
        <f>5-13</f>
        <v>-8</v>
      </c>
    </row>
    <row r="100" spans="1:17">
      <c r="A100" s="45"/>
      <c r="B100" s="45"/>
      <c r="C100" s="45"/>
      <c r="D100" s="45"/>
    </row>
    <row r="101" spans="1:17" ht="18.75">
      <c r="A101" s="50" t="s">
        <v>120</v>
      </c>
      <c r="B101" s="45"/>
      <c r="C101" s="45"/>
      <c r="D101" s="45"/>
      <c r="L101" s="12"/>
      <c r="M101" s="13" t="s">
        <v>61</v>
      </c>
      <c r="N101" s="13" t="s">
        <v>62</v>
      </c>
      <c r="O101" s="13" t="s">
        <v>63</v>
      </c>
      <c r="P101" s="13" t="s">
        <v>64</v>
      </c>
      <c r="Q101" s="13" t="s">
        <v>71</v>
      </c>
    </row>
    <row r="102" spans="1:17" ht="17.25">
      <c r="A102" s="47" t="s">
        <v>4</v>
      </c>
      <c r="B102" s="48" t="s">
        <v>5</v>
      </c>
      <c r="C102" s="48" t="s">
        <v>6</v>
      </c>
      <c r="D102" s="56" t="s">
        <v>129</v>
      </c>
      <c r="L102" s="12"/>
      <c r="M102" s="12"/>
      <c r="N102" s="12"/>
      <c r="O102" s="12"/>
      <c r="P102" s="12"/>
      <c r="Q102" s="12"/>
    </row>
    <row r="103" spans="1:17" ht="17.25">
      <c r="A103" s="45" t="s">
        <v>41</v>
      </c>
      <c r="B103" s="45">
        <v>2</v>
      </c>
      <c r="C103" s="45">
        <v>362</v>
      </c>
      <c r="D103" s="57">
        <f>C103+60</f>
        <v>422</v>
      </c>
      <c r="L103" s="14" t="s">
        <v>72</v>
      </c>
      <c r="M103" s="12">
        <f>M86+M67</f>
        <v>3985</v>
      </c>
      <c r="N103" s="12">
        <f>N86+N67</f>
        <v>3979</v>
      </c>
      <c r="O103" s="12">
        <f>O86+O67</f>
        <v>4114</v>
      </c>
      <c r="P103" s="12">
        <f>P86+P67</f>
        <v>4203</v>
      </c>
      <c r="Q103" s="12">
        <f>Q86+Q67</f>
        <v>4680</v>
      </c>
    </row>
    <row r="104" spans="1:17" ht="17.25">
      <c r="A104" s="45" t="s">
        <v>42</v>
      </c>
      <c r="B104" s="45">
        <v>2</v>
      </c>
      <c r="C104" s="45">
        <v>369</v>
      </c>
      <c r="D104" s="57">
        <f t="shared" ref="D104:D115" si="2">C104+60</f>
        <v>429</v>
      </c>
      <c r="L104" s="14" t="s">
        <v>73</v>
      </c>
      <c r="M104" s="12">
        <f t="shared" ref="M104:Q115" si="3">M87+M68</f>
        <v>3927</v>
      </c>
      <c r="N104" s="12">
        <f t="shared" si="3"/>
        <v>3922</v>
      </c>
      <c r="O104" s="12">
        <f t="shared" si="3"/>
        <v>4054</v>
      </c>
      <c r="P104" s="12">
        <f t="shared" si="3"/>
        <v>4148</v>
      </c>
      <c r="Q104" s="12">
        <f t="shared" si="3"/>
        <v>4461</v>
      </c>
    </row>
    <row r="105" spans="1:17" ht="17.25">
      <c r="A105" s="15" t="s">
        <v>43</v>
      </c>
      <c r="B105" s="15">
        <v>2</v>
      </c>
      <c r="C105" s="15">
        <v>394</v>
      </c>
      <c r="D105" s="57">
        <f t="shared" si="2"/>
        <v>454</v>
      </c>
      <c r="L105" s="14" t="s">
        <v>74</v>
      </c>
      <c r="M105" s="12">
        <f t="shared" si="3"/>
        <v>3911</v>
      </c>
      <c r="N105" s="12">
        <f t="shared" si="3"/>
        <v>3906</v>
      </c>
      <c r="O105" s="12">
        <f t="shared" si="3"/>
        <v>4039</v>
      </c>
      <c r="P105" s="12">
        <f t="shared" si="3"/>
        <v>4126</v>
      </c>
      <c r="Q105" s="12">
        <f t="shared" si="3"/>
        <v>4329</v>
      </c>
    </row>
    <row r="106" spans="1:17" ht="17.25">
      <c r="A106" s="15" t="s">
        <v>44</v>
      </c>
      <c r="B106" s="15">
        <v>2</v>
      </c>
      <c r="C106" s="15">
        <v>419</v>
      </c>
      <c r="D106" s="57">
        <f t="shared" si="2"/>
        <v>479</v>
      </c>
      <c r="L106" s="14" t="s">
        <v>75</v>
      </c>
      <c r="M106" s="12">
        <f t="shared" si="3"/>
        <v>3935</v>
      </c>
      <c r="N106" s="12">
        <f t="shared" si="3"/>
        <v>3931</v>
      </c>
      <c r="O106" s="12">
        <f t="shared" si="3"/>
        <v>4051</v>
      </c>
      <c r="P106" s="12">
        <f t="shared" si="3"/>
        <v>4133</v>
      </c>
      <c r="Q106" s="12">
        <f t="shared" si="3"/>
        <v>4237</v>
      </c>
    </row>
    <row r="107" spans="1:17" ht="17.25">
      <c r="A107" s="15" t="s">
        <v>45</v>
      </c>
      <c r="B107" s="15">
        <v>2</v>
      </c>
      <c r="C107" s="15">
        <v>420</v>
      </c>
      <c r="D107" s="57">
        <f t="shared" si="2"/>
        <v>480</v>
      </c>
      <c r="L107" s="14" t="s">
        <v>76</v>
      </c>
      <c r="M107" s="12">
        <f t="shared" si="3"/>
        <v>3923</v>
      </c>
      <c r="N107" s="12">
        <f t="shared" si="3"/>
        <v>3921</v>
      </c>
      <c r="O107" s="12">
        <f t="shared" si="3"/>
        <v>4043</v>
      </c>
      <c r="P107" s="12"/>
      <c r="Q107" s="12">
        <f t="shared" si="3"/>
        <v>4178</v>
      </c>
    </row>
    <row r="108" spans="1:17" ht="17.25">
      <c r="A108" s="15" t="s">
        <v>46</v>
      </c>
      <c r="B108" s="15">
        <v>2</v>
      </c>
      <c r="C108" s="15">
        <v>426</v>
      </c>
      <c r="D108" s="57">
        <f t="shared" si="2"/>
        <v>486</v>
      </c>
      <c r="L108" s="14" t="s">
        <v>77</v>
      </c>
      <c r="M108" s="12">
        <f t="shared" si="3"/>
        <v>3886</v>
      </c>
      <c r="N108" s="12">
        <f t="shared" si="3"/>
        <v>3886</v>
      </c>
      <c r="O108" s="12">
        <f t="shared" si="3"/>
        <v>3995</v>
      </c>
      <c r="P108" s="12"/>
      <c r="Q108" s="12">
        <f t="shared" si="3"/>
        <v>4154</v>
      </c>
    </row>
    <row r="109" spans="1:17" ht="17.25">
      <c r="A109" s="15" t="s">
        <v>47</v>
      </c>
      <c r="B109" s="15">
        <v>2</v>
      </c>
      <c r="C109" s="15">
        <v>445</v>
      </c>
      <c r="D109" s="57">
        <f t="shared" si="2"/>
        <v>505</v>
      </c>
      <c r="L109" s="14" t="s">
        <v>78</v>
      </c>
      <c r="M109" s="12">
        <f t="shared" si="3"/>
        <v>3885</v>
      </c>
      <c r="N109" s="12">
        <f t="shared" si="3"/>
        <v>3885</v>
      </c>
      <c r="O109" s="12">
        <f t="shared" si="3"/>
        <v>3990</v>
      </c>
      <c r="P109" s="12"/>
      <c r="Q109" s="12"/>
    </row>
    <row r="110" spans="1:17" ht="17.25">
      <c r="A110" s="15" t="s">
        <v>48</v>
      </c>
      <c r="B110" s="15">
        <v>2</v>
      </c>
      <c r="C110" s="15">
        <v>456</v>
      </c>
      <c r="D110" s="57">
        <f t="shared" si="2"/>
        <v>516</v>
      </c>
      <c r="L110" s="14" t="s">
        <v>79</v>
      </c>
      <c r="M110" s="12">
        <f t="shared" si="3"/>
        <v>3923</v>
      </c>
      <c r="N110" s="12">
        <f t="shared" si="3"/>
        <v>3924</v>
      </c>
      <c r="O110" s="12">
        <f t="shared" si="3"/>
        <v>4017</v>
      </c>
      <c r="P110" s="12"/>
      <c r="Q110" s="12"/>
    </row>
    <row r="111" spans="1:17" ht="17.25">
      <c r="A111" s="15" t="s">
        <v>49</v>
      </c>
      <c r="B111" s="15">
        <v>2</v>
      </c>
      <c r="C111" s="15">
        <v>458</v>
      </c>
      <c r="D111" s="57">
        <f t="shared" si="2"/>
        <v>518</v>
      </c>
      <c r="L111" s="14" t="s">
        <v>80</v>
      </c>
      <c r="M111" s="12">
        <f t="shared" si="3"/>
        <v>3893</v>
      </c>
      <c r="N111" s="12">
        <f t="shared" si="3"/>
        <v>3894</v>
      </c>
      <c r="O111" s="12">
        <f t="shared" si="3"/>
        <v>3990</v>
      </c>
      <c r="P111" s="12"/>
      <c r="Q111" s="12"/>
    </row>
    <row r="112" spans="1:17" ht="17.25">
      <c r="A112" s="15" t="s">
        <v>50</v>
      </c>
      <c r="B112" s="15">
        <v>2</v>
      </c>
      <c r="C112" s="15">
        <v>461</v>
      </c>
      <c r="D112" s="57">
        <f t="shared" si="2"/>
        <v>521</v>
      </c>
      <c r="L112" s="14" t="s">
        <v>81</v>
      </c>
      <c r="M112" s="12">
        <f t="shared" si="3"/>
        <v>3860</v>
      </c>
      <c r="N112" s="12">
        <f t="shared" si="3"/>
        <v>3859</v>
      </c>
      <c r="O112" s="12">
        <f t="shared" si="3"/>
        <v>3946</v>
      </c>
      <c r="P112" s="12"/>
      <c r="Q112" s="12"/>
    </row>
    <row r="113" spans="1:17" ht="17.25">
      <c r="A113" s="15" t="s">
        <v>51</v>
      </c>
      <c r="B113" s="15">
        <v>2</v>
      </c>
      <c r="C113" s="15">
        <v>470</v>
      </c>
      <c r="D113" s="57">
        <f t="shared" si="2"/>
        <v>530</v>
      </c>
      <c r="L113" s="14" t="s">
        <v>82</v>
      </c>
      <c r="M113" s="12">
        <f t="shared" si="3"/>
        <v>3835</v>
      </c>
      <c r="N113" s="12">
        <f t="shared" si="3"/>
        <v>3832</v>
      </c>
      <c r="O113" s="12">
        <f t="shared" si="3"/>
        <v>3910</v>
      </c>
      <c r="P113" s="12"/>
      <c r="Q113" s="12"/>
    </row>
    <row r="114" spans="1:17" ht="17.25">
      <c r="A114" s="15" t="s">
        <v>52</v>
      </c>
      <c r="B114" s="15">
        <v>2</v>
      </c>
      <c r="C114" s="15">
        <v>518</v>
      </c>
      <c r="D114" s="57">
        <f t="shared" si="2"/>
        <v>578</v>
      </c>
      <c r="L114" s="14" t="s">
        <v>83</v>
      </c>
      <c r="M114" s="12">
        <f t="shared" si="3"/>
        <v>3827</v>
      </c>
      <c r="N114" s="12">
        <f t="shared" si="3"/>
        <v>3821</v>
      </c>
      <c r="O114" s="12">
        <f t="shared" si="3"/>
        <v>3891</v>
      </c>
      <c r="P114" s="12"/>
      <c r="Q114" s="12"/>
    </row>
    <row r="115" spans="1:17" ht="17.25">
      <c r="A115" s="15" t="s">
        <v>53</v>
      </c>
      <c r="B115" s="15">
        <v>2</v>
      </c>
      <c r="C115" s="15">
        <v>1343</v>
      </c>
      <c r="D115" s="57">
        <f t="shared" si="2"/>
        <v>1403</v>
      </c>
      <c r="L115" s="14" t="s">
        <v>84</v>
      </c>
      <c r="M115" s="12">
        <f t="shared" si="3"/>
        <v>3730</v>
      </c>
      <c r="N115" s="12">
        <f t="shared" si="3"/>
        <v>3732</v>
      </c>
      <c r="O115" s="12">
        <f t="shared" si="3"/>
        <v>3817</v>
      </c>
      <c r="P115" s="12"/>
      <c r="Q115" s="12"/>
    </row>
    <row r="116" spans="1:17">
      <c r="A116" s="15"/>
      <c r="B116" s="15"/>
      <c r="C116" s="15"/>
      <c r="D116" s="15"/>
      <c r="L116" s="14" t="s">
        <v>85</v>
      </c>
      <c r="M116" s="12">
        <f>M99+M80</f>
        <v>3656</v>
      </c>
      <c r="N116" s="12">
        <f>N99+N80</f>
        <v>3656</v>
      </c>
      <c r="O116" s="12">
        <f>O99+O80</f>
        <v>3741</v>
      </c>
      <c r="Q116" s="12"/>
    </row>
    <row r="117" spans="1:17" ht="18.75">
      <c r="A117" s="50" t="s">
        <v>121</v>
      </c>
      <c r="B117" s="15"/>
      <c r="C117" s="15"/>
      <c r="D117" s="15"/>
    </row>
    <row r="118" spans="1:17" ht="17.25">
      <c r="A118" s="47" t="s">
        <v>4</v>
      </c>
      <c r="B118" s="48" t="s">
        <v>5</v>
      </c>
      <c r="C118" s="48" t="s">
        <v>6</v>
      </c>
      <c r="D118" s="56" t="s">
        <v>129</v>
      </c>
    </row>
    <row r="119" spans="1:17" ht="17.25">
      <c r="A119" s="15" t="s">
        <v>54</v>
      </c>
      <c r="B119" s="15">
        <v>2</v>
      </c>
      <c r="C119" s="15">
        <v>841</v>
      </c>
      <c r="D119" s="57">
        <f>C119+60</f>
        <v>901</v>
      </c>
    </row>
    <row r="120" spans="1:17" ht="17.25">
      <c r="A120" s="15" t="s">
        <v>55</v>
      </c>
      <c r="B120" s="15">
        <v>2</v>
      </c>
      <c r="C120" s="15">
        <v>864</v>
      </c>
      <c r="D120" s="57">
        <f t="shared" ref="D120:D126" si="4">C120+60</f>
        <v>924</v>
      </c>
    </row>
    <row r="121" spans="1:17" ht="17.25">
      <c r="A121" s="15" t="s">
        <v>56</v>
      </c>
      <c r="B121" s="15">
        <v>2</v>
      </c>
      <c r="C121" s="15">
        <v>923</v>
      </c>
      <c r="D121" s="57">
        <f t="shared" si="4"/>
        <v>983</v>
      </c>
    </row>
    <row r="122" spans="1:17" ht="17.25">
      <c r="A122" s="15" t="s">
        <v>57</v>
      </c>
      <c r="B122" s="15">
        <v>2</v>
      </c>
      <c r="C122" s="15">
        <v>1014</v>
      </c>
      <c r="D122" s="57">
        <f t="shared" si="4"/>
        <v>1074</v>
      </c>
    </row>
    <row r="123" spans="1:17" ht="17.25">
      <c r="A123" s="15" t="s">
        <v>58</v>
      </c>
      <c r="B123" s="15">
        <v>2</v>
      </c>
      <c r="C123" s="15">
        <v>1036</v>
      </c>
      <c r="D123" s="57">
        <f t="shared" si="4"/>
        <v>1096</v>
      </c>
    </row>
    <row r="124" spans="1:17" ht="17.25">
      <c r="A124" s="15" t="s">
        <v>148</v>
      </c>
      <c r="B124" s="15">
        <v>4</v>
      </c>
      <c r="C124" s="15">
        <v>1220</v>
      </c>
      <c r="D124" s="57">
        <f t="shared" si="4"/>
        <v>1280</v>
      </c>
    </row>
    <row r="125" spans="1:17" ht="17.25">
      <c r="A125" s="15" t="s">
        <v>59</v>
      </c>
      <c r="B125" s="15">
        <v>2</v>
      </c>
      <c r="C125" s="15">
        <v>1254</v>
      </c>
      <c r="D125" s="57">
        <f t="shared" si="4"/>
        <v>1314</v>
      </c>
    </row>
    <row r="126" spans="1:17" ht="17.25">
      <c r="A126" s="15" t="s">
        <v>60</v>
      </c>
      <c r="B126" s="15">
        <v>2</v>
      </c>
      <c r="C126" s="15">
        <v>1330</v>
      </c>
      <c r="D126" s="57">
        <f t="shared" si="4"/>
        <v>1390</v>
      </c>
    </row>
    <row r="127" spans="1:17">
      <c r="A127" s="15"/>
      <c r="B127" s="15"/>
      <c r="C127" s="15"/>
      <c r="D127" s="15"/>
    </row>
    <row r="128" spans="1:17" ht="18.75">
      <c r="A128" s="50" t="s">
        <v>122</v>
      </c>
      <c r="B128" s="15"/>
      <c r="C128" s="15"/>
      <c r="D128" s="15"/>
    </row>
    <row r="129" spans="1:4" ht="17.25">
      <c r="A129" s="47" t="s">
        <v>4</v>
      </c>
      <c r="B129" s="48" t="s">
        <v>5</v>
      </c>
      <c r="C129" s="48" t="s">
        <v>6</v>
      </c>
      <c r="D129" s="56" t="s">
        <v>129</v>
      </c>
    </row>
    <row r="130" spans="1:4" ht="17.25">
      <c r="A130" s="17" t="s">
        <v>127</v>
      </c>
      <c r="B130" s="15">
        <v>12</v>
      </c>
      <c r="C130" s="15">
        <v>870</v>
      </c>
      <c r="D130" s="57">
        <f>C130+60</f>
        <v>930</v>
      </c>
    </row>
    <row r="131" spans="1:4">
      <c r="A131" s="15"/>
      <c r="B131" s="15"/>
      <c r="C131" s="15"/>
      <c r="D131" s="15"/>
    </row>
    <row r="132" spans="1:4" ht="18.75">
      <c r="A132" s="50" t="s">
        <v>123</v>
      </c>
      <c r="B132" s="15"/>
      <c r="C132" s="15"/>
      <c r="D132" s="15"/>
    </row>
    <row r="133" spans="1:4" ht="17.25">
      <c r="A133" s="47" t="s">
        <v>4</v>
      </c>
      <c r="B133" s="48" t="s">
        <v>5</v>
      </c>
      <c r="C133" s="48" t="s">
        <v>6</v>
      </c>
      <c r="D133" s="56" t="s">
        <v>129</v>
      </c>
    </row>
    <row r="134" spans="1:4" ht="17.25">
      <c r="A134" s="17" t="s">
        <v>126</v>
      </c>
      <c r="B134" s="15">
        <v>8</v>
      </c>
      <c r="C134" s="15">
        <v>870</v>
      </c>
      <c r="D134" s="57">
        <f>C134+60</f>
        <v>930</v>
      </c>
    </row>
    <row r="135" spans="1:4">
      <c r="A135" s="15"/>
      <c r="B135" s="15"/>
      <c r="C135" s="15"/>
      <c r="D135" s="15"/>
    </row>
    <row r="136" spans="1:4" ht="18.75">
      <c r="A136" s="50" t="s">
        <v>124</v>
      </c>
      <c r="B136" s="15"/>
      <c r="C136" s="15"/>
      <c r="D136" s="15"/>
    </row>
    <row r="137" spans="1:4" ht="17.25">
      <c r="A137" s="47" t="s">
        <v>4</v>
      </c>
      <c r="B137" s="48" t="s">
        <v>5</v>
      </c>
      <c r="C137" s="48" t="s">
        <v>6</v>
      </c>
      <c r="D137" s="56" t="s">
        <v>129</v>
      </c>
    </row>
    <row r="138" spans="1:4" ht="17.25">
      <c r="A138" s="17" t="s">
        <v>125</v>
      </c>
      <c r="B138" s="15">
        <v>12</v>
      </c>
      <c r="C138" s="15">
        <v>870</v>
      </c>
      <c r="D138" s="57">
        <f>C138+60</f>
        <v>930</v>
      </c>
    </row>
  </sheetData>
  <mergeCells count="3">
    <mergeCell ref="C1:D1"/>
    <mergeCell ref="C19:D19"/>
    <mergeCell ref="C48:D48"/>
  </mergeCells>
  <pageMargins left="0.7" right="0.7" top="0.37" bottom="0.27" header="0.3" footer="0.3"/>
  <pageSetup orientation="portrait" verticalDpi="0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6"/>
  <sheetViews>
    <sheetView workbookViewId="0">
      <selection sqref="A1:T1048576"/>
    </sheetView>
  </sheetViews>
  <sheetFormatPr defaultColWidth="5" defaultRowHeight="48" customHeight="1"/>
  <cols>
    <col min="4" max="4" width="5" style="11"/>
    <col min="8" max="8" width="5" style="11"/>
    <col min="12" max="12" width="5" style="11"/>
    <col min="16" max="16" width="5" style="11"/>
    <col min="20" max="20" width="5" style="11"/>
  </cols>
  <sheetData>
    <row r="1" spans="1:20" ht="48" customHeight="1">
      <c r="A1" s="7">
        <f>'Line details'!D123</f>
        <v>1096</v>
      </c>
      <c r="B1" s="8">
        <f>'Line details'!C123</f>
        <v>1036</v>
      </c>
      <c r="C1" s="9" t="str">
        <f>'Line details'!A123</f>
        <v>K2</v>
      </c>
      <c r="D1" s="10" t="s">
        <v>130</v>
      </c>
      <c r="E1" s="7">
        <f>'Line details'!D105</f>
        <v>454</v>
      </c>
      <c r="F1" s="8">
        <f>'Line details'!C105</f>
        <v>394</v>
      </c>
      <c r="G1" s="9" t="str">
        <f>'Line details'!A105</f>
        <v>A10</v>
      </c>
      <c r="H1" s="10" t="s">
        <v>130</v>
      </c>
      <c r="I1" s="7">
        <f>'Line details'!D87</f>
        <v>632</v>
      </c>
      <c r="J1" s="8">
        <f>'Line details'!C87</f>
        <v>572</v>
      </c>
      <c r="K1" s="9" t="str">
        <f>'Line details'!A87</f>
        <v>C3</v>
      </c>
      <c r="L1" s="10" t="s">
        <v>130</v>
      </c>
      <c r="M1" s="7">
        <f>'Line details'!D69</f>
        <v>515</v>
      </c>
      <c r="N1" s="8">
        <f>'Line details'!C69</f>
        <v>455</v>
      </c>
      <c r="O1" s="9" t="str">
        <f>'Line details'!A69</f>
        <v>B3</v>
      </c>
      <c r="P1" s="10" t="s">
        <v>130</v>
      </c>
      <c r="Q1" s="7">
        <f>'Line details'!D16</f>
        <v>2220</v>
      </c>
      <c r="R1" s="8" t="s">
        <v>133</v>
      </c>
      <c r="S1" s="9" t="str">
        <f>'[1]Line details'!A18</f>
        <v>KR1</v>
      </c>
      <c r="T1" s="10" t="s">
        <v>130</v>
      </c>
    </row>
    <row r="2" spans="1:20" ht="48" customHeight="1">
      <c r="A2" s="7">
        <f>'Line details'!D124</f>
        <v>1280</v>
      </c>
      <c r="B2" s="8">
        <f>'Line details'!C124</f>
        <v>1220</v>
      </c>
      <c r="C2" s="9" t="str">
        <f>'Line details'!A124</f>
        <v>KM2,3</v>
      </c>
      <c r="D2" s="10" t="s">
        <v>130</v>
      </c>
      <c r="E2" s="7">
        <f>'Line details'!D106</f>
        <v>479</v>
      </c>
      <c r="F2" s="8">
        <f>'Line details'!C106</f>
        <v>419</v>
      </c>
      <c r="G2" s="9" t="str">
        <f>'Line details'!A106</f>
        <v>A7</v>
      </c>
      <c r="H2" s="10" t="s">
        <v>130</v>
      </c>
      <c r="I2" s="7">
        <f>'Line details'!D88</f>
        <v>635</v>
      </c>
      <c r="J2" s="8">
        <f>'Line details'!C88</f>
        <v>575</v>
      </c>
      <c r="K2" s="9" t="str">
        <f>'Line details'!A88</f>
        <v>C5</v>
      </c>
      <c r="L2" s="10" t="s">
        <v>130</v>
      </c>
      <c r="M2" s="7">
        <f>'Line details'!D70</f>
        <v>529</v>
      </c>
      <c r="N2" s="8">
        <f>'Line details'!C70</f>
        <v>469</v>
      </c>
      <c r="O2" s="9" t="str">
        <f>'Line details'!A70</f>
        <v>B5</v>
      </c>
      <c r="P2" s="10" t="s">
        <v>130</v>
      </c>
      <c r="Q2" s="7"/>
      <c r="R2" s="8"/>
      <c r="S2" s="9"/>
      <c r="T2" s="10" t="s">
        <v>130</v>
      </c>
    </row>
    <row r="3" spans="1:20" ht="48" customHeight="1">
      <c r="A3" s="7">
        <f>'Line details'!D125</f>
        <v>1314</v>
      </c>
      <c r="B3" s="8">
        <f>'Line details'!C125</f>
        <v>1254</v>
      </c>
      <c r="C3" s="9" t="str">
        <f>'Line details'!A125</f>
        <v>K1</v>
      </c>
      <c r="D3" s="10" t="s">
        <v>130</v>
      </c>
      <c r="E3" s="7">
        <f>'Line details'!D107</f>
        <v>480</v>
      </c>
      <c r="F3" s="8">
        <f>'Line details'!C107</f>
        <v>420</v>
      </c>
      <c r="G3" s="9" t="str">
        <f>'Line details'!A107</f>
        <v>A6</v>
      </c>
      <c r="H3" s="10" t="s">
        <v>130</v>
      </c>
      <c r="I3" s="7">
        <f>'Line details'!D89</f>
        <v>645</v>
      </c>
      <c r="J3" s="8">
        <f>'Line details'!C89</f>
        <v>585</v>
      </c>
      <c r="K3" s="9" t="str">
        <f>'Line details'!A89</f>
        <v>C4</v>
      </c>
      <c r="L3" s="10" t="s">
        <v>130</v>
      </c>
      <c r="M3" s="7">
        <f>'Line details'!D71</f>
        <v>531</v>
      </c>
      <c r="N3" s="8">
        <f>'Line details'!C71</f>
        <v>471</v>
      </c>
      <c r="O3" s="9" t="str">
        <f>'Line details'!A71</f>
        <v>B2</v>
      </c>
      <c r="P3" s="10" t="s">
        <v>130</v>
      </c>
      <c r="Q3" s="7">
        <f>'Line details'!D34</f>
        <v>2485</v>
      </c>
      <c r="R3" s="8">
        <f>'Line details'!C34</f>
        <v>2390</v>
      </c>
      <c r="S3" s="9" t="str">
        <f>'Line details'!A34</f>
        <v>BR4</v>
      </c>
      <c r="T3" s="10" t="s">
        <v>130</v>
      </c>
    </row>
    <row r="4" spans="1:20" ht="48" customHeight="1">
      <c r="A4" s="7">
        <f>'Line details'!D126</f>
        <v>1390</v>
      </c>
      <c r="B4" s="8">
        <f>'Line details'!C126</f>
        <v>1330</v>
      </c>
      <c r="C4" s="9" t="str">
        <f>'Line details'!A126</f>
        <v>KM1</v>
      </c>
      <c r="D4" s="10" t="s">
        <v>130</v>
      </c>
      <c r="E4" s="7">
        <f>'Line details'!D108</f>
        <v>486</v>
      </c>
      <c r="F4" s="8">
        <f>'Line details'!C108</f>
        <v>426</v>
      </c>
      <c r="G4" s="9" t="str">
        <f>'Line details'!A108</f>
        <v>A9</v>
      </c>
      <c r="H4" s="10" t="s">
        <v>130</v>
      </c>
      <c r="I4" s="7">
        <f>'Line details'!D90</f>
        <v>647</v>
      </c>
      <c r="J4" s="8">
        <f>'Line details'!C90</f>
        <v>587</v>
      </c>
      <c r="K4" s="9" t="str">
        <f>'Line details'!A90</f>
        <v>C2</v>
      </c>
      <c r="L4" s="10" t="s">
        <v>130</v>
      </c>
      <c r="M4" s="7">
        <f>'Line details'!D72</f>
        <v>534</v>
      </c>
      <c r="N4" s="8">
        <f>'Line details'!C72</f>
        <v>474</v>
      </c>
      <c r="O4" s="9" t="str">
        <f>'Line details'!A72</f>
        <v>B8</v>
      </c>
      <c r="P4" s="10" t="s">
        <v>130</v>
      </c>
      <c r="Q4" s="7">
        <f>'Line details'!D35</f>
        <v>0</v>
      </c>
      <c r="R4" s="8">
        <f>'Line details'!C35</f>
        <v>0</v>
      </c>
      <c r="S4" s="9">
        <f>'Line details'!A35</f>
        <v>0</v>
      </c>
      <c r="T4" s="10" t="s">
        <v>130</v>
      </c>
    </row>
    <row r="5" spans="1:20" ht="48" customHeight="1">
      <c r="A5" s="7">
        <f>'Line details'!D127</f>
        <v>0</v>
      </c>
      <c r="B5" s="8">
        <f>'Line details'!C127</f>
        <v>0</v>
      </c>
      <c r="C5" s="9">
        <f>'Line details'!A127</f>
        <v>0</v>
      </c>
      <c r="D5" s="10" t="s">
        <v>130</v>
      </c>
      <c r="E5" s="7">
        <f>'Line details'!D109</f>
        <v>505</v>
      </c>
      <c r="F5" s="8">
        <f>'Line details'!C109</f>
        <v>445</v>
      </c>
      <c r="G5" s="9" t="str">
        <f>'Line details'!A109</f>
        <v>A3</v>
      </c>
      <c r="H5" s="10" t="s">
        <v>130</v>
      </c>
      <c r="I5" s="7">
        <f>'Line details'!D91</f>
        <v>706</v>
      </c>
      <c r="J5" s="8">
        <f>'Line details'!C91</f>
        <v>646</v>
      </c>
      <c r="K5" s="9" t="str">
        <f>'Line details'!A91</f>
        <v>C1</v>
      </c>
      <c r="L5" s="10" t="s">
        <v>130</v>
      </c>
      <c r="M5" s="7">
        <f>'Line details'!D73</f>
        <v>541</v>
      </c>
      <c r="N5" s="8">
        <f>'Line details'!C73</f>
        <v>481</v>
      </c>
      <c r="O5" s="9" t="str">
        <f>'Line details'!A73</f>
        <v>B4</v>
      </c>
      <c r="P5" s="10" t="s">
        <v>130</v>
      </c>
      <c r="Q5" s="7">
        <f>'Line details'!D38</f>
        <v>2705</v>
      </c>
      <c r="R5" s="8">
        <f>'Line details'!C38</f>
        <v>2610</v>
      </c>
      <c r="S5" s="9" t="str">
        <f>'Line details'!A38</f>
        <v>CR1-3</v>
      </c>
      <c r="T5" s="10" t="s">
        <v>130</v>
      </c>
    </row>
    <row r="6" spans="1:20" ht="48" customHeight="1">
      <c r="A6" s="7">
        <f>'Line details'!D130</f>
        <v>930</v>
      </c>
      <c r="B6" s="8">
        <f>'Line details'!C130</f>
        <v>870</v>
      </c>
      <c r="C6" s="9" t="str">
        <f>'Line details'!A130</f>
        <v>BM1-6</v>
      </c>
      <c r="D6" s="10" t="s">
        <v>130</v>
      </c>
      <c r="E6" s="7">
        <f>'Line details'!D110</f>
        <v>516</v>
      </c>
      <c r="F6" s="8">
        <f>'Line details'!C110</f>
        <v>456</v>
      </c>
      <c r="G6" s="9" t="str">
        <f>'Line details'!A110</f>
        <v>A5</v>
      </c>
      <c r="H6" s="10" t="s">
        <v>130</v>
      </c>
      <c r="I6" s="7">
        <f>'Line details'!D92</f>
        <v>721</v>
      </c>
      <c r="J6" s="8">
        <f>'Line details'!C92</f>
        <v>661</v>
      </c>
      <c r="K6" s="9" t="str">
        <f>'Line details'!A92</f>
        <v>D3</v>
      </c>
      <c r="L6" s="10" t="s">
        <v>130</v>
      </c>
      <c r="M6" s="7">
        <f>'Line details'!D74</f>
        <v>587</v>
      </c>
      <c r="N6" s="8">
        <f>'Line details'!C74</f>
        <v>527</v>
      </c>
      <c r="O6" s="9" t="str">
        <f>'Line details'!A74</f>
        <v>B1</v>
      </c>
      <c r="P6" s="10" t="s">
        <v>130</v>
      </c>
      <c r="Q6" s="7">
        <f>'Line details'!D39</f>
        <v>0</v>
      </c>
      <c r="R6" s="8">
        <f>'Line details'!C39</f>
        <v>0</v>
      </c>
      <c r="S6" s="9">
        <f>'Line details'!A39</f>
        <v>0</v>
      </c>
      <c r="T6" s="10" t="s">
        <v>130</v>
      </c>
    </row>
    <row r="7" spans="1:20" ht="48" customHeight="1">
      <c r="A7" s="7">
        <f>'Line details'!D131</f>
        <v>0</v>
      </c>
      <c r="B7" s="8">
        <f>'Line details'!C131</f>
        <v>0</v>
      </c>
      <c r="C7" s="9">
        <f>'Line details'!A131</f>
        <v>0</v>
      </c>
      <c r="D7" s="10" t="s">
        <v>130</v>
      </c>
      <c r="E7" s="7">
        <f>'Line details'!D111</f>
        <v>518</v>
      </c>
      <c r="F7" s="8">
        <f>'Line details'!C111</f>
        <v>458</v>
      </c>
      <c r="G7" s="9" t="str">
        <f>'Line details'!A111</f>
        <v>A8</v>
      </c>
      <c r="H7" s="10" t="s">
        <v>130</v>
      </c>
      <c r="I7" s="7">
        <f>'Line details'!D93</f>
        <v>729</v>
      </c>
      <c r="J7" s="8">
        <f>'Line details'!C93</f>
        <v>669</v>
      </c>
      <c r="K7" s="9" t="str">
        <f>'Line details'!A93</f>
        <v>D4</v>
      </c>
      <c r="L7" s="10" t="s">
        <v>130</v>
      </c>
      <c r="M7" s="7">
        <f>'Line details'!D75</f>
        <v>1330</v>
      </c>
      <c r="N7" s="8">
        <f>'Line details'!C75</f>
        <v>1270</v>
      </c>
      <c r="O7" s="9" t="str">
        <f>'Line details'!A75</f>
        <v>A14</v>
      </c>
      <c r="P7" s="10" t="s">
        <v>130</v>
      </c>
      <c r="Q7" s="7">
        <f>'Line details'!D42</f>
        <v>2690</v>
      </c>
      <c r="R7" s="8">
        <f>'Line details'!C42</f>
        <v>2595</v>
      </c>
      <c r="S7" s="9" t="str">
        <f>'Line details'!A42</f>
        <v>BR1-3</v>
      </c>
      <c r="T7" s="10" t="s">
        <v>130</v>
      </c>
    </row>
    <row r="8" spans="1:20" ht="48" customHeight="1">
      <c r="A8" s="7">
        <f>'Line details'!D134</f>
        <v>930</v>
      </c>
      <c r="B8" s="8">
        <f>'Line details'!C134</f>
        <v>870</v>
      </c>
      <c r="C8" s="9" t="str">
        <f>'Line details'!A134</f>
        <v>CM1-4</v>
      </c>
      <c r="D8" s="10" t="s">
        <v>130</v>
      </c>
      <c r="E8" s="7">
        <f>'Line details'!D112</f>
        <v>521</v>
      </c>
      <c r="F8" s="8">
        <f>'Line details'!C112</f>
        <v>461</v>
      </c>
      <c r="G8" s="9" t="str">
        <f>'Line details'!A112</f>
        <v>A2</v>
      </c>
      <c r="H8" s="10" t="s">
        <v>130</v>
      </c>
      <c r="I8" s="7">
        <f>'Line details'!D94</f>
        <v>743</v>
      </c>
      <c r="J8" s="8">
        <f>'Line details'!C94</f>
        <v>683</v>
      </c>
      <c r="K8" s="9" t="str">
        <f>'Line details'!A94</f>
        <v>D2</v>
      </c>
      <c r="L8" s="10" t="s">
        <v>130</v>
      </c>
      <c r="M8" s="7">
        <f>'Line details'!D76</f>
        <v>1407</v>
      </c>
      <c r="N8" s="8">
        <f>'Line details'!C76</f>
        <v>1347</v>
      </c>
      <c r="O8" s="9" t="str">
        <f>'Line details'!A76</f>
        <v>B13</v>
      </c>
      <c r="P8" s="10" t="s">
        <v>130</v>
      </c>
      <c r="Q8" s="7">
        <f>'Line details'!D43</f>
        <v>0</v>
      </c>
      <c r="R8" s="8">
        <f>'Line details'!C43</f>
        <v>0</v>
      </c>
      <c r="S8" s="9">
        <f>'Line details'!A43</f>
        <v>0</v>
      </c>
      <c r="T8" s="10" t="s">
        <v>130</v>
      </c>
    </row>
    <row r="9" spans="1:20" ht="48" customHeight="1">
      <c r="A9" s="7">
        <f>'Line details'!D135</f>
        <v>0</v>
      </c>
      <c r="B9" s="8">
        <f>'Line details'!C135</f>
        <v>0</v>
      </c>
      <c r="C9" s="9">
        <f>'Line details'!A135</f>
        <v>0</v>
      </c>
      <c r="D9" s="10" t="s">
        <v>130</v>
      </c>
      <c r="E9" s="7">
        <f>'Line details'!D113</f>
        <v>530</v>
      </c>
      <c r="F9" s="8">
        <f>'Line details'!C113</f>
        <v>470</v>
      </c>
      <c r="G9" s="9" t="str">
        <f>'Line details'!A113</f>
        <v>A4</v>
      </c>
      <c r="H9" s="10" t="s">
        <v>130</v>
      </c>
      <c r="I9" s="7">
        <f>'Line details'!D95</f>
        <v>797</v>
      </c>
      <c r="J9" s="8">
        <f>'Line details'!C95</f>
        <v>737</v>
      </c>
      <c r="K9" s="9" t="str">
        <f>'Line details'!A95</f>
        <v>D1</v>
      </c>
      <c r="L9" s="10" t="s">
        <v>130</v>
      </c>
      <c r="M9" s="7">
        <f>'Line details'!D77</f>
        <v>0</v>
      </c>
      <c r="N9" s="8">
        <f>'Line details'!C77</f>
        <v>0</v>
      </c>
      <c r="O9" s="9">
        <f>'Line details'!A77</f>
        <v>0</v>
      </c>
      <c r="P9" s="10" t="s">
        <v>130</v>
      </c>
      <c r="Q9" s="7">
        <f>'Line details'!D46</f>
        <v>2705</v>
      </c>
      <c r="R9" s="8">
        <f>'Line details'!C46</f>
        <v>2610</v>
      </c>
      <c r="S9" s="9" t="str">
        <f>'Line details'!A46</f>
        <v>AR1-3</v>
      </c>
      <c r="T9" s="10" t="s">
        <v>130</v>
      </c>
    </row>
    <row r="10" spans="1:20" ht="48" customHeight="1">
      <c r="A10" s="7">
        <f>'Line details'!D138</f>
        <v>930</v>
      </c>
      <c r="B10" s="8">
        <f>'Line details'!C138</f>
        <v>870</v>
      </c>
      <c r="C10" s="9" t="str">
        <f>'Line details'!A138</f>
        <v>AM1-6</v>
      </c>
      <c r="D10" s="10" t="s">
        <v>130</v>
      </c>
      <c r="E10" s="7">
        <f>'Line details'!D114</f>
        <v>578</v>
      </c>
      <c r="F10" s="8">
        <f>'Line details'!C114</f>
        <v>518</v>
      </c>
      <c r="G10" s="9" t="str">
        <f>'Line details'!A114</f>
        <v>A1</v>
      </c>
      <c r="H10" s="10" t="s">
        <v>130</v>
      </c>
      <c r="I10" s="7">
        <f>'Line details'!D96</f>
        <v>930</v>
      </c>
      <c r="J10" s="8">
        <f>'Line details'!C96</f>
        <v>870</v>
      </c>
      <c r="K10" s="9" t="str">
        <f>'Line details'!A96</f>
        <v>CM5,6</v>
      </c>
      <c r="L10" s="10" t="s">
        <v>130</v>
      </c>
      <c r="M10" s="7">
        <f>'Line details'!D80</f>
        <v>481</v>
      </c>
      <c r="N10" s="8">
        <f>'Line details'!C80</f>
        <v>421</v>
      </c>
      <c r="O10" s="9" t="str">
        <f>'Line details'!A80</f>
        <v>C12</v>
      </c>
      <c r="P10" s="10" t="s">
        <v>130</v>
      </c>
      <c r="Q10" s="7">
        <f>'Line details'!D47</f>
        <v>0</v>
      </c>
      <c r="R10" s="8">
        <f>'Line details'!C47</f>
        <v>0</v>
      </c>
      <c r="S10" s="9">
        <f>'Line details'!A47</f>
        <v>0</v>
      </c>
      <c r="T10" s="10" t="s">
        <v>130</v>
      </c>
    </row>
    <row r="11" spans="1:20" ht="48" customHeight="1">
      <c r="A11" s="7"/>
      <c r="B11" s="8"/>
      <c r="C11" s="9"/>
      <c r="D11" s="10" t="s">
        <v>130</v>
      </c>
      <c r="E11" s="7">
        <f>'Line details'!D115</f>
        <v>1403</v>
      </c>
      <c r="F11" s="8">
        <f>'Line details'!C115</f>
        <v>1343</v>
      </c>
      <c r="G11" s="9" t="str">
        <f>'Line details'!A115</f>
        <v>A13</v>
      </c>
      <c r="H11" s="10" t="s">
        <v>130</v>
      </c>
      <c r="I11" s="7">
        <f>'Line details'!D97</f>
        <v>1332</v>
      </c>
      <c r="J11" s="8">
        <f>'Line details'!C97</f>
        <v>1272</v>
      </c>
      <c r="K11" s="9" t="str">
        <f>'Line details'!A97</f>
        <v>B14</v>
      </c>
      <c r="L11" s="10" t="s">
        <v>130</v>
      </c>
      <c r="M11" s="7">
        <f>'Line details'!D81</f>
        <v>499</v>
      </c>
      <c r="N11" s="8">
        <f>'Line details'!C81</f>
        <v>439</v>
      </c>
      <c r="O11" s="9" t="str">
        <f>'Line details'!A81</f>
        <v>C11</v>
      </c>
      <c r="P11" s="10" t="s">
        <v>130</v>
      </c>
      <c r="Q11" s="7">
        <f>'Line details'!D63</f>
        <v>431</v>
      </c>
      <c r="R11" s="8">
        <f>'Line details'!C63</f>
        <v>371</v>
      </c>
      <c r="S11" s="9" t="str">
        <f>'Line details'!A63</f>
        <v>B12</v>
      </c>
      <c r="T11" s="10" t="s">
        <v>130</v>
      </c>
    </row>
    <row r="12" spans="1:20" ht="48" customHeight="1">
      <c r="D12" s="10" t="s">
        <v>130</v>
      </c>
      <c r="E12" s="7">
        <f>'Line details'!D116</f>
        <v>0</v>
      </c>
      <c r="F12" s="8">
        <f>'Line details'!C116</f>
        <v>0</v>
      </c>
      <c r="G12" s="9">
        <f>'Line details'!A116</f>
        <v>0</v>
      </c>
      <c r="H12" s="10" t="s">
        <v>130</v>
      </c>
      <c r="I12" s="7">
        <f>'Line details'!D98</f>
        <v>1494</v>
      </c>
      <c r="J12" s="8">
        <f>'Line details'!C98</f>
        <v>1434</v>
      </c>
      <c r="K12" s="9" t="str">
        <f>'Line details'!A98</f>
        <v>C13</v>
      </c>
      <c r="L12" s="10" t="s">
        <v>130</v>
      </c>
      <c r="M12" s="7">
        <f>'Line details'!D82</f>
        <v>535</v>
      </c>
      <c r="N12" s="8">
        <f>'Line details'!C82</f>
        <v>475</v>
      </c>
      <c r="O12" s="9" t="str">
        <f>'Line details'!A82</f>
        <v>C10</v>
      </c>
      <c r="P12" s="10" t="s">
        <v>130</v>
      </c>
      <c r="Q12" s="7">
        <f>'Line details'!D64</f>
        <v>441</v>
      </c>
      <c r="R12" s="8">
        <f>'Line details'!C64</f>
        <v>381</v>
      </c>
      <c r="S12" s="9" t="str">
        <f>'Line details'!A64</f>
        <v>B11</v>
      </c>
      <c r="T12" s="10" t="s">
        <v>130</v>
      </c>
    </row>
    <row r="13" spans="1:20" ht="48" customHeight="1">
      <c r="A13" s="7"/>
      <c r="B13" s="8" t="e">
        <f>'Line details'!#REF!</f>
        <v>#REF!</v>
      </c>
      <c r="C13" s="9" t="e">
        <f>'Line details'!#REF!</f>
        <v>#REF!</v>
      </c>
      <c r="D13" s="10" t="s">
        <v>130</v>
      </c>
      <c r="E13" s="7">
        <f>'Line details'!D119</f>
        <v>901</v>
      </c>
      <c r="F13" s="8">
        <f>'Line details'!C119</f>
        <v>841</v>
      </c>
      <c r="G13" s="9" t="str">
        <f>'Line details'!A119</f>
        <v>K6</v>
      </c>
      <c r="H13" s="10" t="s">
        <v>130</v>
      </c>
      <c r="I13" s="7">
        <f>'Line details'!D99</f>
        <v>1419</v>
      </c>
      <c r="J13" s="8">
        <f>'Line details'!C99</f>
        <v>1359</v>
      </c>
      <c r="K13" s="9" t="str">
        <f>'Line details'!A99</f>
        <v>C14</v>
      </c>
      <c r="L13" s="10" t="s">
        <v>130</v>
      </c>
      <c r="M13" s="7">
        <f>'Line details'!D83</f>
        <v>578</v>
      </c>
      <c r="N13" s="8">
        <f>'Line details'!C83</f>
        <v>518</v>
      </c>
      <c r="O13" s="9" t="str">
        <f>'Line details'!A83</f>
        <v>C9</v>
      </c>
      <c r="P13" s="10" t="s">
        <v>130</v>
      </c>
      <c r="Q13" s="7">
        <f>'Line details'!D65</f>
        <v>468</v>
      </c>
      <c r="R13" s="8">
        <f>'Line details'!C65</f>
        <v>408</v>
      </c>
      <c r="S13" s="9" t="str">
        <f>'Line details'!A65</f>
        <v>B10</v>
      </c>
      <c r="T13" s="10" t="s">
        <v>130</v>
      </c>
    </row>
    <row r="14" spans="1:20" ht="48" customHeight="1">
      <c r="A14" s="7"/>
      <c r="B14" s="8"/>
      <c r="C14" s="9"/>
      <c r="D14" s="10" t="s">
        <v>130</v>
      </c>
      <c r="E14" s="7">
        <f>'Line details'!D120</f>
        <v>924</v>
      </c>
      <c r="F14" s="8">
        <f>'Line details'!C120</f>
        <v>864</v>
      </c>
      <c r="G14" s="9" t="str">
        <f>'Line details'!A120</f>
        <v>K5</v>
      </c>
      <c r="H14" s="10" t="s">
        <v>130</v>
      </c>
      <c r="I14" s="7">
        <f>'Line details'!D100</f>
        <v>0</v>
      </c>
      <c r="J14" s="8">
        <f>'Line details'!C100</f>
        <v>0</v>
      </c>
      <c r="K14" s="9">
        <f>'Line details'!A100</f>
        <v>0</v>
      </c>
      <c r="L14" s="10" t="s">
        <v>130</v>
      </c>
      <c r="M14" s="7">
        <f>'Line details'!D84</f>
        <v>583</v>
      </c>
      <c r="N14" s="8">
        <f>'Line details'!C84</f>
        <v>523</v>
      </c>
      <c r="O14" s="9" t="str">
        <f>'Line details'!A84</f>
        <v>C7</v>
      </c>
      <c r="P14" s="10" t="s">
        <v>130</v>
      </c>
      <c r="Q14" s="7">
        <f>'Line details'!D66</f>
        <v>494</v>
      </c>
      <c r="R14" s="8">
        <f>'Line details'!C66</f>
        <v>434</v>
      </c>
      <c r="S14" s="9" t="str">
        <f>'Line details'!A66</f>
        <v>B7</v>
      </c>
      <c r="T14" s="10" t="s">
        <v>130</v>
      </c>
    </row>
    <row r="15" spans="1:20" ht="48" customHeight="1">
      <c r="A15" s="7"/>
      <c r="B15" s="8"/>
      <c r="C15" s="9"/>
      <c r="D15" s="10" t="s">
        <v>130</v>
      </c>
      <c r="E15" s="7">
        <f>'Line details'!D121</f>
        <v>983</v>
      </c>
      <c r="F15" s="8">
        <f>'Line details'!C121</f>
        <v>923</v>
      </c>
      <c r="G15" s="9" t="str">
        <f>'Line details'!A121</f>
        <v>K4</v>
      </c>
      <c r="H15" s="10" t="s">
        <v>130</v>
      </c>
      <c r="I15" s="7">
        <f>'Line details'!D103</f>
        <v>422</v>
      </c>
      <c r="J15" s="8">
        <f>'Line details'!C103</f>
        <v>362</v>
      </c>
      <c r="K15" s="9" t="str">
        <f>'Line details'!A103</f>
        <v>A12</v>
      </c>
      <c r="L15" s="10" t="s">
        <v>130</v>
      </c>
      <c r="M15" s="7">
        <f>'Line details'!D85</f>
        <v>588</v>
      </c>
      <c r="N15" s="8">
        <f>'Line details'!C85</f>
        <v>528</v>
      </c>
      <c r="O15" s="9" t="str">
        <f>'Line details'!A85</f>
        <v>C6</v>
      </c>
      <c r="P15" s="10" t="s">
        <v>130</v>
      </c>
      <c r="Q15" s="7">
        <f>'Line details'!D67</f>
        <v>495</v>
      </c>
      <c r="R15" s="8">
        <f>'Line details'!C67</f>
        <v>435</v>
      </c>
      <c r="S15" s="9" t="str">
        <f>'Line details'!A67</f>
        <v>B6</v>
      </c>
      <c r="T15" s="10" t="s">
        <v>130</v>
      </c>
    </row>
    <row r="16" spans="1:20" ht="48" customHeight="1">
      <c r="A16" s="7"/>
      <c r="B16" s="8"/>
      <c r="C16" s="9"/>
      <c r="D16" s="10" t="s">
        <v>130</v>
      </c>
      <c r="E16" s="7">
        <f>'Line details'!D122</f>
        <v>1074</v>
      </c>
      <c r="F16" s="8">
        <f>'Line details'!C122</f>
        <v>1014</v>
      </c>
      <c r="G16" s="9" t="str">
        <f>'Line details'!A122</f>
        <v>K3</v>
      </c>
      <c r="H16" s="10" t="s">
        <v>130</v>
      </c>
      <c r="I16" s="7">
        <f>'Line details'!D104</f>
        <v>429</v>
      </c>
      <c r="J16" s="8">
        <f>'Line details'!C104</f>
        <v>369</v>
      </c>
      <c r="K16" s="9" t="str">
        <f>'Line details'!A104</f>
        <v>A11</v>
      </c>
      <c r="L16" s="10" t="s">
        <v>130</v>
      </c>
      <c r="M16" s="7">
        <f>'Line details'!D86</f>
        <v>611</v>
      </c>
      <c r="N16" s="8">
        <f>'Line details'!C86</f>
        <v>551</v>
      </c>
      <c r="O16" s="9" t="str">
        <f>'Line details'!A86</f>
        <v>C8</v>
      </c>
      <c r="P16" s="10" t="s">
        <v>130</v>
      </c>
      <c r="Q16" s="7">
        <f>'Line details'!D68</f>
        <v>502</v>
      </c>
      <c r="R16" s="8">
        <f>'Line details'!C68</f>
        <v>442</v>
      </c>
      <c r="S16" s="9" t="str">
        <f>'Line details'!A68</f>
        <v>B9</v>
      </c>
      <c r="T16" s="10" t="s">
        <v>130</v>
      </c>
    </row>
  </sheetData>
  <pageMargins left="0.12" right="0.16" top="0.36" bottom="0.11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22"/>
  <sheetViews>
    <sheetView topLeftCell="A3" zoomScale="85" zoomScaleNormal="85" workbookViewId="0">
      <selection activeCell="A2" sqref="A2:P21"/>
    </sheetView>
  </sheetViews>
  <sheetFormatPr defaultRowHeight="15"/>
  <cols>
    <col min="2" max="2" width="9.140625" customWidth="1"/>
    <col min="3" max="3" width="9.5703125" customWidth="1"/>
  </cols>
  <sheetData>
    <row r="2" spans="1:16" ht="32.25" thickBot="1">
      <c r="A2" s="20" t="s">
        <v>141</v>
      </c>
      <c r="B2" s="21"/>
      <c r="C2" s="21"/>
      <c r="D2" s="21"/>
      <c r="E2" s="21"/>
      <c r="F2" s="21"/>
      <c r="G2" s="21"/>
      <c r="H2" s="21"/>
      <c r="I2" s="54">
        <v>43137</v>
      </c>
      <c r="J2" s="55"/>
      <c r="K2" s="21"/>
      <c r="L2" s="21"/>
      <c r="M2" s="21"/>
      <c r="N2" s="21"/>
      <c r="O2" s="21"/>
      <c r="P2" s="21"/>
    </row>
    <row r="3" spans="1:16" ht="21.75" thickBot="1">
      <c r="A3" s="22" t="s">
        <v>135</v>
      </c>
      <c r="B3" s="21"/>
      <c r="C3" s="23"/>
      <c r="D3" s="24"/>
      <c r="E3" s="25"/>
      <c r="F3" s="25"/>
      <c r="G3" s="26"/>
      <c r="H3" s="23"/>
      <c r="I3" s="21"/>
      <c r="J3" s="21"/>
      <c r="K3" s="27" t="s">
        <v>136</v>
      </c>
      <c r="L3" s="28"/>
      <c r="M3" s="29"/>
      <c r="N3" s="30"/>
      <c r="O3" s="31"/>
      <c r="P3" s="21"/>
    </row>
    <row r="4" spans="1:16" ht="21.75" thickBot="1">
      <c r="A4" s="32" t="s">
        <v>137</v>
      </c>
      <c r="B4" s="21"/>
      <c r="C4" s="23"/>
      <c r="D4" s="33"/>
      <c r="E4" s="34"/>
      <c r="F4" s="34"/>
      <c r="G4" s="35"/>
      <c r="H4" s="23"/>
      <c r="I4" s="21"/>
      <c r="J4" s="21"/>
      <c r="K4" s="27" t="s">
        <v>138</v>
      </c>
      <c r="L4" s="28"/>
      <c r="M4" s="29"/>
      <c r="N4" s="30"/>
      <c r="O4" s="31"/>
      <c r="P4" s="21"/>
    </row>
    <row r="5" spans="1:16" ht="19.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ht="21">
      <c r="A6" s="36"/>
      <c r="B6" s="53" t="s">
        <v>61</v>
      </c>
      <c r="C6" s="53"/>
      <c r="D6" s="53"/>
      <c r="E6" s="53" t="s">
        <v>62</v>
      </c>
      <c r="F6" s="53"/>
      <c r="G6" s="53"/>
      <c r="H6" s="53" t="s">
        <v>63</v>
      </c>
      <c r="I6" s="53"/>
      <c r="J6" s="53"/>
      <c r="K6" s="53" t="s">
        <v>64</v>
      </c>
      <c r="L6" s="53"/>
      <c r="M6" s="53"/>
      <c r="N6" s="53" t="s">
        <v>71</v>
      </c>
      <c r="O6" s="53"/>
      <c r="P6" s="53"/>
    </row>
    <row r="7" spans="1:16" ht="19.5">
      <c r="A7" s="36"/>
      <c r="B7" s="36"/>
      <c r="C7" s="36" t="s">
        <v>139</v>
      </c>
      <c r="D7" s="36" t="s">
        <v>140</v>
      </c>
      <c r="E7" s="36"/>
      <c r="F7" s="36" t="s">
        <v>139</v>
      </c>
      <c r="G7" s="36" t="s">
        <v>140</v>
      </c>
      <c r="H7" s="36"/>
      <c r="I7" s="36" t="s">
        <v>139</v>
      </c>
      <c r="J7" s="36" t="s">
        <v>140</v>
      </c>
      <c r="K7" s="36"/>
      <c r="L7" s="36" t="s">
        <v>139</v>
      </c>
      <c r="M7" s="36" t="s">
        <v>140</v>
      </c>
      <c r="N7" s="36"/>
      <c r="O7" s="36" t="s">
        <v>139</v>
      </c>
      <c r="P7" s="36" t="s">
        <v>140</v>
      </c>
    </row>
    <row r="8" spans="1:16" ht="19.5">
      <c r="A8" s="37">
        <v>1</v>
      </c>
      <c r="B8" s="36">
        <f>'Line details'!M103</f>
        <v>3985</v>
      </c>
      <c r="C8" s="36"/>
      <c r="D8" s="36"/>
      <c r="E8" s="36">
        <f>'Line details'!N103</f>
        <v>3979</v>
      </c>
      <c r="F8" s="36"/>
      <c r="G8" s="36"/>
      <c r="H8" s="36">
        <f>'Line details'!O103</f>
        <v>4114</v>
      </c>
      <c r="I8" s="36"/>
      <c r="J8" s="36"/>
      <c r="K8" s="36">
        <f>'Line details'!P103</f>
        <v>4203</v>
      </c>
      <c r="L8" s="36"/>
      <c r="M8" s="36"/>
      <c r="N8" s="36">
        <f>'Line details'!Q103</f>
        <v>4680</v>
      </c>
      <c r="O8" s="36"/>
      <c r="P8" s="36"/>
    </row>
    <row r="9" spans="1:16" ht="19.5">
      <c r="A9" s="37">
        <v>2</v>
      </c>
      <c r="B9" s="36">
        <f>'Line details'!M104</f>
        <v>3927</v>
      </c>
      <c r="C9" s="36"/>
      <c r="D9" s="36"/>
      <c r="E9" s="36">
        <f>'Line details'!N104</f>
        <v>3922</v>
      </c>
      <c r="F9" s="36"/>
      <c r="G9" s="36"/>
      <c r="H9" s="36">
        <f>'Line details'!O104</f>
        <v>4054</v>
      </c>
      <c r="I9" s="36"/>
      <c r="J9" s="36"/>
      <c r="K9" s="36">
        <f>'Line details'!P104</f>
        <v>4148</v>
      </c>
      <c r="L9" s="36"/>
      <c r="M9" s="36"/>
      <c r="N9" s="36">
        <f>'Line details'!Q104</f>
        <v>4461</v>
      </c>
      <c r="O9" s="36"/>
      <c r="P9" s="36"/>
    </row>
    <row r="10" spans="1:16" ht="19.5">
      <c r="A10" s="37">
        <v>3</v>
      </c>
      <c r="B10" s="36">
        <f>'Line details'!M105</f>
        <v>3911</v>
      </c>
      <c r="C10" s="36"/>
      <c r="D10" s="36"/>
      <c r="E10" s="36">
        <f>'Line details'!N105</f>
        <v>3906</v>
      </c>
      <c r="F10" s="36"/>
      <c r="G10" s="36"/>
      <c r="H10" s="36">
        <f>'Line details'!O105</f>
        <v>4039</v>
      </c>
      <c r="I10" s="36"/>
      <c r="J10" s="36"/>
      <c r="K10" s="36">
        <f>'Line details'!P105</f>
        <v>4126</v>
      </c>
      <c r="L10" s="36"/>
      <c r="M10" s="36"/>
      <c r="N10" s="36">
        <f>'Line details'!Q105</f>
        <v>4329</v>
      </c>
      <c r="O10" s="36"/>
      <c r="P10" s="36"/>
    </row>
    <row r="11" spans="1:16" ht="19.5">
      <c r="A11" s="37">
        <v>4</v>
      </c>
      <c r="B11" s="36">
        <f>'Line details'!M106</f>
        <v>3935</v>
      </c>
      <c r="C11" s="36"/>
      <c r="D11" s="36"/>
      <c r="E11" s="36">
        <f>'Line details'!N106</f>
        <v>3931</v>
      </c>
      <c r="F11" s="36"/>
      <c r="G11" s="36"/>
      <c r="H11" s="36">
        <f>'Line details'!O106</f>
        <v>4051</v>
      </c>
      <c r="I11" s="36"/>
      <c r="J11" s="36"/>
      <c r="K11" s="36">
        <f>'Line details'!P106</f>
        <v>4133</v>
      </c>
      <c r="L11" s="36"/>
      <c r="M11" s="36"/>
      <c r="N11" s="36">
        <f>'Line details'!Q106</f>
        <v>4237</v>
      </c>
      <c r="O11" s="36"/>
      <c r="P11" s="36"/>
    </row>
    <row r="12" spans="1:16" ht="19.5">
      <c r="A12" s="37">
        <v>5</v>
      </c>
      <c r="B12" s="36">
        <f>'Line details'!M107</f>
        <v>3923</v>
      </c>
      <c r="C12" s="36"/>
      <c r="D12" s="36"/>
      <c r="E12" s="36">
        <f>'Line details'!N107</f>
        <v>3921</v>
      </c>
      <c r="F12" s="36"/>
      <c r="G12" s="36"/>
      <c r="H12" s="36">
        <f>'Line details'!O107</f>
        <v>4043</v>
      </c>
      <c r="I12" s="36"/>
      <c r="J12" s="36"/>
      <c r="K12" s="36"/>
      <c r="L12" s="36"/>
      <c r="M12" s="36"/>
      <c r="N12" s="36">
        <f>'Line details'!Q107</f>
        <v>4178</v>
      </c>
      <c r="O12" s="36"/>
      <c r="P12" s="36"/>
    </row>
    <row r="13" spans="1:16" ht="19.5">
      <c r="A13" s="37">
        <v>6</v>
      </c>
      <c r="B13" s="36">
        <f>'Line details'!M108</f>
        <v>3886</v>
      </c>
      <c r="C13" s="36"/>
      <c r="D13" s="36"/>
      <c r="E13" s="36">
        <f>'Line details'!N108</f>
        <v>3886</v>
      </c>
      <c r="F13" s="36"/>
      <c r="G13" s="36"/>
      <c r="H13" s="36">
        <f>'Line details'!O108</f>
        <v>3995</v>
      </c>
      <c r="I13" s="36"/>
      <c r="J13" s="36"/>
      <c r="K13" s="36"/>
      <c r="L13" s="36"/>
      <c r="M13" s="36"/>
      <c r="N13" s="36">
        <f>'Line details'!Q108</f>
        <v>4154</v>
      </c>
      <c r="O13" s="36"/>
      <c r="P13" s="36"/>
    </row>
    <row r="14" spans="1:16" ht="19.5">
      <c r="A14" s="37">
        <v>7</v>
      </c>
      <c r="B14" s="36">
        <f>'Line details'!M109</f>
        <v>3885</v>
      </c>
      <c r="C14" s="36"/>
      <c r="D14" s="36"/>
      <c r="E14" s="36">
        <f>'Line details'!N109</f>
        <v>3885</v>
      </c>
      <c r="F14" s="36"/>
      <c r="G14" s="36"/>
      <c r="H14" s="36">
        <f>'Line details'!O109</f>
        <v>3990</v>
      </c>
      <c r="I14" s="36"/>
      <c r="J14" s="36"/>
      <c r="K14" s="36"/>
      <c r="L14" s="36"/>
      <c r="M14" s="36"/>
      <c r="N14" s="36"/>
      <c r="O14" s="36"/>
      <c r="P14" s="36"/>
    </row>
    <row r="15" spans="1:16" ht="19.5">
      <c r="A15" s="37">
        <v>8</v>
      </c>
      <c r="B15" s="36">
        <f>'Line details'!M110</f>
        <v>3923</v>
      </c>
      <c r="C15" s="36"/>
      <c r="D15" s="36"/>
      <c r="E15" s="36">
        <f>'Line details'!N110</f>
        <v>3924</v>
      </c>
      <c r="F15" s="36"/>
      <c r="G15" s="36"/>
      <c r="H15" s="36">
        <f>'Line details'!O110</f>
        <v>4017</v>
      </c>
      <c r="I15" s="36"/>
      <c r="J15" s="36"/>
      <c r="K15" s="36"/>
      <c r="L15" s="36"/>
      <c r="M15" s="36"/>
      <c r="N15" s="36"/>
      <c r="O15" s="36"/>
      <c r="P15" s="36"/>
    </row>
    <row r="16" spans="1:16" ht="19.5">
      <c r="A16" s="37">
        <v>9</v>
      </c>
      <c r="B16" s="36">
        <f>'Line details'!M111</f>
        <v>3893</v>
      </c>
      <c r="C16" s="36"/>
      <c r="D16" s="36"/>
      <c r="E16" s="36">
        <f>'Line details'!N111</f>
        <v>3894</v>
      </c>
      <c r="F16" s="36"/>
      <c r="G16" s="36"/>
      <c r="H16" s="36">
        <f>'Line details'!O111</f>
        <v>3990</v>
      </c>
      <c r="I16" s="36"/>
      <c r="J16" s="36"/>
      <c r="K16" s="36"/>
      <c r="L16" s="36"/>
      <c r="M16" s="36"/>
      <c r="N16" s="36"/>
      <c r="O16" s="36"/>
      <c r="P16" s="36"/>
    </row>
    <row r="17" spans="1:16" ht="19.5">
      <c r="A17" s="37">
        <v>10</v>
      </c>
      <c r="B17" s="36">
        <f>'Line details'!M112</f>
        <v>3860</v>
      </c>
      <c r="C17" s="36"/>
      <c r="D17" s="36"/>
      <c r="E17" s="36">
        <f>'Line details'!N112</f>
        <v>3859</v>
      </c>
      <c r="F17" s="36"/>
      <c r="G17" s="36"/>
      <c r="H17" s="36">
        <f>'Line details'!O112</f>
        <v>3946</v>
      </c>
      <c r="I17" s="36"/>
      <c r="J17" s="36"/>
      <c r="K17" s="36"/>
      <c r="L17" s="36"/>
      <c r="M17" s="36"/>
      <c r="N17" s="36"/>
      <c r="O17" s="36"/>
      <c r="P17" s="36"/>
    </row>
    <row r="18" spans="1:16" ht="19.5">
      <c r="A18" s="37">
        <v>11</v>
      </c>
      <c r="B18" s="36">
        <f>'Line details'!M113</f>
        <v>3835</v>
      </c>
      <c r="C18" s="36"/>
      <c r="D18" s="36"/>
      <c r="E18" s="36">
        <f>'Line details'!N113</f>
        <v>3832</v>
      </c>
      <c r="F18" s="36"/>
      <c r="G18" s="36"/>
      <c r="H18" s="36">
        <f>'Line details'!O113</f>
        <v>3910</v>
      </c>
      <c r="I18" s="36"/>
      <c r="J18" s="36"/>
      <c r="K18" s="36"/>
      <c r="L18" s="36"/>
      <c r="M18" s="36"/>
      <c r="N18" s="36"/>
      <c r="O18" s="36"/>
      <c r="P18" s="36"/>
    </row>
    <row r="19" spans="1:16" ht="19.5">
      <c r="A19" s="37">
        <v>12</v>
      </c>
      <c r="B19" s="36">
        <f>'Line details'!M114</f>
        <v>3827</v>
      </c>
      <c r="C19" s="36"/>
      <c r="D19" s="36"/>
      <c r="E19" s="36">
        <f>'Line details'!N114</f>
        <v>3821</v>
      </c>
      <c r="F19" s="36"/>
      <c r="G19" s="36"/>
      <c r="H19" s="36">
        <f>'Line details'!O114</f>
        <v>3891</v>
      </c>
      <c r="I19" s="36"/>
      <c r="J19" s="36"/>
      <c r="K19" s="36"/>
      <c r="L19" s="36"/>
      <c r="M19" s="36"/>
      <c r="N19" s="36"/>
      <c r="O19" s="36"/>
      <c r="P19" s="36"/>
    </row>
    <row r="20" spans="1:16" ht="19.5">
      <c r="A20" s="37">
        <v>13</v>
      </c>
      <c r="B20" s="36">
        <f>'Line details'!M115</f>
        <v>3730</v>
      </c>
      <c r="C20" s="36"/>
      <c r="D20" s="36"/>
      <c r="E20" s="36">
        <f>'Line details'!N115</f>
        <v>3732</v>
      </c>
      <c r="F20" s="36"/>
      <c r="G20" s="36"/>
      <c r="H20" s="36">
        <f>'Line details'!O115</f>
        <v>3817</v>
      </c>
      <c r="I20" s="36"/>
      <c r="J20" s="36"/>
      <c r="K20" s="36"/>
      <c r="L20" s="36"/>
      <c r="M20" s="36"/>
      <c r="N20" s="36"/>
      <c r="O20" s="36"/>
      <c r="P20" s="36"/>
    </row>
    <row r="21" spans="1:16" ht="19.5">
      <c r="A21" s="37">
        <v>14</v>
      </c>
      <c r="B21" s="36">
        <f>'Line details'!M116</f>
        <v>3656</v>
      </c>
      <c r="C21" s="36"/>
      <c r="D21" s="36"/>
      <c r="E21" s="36">
        <f>'Line details'!N116</f>
        <v>3656</v>
      </c>
      <c r="F21" s="36"/>
      <c r="G21" s="36"/>
      <c r="H21" s="36">
        <f>'Line details'!O116</f>
        <v>3741</v>
      </c>
      <c r="I21" s="36"/>
      <c r="J21" s="36"/>
      <c r="K21" s="36"/>
      <c r="L21" s="36"/>
      <c r="M21" s="36"/>
      <c r="N21" s="36"/>
      <c r="O21" s="36"/>
      <c r="P21" s="36"/>
    </row>
    <row r="22" spans="1:16" ht="19.5">
      <c r="B22" s="36"/>
    </row>
  </sheetData>
  <mergeCells count="6">
    <mergeCell ref="N6:P6"/>
    <mergeCell ref="I2:J2"/>
    <mergeCell ref="B6:D6"/>
    <mergeCell ref="E6:G6"/>
    <mergeCell ref="H6:J6"/>
    <mergeCell ref="K6:M6"/>
  </mergeCells>
  <pageMargins left="0.16" right="0.19" top="0.75" bottom="0.75" header="0.3" footer="0.3"/>
  <pageSetup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56"/>
  <sheetViews>
    <sheetView workbookViewId="0"/>
  </sheetViews>
  <sheetFormatPr defaultRowHeight="15"/>
  <cols>
    <col min="2" max="3" width="19.5703125" customWidth="1"/>
  </cols>
  <sheetData>
    <row r="1" spans="1:23" ht="20.25">
      <c r="A1" s="1" t="s">
        <v>86</v>
      </c>
    </row>
    <row r="2" spans="1:23">
      <c r="A2" s="2" t="s">
        <v>0</v>
      </c>
      <c r="B2" s="2" t="s">
        <v>1</v>
      </c>
    </row>
    <row r="3" spans="1:23">
      <c r="A3" s="2" t="s">
        <v>2</v>
      </c>
      <c r="B3" s="2" t="s">
        <v>3</v>
      </c>
    </row>
    <row r="5" spans="1:23" ht="20.25">
      <c r="A5" s="1" t="s">
        <v>87</v>
      </c>
    </row>
    <row r="7" spans="1:23" ht="20.25">
      <c r="A7" s="1" t="s">
        <v>88</v>
      </c>
    </row>
    <row r="8" spans="1:23">
      <c r="B8" s="4" t="s">
        <v>61</v>
      </c>
      <c r="D8" s="4" t="s">
        <v>62</v>
      </c>
      <c r="F8" s="4" t="s">
        <v>63</v>
      </c>
      <c r="H8" s="4" t="s">
        <v>64</v>
      </c>
      <c r="J8" s="4" t="s">
        <v>65</v>
      </c>
      <c r="L8" s="4" t="s">
        <v>66</v>
      </c>
      <c r="N8" s="4" t="s">
        <v>67</v>
      </c>
      <c r="P8" s="4" t="s">
        <v>68</v>
      </c>
      <c r="R8" s="4" t="s">
        <v>69</v>
      </c>
      <c r="T8" s="4" t="s">
        <v>70</v>
      </c>
      <c r="V8" s="4" t="s">
        <v>71</v>
      </c>
    </row>
    <row r="9" spans="1:23">
      <c r="B9" s="3" t="s">
        <v>89</v>
      </c>
      <c r="C9" s="3" t="s">
        <v>90</v>
      </c>
      <c r="D9" s="3" t="s">
        <v>89</v>
      </c>
      <c r="E9" s="3" t="s">
        <v>90</v>
      </c>
      <c r="F9" s="3" t="s">
        <v>89</v>
      </c>
      <c r="G9" s="3" t="s">
        <v>90</v>
      </c>
      <c r="H9" s="3" t="s">
        <v>89</v>
      </c>
      <c r="I9" s="3" t="s">
        <v>90</v>
      </c>
      <c r="J9" s="3" t="s">
        <v>89</v>
      </c>
      <c r="K9" s="3" t="s">
        <v>90</v>
      </c>
      <c r="L9" s="3" t="s">
        <v>89</v>
      </c>
      <c r="M9" s="3" t="s">
        <v>90</v>
      </c>
      <c r="N9" s="3" t="s">
        <v>89</v>
      </c>
      <c r="O9" s="3" t="s">
        <v>90</v>
      </c>
      <c r="P9" s="3" t="s">
        <v>89</v>
      </c>
      <c r="Q9" s="3" t="s">
        <v>90</v>
      </c>
      <c r="R9" s="3" t="s">
        <v>89</v>
      </c>
      <c r="S9" s="3" t="s">
        <v>90</v>
      </c>
      <c r="T9" s="3" t="s">
        <v>89</v>
      </c>
      <c r="U9" s="3" t="s">
        <v>90</v>
      </c>
      <c r="V9" s="3" t="s">
        <v>89</v>
      </c>
      <c r="W9" s="3" t="s">
        <v>90</v>
      </c>
    </row>
    <row r="10" spans="1:23">
      <c r="A10" s="3" t="s">
        <v>72</v>
      </c>
      <c r="B10">
        <v>518</v>
      </c>
      <c r="D10">
        <v>527</v>
      </c>
      <c r="F10">
        <v>646</v>
      </c>
      <c r="H10">
        <v>717</v>
      </c>
      <c r="I10">
        <v>20</v>
      </c>
      <c r="V10">
        <v>1254</v>
      </c>
    </row>
    <row r="11" spans="1:23">
      <c r="A11" s="3" t="s">
        <v>73</v>
      </c>
      <c r="B11">
        <v>461</v>
      </c>
      <c r="D11">
        <v>471</v>
      </c>
      <c r="F11">
        <v>587</v>
      </c>
      <c r="H11">
        <v>663</v>
      </c>
      <c r="I11">
        <v>20</v>
      </c>
      <c r="V11">
        <v>1036</v>
      </c>
    </row>
    <row r="12" spans="1:23">
      <c r="A12" s="3" t="s">
        <v>74</v>
      </c>
      <c r="B12">
        <v>445</v>
      </c>
      <c r="D12">
        <v>455</v>
      </c>
      <c r="F12">
        <v>572</v>
      </c>
      <c r="H12">
        <v>641</v>
      </c>
      <c r="I12">
        <v>20</v>
      </c>
      <c r="V12">
        <v>1014</v>
      </c>
    </row>
    <row r="13" spans="1:23">
      <c r="A13" s="3" t="s">
        <v>75</v>
      </c>
      <c r="B13">
        <v>470</v>
      </c>
      <c r="D13">
        <v>481</v>
      </c>
      <c r="F13">
        <v>585</v>
      </c>
      <c r="H13">
        <v>649</v>
      </c>
      <c r="I13">
        <v>20</v>
      </c>
      <c r="V13">
        <v>923</v>
      </c>
    </row>
    <row r="14" spans="1:23">
      <c r="A14" s="3" t="s">
        <v>76</v>
      </c>
      <c r="B14">
        <v>456</v>
      </c>
      <c r="D14">
        <v>469</v>
      </c>
      <c r="F14">
        <v>575</v>
      </c>
      <c r="V14">
        <v>864</v>
      </c>
    </row>
    <row r="15" spans="1:23">
      <c r="A15" s="3" t="s">
        <v>77</v>
      </c>
      <c r="B15">
        <v>420</v>
      </c>
      <c r="D15">
        <v>435</v>
      </c>
      <c r="F15">
        <v>528</v>
      </c>
      <c r="V15">
        <v>841</v>
      </c>
    </row>
    <row r="16" spans="1:23">
      <c r="A16" s="3" t="s">
        <v>78</v>
      </c>
      <c r="B16">
        <v>419</v>
      </c>
      <c r="D16">
        <v>434</v>
      </c>
      <c r="F16">
        <v>523</v>
      </c>
    </row>
    <row r="17" spans="1:8">
      <c r="A17" s="3" t="s">
        <v>79</v>
      </c>
      <c r="B17">
        <v>458</v>
      </c>
      <c r="D17">
        <v>474</v>
      </c>
      <c r="F17">
        <v>551</v>
      </c>
    </row>
    <row r="18" spans="1:8">
      <c r="A18" s="3" t="s">
        <v>80</v>
      </c>
      <c r="B18">
        <v>426</v>
      </c>
      <c r="D18">
        <v>442</v>
      </c>
      <c r="F18">
        <v>518</v>
      </c>
    </row>
    <row r="19" spans="1:8">
      <c r="A19" s="3" t="s">
        <v>81</v>
      </c>
      <c r="B19">
        <v>394</v>
      </c>
      <c r="D19">
        <v>408</v>
      </c>
      <c r="F19">
        <v>475</v>
      </c>
    </row>
    <row r="20" spans="1:8">
      <c r="A20" s="3" t="s">
        <v>82</v>
      </c>
      <c r="B20">
        <v>369</v>
      </c>
      <c r="D20">
        <v>381</v>
      </c>
      <c r="F20">
        <v>439</v>
      </c>
    </row>
    <row r="21" spans="1:8">
      <c r="A21" s="3" t="s">
        <v>83</v>
      </c>
      <c r="B21">
        <v>362</v>
      </c>
      <c r="D21">
        <v>371</v>
      </c>
      <c r="F21">
        <v>421</v>
      </c>
    </row>
    <row r="22" spans="1:8">
      <c r="A22" s="3" t="s">
        <v>84</v>
      </c>
      <c r="B22">
        <v>1343</v>
      </c>
      <c r="D22">
        <v>1347</v>
      </c>
      <c r="F22">
        <v>1434</v>
      </c>
    </row>
    <row r="23" spans="1:8">
      <c r="A23" s="3" t="s">
        <v>85</v>
      </c>
      <c r="D23">
        <v>1270</v>
      </c>
      <c r="F23">
        <v>1272</v>
      </c>
      <c r="H23">
        <v>1359</v>
      </c>
    </row>
    <row r="25" spans="1:8" ht="20.25">
      <c r="A25" s="1" t="s">
        <v>91</v>
      </c>
    </row>
    <row r="26" spans="1:8">
      <c r="A26" s="3" t="s">
        <v>92</v>
      </c>
      <c r="B26" s="3" t="s">
        <v>89</v>
      </c>
      <c r="C26" s="3" t="s">
        <v>90</v>
      </c>
    </row>
    <row r="27" spans="1:8">
      <c r="A27" t="s">
        <v>93</v>
      </c>
      <c r="B27">
        <v>870</v>
      </c>
    </row>
    <row r="28" spans="1:8">
      <c r="A28" t="s">
        <v>94</v>
      </c>
      <c r="B28">
        <v>870</v>
      </c>
    </row>
    <row r="29" spans="1:8">
      <c r="A29" t="s">
        <v>95</v>
      </c>
      <c r="B29">
        <v>870</v>
      </c>
    </row>
    <row r="30" spans="1:8">
      <c r="A30" t="s">
        <v>96</v>
      </c>
      <c r="B30">
        <v>870</v>
      </c>
    </row>
    <row r="31" spans="1:8">
      <c r="A31" t="s">
        <v>97</v>
      </c>
      <c r="B31">
        <v>870</v>
      </c>
    </row>
    <row r="32" spans="1:8">
      <c r="A32" t="s">
        <v>98</v>
      </c>
      <c r="B32">
        <v>870</v>
      </c>
    </row>
    <row r="33" spans="1:2">
      <c r="A33" t="s">
        <v>99</v>
      </c>
      <c r="B33">
        <v>870</v>
      </c>
    </row>
    <row r="34" spans="1:2">
      <c r="A34" t="s">
        <v>100</v>
      </c>
      <c r="B34">
        <v>870</v>
      </c>
    </row>
    <row r="35" spans="1:2">
      <c r="A35" t="s">
        <v>101</v>
      </c>
      <c r="B35">
        <v>870</v>
      </c>
    </row>
    <row r="36" spans="1:2">
      <c r="A36" t="s">
        <v>102</v>
      </c>
      <c r="B36">
        <v>870</v>
      </c>
    </row>
    <row r="37" spans="1:2">
      <c r="A37" t="s">
        <v>103</v>
      </c>
      <c r="B37">
        <v>870</v>
      </c>
    </row>
    <row r="38" spans="1:2">
      <c r="A38" t="s">
        <v>104</v>
      </c>
      <c r="B38">
        <v>870</v>
      </c>
    </row>
    <row r="39" spans="1:2">
      <c r="A39" t="s">
        <v>105</v>
      </c>
      <c r="B39">
        <v>870</v>
      </c>
    </row>
    <row r="40" spans="1:2">
      <c r="A40" t="s">
        <v>106</v>
      </c>
      <c r="B40">
        <v>870</v>
      </c>
    </row>
    <row r="41" spans="1:2">
      <c r="A41" t="s">
        <v>107</v>
      </c>
      <c r="B41">
        <v>870</v>
      </c>
    </row>
    <row r="42" spans="1:2">
      <c r="A42" t="s">
        <v>108</v>
      </c>
      <c r="B42">
        <v>870</v>
      </c>
    </row>
    <row r="43" spans="1:2">
      <c r="A43" t="s">
        <v>109</v>
      </c>
      <c r="B43">
        <v>870</v>
      </c>
    </row>
    <row r="44" spans="1:2">
      <c r="A44" t="s">
        <v>110</v>
      </c>
      <c r="B44">
        <v>870</v>
      </c>
    </row>
    <row r="45" spans="1:2">
      <c r="A45" t="s">
        <v>60</v>
      </c>
      <c r="B45">
        <v>1330</v>
      </c>
    </row>
    <row r="46" spans="1:2">
      <c r="A46" t="s">
        <v>111</v>
      </c>
      <c r="B46">
        <v>1220</v>
      </c>
    </row>
    <row r="47" spans="1:2">
      <c r="A47" t="s">
        <v>112</v>
      </c>
      <c r="B47">
        <v>1220</v>
      </c>
    </row>
    <row r="50" spans="1:23" ht="20.25">
      <c r="A50" s="1" t="s">
        <v>113</v>
      </c>
    </row>
    <row r="51" spans="1:23">
      <c r="B51" s="4" t="s">
        <v>61</v>
      </c>
      <c r="D51" s="4" t="s">
        <v>62</v>
      </c>
      <c r="F51" s="4" t="s">
        <v>63</v>
      </c>
      <c r="H51" s="4" t="s">
        <v>64</v>
      </c>
      <c r="J51" s="4" t="s">
        <v>65</v>
      </c>
      <c r="L51" s="4" t="s">
        <v>66</v>
      </c>
      <c r="N51" s="4" t="s">
        <v>67</v>
      </c>
      <c r="P51" s="4" t="s">
        <v>68</v>
      </c>
      <c r="R51" s="4" t="s">
        <v>69</v>
      </c>
      <c r="T51" s="4" t="s">
        <v>70</v>
      </c>
      <c r="V51" s="4" t="s">
        <v>71</v>
      </c>
    </row>
    <row r="52" spans="1:23">
      <c r="B52" s="3" t="s">
        <v>89</v>
      </c>
      <c r="C52" s="3" t="s">
        <v>90</v>
      </c>
      <c r="D52" s="3" t="s">
        <v>89</v>
      </c>
      <c r="E52" s="3" t="s">
        <v>90</v>
      </c>
      <c r="F52" s="3" t="s">
        <v>89</v>
      </c>
      <c r="G52" s="3" t="s">
        <v>90</v>
      </c>
      <c r="H52" s="3" t="s">
        <v>89</v>
      </c>
      <c r="I52" s="3" t="s">
        <v>90</v>
      </c>
      <c r="J52" s="3" t="s">
        <v>89</v>
      </c>
      <c r="K52" s="3" t="s">
        <v>90</v>
      </c>
      <c r="L52" s="3" t="s">
        <v>89</v>
      </c>
      <c r="M52" s="3" t="s">
        <v>90</v>
      </c>
      <c r="N52" s="3" t="s">
        <v>89</v>
      </c>
      <c r="O52" s="3" t="s">
        <v>90</v>
      </c>
      <c r="P52" s="3" t="s">
        <v>89</v>
      </c>
      <c r="Q52" s="3" t="s">
        <v>90</v>
      </c>
      <c r="R52" s="3" t="s">
        <v>89</v>
      </c>
      <c r="S52" s="3" t="s">
        <v>90</v>
      </c>
      <c r="T52" s="3" t="s">
        <v>89</v>
      </c>
      <c r="U52" s="3" t="s">
        <v>90</v>
      </c>
      <c r="V52" s="3" t="s">
        <v>89</v>
      </c>
      <c r="W52" s="3" t="s">
        <v>90</v>
      </c>
    </row>
    <row r="53" spans="1:23">
      <c r="A53" s="3" t="s">
        <v>72</v>
      </c>
      <c r="B53">
        <v>2610</v>
      </c>
      <c r="D53">
        <v>2610</v>
      </c>
      <c r="E53">
        <v>-15</v>
      </c>
      <c r="F53">
        <v>2610</v>
      </c>
      <c r="V53">
        <v>1900</v>
      </c>
      <c r="W53">
        <v>400</v>
      </c>
    </row>
    <row r="54" spans="1:23">
      <c r="A54" s="3" t="s">
        <v>73</v>
      </c>
      <c r="B54">
        <v>2610</v>
      </c>
      <c r="D54">
        <v>2610</v>
      </c>
      <c r="E54">
        <v>-15</v>
      </c>
      <c r="F54">
        <v>2610</v>
      </c>
    </row>
    <row r="55" spans="1:23">
      <c r="A55" s="3" t="s">
        <v>74</v>
      </c>
      <c r="B55">
        <v>2610</v>
      </c>
      <c r="D55">
        <v>2610</v>
      </c>
      <c r="E55">
        <v>-15</v>
      </c>
      <c r="F55">
        <v>2610</v>
      </c>
    </row>
    <row r="56" spans="1:23">
      <c r="A56" s="3" t="s">
        <v>75</v>
      </c>
      <c r="D56">
        <v>2390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Line details</vt:lpstr>
      <vt:lpstr>DECAL</vt:lpstr>
      <vt:lpstr>Line check</vt:lpstr>
      <vt:lpstr>Line mods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products2</cp:lastModifiedBy>
  <cp:lastPrinted>2018-04-10T07:37:10Z</cp:lastPrinted>
  <dcterms:modified xsi:type="dcterms:W3CDTF">2018-08-28T01:05:24Z</dcterms:modified>
</cp:coreProperties>
</file>