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s\Gliders\Glider complete info\Sirocco 2\"/>
    </mc:Choice>
  </mc:AlternateContent>
  <bookViews>
    <workbookView xWindow="930" yWindow="0" windowWidth="27870" windowHeight="12795" activeTab="5"/>
  </bookViews>
  <sheets>
    <sheet name="19" sheetId="5" r:id="rId1"/>
    <sheet name="22" sheetId="1" r:id="rId2"/>
    <sheet name="24" sheetId="2" r:id="rId3"/>
    <sheet name="26" sheetId="3" r:id="rId4"/>
    <sheet name="28" sheetId="4" r:id="rId5"/>
    <sheet name="30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I31" i="6"/>
  <c r="H31" i="6"/>
  <c r="G31" i="6"/>
  <c r="I30" i="6"/>
  <c r="H30" i="6"/>
  <c r="G30" i="6"/>
  <c r="J29" i="6"/>
  <c r="I29" i="6"/>
  <c r="H29" i="6"/>
  <c r="G29" i="6"/>
  <c r="M28" i="6"/>
  <c r="J28" i="6"/>
  <c r="I28" i="6"/>
  <c r="H28" i="6"/>
  <c r="G28" i="6"/>
  <c r="M27" i="6"/>
  <c r="J27" i="6"/>
  <c r="I27" i="6"/>
  <c r="H27" i="6"/>
  <c r="G27" i="6"/>
  <c r="M26" i="6"/>
  <c r="J26" i="6"/>
  <c r="I26" i="6"/>
  <c r="H26" i="6"/>
  <c r="G26" i="6"/>
  <c r="M25" i="6"/>
  <c r="J25" i="6"/>
  <c r="I25" i="6"/>
  <c r="H25" i="6"/>
  <c r="G25" i="6"/>
  <c r="M24" i="6"/>
  <c r="J24" i="6"/>
  <c r="I24" i="6"/>
  <c r="H24" i="6"/>
  <c r="G24" i="6"/>
  <c r="M23" i="6"/>
  <c r="J23" i="6"/>
  <c r="I23" i="6"/>
  <c r="H23" i="6"/>
  <c r="G23" i="6"/>
  <c r="M22" i="6"/>
  <c r="J22" i="6"/>
  <c r="I22" i="6"/>
  <c r="H22" i="6"/>
  <c r="G22" i="6"/>
  <c r="M21" i="6"/>
  <c r="J21" i="6"/>
  <c r="I21" i="6"/>
  <c r="H21" i="6"/>
  <c r="G21" i="6"/>
  <c r="M20" i="6"/>
  <c r="J20" i="6"/>
  <c r="I20" i="6"/>
  <c r="H20" i="6"/>
  <c r="G20" i="6"/>
  <c r="M19" i="6"/>
  <c r="J19" i="6"/>
  <c r="I19" i="6"/>
  <c r="H19" i="6"/>
  <c r="G19" i="6"/>
  <c r="M18" i="6"/>
  <c r="J18" i="6"/>
  <c r="I18" i="6"/>
  <c r="H18" i="6"/>
  <c r="G18" i="6"/>
  <c r="M17" i="6"/>
  <c r="J17" i="6"/>
  <c r="I17" i="6"/>
  <c r="H17" i="6"/>
  <c r="G17" i="6"/>
  <c r="I25" i="5" l="1"/>
  <c r="H25" i="5"/>
  <c r="G25" i="5"/>
  <c r="F25" i="5"/>
  <c r="H24" i="5"/>
  <c r="G24" i="5"/>
  <c r="F24" i="5"/>
  <c r="I23" i="5"/>
  <c r="H23" i="5"/>
  <c r="G23" i="5"/>
  <c r="F23" i="5"/>
  <c r="J22" i="5"/>
  <c r="I22" i="5"/>
  <c r="H22" i="5"/>
  <c r="G22" i="5"/>
  <c r="F22" i="5"/>
  <c r="J21" i="5"/>
  <c r="I21" i="5"/>
  <c r="H21" i="5"/>
  <c r="G21" i="5"/>
  <c r="F21" i="5"/>
  <c r="J20" i="5"/>
  <c r="I20" i="5"/>
  <c r="H20" i="5"/>
  <c r="G20" i="5"/>
  <c r="F20" i="5"/>
  <c r="J19" i="5"/>
  <c r="I19" i="5"/>
  <c r="H19" i="5"/>
  <c r="G19" i="5"/>
  <c r="F19" i="5"/>
  <c r="J18" i="5"/>
  <c r="I18" i="5"/>
  <c r="H18" i="5"/>
  <c r="G18" i="5"/>
  <c r="F18" i="5"/>
  <c r="J17" i="5"/>
  <c r="I17" i="5"/>
  <c r="H17" i="5"/>
  <c r="G17" i="5"/>
  <c r="F17" i="5"/>
  <c r="J16" i="5"/>
  <c r="I16" i="5"/>
  <c r="H16" i="5"/>
  <c r="G16" i="5"/>
  <c r="F16" i="5"/>
  <c r="J15" i="5"/>
  <c r="I15" i="5"/>
  <c r="H15" i="5"/>
  <c r="G15" i="5"/>
  <c r="F15" i="5"/>
  <c r="J14" i="5"/>
  <c r="I14" i="5"/>
  <c r="H14" i="5"/>
  <c r="G14" i="5"/>
  <c r="F14" i="5"/>
  <c r="J13" i="5"/>
  <c r="I13" i="5"/>
  <c r="H13" i="5"/>
  <c r="G13" i="5"/>
  <c r="F13" i="5"/>
  <c r="J12" i="5"/>
  <c r="I12" i="5"/>
  <c r="H12" i="5"/>
  <c r="G12" i="5"/>
  <c r="F12" i="5"/>
  <c r="J11" i="5"/>
  <c r="I11" i="5"/>
  <c r="H11" i="5"/>
  <c r="G11" i="5"/>
  <c r="F11" i="5"/>
  <c r="I28" i="4" l="1"/>
  <c r="H28" i="4"/>
  <c r="G28" i="4"/>
  <c r="F28" i="4"/>
  <c r="H27" i="4"/>
  <c r="G27" i="4"/>
  <c r="F27" i="4"/>
  <c r="I26" i="4"/>
  <c r="H26" i="4"/>
  <c r="G26" i="4"/>
  <c r="F26" i="4"/>
  <c r="L25" i="4"/>
  <c r="I25" i="4"/>
  <c r="H25" i="4"/>
  <c r="G25" i="4"/>
  <c r="F25" i="4"/>
  <c r="L24" i="4"/>
  <c r="I24" i="4"/>
  <c r="H24" i="4"/>
  <c r="G24" i="4"/>
  <c r="F24" i="4"/>
  <c r="L23" i="4"/>
  <c r="I23" i="4"/>
  <c r="H23" i="4"/>
  <c r="G23" i="4"/>
  <c r="F23" i="4"/>
  <c r="L22" i="4"/>
  <c r="I22" i="4"/>
  <c r="H22" i="4"/>
  <c r="G22" i="4"/>
  <c r="F22" i="4"/>
  <c r="L21" i="4"/>
  <c r="I21" i="4"/>
  <c r="H21" i="4"/>
  <c r="G21" i="4"/>
  <c r="F21" i="4"/>
  <c r="L20" i="4"/>
  <c r="I20" i="4"/>
  <c r="H20" i="4"/>
  <c r="G20" i="4"/>
  <c r="F20" i="4"/>
  <c r="L19" i="4"/>
  <c r="I19" i="4"/>
  <c r="H19" i="4"/>
  <c r="G19" i="4"/>
  <c r="F19" i="4"/>
  <c r="L18" i="4"/>
  <c r="I18" i="4"/>
  <c r="H18" i="4"/>
  <c r="G18" i="4"/>
  <c r="F18" i="4"/>
  <c r="L17" i="4"/>
  <c r="I17" i="4"/>
  <c r="H17" i="4"/>
  <c r="G17" i="4"/>
  <c r="F17" i="4"/>
  <c r="L16" i="4"/>
  <c r="I16" i="4"/>
  <c r="H16" i="4"/>
  <c r="G16" i="4"/>
  <c r="F16" i="4"/>
  <c r="L15" i="4"/>
  <c r="I15" i="4"/>
  <c r="H15" i="4"/>
  <c r="G15" i="4"/>
  <c r="F15" i="4"/>
  <c r="L14" i="4"/>
  <c r="I14" i="4"/>
  <c r="H14" i="4"/>
  <c r="G14" i="4"/>
  <c r="F14" i="4"/>
  <c r="I28" i="3"/>
  <c r="H28" i="3"/>
  <c r="G28" i="3"/>
  <c r="F28" i="3"/>
  <c r="H27" i="3"/>
  <c r="G27" i="3"/>
  <c r="F27" i="3"/>
  <c r="I26" i="3"/>
  <c r="H26" i="3"/>
  <c r="G26" i="3"/>
  <c r="F26" i="3"/>
  <c r="L25" i="3"/>
  <c r="I25" i="3"/>
  <c r="H25" i="3"/>
  <c r="G25" i="3"/>
  <c r="F25" i="3"/>
  <c r="L24" i="3"/>
  <c r="I24" i="3"/>
  <c r="H24" i="3"/>
  <c r="G24" i="3"/>
  <c r="F24" i="3"/>
  <c r="L23" i="3"/>
  <c r="I23" i="3"/>
  <c r="H23" i="3"/>
  <c r="G23" i="3"/>
  <c r="F23" i="3"/>
  <c r="L22" i="3"/>
  <c r="I22" i="3"/>
  <c r="H22" i="3"/>
  <c r="G22" i="3"/>
  <c r="F22" i="3"/>
  <c r="L21" i="3"/>
  <c r="I21" i="3"/>
  <c r="H21" i="3"/>
  <c r="G21" i="3"/>
  <c r="F21" i="3"/>
  <c r="L20" i="3"/>
  <c r="I20" i="3"/>
  <c r="H20" i="3"/>
  <c r="G20" i="3"/>
  <c r="F20" i="3"/>
  <c r="L19" i="3"/>
  <c r="I19" i="3"/>
  <c r="H19" i="3"/>
  <c r="G19" i="3"/>
  <c r="F19" i="3"/>
  <c r="L18" i="3"/>
  <c r="I18" i="3"/>
  <c r="H18" i="3"/>
  <c r="G18" i="3"/>
  <c r="F18" i="3"/>
  <c r="L17" i="3"/>
  <c r="I17" i="3"/>
  <c r="H17" i="3"/>
  <c r="G17" i="3"/>
  <c r="F17" i="3"/>
  <c r="L16" i="3"/>
  <c r="I16" i="3"/>
  <c r="H16" i="3"/>
  <c r="G16" i="3"/>
  <c r="F16" i="3"/>
  <c r="L15" i="3"/>
  <c r="I15" i="3"/>
  <c r="H15" i="3"/>
  <c r="G15" i="3"/>
  <c r="F15" i="3"/>
  <c r="L14" i="3"/>
  <c r="I14" i="3"/>
  <c r="H14" i="3"/>
  <c r="G14" i="3"/>
  <c r="F14" i="3"/>
  <c r="I28" i="2"/>
  <c r="H28" i="2"/>
  <c r="G28" i="2"/>
  <c r="F28" i="2"/>
  <c r="H27" i="2"/>
  <c r="G27" i="2"/>
  <c r="F27" i="2"/>
  <c r="I26" i="2"/>
  <c r="H26" i="2"/>
  <c r="G26" i="2"/>
  <c r="F26" i="2"/>
  <c r="L25" i="2"/>
  <c r="I25" i="2"/>
  <c r="H25" i="2"/>
  <c r="G25" i="2"/>
  <c r="F25" i="2"/>
  <c r="L24" i="2"/>
  <c r="I24" i="2"/>
  <c r="H24" i="2"/>
  <c r="G24" i="2"/>
  <c r="F24" i="2"/>
  <c r="L23" i="2"/>
  <c r="I23" i="2"/>
  <c r="H23" i="2"/>
  <c r="G23" i="2"/>
  <c r="F23" i="2"/>
  <c r="L22" i="2"/>
  <c r="I22" i="2"/>
  <c r="H22" i="2"/>
  <c r="G22" i="2"/>
  <c r="F22" i="2"/>
  <c r="L21" i="2"/>
  <c r="I21" i="2"/>
  <c r="H21" i="2"/>
  <c r="G21" i="2"/>
  <c r="F21" i="2"/>
  <c r="L20" i="2"/>
  <c r="I20" i="2"/>
  <c r="H20" i="2"/>
  <c r="G20" i="2"/>
  <c r="F20" i="2"/>
  <c r="L19" i="2"/>
  <c r="I19" i="2"/>
  <c r="H19" i="2"/>
  <c r="G19" i="2"/>
  <c r="F19" i="2"/>
  <c r="L18" i="2"/>
  <c r="I18" i="2"/>
  <c r="H18" i="2"/>
  <c r="G18" i="2"/>
  <c r="F18" i="2"/>
  <c r="L17" i="2"/>
  <c r="I17" i="2"/>
  <c r="H17" i="2"/>
  <c r="G17" i="2"/>
  <c r="F17" i="2"/>
  <c r="L16" i="2"/>
  <c r="I16" i="2"/>
  <c r="H16" i="2"/>
  <c r="G16" i="2"/>
  <c r="F16" i="2"/>
  <c r="L15" i="2"/>
  <c r="I15" i="2"/>
  <c r="H15" i="2"/>
  <c r="G15" i="2"/>
  <c r="F15" i="2"/>
  <c r="L14" i="2"/>
  <c r="I14" i="2"/>
  <c r="H14" i="2"/>
  <c r="G14" i="2"/>
  <c r="F14" i="2"/>
  <c r="I28" i="1"/>
  <c r="H28" i="1"/>
  <c r="G28" i="1"/>
  <c r="F28" i="1"/>
  <c r="H27" i="1"/>
  <c r="G27" i="1"/>
  <c r="F27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L20" i="1"/>
  <c r="I20" i="1"/>
  <c r="H20" i="1"/>
  <c r="G20" i="1"/>
  <c r="F20" i="1"/>
  <c r="L19" i="1"/>
  <c r="I19" i="1"/>
  <c r="H19" i="1"/>
  <c r="G19" i="1"/>
  <c r="F19" i="1"/>
  <c r="L18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L15" i="1"/>
  <c r="I15" i="1"/>
  <c r="H15" i="1"/>
  <c r="G15" i="1"/>
  <c r="F15" i="1"/>
  <c r="L14" i="1"/>
  <c r="I14" i="1"/>
  <c r="H14" i="1"/>
  <c r="G14" i="1"/>
  <c r="F14" i="1"/>
</calcChain>
</file>

<file path=xl/sharedStrings.xml><?xml version="1.0" encoding="utf-8"?>
<sst xmlns="http://schemas.openxmlformats.org/spreadsheetml/2006/main" count="1193" uniqueCount="169">
  <si>
    <t>Suspension line details</t>
  </si>
  <si>
    <t>10-200-040</t>
  </si>
  <si>
    <t>Name</t>
  </si>
  <si>
    <t>No.</t>
  </si>
  <si>
    <t>Sewn</t>
  </si>
  <si>
    <t>Linked line check sheet</t>
  </si>
  <si>
    <t>KR1</t>
  </si>
  <si>
    <t>mark at 3080</t>
  </si>
  <si>
    <t>6843-160 Blue</t>
  </si>
  <si>
    <t>Corrected check lengths</t>
  </si>
  <si>
    <t>BR3</t>
  </si>
  <si>
    <t>A</t>
  </si>
  <si>
    <t>B</t>
  </si>
  <si>
    <t>C</t>
  </si>
  <si>
    <t>D</t>
  </si>
  <si>
    <t>E</t>
  </si>
  <si>
    <t>F</t>
  </si>
  <si>
    <t>K</t>
  </si>
  <si>
    <t>6843-160 Purple</t>
  </si>
  <si>
    <t>1</t>
  </si>
  <si>
    <t>2</t>
  </si>
  <si>
    <t>CR1</t>
  </si>
  <si>
    <t>3</t>
  </si>
  <si>
    <t>DR1</t>
  </si>
  <si>
    <t>4</t>
  </si>
  <si>
    <t>CR3</t>
  </si>
  <si>
    <t>5</t>
  </si>
  <si>
    <t>DR3</t>
  </si>
  <si>
    <t>6</t>
  </si>
  <si>
    <t>CR2</t>
  </si>
  <si>
    <t>7</t>
  </si>
  <si>
    <t>DR2</t>
  </si>
  <si>
    <t>8</t>
  </si>
  <si>
    <t>9</t>
  </si>
  <si>
    <t>6843-200 Blue</t>
  </si>
  <si>
    <t>10</t>
  </si>
  <si>
    <t>11</t>
  </si>
  <si>
    <t>BR1</t>
  </si>
  <si>
    <t>12</t>
  </si>
  <si>
    <t>BR2</t>
  </si>
  <si>
    <t>13</t>
  </si>
  <si>
    <t>14</t>
  </si>
  <si>
    <t>6843-200 Green</t>
  </si>
  <si>
    <t>15</t>
  </si>
  <si>
    <t>CR4</t>
  </si>
  <si>
    <t>6843-200 Red</t>
  </si>
  <si>
    <t>AR1</t>
  </si>
  <si>
    <t>AR3</t>
  </si>
  <si>
    <t>AR2</t>
  </si>
  <si>
    <t>DSL140 Blue</t>
  </si>
  <si>
    <t>BM3, BM4</t>
  </si>
  <si>
    <t>BM1, BM2</t>
  </si>
  <si>
    <t>DSL140 Red</t>
  </si>
  <si>
    <t>AM6</t>
  </si>
  <si>
    <t>AM3, AM4, AM5</t>
  </si>
  <si>
    <t>AM1, AM2</t>
  </si>
  <si>
    <t>DSL70</t>
  </si>
  <si>
    <t>BM6</t>
  </si>
  <si>
    <t>BM5</t>
  </si>
  <si>
    <t>DSL70 Blue</t>
  </si>
  <si>
    <t>B7</t>
  </si>
  <si>
    <t>B6</t>
  </si>
  <si>
    <t>B10</t>
  </si>
  <si>
    <t>B5</t>
  </si>
  <si>
    <t>B8</t>
  </si>
  <si>
    <t>B3</t>
  </si>
  <si>
    <t>B2, B4</t>
  </si>
  <si>
    <t>B9</t>
  </si>
  <si>
    <t>B1</t>
  </si>
  <si>
    <t>B12</t>
  </si>
  <si>
    <t>B13</t>
  </si>
  <si>
    <t>B11</t>
  </si>
  <si>
    <t>DSL70 Green</t>
  </si>
  <si>
    <t>BM7</t>
  </si>
  <si>
    <t>A15</t>
  </si>
  <si>
    <t>B15</t>
  </si>
  <si>
    <t>C15</t>
  </si>
  <si>
    <t>D15</t>
  </si>
  <si>
    <t>AM7, CM7</t>
  </si>
  <si>
    <t>B14</t>
  </si>
  <si>
    <t>A14</t>
  </si>
  <si>
    <t>C14</t>
  </si>
  <si>
    <t>DSL70 Purple</t>
  </si>
  <si>
    <t>C7</t>
  </si>
  <si>
    <t>C6</t>
  </si>
  <si>
    <t>C10</t>
  </si>
  <si>
    <t>C8</t>
  </si>
  <si>
    <t>C5</t>
  </si>
  <si>
    <t>C3</t>
  </si>
  <si>
    <t>C9</t>
  </si>
  <si>
    <t>C4</t>
  </si>
  <si>
    <t>C2</t>
  </si>
  <si>
    <t>C1</t>
  </si>
  <si>
    <t>D10</t>
  </si>
  <si>
    <t>D7</t>
  </si>
  <si>
    <t>D8</t>
  </si>
  <si>
    <t>D6</t>
  </si>
  <si>
    <t>C13</t>
  </si>
  <si>
    <t>C12</t>
  </si>
  <si>
    <t>D9</t>
  </si>
  <si>
    <t>D5</t>
  </si>
  <si>
    <t>C11</t>
  </si>
  <si>
    <t>D3</t>
  </si>
  <si>
    <t>D4</t>
  </si>
  <si>
    <t>D13</t>
  </si>
  <si>
    <t>D2</t>
  </si>
  <si>
    <t>D12</t>
  </si>
  <si>
    <t>D1</t>
  </si>
  <si>
    <t>D11</t>
  </si>
  <si>
    <t>CM6, DM6</t>
  </si>
  <si>
    <t>CM3, CM4, CM5, DM3, DM4, DM5</t>
  </si>
  <si>
    <t>CM1, CM2, DM1, DM2</t>
  </si>
  <si>
    <t>DSL70 Red</t>
  </si>
  <si>
    <t>A10</t>
  </si>
  <si>
    <t>A7</t>
  </si>
  <si>
    <t>A6</t>
  </si>
  <si>
    <t>A8</t>
  </si>
  <si>
    <t>A5</t>
  </si>
  <si>
    <t>A9</t>
  </si>
  <si>
    <t>A3</t>
  </si>
  <si>
    <t>A4</t>
  </si>
  <si>
    <t>A2</t>
  </si>
  <si>
    <t>A1</t>
  </si>
  <si>
    <t>A12</t>
  </si>
  <si>
    <t>A13</t>
  </si>
  <si>
    <t>A11</t>
  </si>
  <si>
    <t>DSL70 Yellow</t>
  </si>
  <si>
    <t>K10</t>
  </si>
  <si>
    <t>K9</t>
  </si>
  <si>
    <t>K7</t>
  </si>
  <si>
    <t>K8</t>
  </si>
  <si>
    <t>K6</t>
  </si>
  <si>
    <t>K11</t>
  </si>
  <si>
    <t>K4</t>
  </si>
  <si>
    <t>K13</t>
  </si>
  <si>
    <t>K5</t>
  </si>
  <si>
    <t>K3</t>
  </si>
  <si>
    <t>K2</t>
  </si>
  <si>
    <t>KMU6</t>
  </si>
  <si>
    <t>K1</t>
  </si>
  <si>
    <t>KMU1, KMU2, KMU3, KMU4, KMU5</t>
  </si>
  <si>
    <t>KML2, KML3</t>
  </si>
  <si>
    <t>KML1</t>
  </si>
  <si>
    <t>TIP STEERING</t>
  </si>
  <si>
    <t>KT1</t>
  </si>
  <si>
    <t>KT2</t>
  </si>
  <si>
    <t>DSL140</t>
  </si>
  <si>
    <t>KTRU</t>
  </si>
  <si>
    <t>KTRL</t>
  </si>
  <si>
    <t>mark at 1300</t>
  </si>
  <si>
    <t>mark at 3190</t>
  </si>
  <si>
    <t>B2</t>
  </si>
  <si>
    <t>B4</t>
  </si>
  <si>
    <t>A10, A7</t>
  </si>
  <si>
    <t>mark at 3330</t>
  </si>
  <si>
    <t>K12</t>
  </si>
  <si>
    <t>mark at 3450</t>
  </si>
  <si>
    <t>B6, B7</t>
  </si>
  <si>
    <t>Sirocco2_19 - 19/3/2018</t>
  </si>
  <si>
    <t>Sirocco2_19</t>
  </si>
  <si>
    <t>mark at 2888</t>
  </si>
  <si>
    <t>BR4</t>
  </si>
  <si>
    <t>B4, B9</t>
  </si>
  <si>
    <t>D12, D2</t>
  </si>
  <si>
    <t>mark at 1250</t>
  </si>
  <si>
    <t>Speedster 2 30 - 2/3/2016</t>
  </si>
  <si>
    <t>mark at 3560</t>
  </si>
  <si>
    <t>C3, C8</t>
  </si>
  <si>
    <t>D3, 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</si>
</sst>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right"/>
    </xf>
  </cellStyleXfs>
  <cellXfs count="18">
    <xf numFmtId="0" fontId="0" fillId="0" borderId="0" xfId="0"/>
    <xf numFmtId="0" fontId="1" fillId="0" borderId="0" xfId="1" applyFont="1" applyFill="1">
      <alignment horizontal="left"/>
    </xf>
    <xf numFmtId="0" fontId="3" fillId="0" borderId="0" xfId="2" applyFont="1" applyFill="1">
      <alignment horizontal="left"/>
    </xf>
    <xf numFmtId="0" fontId="2" fillId="0" borderId="0" xfId="2" applyFont="1" applyFill="1">
      <alignment horizontal="left"/>
    </xf>
    <xf numFmtId="0" fontId="2" fillId="0" borderId="0" xfId="3" applyFont="1" applyFill="1">
      <alignment horizontal="left"/>
    </xf>
    <xf numFmtId="0" fontId="2" fillId="0" borderId="0" xfId="4" applyFont="1" applyFill="1">
      <alignment horizontal="left"/>
    </xf>
    <xf numFmtId="0" fontId="2" fillId="0" borderId="0" xfId="5" applyFont="1" applyFill="1">
      <alignment horizontal="right"/>
    </xf>
    <xf numFmtId="0" fontId="4" fillId="0" borderId="0" xfId="4" applyFont="1" applyFill="1">
      <alignment horizontal="left"/>
    </xf>
    <xf numFmtId="0" fontId="3" fillId="0" borderId="0" xfId="3" applyFont="1" applyFill="1">
      <alignment horizontal="left"/>
    </xf>
    <xf numFmtId="0" fontId="3" fillId="0" borderId="0" xfId="4" applyFont="1" applyFill="1">
      <alignment horizontal="left"/>
    </xf>
    <xf numFmtId="0" fontId="3" fillId="0" borderId="0" xfId="5" applyFont="1" applyFill="1">
      <alignment horizontal="right"/>
    </xf>
    <xf numFmtId="0" fontId="5" fillId="0" borderId="0" xfId="0" applyFont="1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3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5" applyNumberFormat="1" applyFont="1" applyFill="1">
      <alignment horizontal="right"/>
    </xf>
    <xf numFmtId="0" fontId="4" fillId="0" borderId="0" xfId="4" applyNumberFormat="1" applyFont="1" applyFill="1">
      <alignment horizontal="left"/>
    </xf>
  </cellXfs>
  <cellStyles count="6">
    <cellStyle name="Header" xfId="4"/>
    <cellStyle name="HeaderRight" xfId="5"/>
    <cellStyle name="Material" xfId="3"/>
    <cellStyle name="Normal" xfId="0" builtinId="0"/>
    <cellStyle name="Proto" xfId="2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workbookViewId="0">
      <selection activeCell="F5" sqref="F5"/>
    </sheetView>
  </sheetViews>
  <sheetFormatPr defaultRowHeight="15"/>
  <cols>
    <col min="1" max="1" width="56" customWidth="1"/>
  </cols>
  <sheetData>
    <row r="1" spans="1:10" ht="20.25">
      <c r="A1" s="12" t="s">
        <v>0</v>
      </c>
    </row>
    <row r="2" spans="1:10">
      <c r="A2" s="13" t="s">
        <v>158</v>
      </c>
    </row>
    <row r="3" spans="1:10" ht="20.25">
      <c r="A3" s="13"/>
      <c r="B3" s="13"/>
      <c r="E3" s="12" t="s">
        <v>5</v>
      </c>
    </row>
    <row r="4" spans="1:10">
      <c r="E4" s="13"/>
      <c r="F4" s="13" t="s">
        <v>159</v>
      </c>
    </row>
    <row r="5" spans="1:10">
      <c r="A5" s="14" t="s">
        <v>1</v>
      </c>
      <c r="E5" s="13"/>
      <c r="F5" s="13"/>
    </row>
    <row r="6" spans="1:10">
      <c r="A6" s="15" t="s">
        <v>2</v>
      </c>
      <c r="B6" s="16" t="s">
        <v>3</v>
      </c>
      <c r="C6" s="16" t="s">
        <v>4</v>
      </c>
    </row>
    <row r="7" spans="1:10">
      <c r="A7" t="s">
        <v>6</v>
      </c>
      <c r="B7">
        <v>2</v>
      </c>
      <c r="C7">
        <v>3138</v>
      </c>
      <c r="E7" s="15" t="s">
        <v>9</v>
      </c>
    </row>
    <row r="8" spans="1:10">
      <c r="A8" s="17" t="s">
        <v>160</v>
      </c>
    </row>
    <row r="9" spans="1:10">
      <c r="A9" s="17"/>
      <c r="F9" s="16" t="s">
        <v>11</v>
      </c>
      <c r="G9" s="16" t="s">
        <v>12</v>
      </c>
      <c r="H9" s="16" t="s">
        <v>13</v>
      </c>
      <c r="I9" s="16" t="s">
        <v>14</v>
      </c>
      <c r="J9" s="16" t="s">
        <v>17</v>
      </c>
    </row>
    <row r="10" spans="1:10">
      <c r="A10" s="14" t="s">
        <v>8</v>
      </c>
    </row>
    <row r="11" spans="1:10">
      <c r="A11" s="15" t="s">
        <v>2</v>
      </c>
      <c r="B11" s="16" t="s">
        <v>3</v>
      </c>
      <c r="C11" s="16" t="s">
        <v>4</v>
      </c>
      <c r="E11" s="15" t="s">
        <v>19</v>
      </c>
      <c r="F11">
        <f>3349+1917+408+(-14+0+1)</f>
        <v>5661</v>
      </c>
      <c r="G11">
        <f>3369+1917+328+(-14+0+1)</f>
        <v>5601</v>
      </c>
      <c r="H11">
        <f>3379+1917+390+(-9+0+1)</f>
        <v>5678</v>
      </c>
      <c r="I11">
        <f>3399+1917+525+(-9+0+1)</f>
        <v>5833</v>
      </c>
      <c r="J11">
        <f>2888+1786+1061+1008+(-14+0+0+0)</f>
        <v>6729</v>
      </c>
    </row>
    <row r="12" spans="1:10">
      <c r="A12" t="s">
        <v>10</v>
      </c>
      <c r="B12">
        <v>2</v>
      </c>
      <c r="C12">
        <v>3742</v>
      </c>
      <c r="E12" s="15" t="s">
        <v>20</v>
      </c>
      <c r="F12">
        <f>3349+1917+370+(-14+0+0)</f>
        <v>5622</v>
      </c>
      <c r="G12">
        <f>3369+1917+289+(-14+0+0)</f>
        <v>5561</v>
      </c>
      <c r="H12">
        <f>3379+1917+351+(-9+0+0)</f>
        <v>5638</v>
      </c>
      <c r="I12">
        <f>3399+1917+486+(-9+0+0)</f>
        <v>5793</v>
      </c>
      <c r="J12">
        <f>2888+1786+1061+754+(-14+0+0+-1)</f>
        <v>6474</v>
      </c>
    </row>
    <row r="13" spans="1:10">
      <c r="E13" s="15" t="s">
        <v>22</v>
      </c>
      <c r="F13">
        <f>3349+1917+350+(-14+0+0)</f>
        <v>5602</v>
      </c>
      <c r="G13">
        <f>3369+1917+271+(-14+0+0)</f>
        <v>5543</v>
      </c>
      <c r="H13">
        <f>3379+1917+329+(-9+0+0)</f>
        <v>5616</v>
      </c>
      <c r="I13">
        <f>3399+1917+458+(-9+0+0)</f>
        <v>5765</v>
      </c>
      <c r="J13">
        <f>2888+1786+1061+614+(-14+0-1+0)</f>
        <v>6334</v>
      </c>
    </row>
    <row r="14" spans="1:10">
      <c r="A14" s="14" t="s">
        <v>18</v>
      </c>
      <c r="E14" s="15" t="s">
        <v>24</v>
      </c>
      <c r="F14">
        <f>3349+1917+365+(-14+0+-1)</f>
        <v>5616</v>
      </c>
      <c r="G14">
        <f>3369+1917+287+(-14+0+-1)</f>
        <v>5558</v>
      </c>
      <c r="H14">
        <f>3379+1917+343+(-9+0+-1)</f>
        <v>5629</v>
      </c>
      <c r="I14">
        <f>3399+1917+468+(-9+0+-1)</f>
        <v>5774</v>
      </c>
      <c r="J14">
        <f>2888+1786+1061+471+(-14+0-1+-1)</f>
        <v>6190</v>
      </c>
    </row>
    <row r="15" spans="1:10">
      <c r="A15" s="15" t="s">
        <v>2</v>
      </c>
      <c r="B15" s="16" t="s">
        <v>3</v>
      </c>
      <c r="C15" s="16" t="s">
        <v>4</v>
      </c>
      <c r="E15" s="15" t="s">
        <v>26</v>
      </c>
      <c r="F15">
        <f>3815+1470+332+(-14+0+1)</f>
        <v>5604</v>
      </c>
      <c r="G15">
        <f>3835+1470+263+(-14+0+1)</f>
        <v>5555</v>
      </c>
      <c r="H15">
        <f>3845+1470+321+(-9+0+1)</f>
        <v>5628</v>
      </c>
      <c r="I15">
        <f>3865+1470+442+(-9+0+1)</f>
        <v>5769</v>
      </c>
      <c r="J15">
        <f>2888+1600+1061+581+(-14+0-1+0)</f>
        <v>6115</v>
      </c>
    </row>
    <row r="16" spans="1:10">
      <c r="A16" t="s">
        <v>21</v>
      </c>
      <c r="B16">
        <v>2</v>
      </c>
      <c r="C16">
        <v>3379</v>
      </c>
      <c r="E16" s="15" t="s">
        <v>28</v>
      </c>
      <c r="F16">
        <f>3815+1470+310+(-14+0+0)</f>
        <v>5581</v>
      </c>
      <c r="G16">
        <f>3835+1470+243+(-14+0+0)</f>
        <v>5534</v>
      </c>
      <c r="H16">
        <f>3845+1470+298+(-9+0+0)</f>
        <v>5604</v>
      </c>
      <c r="I16">
        <f>3865+1470+415+(-9+0+0)</f>
        <v>5741</v>
      </c>
      <c r="J16">
        <f>2888+1600+1061+459+(-14+0-1+-1)</f>
        <v>5992</v>
      </c>
    </row>
    <row r="17" spans="1:10">
      <c r="A17" t="s">
        <v>23</v>
      </c>
      <c r="B17">
        <v>2</v>
      </c>
      <c r="C17">
        <v>3399</v>
      </c>
      <c r="E17" s="15" t="s">
        <v>30</v>
      </c>
      <c r="F17">
        <f>3815+1470+302+(-14+0+0)</f>
        <v>5573</v>
      </c>
      <c r="G17">
        <f>3835+1470+240+(-14+0+0)</f>
        <v>5531</v>
      </c>
      <c r="H17">
        <f>3845+1470+291+(-9+0+0)</f>
        <v>5597</v>
      </c>
      <c r="I17">
        <f>3865+1470+396+(-9+0+0)</f>
        <v>5722</v>
      </c>
      <c r="J17">
        <f>2888+1600+1061+416+(-14+0-2+0)</f>
        <v>5949</v>
      </c>
    </row>
    <row r="18" spans="1:10">
      <c r="A18" t="s">
        <v>25</v>
      </c>
      <c r="B18">
        <v>2</v>
      </c>
      <c r="C18">
        <v>3752</v>
      </c>
      <c r="E18" s="15" t="s">
        <v>32</v>
      </c>
      <c r="F18">
        <f>3815+1470+324+(-14+0+-1)</f>
        <v>5594</v>
      </c>
      <c r="G18">
        <f>3835+1470+264+(-14+0+-1)</f>
        <v>5554</v>
      </c>
      <c r="H18">
        <f>3845+1470+311+(-9+0+-1)</f>
        <v>5616</v>
      </c>
      <c r="I18">
        <f>3865+1470+410+(-9+0+-1)</f>
        <v>5735</v>
      </c>
      <c r="J18">
        <f>2888+1600+1061+433+(-14+0-2+-1)</f>
        <v>5965</v>
      </c>
    </row>
    <row r="19" spans="1:10">
      <c r="A19" t="s">
        <v>27</v>
      </c>
      <c r="B19">
        <v>2</v>
      </c>
      <c r="C19">
        <v>3772</v>
      </c>
      <c r="E19" s="15" t="s">
        <v>33</v>
      </c>
      <c r="F19">
        <f>3732+1470+333+(-14+0+1)</f>
        <v>5522</v>
      </c>
      <c r="G19">
        <f>3742+1470+287+(-9+0+1)</f>
        <v>5491</v>
      </c>
      <c r="H19">
        <f>3752+1470+336+(-9+0+1)</f>
        <v>5550</v>
      </c>
      <c r="I19">
        <f>3772+1470+427+(-9+0+1)</f>
        <v>5661</v>
      </c>
      <c r="J19">
        <f>2888+1600+1061+378+(-14+0-2+0)</f>
        <v>5911</v>
      </c>
    </row>
    <row r="20" spans="1:10">
      <c r="A20" t="s">
        <v>29</v>
      </c>
      <c r="B20">
        <v>2</v>
      </c>
      <c r="C20">
        <v>3845</v>
      </c>
      <c r="E20" s="15" t="s">
        <v>35</v>
      </c>
      <c r="F20">
        <f>3732+1470+296+(-14+0+0)</f>
        <v>5484</v>
      </c>
      <c r="G20">
        <f>3742+1470+255+(-9+0+0)</f>
        <v>5458</v>
      </c>
      <c r="H20">
        <f>3752+1470+301+(-9+0+0)</f>
        <v>5514</v>
      </c>
      <c r="I20">
        <f>3772+1470+386+(-9+0+0)</f>
        <v>5619</v>
      </c>
      <c r="J20">
        <f>2888+1600+1061+329+(-14+0-2+-1)</f>
        <v>5861</v>
      </c>
    </row>
    <row r="21" spans="1:10">
      <c r="A21" t="s">
        <v>31</v>
      </c>
      <c r="B21">
        <v>2</v>
      </c>
      <c r="C21">
        <v>3865</v>
      </c>
      <c r="E21" s="15" t="s">
        <v>36</v>
      </c>
      <c r="F21">
        <f>3732+1228+445+(-14+0+0)</f>
        <v>5391</v>
      </c>
      <c r="G21">
        <f>3742+1228+415+(-9+0+0)</f>
        <v>5376</v>
      </c>
      <c r="H21">
        <f>3752+1228+454+(-9+0+0)</f>
        <v>5425</v>
      </c>
      <c r="I21">
        <f>3772+1228+523+(-9+0+0)</f>
        <v>5514</v>
      </c>
      <c r="J21">
        <f>2888+1600+884+466+(-14+0-3+0)</f>
        <v>5821</v>
      </c>
    </row>
    <row r="22" spans="1:10">
      <c r="E22" s="15" t="s">
        <v>38</v>
      </c>
      <c r="F22">
        <f>3732+1228+412+(-14+0+-1)</f>
        <v>5357</v>
      </c>
      <c r="G22">
        <f>3742+1228+386+(-9+0+-1)</f>
        <v>5346</v>
      </c>
      <c r="H22">
        <f>3752+1228+422+(-9+0+-1)</f>
        <v>5392</v>
      </c>
      <c r="I22">
        <f>3772+1228+486+(-9+0+-1)</f>
        <v>5476</v>
      </c>
      <c r="J22">
        <f>2888+1600+884+491+(-14+0-3+-2)</f>
        <v>5844</v>
      </c>
    </row>
    <row r="23" spans="1:10">
      <c r="A23" s="14" t="s">
        <v>34</v>
      </c>
      <c r="E23" s="15" t="s">
        <v>40</v>
      </c>
      <c r="F23">
        <f>3732+1228+425+(-14+0+-2)</f>
        <v>5369</v>
      </c>
      <c r="G23">
        <f>3742+1228+397+(-9+0+-2)</f>
        <v>5356</v>
      </c>
      <c r="H23">
        <f>3752+1228+423+(-9+0+-2)</f>
        <v>5392</v>
      </c>
      <c r="I23">
        <f>3772+1228+478+(-9+0+-2)</f>
        <v>5467</v>
      </c>
    </row>
    <row r="24" spans="1:10">
      <c r="A24" s="15" t="s">
        <v>2</v>
      </c>
      <c r="B24" s="16" t="s">
        <v>3</v>
      </c>
      <c r="C24" s="16" t="s">
        <v>4</v>
      </c>
      <c r="E24" s="15" t="s">
        <v>41</v>
      </c>
      <c r="F24">
        <f>3771+437+1018+(-8+0+0)</f>
        <v>5218</v>
      </c>
      <c r="G24">
        <f>3771+437+993+(-8+0+-1)</f>
        <v>5192</v>
      </c>
      <c r="H24">
        <f>3771+437+1059+(-8+0+-2)</f>
        <v>5257</v>
      </c>
    </row>
    <row r="25" spans="1:10">
      <c r="A25" t="s">
        <v>37</v>
      </c>
      <c r="B25">
        <v>2</v>
      </c>
      <c r="C25">
        <v>3369</v>
      </c>
      <c r="E25" s="15" t="s">
        <v>43</v>
      </c>
      <c r="F25">
        <f>3771+875+471+(-8-1+0)</f>
        <v>5108</v>
      </c>
      <c r="G25">
        <f>3771+875+483+(-8-1+-1)</f>
        <v>5119</v>
      </c>
      <c r="H25">
        <f>3771+875+509+(-8-2+0)</f>
        <v>5145</v>
      </c>
      <c r="I25">
        <f>3771+875+549+(-8-2+-1)</f>
        <v>5184</v>
      </c>
    </row>
    <row r="26" spans="1:10">
      <c r="A26" t="s">
        <v>39</v>
      </c>
      <c r="B26">
        <v>2</v>
      </c>
      <c r="C26">
        <v>3835</v>
      </c>
    </row>
    <row r="28" spans="1:10">
      <c r="A28" s="14" t="s">
        <v>42</v>
      </c>
    </row>
    <row r="29" spans="1:10">
      <c r="A29" s="15" t="s">
        <v>2</v>
      </c>
      <c r="B29" s="16" t="s">
        <v>3</v>
      </c>
      <c r="C29" s="16" t="s">
        <v>4</v>
      </c>
    </row>
    <row r="30" spans="1:10">
      <c r="A30" t="s">
        <v>161</v>
      </c>
      <c r="B30">
        <v>2</v>
      </c>
      <c r="C30">
        <v>3771</v>
      </c>
    </row>
    <row r="32" spans="1:10">
      <c r="A32" s="14" t="s">
        <v>45</v>
      </c>
    </row>
    <row r="33" spans="1:3">
      <c r="A33" s="15" t="s">
        <v>2</v>
      </c>
      <c r="B33" s="16" t="s">
        <v>3</v>
      </c>
      <c r="C33" s="16" t="s">
        <v>4</v>
      </c>
    </row>
    <row r="34" spans="1:3">
      <c r="A34" t="s">
        <v>46</v>
      </c>
      <c r="B34">
        <v>2</v>
      </c>
      <c r="C34">
        <v>3349</v>
      </c>
    </row>
    <row r="35" spans="1:3">
      <c r="A35" t="s">
        <v>47</v>
      </c>
      <c r="B35">
        <v>2</v>
      </c>
      <c r="C35">
        <v>3732</v>
      </c>
    </row>
    <row r="36" spans="1:3">
      <c r="A36" t="s">
        <v>48</v>
      </c>
      <c r="B36">
        <v>2</v>
      </c>
      <c r="C36">
        <v>3815</v>
      </c>
    </row>
    <row r="38" spans="1:3">
      <c r="A38" s="14" t="s">
        <v>49</v>
      </c>
    </row>
    <row r="39" spans="1:3">
      <c r="A39" s="15" t="s">
        <v>2</v>
      </c>
      <c r="B39" s="16" t="s">
        <v>3</v>
      </c>
      <c r="C39" s="16" t="s">
        <v>4</v>
      </c>
    </row>
    <row r="40" spans="1:3">
      <c r="A40" t="s">
        <v>50</v>
      </c>
      <c r="B40">
        <v>4</v>
      </c>
      <c r="C40">
        <v>1470</v>
      </c>
    </row>
    <row r="41" spans="1:3">
      <c r="A41" t="s">
        <v>51</v>
      </c>
      <c r="B41">
        <v>4</v>
      </c>
      <c r="C41">
        <v>1917</v>
      </c>
    </row>
    <row r="43" spans="1:3">
      <c r="A43" s="14" t="s">
        <v>52</v>
      </c>
    </row>
    <row r="44" spans="1:3">
      <c r="A44" s="15" t="s">
        <v>2</v>
      </c>
      <c r="B44" s="16" t="s">
        <v>3</v>
      </c>
      <c r="C44" s="16" t="s">
        <v>4</v>
      </c>
    </row>
    <row r="45" spans="1:3">
      <c r="A45" t="s">
        <v>53</v>
      </c>
      <c r="B45">
        <v>2</v>
      </c>
      <c r="C45">
        <v>1228</v>
      </c>
    </row>
    <row r="46" spans="1:3">
      <c r="A46" t="s">
        <v>54</v>
      </c>
      <c r="B46">
        <v>6</v>
      </c>
      <c r="C46">
        <v>1470</v>
      </c>
    </row>
    <row r="47" spans="1:3">
      <c r="A47" t="s">
        <v>55</v>
      </c>
      <c r="B47">
        <v>4</v>
      </c>
      <c r="C47">
        <v>1917</v>
      </c>
    </row>
    <row r="49" spans="1:3">
      <c r="A49" s="14" t="s">
        <v>56</v>
      </c>
    </row>
    <row r="50" spans="1:3">
      <c r="A50" s="15" t="s">
        <v>2</v>
      </c>
      <c r="B50" s="16" t="s">
        <v>3</v>
      </c>
      <c r="C50" s="16" t="s">
        <v>4</v>
      </c>
    </row>
    <row r="51" spans="1:3">
      <c r="A51" t="s">
        <v>57</v>
      </c>
      <c r="B51">
        <v>2</v>
      </c>
      <c r="C51">
        <v>1228</v>
      </c>
    </row>
    <row r="52" spans="1:3">
      <c r="A52" t="s">
        <v>58</v>
      </c>
      <c r="B52">
        <v>2</v>
      </c>
      <c r="C52">
        <v>1470</v>
      </c>
    </row>
    <row r="54" spans="1:3">
      <c r="A54" s="14" t="s">
        <v>59</v>
      </c>
    </row>
    <row r="55" spans="1:3">
      <c r="A55" s="15" t="s">
        <v>2</v>
      </c>
      <c r="B55" s="16" t="s">
        <v>3</v>
      </c>
      <c r="C55" s="16" t="s">
        <v>4</v>
      </c>
    </row>
    <row r="56" spans="1:3">
      <c r="A56" t="s">
        <v>60</v>
      </c>
      <c r="B56">
        <v>2</v>
      </c>
      <c r="C56">
        <v>240</v>
      </c>
    </row>
    <row r="57" spans="1:3">
      <c r="A57" t="s">
        <v>61</v>
      </c>
      <c r="B57">
        <v>2</v>
      </c>
      <c r="C57">
        <v>243</v>
      </c>
    </row>
    <row r="58" spans="1:3">
      <c r="A58" t="s">
        <v>62</v>
      </c>
      <c r="B58">
        <v>2</v>
      </c>
      <c r="C58">
        <v>255</v>
      </c>
    </row>
    <row r="59" spans="1:3">
      <c r="A59" t="s">
        <v>63</v>
      </c>
      <c r="B59">
        <v>2</v>
      </c>
      <c r="C59">
        <v>263</v>
      </c>
    </row>
    <row r="60" spans="1:3">
      <c r="A60" t="s">
        <v>64</v>
      </c>
      <c r="B60">
        <v>2</v>
      </c>
      <c r="C60">
        <v>264</v>
      </c>
    </row>
    <row r="61" spans="1:3">
      <c r="A61" t="s">
        <v>65</v>
      </c>
      <c r="B61">
        <v>2</v>
      </c>
      <c r="C61">
        <v>271</v>
      </c>
    </row>
    <row r="62" spans="1:3">
      <c r="A62" t="s">
        <v>162</v>
      </c>
      <c r="B62">
        <v>4</v>
      </c>
      <c r="C62">
        <v>287</v>
      </c>
    </row>
    <row r="63" spans="1:3">
      <c r="A63" t="s">
        <v>151</v>
      </c>
      <c r="B63">
        <v>2</v>
      </c>
      <c r="C63">
        <v>289</v>
      </c>
    </row>
    <row r="64" spans="1:3">
      <c r="A64" t="s">
        <v>68</v>
      </c>
      <c r="B64">
        <v>2</v>
      </c>
      <c r="C64">
        <v>328</v>
      </c>
    </row>
    <row r="65" spans="1:3">
      <c r="A65" t="s">
        <v>69</v>
      </c>
      <c r="B65">
        <v>2</v>
      </c>
      <c r="C65">
        <v>386</v>
      </c>
    </row>
    <row r="66" spans="1:3">
      <c r="A66" t="s">
        <v>70</v>
      </c>
      <c r="B66">
        <v>2</v>
      </c>
      <c r="C66">
        <v>397</v>
      </c>
    </row>
    <row r="67" spans="1:3">
      <c r="A67" t="s">
        <v>71</v>
      </c>
      <c r="B67">
        <v>2</v>
      </c>
      <c r="C67">
        <v>415</v>
      </c>
    </row>
    <row r="69" spans="1:3">
      <c r="A69" s="14" t="s">
        <v>72</v>
      </c>
    </row>
    <row r="70" spans="1:3">
      <c r="A70" s="15" t="s">
        <v>2</v>
      </c>
      <c r="B70" s="16" t="s">
        <v>3</v>
      </c>
      <c r="C70" s="16" t="s">
        <v>4</v>
      </c>
    </row>
    <row r="71" spans="1:3">
      <c r="A71" t="s">
        <v>73</v>
      </c>
      <c r="B71">
        <v>2</v>
      </c>
      <c r="C71">
        <v>437</v>
      </c>
    </row>
    <row r="72" spans="1:3">
      <c r="A72" t="s">
        <v>74</v>
      </c>
      <c r="B72">
        <v>2</v>
      </c>
      <c r="C72">
        <v>471</v>
      </c>
    </row>
    <row r="73" spans="1:3">
      <c r="A73" t="s">
        <v>75</v>
      </c>
      <c r="B73">
        <v>2</v>
      </c>
      <c r="C73">
        <v>483</v>
      </c>
    </row>
    <row r="74" spans="1:3">
      <c r="A74" t="s">
        <v>76</v>
      </c>
      <c r="B74">
        <v>2</v>
      </c>
      <c r="C74">
        <v>509</v>
      </c>
    </row>
    <row r="75" spans="1:3">
      <c r="A75" t="s">
        <v>77</v>
      </c>
      <c r="B75">
        <v>2</v>
      </c>
      <c r="C75">
        <v>549</v>
      </c>
    </row>
    <row r="76" spans="1:3">
      <c r="A76" t="s">
        <v>78</v>
      </c>
      <c r="B76">
        <v>4</v>
      </c>
      <c r="C76">
        <v>875</v>
      </c>
    </row>
    <row r="77" spans="1:3">
      <c r="A77" t="s">
        <v>79</v>
      </c>
      <c r="B77">
        <v>2</v>
      </c>
      <c r="C77">
        <v>993</v>
      </c>
    </row>
    <row r="78" spans="1:3">
      <c r="A78" t="s">
        <v>80</v>
      </c>
      <c r="B78">
        <v>2</v>
      </c>
      <c r="C78">
        <v>1018</v>
      </c>
    </row>
    <row r="79" spans="1:3">
      <c r="A79" t="s">
        <v>81</v>
      </c>
      <c r="B79">
        <v>2</v>
      </c>
      <c r="C79">
        <v>1059</v>
      </c>
    </row>
    <row r="81" spans="1:3">
      <c r="A81" s="14" t="s">
        <v>82</v>
      </c>
    </row>
    <row r="82" spans="1:3">
      <c r="A82" s="15" t="s">
        <v>2</v>
      </c>
      <c r="B82" s="16" t="s">
        <v>3</v>
      </c>
      <c r="C82" s="16" t="s">
        <v>4</v>
      </c>
    </row>
    <row r="83" spans="1:3">
      <c r="A83" t="s">
        <v>83</v>
      </c>
      <c r="B83">
        <v>2</v>
      </c>
      <c r="C83">
        <v>291</v>
      </c>
    </row>
    <row r="84" spans="1:3">
      <c r="A84" t="s">
        <v>84</v>
      </c>
      <c r="B84">
        <v>2</v>
      </c>
      <c r="C84">
        <v>298</v>
      </c>
    </row>
    <row r="85" spans="1:3">
      <c r="A85" t="s">
        <v>85</v>
      </c>
      <c r="B85">
        <v>2</v>
      </c>
      <c r="C85">
        <v>301</v>
      </c>
    </row>
    <row r="86" spans="1:3">
      <c r="A86" t="s">
        <v>86</v>
      </c>
      <c r="B86">
        <v>2</v>
      </c>
      <c r="C86">
        <v>311</v>
      </c>
    </row>
    <row r="87" spans="1:3">
      <c r="A87" t="s">
        <v>87</v>
      </c>
      <c r="B87">
        <v>2</v>
      </c>
      <c r="C87">
        <v>321</v>
      </c>
    </row>
    <row r="88" spans="1:3">
      <c r="A88" t="s">
        <v>88</v>
      </c>
      <c r="B88">
        <v>2</v>
      </c>
      <c r="C88">
        <v>329</v>
      </c>
    </row>
    <row r="89" spans="1:3">
      <c r="A89" t="s">
        <v>89</v>
      </c>
      <c r="B89">
        <v>2</v>
      </c>
      <c r="C89">
        <v>336</v>
      </c>
    </row>
    <row r="90" spans="1:3">
      <c r="A90" t="s">
        <v>90</v>
      </c>
      <c r="B90">
        <v>2</v>
      </c>
      <c r="C90">
        <v>343</v>
      </c>
    </row>
    <row r="91" spans="1:3">
      <c r="A91" t="s">
        <v>91</v>
      </c>
      <c r="B91">
        <v>2</v>
      </c>
      <c r="C91">
        <v>351</v>
      </c>
    </row>
    <row r="92" spans="1:3">
      <c r="A92" t="s">
        <v>93</v>
      </c>
      <c r="B92">
        <v>2</v>
      </c>
      <c r="C92">
        <v>386</v>
      </c>
    </row>
    <row r="93" spans="1:3">
      <c r="A93" t="s">
        <v>92</v>
      </c>
      <c r="B93">
        <v>2</v>
      </c>
      <c r="C93">
        <v>390</v>
      </c>
    </row>
    <row r="94" spans="1:3">
      <c r="A94" t="s">
        <v>94</v>
      </c>
      <c r="B94">
        <v>2</v>
      </c>
      <c r="C94">
        <v>396</v>
      </c>
    </row>
    <row r="95" spans="1:3">
      <c r="A95" t="s">
        <v>95</v>
      </c>
      <c r="B95">
        <v>2</v>
      </c>
      <c r="C95">
        <v>410</v>
      </c>
    </row>
    <row r="96" spans="1:3">
      <c r="A96" t="s">
        <v>96</v>
      </c>
      <c r="B96">
        <v>2</v>
      </c>
      <c r="C96">
        <v>415</v>
      </c>
    </row>
    <row r="97" spans="1:3">
      <c r="A97" t="s">
        <v>98</v>
      </c>
      <c r="B97">
        <v>2</v>
      </c>
      <c r="C97">
        <v>422</v>
      </c>
    </row>
    <row r="98" spans="1:3">
      <c r="A98" t="s">
        <v>97</v>
      </c>
      <c r="B98">
        <v>2</v>
      </c>
      <c r="C98">
        <v>423</v>
      </c>
    </row>
    <row r="99" spans="1:3">
      <c r="A99" t="s">
        <v>99</v>
      </c>
      <c r="B99">
        <v>2</v>
      </c>
      <c r="C99">
        <v>427</v>
      </c>
    </row>
    <row r="100" spans="1:3">
      <c r="A100" t="s">
        <v>100</v>
      </c>
      <c r="B100">
        <v>2</v>
      </c>
      <c r="C100">
        <v>442</v>
      </c>
    </row>
    <row r="101" spans="1:3">
      <c r="A101" t="s">
        <v>101</v>
      </c>
      <c r="B101">
        <v>2</v>
      </c>
      <c r="C101">
        <v>454</v>
      </c>
    </row>
    <row r="102" spans="1:3">
      <c r="A102" t="s">
        <v>102</v>
      </c>
      <c r="B102">
        <v>2</v>
      </c>
      <c r="C102">
        <v>458</v>
      </c>
    </row>
    <row r="103" spans="1:3">
      <c r="A103" t="s">
        <v>103</v>
      </c>
      <c r="B103">
        <v>2</v>
      </c>
      <c r="C103">
        <v>468</v>
      </c>
    </row>
    <row r="104" spans="1:3">
      <c r="A104" t="s">
        <v>104</v>
      </c>
      <c r="B104">
        <v>2</v>
      </c>
      <c r="C104">
        <v>478</v>
      </c>
    </row>
    <row r="105" spans="1:3">
      <c r="A105" t="s">
        <v>163</v>
      </c>
      <c r="B105">
        <v>4</v>
      </c>
      <c r="C105">
        <v>486</v>
      </c>
    </row>
    <row r="106" spans="1:3">
      <c r="A106" t="s">
        <v>108</v>
      </c>
      <c r="B106">
        <v>2</v>
      </c>
      <c r="C106">
        <v>523</v>
      </c>
    </row>
    <row r="107" spans="1:3">
      <c r="A107" t="s">
        <v>107</v>
      </c>
      <c r="B107">
        <v>2</v>
      </c>
      <c r="C107">
        <v>525</v>
      </c>
    </row>
    <row r="108" spans="1:3">
      <c r="A108" t="s">
        <v>109</v>
      </c>
      <c r="B108">
        <v>4</v>
      </c>
      <c r="C108">
        <v>1228</v>
      </c>
    </row>
    <row r="109" spans="1:3">
      <c r="A109" t="s">
        <v>110</v>
      </c>
      <c r="B109">
        <v>12</v>
      </c>
      <c r="C109">
        <v>1470</v>
      </c>
    </row>
    <row r="110" spans="1:3">
      <c r="A110" t="s">
        <v>111</v>
      </c>
      <c r="B110">
        <v>8</v>
      </c>
      <c r="C110">
        <v>1917</v>
      </c>
    </row>
    <row r="112" spans="1:3">
      <c r="A112" s="14" t="s">
        <v>112</v>
      </c>
    </row>
    <row r="113" spans="1:3">
      <c r="A113" s="15" t="s">
        <v>2</v>
      </c>
      <c r="B113" s="16" t="s">
        <v>3</v>
      </c>
      <c r="C113" s="16" t="s">
        <v>4</v>
      </c>
    </row>
    <row r="114" spans="1:3">
      <c r="A114" t="s">
        <v>113</v>
      </c>
      <c r="B114">
        <v>2</v>
      </c>
      <c r="C114">
        <v>296</v>
      </c>
    </row>
    <row r="115" spans="1:3">
      <c r="A115" t="s">
        <v>114</v>
      </c>
      <c r="B115">
        <v>2</v>
      </c>
      <c r="C115">
        <v>302</v>
      </c>
    </row>
    <row r="116" spans="1:3">
      <c r="A116" t="s">
        <v>115</v>
      </c>
      <c r="B116">
        <v>2</v>
      </c>
      <c r="C116">
        <v>310</v>
      </c>
    </row>
    <row r="117" spans="1:3">
      <c r="A117" t="s">
        <v>116</v>
      </c>
      <c r="B117">
        <v>2</v>
      </c>
      <c r="C117">
        <v>324</v>
      </c>
    </row>
    <row r="118" spans="1:3">
      <c r="A118" t="s">
        <v>117</v>
      </c>
      <c r="B118">
        <v>2</v>
      </c>
      <c r="C118">
        <v>332</v>
      </c>
    </row>
    <row r="119" spans="1:3">
      <c r="A119" t="s">
        <v>118</v>
      </c>
      <c r="B119">
        <v>2</v>
      </c>
      <c r="C119">
        <v>333</v>
      </c>
    </row>
    <row r="120" spans="1:3">
      <c r="A120" t="s">
        <v>119</v>
      </c>
      <c r="B120">
        <v>2</v>
      </c>
      <c r="C120">
        <v>350</v>
      </c>
    </row>
    <row r="121" spans="1:3">
      <c r="A121" t="s">
        <v>120</v>
      </c>
      <c r="B121">
        <v>2</v>
      </c>
      <c r="C121">
        <v>365</v>
      </c>
    </row>
    <row r="122" spans="1:3">
      <c r="A122" t="s">
        <v>121</v>
      </c>
      <c r="B122">
        <v>2</v>
      </c>
      <c r="C122">
        <v>370</v>
      </c>
    </row>
    <row r="123" spans="1:3">
      <c r="A123" t="s">
        <v>122</v>
      </c>
      <c r="B123">
        <v>2</v>
      </c>
      <c r="C123">
        <v>408</v>
      </c>
    </row>
    <row r="124" spans="1:3">
      <c r="A124" t="s">
        <v>123</v>
      </c>
      <c r="B124">
        <v>2</v>
      </c>
      <c r="C124">
        <v>412</v>
      </c>
    </row>
    <row r="125" spans="1:3">
      <c r="A125" t="s">
        <v>124</v>
      </c>
      <c r="B125">
        <v>2</v>
      </c>
      <c r="C125">
        <v>425</v>
      </c>
    </row>
    <row r="126" spans="1:3">
      <c r="A126" t="s">
        <v>125</v>
      </c>
      <c r="B126">
        <v>2</v>
      </c>
      <c r="C126">
        <v>445</v>
      </c>
    </row>
    <row r="128" spans="1:3">
      <c r="A128" s="14" t="s">
        <v>126</v>
      </c>
    </row>
    <row r="129" spans="1:3">
      <c r="A129" s="15" t="s">
        <v>2</v>
      </c>
      <c r="B129" s="16" t="s">
        <v>3</v>
      </c>
      <c r="C129" s="16" t="s">
        <v>4</v>
      </c>
    </row>
    <row r="130" spans="1:3">
      <c r="A130" t="s">
        <v>127</v>
      </c>
      <c r="B130">
        <v>2</v>
      </c>
      <c r="C130">
        <v>329</v>
      </c>
    </row>
    <row r="131" spans="1:3">
      <c r="A131" t="s">
        <v>128</v>
      </c>
      <c r="B131">
        <v>2</v>
      </c>
      <c r="C131">
        <v>378</v>
      </c>
    </row>
    <row r="132" spans="1:3">
      <c r="A132" t="s">
        <v>129</v>
      </c>
      <c r="B132">
        <v>2</v>
      </c>
      <c r="C132">
        <v>416</v>
      </c>
    </row>
    <row r="133" spans="1:3">
      <c r="A133" t="s">
        <v>130</v>
      </c>
      <c r="B133">
        <v>2</v>
      </c>
      <c r="C133">
        <v>433</v>
      </c>
    </row>
    <row r="134" spans="1:3">
      <c r="A134" t="s">
        <v>131</v>
      </c>
      <c r="B134">
        <v>2</v>
      </c>
      <c r="C134">
        <v>459</v>
      </c>
    </row>
    <row r="135" spans="1:3">
      <c r="A135" t="s">
        <v>132</v>
      </c>
      <c r="B135">
        <v>2</v>
      </c>
      <c r="C135">
        <v>466</v>
      </c>
    </row>
    <row r="136" spans="1:3">
      <c r="A136" t="s">
        <v>133</v>
      </c>
      <c r="B136">
        <v>2</v>
      </c>
      <c r="C136">
        <v>471</v>
      </c>
    </row>
    <row r="137" spans="1:3">
      <c r="A137" t="s">
        <v>155</v>
      </c>
      <c r="B137">
        <v>2</v>
      </c>
      <c r="C137">
        <v>491</v>
      </c>
    </row>
    <row r="138" spans="1:3">
      <c r="A138" t="s">
        <v>135</v>
      </c>
      <c r="B138">
        <v>2</v>
      </c>
      <c r="C138">
        <v>581</v>
      </c>
    </row>
    <row r="139" spans="1:3">
      <c r="A139" t="s">
        <v>136</v>
      </c>
      <c r="B139">
        <v>2</v>
      </c>
      <c r="C139">
        <v>614</v>
      </c>
    </row>
    <row r="140" spans="1:3">
      <c r="A140" t="s">
        <v>137</v>
      </c>
      <c r="B140">
        <v>2</v>
      </c>
      <c r="C140">
        <v>754</v>
      </c>
    </row>
    <row r="141" spans="1:3">
      <c r="A141" t="s">
        <v>138</v>
      </c>
      <c r="B141">
        <v>2</v>
      </c>
      <c r="C141">
        <v>884</v>
      </c>
    </row>
    <row r="142" spans="1:3">
      <c r="A142" t="s">
        <v>139</v>
      </c>
      <c r="B142">
        <v>2</v>
      </c>
      <c r="C142">
        <v>1008</v>
      </c>
    </row>
    <row r="143" spans="1:3">
      <c r="A143" t="s">
        <v>140</v>
      </c>
      <c r="B143">
        <v>10</v>
      </c>
      <c r="C143">
        <v>1061</v>
      </c>
    </row>
    <row r="144" spans="1:3">
      <c r="A144" t="s">
        <v>141</v>
      </c>
      <c r="B144">
        <v>4</v>
      </c>
      <c r="C144">
        <v>1600</v>
      </c>
    </row>
    <row r="145" spans="1:3">
      <c r="A145" t="s">
        <v>142</v>
      </c>
      <c r="B145">
        <v>2</v>
      </c>
      <c r="C145">
        <v>1786</v>
      </c>
    </row>
    <row r="147" spans="1:3">
      <c r="A147" s="8" t="s">
        <v>143</v>
      </c>
    </row>
    <row r="149" spans="1:3">
      <c r="A149" s="8" t="s">
        <v>126</v>
      </c>
    </row>
    <row r="150" spans="1:3">
      <c r="A150" s="9" t="s">
        <v>2</v>
      </c>
      <c r="B150" s="10" t="s">
        <v>3</v>
      </c>
      <c r="C150" s="10" t="s">
        <v>4</v>
      </c>
    </row>
    <row r="151" spans="1:3">
      <c r="A151" s="11" t="s">
        <v>144</v>
      </c>
      <c r="B151">
        <v>2</v>
      </c>
      <c r="C151">
        <v>571</v>
      </c>
    </row>
    <row r="152" spans="1:3">
      <c r="A152" t="s">
        <v>145</v>
      </c>
      <c r="B152">
        <v>2</v>
      </c>
      <c r="C152">
        <v>422</v>
      </c>
    </row>
    <row r="154" spans="1:3">
      <c r="A154" s="8" t="s">
        <v>146</v>
      </c>
    </row>
    <row r="155" spans="1:3">
      <c r="A155" s="9" t="s">
        <v>2</v>
      </c>
      <c r="B155" s="10" t="s">
        <v>3</v>
      </c>
      <c r="C155" s="10" t="s">
        <v>4</v>
      </c>
    </row>
    <row r="156" spans="1:3">
      <c r="A156" s="11" t="s">
        <v>147</v>
      </c>
      <c r="B156">
        <v>2</v>
      </c>
      <c r="C156">
        <v>3525</v>
      </c>
    </row>
    <row r="158" spans="1:3">
      <c r="A158" s="8" t="s">
        <v>1</v>
      </c>
    </row>
    <row r="159" spans="1:3">
      <c r="A159" s="9" t="s">
        <v>2</v>
      </c>
      <c r="B159" s="10" t="s">
        <v>3</v>
      </c>
      <c r="C159" s="10" t="s">
        <v>4</v>
      </c>
    </row>
    <row r="160" spans="1:3">
      <c r="A160" s="11" t="s">
        <v>148</v>
      </c>
      <c r="B160">
        <v>2</v>
      </c>
      <c r="C160">
        <v>1600</v>
      </c>
    </row>
    <row r="161" spans="1:1">
      <c r="A161" s="11" t="s">
        <v>164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zoomScale="80" zoomScaleNormal="80" workbookViewId="0">
      <selection activeCell="A2" sqref="A2"/>
    </sheetView>
  </sheetViews>
  <sheetFormatPr defaultRowHeight="15"/>
  <cols>
    <col min="1" max="1" width="48" customWidth="1"/>
  </cols>
  <sheetData>
    <row r="1" spans="1:12" ht="20.25">
      <c r="A1" s="1" t="s">
        <v>0</v>
      </c>
    </row>
    <row r="2" spans="1:12">
      <c r="A2" s="2"/>
    </row>
    <row r="3" spans="1:12">
      <c r="A3" s="3"/>
      <c r="B3" s="3"/>
    </row>
    <row r="5" spans="1:12">
      <c r="A5" s="4" t="s">
        <v>1</v>
      </c>
    </row>
    <row r="6" spans="1:12" ht="20.25">
      <c r="A6" s="5" t="s">
        <v>2</v>
      </c>
      <c r="B6" s="6" t="s">
        <v>3</v>
      </c>
      <c r="C6" s="6" t="s">
        <v>4</v>
      </c>
      <c r="E6" s="1" t="s">
        <v>5</v>
      </c>
    </row>
    <row r="7" spans="1:12">
      <c r="A7" t="s">
        <v>6</v>
      </c>
      <c r="B7">
        <v>2</v>
      </c>
      <c r="C7">
        <v>3330</v>
      </c>
      <c r="E7" s="3"/>
      <c r="F7" s="3"/>
    </row>
    <row r="8" spans="1:12">
      <c r="A8" s="7" t="s">
        <v>7</v>
      </c>
      <c r="E8" s="3"/>
      <c r="F8" s="3"/>
    </row>
    <row r="9" spans="1:12">
      <c r="A9" s="7"/>
    </row>
    <row r="10" spans="1:12">
      <c r="A10" s="4" t="s">
        <v>8</v>
      </c>
      <c r="E10" s="5" t="s">
        <v>9</v>
      </c>
    </row>
    <row r="11" spans="1:12">
      <c r="A11" s="5" t="s">
        <v>2</v>
      </c>
      <c r="B11" s="6" t="s">
        <v>3</v>
      </c>
      <c r="C11" s="6" t="s">
        <v>4</v>
      </c>
    </row>
    <row r="12" spans="1:12">
      <c r="A12" t="s">
        <v>10</v>
      </c>
      <c r="B12">
        <v>2</v>
      </c>
      <c r="C12">
        <v>4020</v>
      </c>
      <c r="F12" s="6" t="s">
        <v>11</v>
      </c>
      <c r="G12" s="6" t="s">
        <v>12</v>
      </c>
      <c r="H12" s="6" t="s">
        <v>13</v>
      </c>
      <c r="I12" s="6" t="s">
        <v>14</v>
      </c>
      <c r="J12" s="6" t="s">
        <v>15</v>
      </c>
      <c r="K12" s="6" t="s">
        <v>16</v>
      </c>
      <c r="L12" s="6" t="s">
        <v>17</v>
      </c>
    </row>
    <row r="14" spans="1:12">
      <c r="A14" s="4" t="s">
        <v>18</v>
      </c>
      <c r="E14" s="5" t="s">
        <v>19</v>
      </c>
      <c r="F14">
        <f>3600+2060+476+(-14+0+1)</f>
        <v>6123</v>
      </c>
      <c r="G14">
        <f>3620+2060+390+(-14+0+1)</f>
        <v>6057</v>
      </c>
      <c r="H14">
        <f>3630+2060+457+(-9+0+1)</f>
        <v>6139</v>
      </c>
      <c r="I14">
        <f>3650+2060+602+(-9+0+1)</f>
        <v>6304</v>
      </c>
      <c r="L14">
        <f>3080+1920+1140+1115+(-14+0+0+0)</f>
        <v>7241</v>
      </c>
    </row>
    <row r="15" spans="1:12">
      <c r="A15" s="5" t="s">
        <v>2</v>
      </c>
      <c r="B15" s="6" t="s">
        <v>3</v>
      </c>
      <c r="C15" s="6" t="s">
        <v>4</v>
      </c>
      <c r="E15" s="5" t="s">
        <v>20</v>
      </c>
      <c r="F15">
        <f>3600+2060+437+(-14+0+0)</f>
        <v>6083</v>
      </c>
      <c r="G15">
        <f>3620+2060+349+(-14+0+0)</f>
        <v>6015</v>
      </c>
      <c r="H15">
        <f>3630+2060+416+(-9+0+0)</f>
        <v>6097</v>
      </c>
      <c r="I15">
        <f>3650+2060+562+(-9+0+0)</f>
        <v>6263</v>
      </c>
      <c r="L15">
        <f>3080+1920+1140+847+(-14+0+0+-1)</f>
        <v>6972</v>
      </c>
    </row>
    <row r="16" spans="1:12">
      <c r="A16" t="s">
        <v>21</v>
      </c>
      <c r="B16">
        <v>2</v>
      </c>
      <c r="C16">
        <v>3630</v>
      </c>
      <c r="E16" s="5" t="s">
        <v>22</v>
      </c>
      <c r="F16">
        <f>3600+2060+417+(-14+0+0)</f>
        <v>6063</v>
      </c>
      <c r="G16">
        <f>3620+2060+332+(-14+0+0)</f>
        <v>5998</v>
      </c>
      <c r="H16">
        <f>3630+2060+395+(-9+0+0)</f>
        <v>6076</v>
      </c>
      <c r="I16">
        <f>3650+2060+534+(-9+0+0)</f>
        <v>6235</v>
      </c>
      <c r="L16">
        <f>3080+1920+1140+697+(-14+0-1+0)</f>
        <v>6822</v>
      </c>
    </row>
    <row r="17" spans="1:12">
      <c r="A17" t="s">
        <v>23</v>
      </c>
      <c r="B17">
        <v>2</v>
      </c>
      <c r="C17">
        <v>3650</v>
      </c>
      <c r="E17" s="5" t="s">
        <v>24</v>
      </c>
      <c r="F17">
        <f>3600+2060+434+(-14+0+-1)</f>
        <v>6079</v>
      </c>
      <c r="G17">
        <f>3620+2060+349+(-14+0+-1)</f>
        <v>6014</v>
      </c>
      <c r="H17">
        <f>3630+2060+410+(-9+0+-1)</f>
        <v>6090</v>
      </c>
      <c r="I17">
        <f>3650+2060+545+(-9+0+-1)</f>
        <v>6245</v>
      </c>
      <c r="L17">
        <f>3080+1920+1140+547+(-14+0-1+-1)</f>
        <v>6671</v>
      </c>
    </row>
    <row r="18" spans="1:12">
      <c r="A18" t="s">
        <v>25</v>
      </c>
      <c r="B18">
        <v>2</v>
      </c>
      <c r="C18">
        <v>4030</v>
      </c>
      <c r="E18" s="5" t="s">
        <v>26</v>
      </c>
      <c r="F18">
        <f>4100+1580+401+(-14+0+1)</f>
        <v>6068</v>
      </c>
      <c r="G18">
        <f>4120+1580+325+(-14+0+1)</f>
        <v>6012</v>
      </c>
      <c r="H18">
        <f>4130+1580+388+(-9+0+1)</f>
        <v>6090</v>
      </c>
      <c r="I18">
        <f>4150+1580+519+(-9+0+1)</f>
        <v>6241</v>
      </c>
      <c r="L18">
        <f>3080+1720+1140+665+(-14+0-1+0)</f>
        <v>6590</v>
      </c>
    </row>
    <row r="19" spans="1:12">
      <c r="A19" t="s">
        <v>27</v>
      </c>
      <c r="B19">
        <v>2</v>
      </c>
      <c r="C19">
        <v>4050</v>
      </c>
      <c r="E19" s="5" t="s">
        <v>28</v>
      </c>
      <c r="F19">
        <f>4100+1580+377+(-14+0+0)</f>
        <v>6043</v>
      </c>
      <c r="G19">
        <f>4120+1580+304+(-14+0+0)</f>
        <v>5990</v>
      </c>
      <c r="H19">
        <f>4130+1580+364+(-9+0+0)</f>
        <v>6065</v>
      </c>
      <c r="I19">
        <f>4150+1580+490+(-9+0+0)</f>
        <v>6211</v>
      </c>
      <c r="L19">
        <f>3080+1720+1140+538+(-14+0-1+-1)</f>
        <v>6462</v>
      </c>
    </row>
    <row r="20" spans="1:12">
      <c r="A20" t="s">
        <v>29</v>
      </c>
      <c r="B20">
        <v>2</v>
      </c>
      <c r="C20">
        <v>4130</v>
      </c>
      <c r="E20" s="5" t="s">
        <v>30</v>
      </c>
      <c r="F20">
        <f>4100+1580+370+(-14+0+0)</f>
        <v>6036</v>
      </c>
      <c r="G20">
        <f>4120+1580+302+(-14+0+0)</f>
        <v>5988</v>
      </c>
      <c r="H20">
        <f>4130+1580+357+(-9+0+0)</f>
        <v>6058</v>
      </c>
      <c r="I20">
        <f>4150+1580+471+(-9+0+0)</f>
        <v>6192</v>
      </c>
      <c r="L20">
        <f>3080+1720+1140+491+(-14+0-2+0)</f>
        <v>6415</v>
      </c>
    </row>
    <row r="21" spans="1:12">
      <c r="A21" t="s">
        <v>31</v>
      </c>
      <c r="B21">
        <v>2</v>
      </c>
      <c r="C21">
        <v>4150</v>
      </c>
      <c r="E21" s="5" t="s">
        <v>32</v>
      </c>
      <c r="F21">
        <f>4100+1580+393+(-14+0+-1)</f>
        <v>6058</v>
      </c>
      <c r="G21">
        <f>4120+1580+327+(-14+0+-1)</f>
        <v>6012</v>
      </c>
      <c r="H21">
        <f>4130+1580+378+(-9+0+-1)</f>
        <v>6078</v>
      </c>
      <c r="I21">
        <f>4150+1580+485+(-9+0+-1)</f>
        <v>6205</v>
      </c>
      <c r="L21">
        <f>3080+1720+1140+506+(-14+0-2+-1)</f>
        <v>6429</v>
      </c>
    </row>
    <row r="22" spans="1:12">
      <c r="E22" s="5" t="s">
        <v>33</v>
      </c>
      <c r="F22">
        <f>4010+1580+403+(-14+0+1)</f>
        <v>5980</v>
      </c>
      <c r="G22">
        <f>4020+1580+354+(-9+0+1)</f>
        <v>5946</v>
      </c>
      <c r="H22">
        <f>4030+1580+406+(-9+0+1)</f>
        <v>6008</v>
      </c>
      <c r="I22">
        <f>4050+1580+504+(-9+0+1)</f>
        <v>6126</v>
      </c>
      <c r="L22">
        <f>3080+1720+1140+448+(-14+0-2+0)</f>
        <v>6372</v>
      </c>
    </row>
    <row r="23" spans="1:12">
      <c r="A23" s="4" t="s">
        <v>34</v>
      </c>
      <c r="E23" s="5" t="s">
        <v>35</v>
      </c>
      <c r="F23">
        <f>4010+1580+363+(-14+0+0)</f>
        <v>5939</v>
      </c>
      <c r="G23">
        <f>4020+1580+319+(-9+0+0)</f>
        <v>5910</v>
      </c>
      <c r="H23">
        <f>4030+1580+369+(-9+0+0)</f>
        <v>5970</v>
      </c>
      <c r="I23">
        <f>4050+1580+461+(-9+0+0)</f>
        <v>6082</v>
      </c>
      <c r="L23">
        <f>3080+1720+1140+394+(-14+0-2+-1)</f>
        <v>6317</v>
      </c>
    </row>
    <row r="24" spans="1:12">
      <c r="A24" s="5" t="s">
        <v>2</v>
      </c>
      <c r="B24" s="6" t="s">
        <v>3</v>
      </c>
      <c r="C24" s="6" t="s">
        <v>4</v>
      </c>
      <c r="E24" s="5" t="s">
        <v>36</v>
      </c>
      <c r="F24">
        <f>4010+1320+523+(-14+0+0)</f>
        <v>5839</v>
      </c>
      <c r="G24">
        <f>4020+1320+491+(-9+0+0)</f>
        <v>5822</v>
      </c>
      <c r="H24">
        <f>4030+1320+533+(-9+0+0)</f>
        <v>5874</v>
      </c>
      <c r="I24">
        <f>4050+1320+608+(-9+0+0)</f>
        <v>5969</v>
      </c>
      <c r="L24">
        <f>3080+1720+950+542+(-14+0-3+0)</f>
        <v>6275</v>
      </c>
    </row>
    <row r="25" spans="1:12">
      <c r="A25" t="s">
        <v>37</v>
      </c>
      <c r="B25">
        <v>2</v>
      </c>
      <c r="C25">
        <v>3620</v>
      </c>
      <c r="E25" s="5" t="s">
        <v>38</v>
      </c>
      <c r="F25">
        <f>4010+1320+488+(-14+0+-1)</f>
        <v>5803</v>
      </c>
      <c r="G25">
        <f>4020+1320+460+(-9+0+-1)</f>
        <v>5790</v>
      </c>
      <c r="H25">
        <f>4030+1320+499+(-9+0+-1)</f>
        <v>5839</v>
      </c>
      <c r="I25">
        <f>4050+1320+568+(-9+0+-1)</f>
        <v>5928</v>
      </c>
      <c r="L25">
        <f>3080+1720+950+562+(-14+0-3+-2)</f>
        <v>6293</v>
      </c>
    </row>
    <row r="26" spans="1:12">
      <c r="A26" t="s">
        <v>39</v>
      </c>
      <c r="B26">
        <v>2</v>
      </c>
      <c r="C26">
        <v>4120</v>
      </c>
      <c r="E26" s="5" t="s">
        <v>40</v>
      </c>
      <c r="F26">
        <f>4010+1320+497+(-14+0+-2)</f>
        <v>5811</v>
      </c>
      <c r="G26">
        <f>4020+1320+468+(-9+0+-2)</f>
        <v>5797</v>
      </c>
      <c r="H26">
        <f>4030+1320+497+(-9+0+-2)</f>
        <v>5836</v>
      </c>
      <c r="I26">
        <f>4050+1320+556+(-9+0+-2)</f>
        <v>5915</v>
      </c>
    </row>
    <row r="27" spans="1:12">
      <c r="E27" s="5" t="s">
        <v>41</v>
      </c>
      <c r="F27">
        <f>4050+470+1139+(-8+0+0)</f>
        <v>5651</v>
      </c>
      <c r="G27">
        <f>4050+470+1113+(-8+0+-1)</f>
        <v>5624</v>
      </c>
      <c r="H27">
        <f>4050+470+1184+(-8+0+-2)</f>
        <v>5694</v>
      </c>
    </row>
    <row r="28" spans="1:12">
      <c r="A28" s="4" t="s">
        <v>42</v>
      </c>
      <c r="E28" s="5" t="s">
        <v>43</v>
      </c>
      <c r="F28">
        <f>4050+940+551+(-8-1+0)</f>
        <v>5532</v>
      </c>
      <c r="G28">
        <f>4050+940+564+(-8-1+-1)</f>
        <v>5544</v>
      </c>
      <c r="H28">
        <f>4050+940+592+(-8-2+0)</f>
        <v>5572</v>
      </c>
      <c r="I28">
        <f>4050+940+634+(-8-2+-1)</f>
        <v>5613</v>
      </c>
    </row>
    <row r="29" spans="1:12">
      <c r="A29" s="5" t="s">
        <v>2</v>
      </c>
      <c r="B29" s="6" t="s">
        <v>3</v>
      </c>
      <c r="C29" s="6" t="s">
        <v>4</v>
      </c>
    </row>
    <row r="30" spans="1:12">
      <c r="A30" t="s">
        <v>44</v>
      </c>
      <c r="B30">
        <v>2</v>
      </c>
      <c r="C30">
        <v>4050</v>
      </c>
    </row>
    <row r="32" spans="1:12">
      <c r="A32" s="4" t="s">
        <v>45</v>
      </c>
    </row>
    <row r="33" spans="1:3">
      <c r="A33" s="5" t="s">
        <v>2</v>
      </c>
      <c r="B33" s="6" t="s">
        <v>3</v>
      </c>
      <c r="C33" s="6" t="s">
        <v>4</v>
      </c>
    </row>
    <row r="34" spans="1:3">
      <c r="A34" t="s">
        <v>46</v>
      </c>
      <c r="B34">
        <v>2</v>
      </c>
      <c r="C34">
        <v>3600</v>
      </c>
    </row>
    <row r="35" spans="1:3">
      <c r="A35" t="s">
        <v>47</v>
      </c>
      <c r="B35">
        <v>2</v>
      </c>
      <c r="C35">
        <v>4010</v>
      </c>
    </row>
    <row r="36" spans="1:3">
      <c r="A36" t="s">
        <v>48</v>
      </c>
      <c r="B36">
        <v>2</v>
      </c>
      <c r="C36">
        <v>4100</v>
      </c>
    </row>
    <row r="38" spans="1:3">
      <c r="A38" s="4" t="s">
        <v>49</v>
      </c>
    </row>
    <row r="39" spans="1:3">
      <c r="A39" s="5" t="s">
        <v>2</v>
      </c>
      <c r="B39" s="6" t="s">
        <v>3</v>
      </c>
      <c r="C39" s="6" t="s">
        <v>4</v>
      </c>
    </row>
    <row r="40" spans="1:3">
      <c r="A40" t="s">
        <v>50</v>
      </c>
      <c r="B40">
        <v>4</v>
      </c>
      <c r="C40">
        <v>1580</v>
      </c>
    </row>
    <row r="41" spans="1:3">
      <c r="A41" t="s">
        <v>51</v>
      </c>
      <c r="B41">
        <v>4</v>
      </c>
      <c r="C41">
        <v>2060</v>
      </c>
    </row>
    <row r="43" spans="1:3">
      <c r="A43" s="4" t="s">
        <v>52</v>
      </c>
    </row>
    <row r="44" spans="1:3">
      <c r="A44" s="5" t="s">
        <v>2</v>
      </c>
      <c r="B44" s="6" t="s">
        <v>3</v>
      </c>
      <c r="C44" s="6" t="s">
        <v>4</v>
      </c>
    </row>
    <row r="45" spans="1:3">
      <c r="A45" t="s">
        <v>53</v>
      </c>
      <c r="B45">
        <v>2</v>
      </c>
      <c r="C45">
        <v>1320</v>
      </c>
    </row>
    <row r="46" spans="1:3">
      <c r="A46" t="s">
        <v>54</v>
      </c>
      <c r="B46">
        <v>6</v>
      </c>
      <c r="C46">
        <v>1580</v>
      </c>
    </row>
    <row r="47" spans="1:3">
      <c r="A47" t="s">
        <v>55</v>
      </c>
      <c r="B47">
        <v>4</v>
      </c>
      <c r="C47">
        <v>2060</v>
      </c>
    </row>
    <row r="49" spans="1:3">
      <c r="A49" s="4" t="s">
        <v>56</v>
      </c>
    </row>
    <row r="50" spans="1:3">
      <c r="A50" s="5" t="s">
        <v>2</v>
      </c>
      <c r="B50" s="6" t="s">
        <v>3</v>
      </c>
      <c r="C50" s="6" t="s">
        <v>4</v>
      </c>
    </row>
    <row r="51" spans="1:3">
      <c r="A51" t="s">
        <v>57</v>
      </c>
      <c r="B51">
        <v>2</v>
      </c>
      <c r="C51">
        <v>1320</v>
      </c>
    </row>
    <row r="52" spans="1:3">
      <c r="A52" t="s">
        <v>58</v>
      </c>
      <c r="B52">
        <v>2</v>
      </c>
      <c r="C52">
        <v>1580</v>
      </c>
    </row>
    <row r="54" spans="1:3">
      <c r="A54" s="4" t="s">
        <v>59</v>
      </c>
    </row>
    <row r="55" spans="1:3">
      <c r="A55" s="5" t="s">
        <v>2</v>
      </c>
      <c r="B55" s="6" t="s">
        <v>3</v>
      </c>
      <c r="C55" s="6" t="s">
        <v>4</v>
      </c>
    </row>
    <row r="56" spans="1:3">
      <c r="A56" t="s">
        <v>60</v>
      </c>
      <c r="B56">
        <v>2</v>
      </c>
      <c r="C56">
        <v>302</v>
      </c>
    </row>
    <row r="57" spans="1:3">
      <c r="A57" t="s">
        <v>61</v>
      </c>
      <c r="B57">
        <v>2</v>
      </c>
      <c r="C57">
        <v>304</v>
      </c>
    </row>
    <row r="58" spans="1:3">
      <c r="A58" t="s">
        <v>62</v>
      </c>
      <c r="B58">
        <v>2</v>
      </c>
      <c r="C58">
        <v>319</v>
      </c>
    </row>
    <row r="59" spans="1:3">
      <c r="A59" t="s">
        <v>63</v>
      </c>
      <c r="B59">
        <v>2</v>
      </c>
      <c r="C59">
        <v>325</v>
      </c>
    </row>
    <row r="60" spans="1:3">
      <c r="A60" t="s">
        <v>64</v>
      </c>
      <c r="B60">
        <v>2</v>
      </c>
      <c r="C60">
        <v>327</v>
      </c>
    </row>
    <row r="61" spans="1:3">
      <c r="A61" t="s">
        <v>65</v>
      </c>
      <c r="B61">
        <v>2</v>
      </c>
      <c r="C61">
        <v>332</v>
      </c>
    </row>
    <row r="62" spans="1:3">
      <c r="A62" t="s">
        <v>66</v>
      </c>
      <c r="B62">
        <v>4</v>
      </c>
      <c r="C62">
        <v>349</v>
      </c>
    </row>
    <row r="63" spans="1:3">
      <c r="A63" t="s">
        <v>67</v>
      </c>
      <c r="B63">
        <v>2</v>
      </c>
      <c r="C63">
        <v>354</v>
      </c>
    </row>
    <row r="64" spans="1:3">
      <c r="A64" t="s">
        <v>68</v>
      </c>
      <c r="B64">
        <v>2</v>
      </c>
      <c r="C64">
        <v>390</v>
      </c>
    </row>
    <row r="65" spans="1:3">
      <c r="A65" t="s">
        <v>69</v>
      </c>
      <c r="B65">
        <v>2</v>
      </c>
      <c r="C65">
        <v>460</v>
      </c>
    </row>
    <row r="66" spans="1:3">
      <c r="A66" t="s">
        <v>70</v>
      </c>
      <c r="B66">
        <v>2</v>
      </c>
      <c r="C66">
        <v>468</v>
      </c>
    </row>
    <row r="67" spans="1:3">
      <c r="A67" t="s">
        <v>71</v>
      </c>
      <c r="B67">
        <v>2</v>
      </c>
      <c r="C67">
        <v>491</v>
      </c>
    </row>
    <row r="69" spans="1:3">
      <c r="A69" s="4" t="s">
        <v>72</v>
      </c>
    </row>
    <row r="70" spans="1:3">
      <c r="A70" s="5" t="s">
        <v>2</v>
      </c>
      <c r="B70" s="6" t="s">
        <v>3</v>
      </c>
      <c r="C70" s="6" t="s">
        <v>4</v>
      </c>
    </row>
    <row r="71" spans="1:3">
      <c r="A71" t="s">
        <v>73</v>
      </c>
      <c r="B71">
        <v>2</v>
      </c>
      <c r="C71">
        <v>470</v>
      </c>
    </row>
    <row r="72" spans="1:3">
      <c r="A72" t="s">
        <v>74</v>
      </c>
      <c r="B72">
        <v>2</v>
      </c>
      <c r="C72">
        <v>551</v>
      </c>
    </row>
    <row r="73" spans="1:3">
      <c r="A73" t="s">
        <v>75</v>
      </c>
      <c r="B73">
        <v>2</v>
      </c>
      <c r="C73">
        <v>564</v>
      </c>
    </row>
    <row r="74" spans="1:3">
      <c r="A74" t="s">
        <v>76</v>
      </c>
      <c r="B74">
        <v>2</v>
      </c>
      <c r="C74">
        <v>592</v>
      </c>
    </row>
    <row r="75" spans="1:3">
      <c r="A75" t="s">
        <v>77</v>
      </c>
      <c r="B75">
        <v>2</v>
      </c>
      <c r="C75">
        <v>634</v>
      </c>
    </row>
    <row r="76" spans="1:3">
      <c r="A76" t="s">
        <v>78</v>
      </c>
      <c r="B76">
        <v>4</v>
      </c>
      <c r="C76">
        <v>940</v>
      </c>
    </row>
    <row r="77" spans="1:3">
      <c r="A77" t="s">
        <v>79</v>
      </c>
      <c r="B77">
        <v>2</v>
      </c>
      <c r="C77">
        <v>1113</v>
      </c>
    </row>
    <row r="78" spans="1:3">
      <c r="A78" t="s">
        <v>80</v>
      </c>
      <c r="B78">
        <v>2</v>
      </c>
      <c r="C78">
        <v>1139</v>
      </c>
    </row>
    <row r="79" spans="1:3">
      <c r="A79" t="s">
        <v>81</v>
      </c>
      <c r="B79">
        <v>2</v>
      </c>
      <c r="C79">
        <v>1184</v>
      </c>
    </row>
    <row r="81" spans="1:3">
      <c r="A81" s="4" t="s">
        <v>82</v>
      </c>
    </row>
    <row r="82" spans="1:3">
      <c r="A82" s="5" t="s">
        <v>2</v>
      </c>
      <c r="B82" s="6" t="s">
        <v>3</v>
      </c>
      <c r="C82" s="6" t="s">
        <v>4</v>
      </c>
    </row>
    <row r="83" spans="1:3">
      <c r="A83" t="s">
        <v>83</v>
      </c>
      <c r="B83">
        <v>2</v>
      </c>
      <c r="C83">
        <v>357</v>
      </c>
    </row>
    <row r="84" spans="1:3">
      <c r="A84" t="s">
        <v>84</v>
      </c>
      <c r="B84">
        <v>2</v>
      </c>
      <c r="C84">
        <v>364</v>
      </c>
    </row>
    <row r="85" spans="1:3">
      <c r="A85" t="s">
        <v>85</v>
      </c>
      <c r="B85">
        <v>2</v>
      </c>
      <c r="C85">
        <v>369</v>
      </c>
    </row>
    <row r="86" spans="1:3">
      <c r="A86" t="s">
        <v>86</v>
      </c>
      <c r="B86">
        <v>2</v>
      </c>
      <c r="C86">
        <v>378</v>
      </c>
    </row>
    <row r="87" spans="1:3">
      <c r="A87" t="s">
        <v>87</v>
      </c>
      <c r="B87">
        <v>2</v>
      </c>
      <c r="C87">
        <v>388</v>
      </c>
    </row>
    <row r="88" spans="1:3">
      <c r="A88" t="s">
        <v>88</v>
      </c>
      <c r="B88">
        <v>2</v>
      </c>
      <c r="C88">
        <v>395</v>
      </c>
    </row>
    <row r="89" spans="1:3">
      <c r="A89" t="s">
        <v>89</v>
      </c>
      <c r="B89">
        <v>2</v>
      </c>
      <c r="C89">
        <v>406</v>
      </c>
    </row>
    <row r="90" spans="1:3">
      <c r="A90" t="s">
        <v>90</v>
      </c>
      <c r="B90">
        <v>2</v>
      </c>
      <c r="C90">
        <v>410</v>
      </c>
    </row>
    <row r="91" spans="1:3">
      <c r="A91" t="s">
        <v>91</v>
      </c>
      <c r="B91">
        <v>2</v>
      </c>
      <c r="C91">
        <v>416</v>
      </c>
    </row>
    <row r="92" spans="1:3">
      <c r="A92" t="s">
        <v>92</v>
      </c>
      <c r="B92">
        <v>2</v>
      </c>
      <c r="C92">
        <v>457</v>
      </c>
    </row>
    <row r="93" spans="1:3">
      <c r="A93" t="s">
        <v>93</v>
      </c>
      <c r="B93">
        <v>2</v>
      </c>
      <c r="C93">
        <v>461</v>
      </c>
    </row>
    <row r="94" spans="1:3">
      <c r="A94" t="s">
        <v>94</v>
      </c>
      <c r="B94">
        <v>2</v>
      </c>
      <c r="C94">
        <v>471</v>
      </c>
    </row>
    <row r="95" spans="1:3">
      <c r="A95" t="s">
        <v>95</v>
      </c>
      <c r="B95">
        <v>2</v>
      </c>
      <c r="C95">
        <v>485</v>
      </c>
    </row>
    <row r="96" spans="1:3">
      <c r="A96" t="s">
        <v>96</v>
      </c>
      <c r="B96">
        <v>2</v>
      </c>
      <c r="C96">
        <v>490</v>
      </c>
    </row>
    <row r="97" spans="1:3">
      <c r="A97" t="s">
        <v>97</v>
      </c>
      <c r="B97">
        <v>2</v>
      </c>
      <c r="C97">
        <v>497</v>
      </c>
    </row>
    <row r="98" spans="1:3">
      <c r="A98" t="s">
        <v>98</v>
      </c>
      <c r="B98">
        <v>2</v>
      </c>
      <c r="C98">
        <v>499</v>
      </c>
    </row>
    <row r="99" spans="1:3">
      <c r="A99" t="s">
        <v>99</v>
      </c>
      <c r="B99">
        <v>2</v>
      </c>
      <c r="C99">
        <v>504</v>
      </c>
    </row>
    <row r="100" spans="1:3">
      <c r="A100" t="s">
        <v>100</v>
      </c>
      <c r="B100">
        <v>2</v>
      </c>
      <c r="C100">
        <v>519</v>
      </c>
    </row>
    <row r="101" spans="1:3">
      <c r="A101" t="s">
        <v>101</v>
      </c>
      <c r="B101">
        <v>2</v>
      </c>
      <c r="C101">
        <v>533</v>
      </c>
    </row>
    <row r="102" spans="1:3">
      <c r="A102" t="s">
        <v>102</v>
      </c>
      <c r="B102">
        <v>2</v>
      </c>
      <c r="C102">
        <v>534</v>
      </c>
    </row>
    <row r="103" spans="1:3">
      <c r="A103" t="s">
        <v>103</v>
      </c>
      <c r="B103">
        <v>2</v>
      </c>
      <c r="C103">
        <v>545</v>
      </c>
    </row>
    <row r="104" spans="1:3">
      <c r="A104" t="s">
        <v>104</v>
      </c>
      <c r="B104">
        <v>2</v>
      </c>
      <c r="C104">
        <v>556</v>
      </c>
    </row>
    <row r="105" spans="1:3">
      <c r="A105" t="s">
        <v>105</v>
      </c>
      <c r="B105">
        <v>2</v>
      </c>
      <c r="C105">
        <v>562</v>
      </c>
    </row>
    <row r="106" spans="1:3">
      <c r="A106" t="s">
        <v>106</v>
      </c>
      <c r="B106">
        <v>2</v>
      </c>
      <c r="C106">
        <v>568</v>
      </c>
    </row>
    <row r="107" spans="1:3">
      <c r="A107" t="s">
        <v>107</v>
      </c>
      <c r="B107">
        <v>2</v>
      </c>
      <c r="C107">
        <v>602</v>
      </c>
    </row>
    <row r="108" spans="1:3">
      <c r="A108" t="s">
        <v>108</v>
      </c>
      <c r="B108">
        <v>2</v>
      </c>
      <c r="C108">
        <v>608</v>
      </c>
    </row>
    <row r="109" spans="1:3">
      <c r="A109" t="s">
        <v>109</v>
      </c>
      <c r="B109">
        <v>4</v>
      </c>
      <c r="C109">
        <v>1320</v>
      </c>
    </row>
    <row r="110" spans="1:3">
      <c r="A110" t="s">
        <v>110</v>
      </c>
      <c r="B110">
        <v>12</v>
      </c>
      <c r="C110">
        <v>1580</v>
      </c>
    </row>
    <row r="111" spans="1:3">
      <c r="A111" t="s">
        <v>111</v>
      </c>
      <c r="B111">
        <v>8</v>
      </c>
      <c r="C111">
        <v>2060</v>
      </c>
    </row>
    <row r="113" spans="1:3">
      <c r="A113" s="4" t="s">
        <v>112</v>
      </c>
    </row>
    <row r="114" spans="1:3">
      <c r="A114" s="5" t="s">
        <v>2</v>
      </c>
      <c r="B114" s="6" t="s">
        <v>3</v>
      </c>
      <c r="C114" s="6" t="s">
        <v>4</v>
      </c>
    </row>
    <row r="115" spans="1:3">
      <c r="A115" t="s">
        <v>113</v>
      </c>
      <c r="B115">
        <v>2</v>
      </c>
      <c r="C115">
        <v>363</v>
      </c>
    </row>
    <row r="116" spans="1:3">
      <c r="A116" t="s">
        <v>114</v>
      </c>
      <c r="B116">
        <v>2</v>
      </c>
      <c r="C116">
        <v>370</v>
      </c>
    </row>
    <row r="117" spans="1:3">
      <c r="A117" t="s">
        <v>115</v>
      </c>
      <c r="B117">
        <v>2</v>
      </c>
      <c r="C117">
        <v>377</v>
      </c>
    </row>
    <row r="118" spans="1:3">
      <c r="A118" t="s">
        <v>116</v>
      </c>
      <c r="B118">
        <v>2</v>
      </c>
      <c r="C118">
        <v>393</v>
      </c>
    </row>
    <row r="119" spans="1:3">
      <c r="A119" t="s">
        <v>117</v>
      </c>
      <c r="B119">
        <v>2</v>
      </c>
      <c r="C119">
        <v>401</v>
      </c>
    </row>
    <row r="120" spans="1:3">
      <c r="A120" t="s">
        <v>118</v>
      </c>
      <c r="B120">
        <v>2</v>
      </c>
      <c r="C120">
        <v>403</v>
      </c>
    </row>
    <row r="121" spans="1:3">
      <c r="A121" t="s">
        <v>119</v>
      </c>
      <c r="B121">
        <v>2</v>
      </c>
      <c r="C121">
        <v>417</v>
      </c>
    </row>
    <row r="122" spans="1:3">
      <c r="A122" t="s">
        <v>120</v>
      </c>
      <c r="B122">
        <v>2</v>
      </c>
      <c r="C122">
        <v>434</v>
      </c>
    </row>
    <row r="123" spans="1:3">
      <c r="A123" t="s">
        <v>121</v>
      </c>
      <c r="B123">
        <v>2</v>
      </c>
      <c r="C123">
        <v>437</v>
      </c>
    </row>
    <row r="124" spans="1:3">
      <c r="A124" t="s">
        <v>122</v>
      </c>
      <c r="B124">
        <v>2</v>
      </c>
      <c r="C124">
        <v>476</v>
      </c>
    </row>
    <row r="125" spans="1:3">
      <c r="A125" t="s">
        <v>123</v>
      </c>
      <c r="B125">
        <v>2</v>
      </c>
      <c r="C125">
        <v>488</v>
      </c>
    </row>
    <row r="126" spans="1:3">
      <c r="A126" t="s">
        <v>124</v>
      </c>
      <c r="B126">
        <v>2</v>
      </c>
      <c r="C126">
        <v>497</v>
      </c>
    </row>
    <row r="127" spans="1:3">
      <c r="A127" t="s">
        <v>125</v>
      </c>
      <c r="B127">
        <v>2</v>
      </c>
      <c r="C127">
        <v>523</v>
      </c>
    </row>
    <row r="129" spans="1:3">
      <c r="A129" s="4" t="s">
        <v>126</v>
      </c>
    </row>
    <row r="130" spans="1:3">
      <c r="A130" s="5" t="s">
        <v>2</v>
      </c>
      <c r="B130" s="6" t="s">
        <v>3</v>
      </c>
      <c r="C130" s="6" t="s">
        <v>4</v>
      </c>
    </row>
    <row r="131" spans="1:3">
      <c r="A131" t="s">
        <v>127</v>
      </c>
      <c r="B131">
        <v>2</v>
      </c>
      <c r="C131">
        <v>394</v>
      </c>
    </row>
    <row r="132" spans="1:3">
      <c r="A132" t="s">
        <v>128</v>
      </c>
      <c r="B132">
        <v>2</v>
      </c>
      <c r="C132">
        <v>448</v>
      </c>
    </row>
    <row r="133" spans="1:3">
      <c r="A133" t="s">
        <v>129</v>
      </c>
      <c r="B133">
        <v>2</v>
      </c>
      <c r="C133">
        <v>491</v>
      </c>
    </row>
    <row r="134" spans="1:3">
      <c r="A134" t="s">
        <v>130</v>
      </c>
      <c r="B134">
        <v>2</v>
      </c>
      <c r="C134">
        <v>506</v>
      </c>
    </row>
    <row r="135" spans="1:3">
      <c r="A135" t="s">
        <v>131</v>
      </c>
      <c r="B135">
        <v>2</v>
      </c>
      <c r="C135">
        <v>538</v>
      </c>
    </row>
    <row r="136" spans="1:3">
      <c r="A136" t="s">
        <v>132</v>
      </c>
      <c r="B136">
        <v>2</v>
      </c>
      <c r="C136">
        <v>542</v>
      </c>
    </row>
    <row r="137" spans="1:3">
      <c r="A137" t="s">
        <v>133</v>
      </c>
      <c r="B137">
        <v>2</v>
      </c>
      <c r="C137">
        <v>547</v>
      </c>
    </row>
    <row r="138" spans="1:3">
      <c r="A138" t="s">
        <v>134</v>
      </c>
      <c r="B138">
        <v>2</v>
      </c>
      <c r="C138">
        <v>562</v>
      </c>
    </row>
    <row r="139" spans="1:3">
      <c r="A139" t="s">
        <v>135</v>
      </c>
      <c r="B139">
        <v>2</v>
      </c>
      <c r="C139">
        <v>665</v>
      </c>
    </row>
    <row r="140" spans="1:3">
      <c r="A140" t="s">
        <v>136</v>
      </c>
      <c r="B140">
        <v>2</v>
      </c>
      <c r="C140">
        <v>697</v>
      </c>
    </row>
    <row r="141" spans="1:3">
      <c r="A141" t="s">
        <v>137</v>
      </c>
      <c r="B141">
        <v>2</v>
      </c>
      <c r="C141">
        <v>847</v>
      </c>
    </row>
    <row r="142" spans="1:3">
      <c r="A142" t="s">
        <v>138</v>
      </c>
      <c r="B142">
        <v>2</v>
      </c>
      <c r="C142">
        <v>950</v>
      </c>
    </row>
    <row r="143" spans="1:3">
      <c r="A143" t="s">
        <v>139</v>
      </c>
      <c r="B143">
        <v>2</v>
      </c>
      <c r="C143">
        <v>1115</v>
      </c>
    </row>
    <row r="144" spans="1:3">
      <c r="A144" t="s">
        <v>140</v>
      </c>
      <c r="B144">
        <v>10</v>
      </c>
      <c r="C144">
        <v>1140</v>
      </c>
    </row>
    <row r="145" spans="1:3">
      <c r="A145" t="s">
        <v>141</v>
      </c>
      <c r="B145">
        <v>4</v>
      </c>
      <c r="C145">
        <v>1720</v>
      </c>
    </row>
    <row r="146" spans="1:3">
      <c r="A146" t="s">
        <v>142</v>
      </c>
      <c r="B146">
        <v>2</v>
      </c>
      <c r="C146">
        <v>1920</v>
      </c>
    </row>
    <row r="148" spans="1:3">
      <c r="A148" s="8" t="s">
        <v>143</v>
      </c>
    </row>
    <row r="150" spans="1:3">
      <c r="A150" s="8" t="s">
        <v>126</v>
      </c>
    </row>
    <row r="151" spans="1:3">
      <c r="A151" s="9" t="s">
        <v>2</v>
      </c>
      <c r="B151" s="10" t="s">
        <v>3</v>
      </c>
      <c r="C151" s="10" t="s">
        <v>4</v>
      </c>
    </row>
    <row r="152" spans="1:3">
      <c r="A152" s="11" t="s">
        <v>144</v>
      </c>
      <c r="B152">
        <v>2</v>
      </c>
      <c r="C152">
        <v>860</v>
      </c>
    </row>
    <row r="153" spans="1:3">
      <c r="A153" t="s">
        <v>145</v>
      </c>
      <c r="B153">
        <v>2</v>
      </c>
      <c r="C153">
        <v>698</v>
      </c>
    </row>
    <row r="155" spans="1:3">
      <c r="A155" s="8" t="s">
        <v>146</v>
      </c>
    </row>
    <row r="156" spans="1:3">
      <c r="A156" s="9" t="s">
        <v>2</v>
      </c>
      <c r="B156" s="10" t="s">
        <v>3</v>
      </c>
      <c r="C156" s="10" t="s">
        <v>4</v>
      </c>
    </row>
    <row r="157" spans="1:3">
      <c r="A157" s="11" t="s">
        <v>147</v>
      </c>
      <c r="B157">
        <v>2</v>
      </c>
      <c r="C157">
        <v>3675</v>
      </c>
    </row>
    <row r="159" spans="1:3">
      <c r="A159" s="8" t="s">
        <v>1</v>
      </c>
    </row>
    <row r="160" spans="1:3">
      <c r="A160" s="9" t="s">
        <v>2</v>
      </c>
      <c r="B160" s="10" t="s">
        <v>3</v>
      </c>
      <c r="C160" s="10" t="s">
        <v>4</v>
      </c>
    </row>
    <row r="161" spans="1:3">
      <c r="A161" s="11" t="s">
        <v>148</v>
      </c>
      <c r="B161">
        <v>2</v>
      </c>
      <c r="C161">
        <v>1650</v>
      </c>
    </row>
    <row r="162" spans="1:3">
      <c r="A162" s="11" t="s">
        <v>149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zoomScale="80" zoomScaleNormal="80" workbookViewId="0">
      <selection activeCell="E7" sqref="E7"/>
    </sheetView>
  </sheetViews>
  <sheetFormatPr defaultRowHeight="15"/>
  <cols>
    <col min="1" max="1" width="56" customWidth="1"/>
  </cols>
  <sheetData>
    <row r="1" spans="1:12" ht="20.25">
      <c r="A1" s="1" t="s">
        <v>0</v>
      </c>
    </row>
    <row r="2" spans="1:12">
      <c r="A2" s="3"/>
    </row>
    <row r="3" spans="1:12">
      <c r="A3" s="3"/>
      <c r="B3" s="3"/>
    </row>
    <row r="5" spans="1:12">
      <c r="A5" s="4" t="s">
        <v>1</v>
      </c>
    </row>
    <row r="6" spans="1:12" ht="20.25">
      <c r="A6" s="5" t="s">
        <v>2</v>
      </c>
      <c r="B6" s="6" t="s">
        <v>3</v>
      </c>
      <c r="C6" s="6" t="s">
        <v>4</v>
      </c>
      <c r="E6" s="1" t="s">
        <v>5</v>
      </c>
    </row>
    <row r="7" spans="1:12">
      <c r="A7" t="s">
        <v>6</v>
      </c>
      <c r="B7">
        <v>2</v>
      </c>
      <c r="C7">
        <v>3440</v>
      </c>
      <c r="E7" s="3"/>
    </row>
    <row r="8" spans="1:12">
      <c r="A8" s="7" t="s">
        <v>150</v>
      </c>
      <c r="E8" s="3"/>
      <c r="F8" s="3"/>
    </row>
    <row r="10" spans="1:12">
      <c r="A10" s="4" t="s">
        <v>8</v>
      </c>
      <c r="E10" s="5" t="s">
        <v>9</v>
      </c>
    </row>
    <row r="11" spans="1:12">
      <c r="A11" s="5" t="s">
        <v>2</v>
      </c>
      <c r="B11" s="6" t="s">
        <v>3</v>
      </c>
      <c r="C11" s="6" t="s">
        <v>4</v>
      </c>
    </row>
    <row r="12" spans="1:12">
      <c r="A12" t="s">
        <v>10</v>
      </c>
      <c r="B12">
        <v>2</v>
      </c>
      <c r="C12">
        <v>4180</v>
      </c>
      <c r="F12" s="6" t="s">
        <v>11</v>
      </c>
      <c r="G12" s="6" t="s">
        <v>12</v>
      </c>
      <c r="H12" s="6" t="s">
        <v>13</v>
      </c>
      <c r="I12" s="6" t="s">
        <v>14</v>
      </c>
      <c r="J12" s="6"/>
      <c r="K12" s="6"/>
      <c r="L12" s="6" t="s">
        <v>17</v>
      </c>
    </row>
    <row r="14" spans="1:12">
      <c r="A14" s="4" t="s">
        <v>18</v>
      </c>
      <c r="E14" s="5" t="s">
        <v>19</v>
      </c>
      <c r="F14">
        <f>3750+2150+532+(-8+0+0)</f>
        <v>6424</v>
      </c>
      <c r="G14">
        <f>3770+2150+441+(-8+0+0)</f>
        <v>6353</v>
      </c>
      <c r="H14">
        <f>3780+2150+512+(-3+0+0)</f>
        <v>6439</v>
      </c>
      <c r="I14">
        <f>3800+2150+664+(-3+0+0)</f>
        <v>6611</v>
      </c>
      <c r="L14">
        <f>3190+2000+1200+1188+(-9+0+0+0)</f>
        <v>7569</v>
      </c>
    </row>
    <row r="15" spans="1:12">
      <c r="A15" s="5" t="s">
        <v>2</v>
      </c>
      <c r="B15" s="6" t="s">
        <v>3</v>
      </c>
      <c r="C15" s="6" t="s">
        <v>4</v>
      </c>
      <c r="E15" s="5" t="s">
        <v>20</v>
      </c>
      <c r="F15">
        <f>3750+2150+492+(-8+0+-1)</f>
        <v>6383</v>
      </c>
      <c r="G15">
        <f>3770+2150+400+(-8+0+-1)</f>
        <v>6311</v>
      </c>
      <c r="H15">
        <f>3780+2150+470+(-3+0+-1)</f>
        <v>6396</v>
      </c>
      <c r="I15">
        <f>3800+2150+623+(-3+0+-1)</f>
        <v>6569</v>
      </c>
      <c r="L15">
        <f>3190+2000+1200+913+(-9+0+0+-1)</f>
        <v>7293</v>
      </c>
    </row>
    <row r="16" spans="1:12">
      <c r="A16" t="s">
        <v>21</v>
      </c>
      <c r="B16">
        <v>2</v>
      </c>
      <c r="C16">
        <v>3780</v>
      </c>
      <c r="E16" s="5" t="s">
        <v>22</v>
      </c>
      <c r="F16">
        <f>3750+2150+472+(-8-1+0)</f>
        <v>6363</v>
      </c>
      <c r="G16">
        <f>3770+2150+382+(-8-1+0)</f>
        <v>6293</v>
      </c>
      <c r="H16">
        <f>3780+2150+449+(-3-1+0)</f>
        <v>6375</v>
      </c>
      <c r="I16">
        <f>3800+2150+595+(-3-1+0)</f>
        <v>6541</v>
      </c>
      <c r="L16">
        <f>3190+2000+1200+758+(-9+0-1+0)</f>
        <v>7138</v>
      </c>
    </row>
    <row r="17" spans="1:12">
      <c r="A17" t="s">
        <v>23</v>
      </c>
      <c r="B17">
        <v>2</v>
      </c>
      <c r="C17">
        <v>3800</v>
      </c>
      <c r="E17" s="5" t="s">
        <v>24</v>
      </c>
      <c r="F17">
        <f>3750+2150+490+(-8-1+-1)</f>
        <v>6380</v>
      </c>
      <c r="G17">
        <f>3770+2150+401+(-8-1+-1)</f>
        <v>6311</v>
      </c>
      <c r="H17">
        <f>3780+2150+465+(-3-1+-1)</f>
        <v>6390</v>
      </c>
      <c r="I17">
        <f>3800+2150+606+(-3-1+-1)</f>
        <v>6551</v>
      </c>
      <c r="L17">
        <f>3190+2000+1200+604+(-9+0-1+-1)</f>
        <v>6983</v>
      </c>
    </row>
    <row r="18" spans="1:12">
      <c r="A18" t="s">
        <v>25</v>
      </c>
      <c r="B18">
        <v>2</v>
      </c>
      <c r="C18">
        <v>4190</v>
      </c>
      <c r="E18" s="5" t="s">
        <v>26</v>
      </c>
      <c r="F18">
        <f>4270+1640+467+(-8+0+0)</f>
        <v>6369</v>
      </c>
      <c r="G18">
        <f>4290+1640+387+(-8+0+0)</f>
        <v>6309</v>
      </c>
      <c r="H18">
        <f>4300+1640+454+(-3+0+0)</f>
        <v>6391</v>
      </c>
      <c r="I18">
        <f>4320+1640+590+(-3+0+0)</f>
        <v>6547</v>
      </c>
      <c r="L18">
        <f>3190+1800+1200+719+(-9-1+0+0)</f>
        <v>6899</v>
      </c>
    </row>
    <row r="19" spans="1:12">
      <c r="A19" t="s">
        <v>27</v>
      </c>
      <c r="B19">
        <v>2</v>
      </c>
      <c r="C19">
        <v>4210</v>
      </c>
      <c r="E19" s="5" t="s">
        <v>28</v>
      </c>
      <c r="F19">
        <f>4270+1640+442+(-8+0+-1)</f>
        <v>6343</v>
      </c>
      <c r="G19">
        <f>4290+1640+365+(-8+0+-1)</f>
        <v>6286</v>
      </c>
      <c r="H19">
        <f>4300+1640+428+(-3+0+-1)</f>
        <v>6364</v>
      </c>
      <c r="I19">
        <f>4320+1640+561+(-3+0+-1)</f>
        <v>6517</v>
      </c>
      <c r="L19">
        <f>3190+1800+1200+589+(-9-1+0+-1)</f>
        <v>6768</v>
      </c>
    </row>
    <row r="20" spans="1:12">
      <c r="A20" t="s">
        <v>29</v>
      </c>
      <c r="B20">
        <v>2</v>
      </c>
      <c r="C20">
        <v>4300</v>
      </c>
      <c r="E20" s="5" t="s">
        <v>30</v>
      </c>
      <c r="F20">
        <f>4270+1640+435+(-8-1+0)</f>
        <v>6336</v>
      </c>
      <c r="G20">
        <f>4290+1640+364+(-8-1+0)</f>
        <v>6285</v>
      </c>
      <c r="H20">
        <f>4300+1640+422+(-3-1+0)</f>
        <v>6358</v>
      </c>
      <c r="I20">
        <f>4320+1640+541+(-3-1+0)</f>
        <v>6497</v>
      </c>
      <c r="L20">
        <f>3190+1800+1200+539+(-9-1-1+0)</f>
        <v>6718</v>
      </c>
    </row>
    <row r="21" spans="1:12">
      <c r="A21" t="s">
        <v>31</v>
      </c>
      <c r="B21">
        <v>2</v>
      </c>
      <c r="C21">
        <v>4320</v>
      </c>
      <c r="E21" s="5" t="s">
        <v>32</v>
      </c>
      <c r="F21">
        <f>4270+1640+459+(-8-1+-1)</f>
        <v>6359</v>
      </c>
      <c r="G21">
        <f>4290+1640+390+(-8-1+-1)</f>
        <v>6310</v>
      </c>
      <c r="H21">
        <f>4300+1640+443+(-3-1+-1)</f>
        <v>6378</v>
      </c>
      <c r="I21">
        <f>4320+1640+556+(-3-1+-1)</f>
        <v>6511</v>
      </c>
      <c r="L21">
        <f>3190+1800+1200+553+(-9-1-1+-1)</f>
        <v>6731</v>
      </c>
    </row>
    <row r="22" spans="1:12">
      <c r="E22" s="5" t="s">
        <v>33</v>
      </c>
      <c r="F22">
        <f>4170+1640+476+(-8+0+0)</f>
        <v>6278</v>
      </c>
      <c r="G22">
        <f>4180+1640+425+(-3+0+0)</f>
        <v>6242</v>
      </c>
      <c r="H22">
        <f>4190+1640+480+(-3+0+0)</f>
        <v>6307</v>
      </c>
      <c r="I22">
        <f>4210+1640+582+(-3+0+0)</f>
        <v>6429</v>
      </c>
      <c r="L22">
        <f>3190+1800+1200+493+(-9-2+0+0)</f>
        <v>6672</v>
      </c>
    </row>
    <row r="23" spans="1:12">
      <c r="A23" s="4" t="s">
        <v>34</v>
      </c>
      <c r="E23" s="5" t="s">
        <v>35</v>
      </c>
      <c r="F23">
        <f>4170+1640+435+(-8+0+-1)</f>
        <v>6236</v>
      </c>
      <c r="G23">
        <f>4180+1640+388+(-3+0+-1)</f>
        <v>6204</v>
      </c>
      <c r="H23">
        <f>4190+1640+440+(-3+0+-1)</f>
        <v>6266</v>
      </c>
      <c r="I23">
        <f>4210+1640+537+(-3+0+-1)</f>
        <v>6383</v>
      </c>
      <c r="L23">
        <f>3190+1800+1200+436+(-9-2+0+-1)</f>
        <v>6614</v>
      </c>
    </row>
    <row r="24" spans="1:12">
      <c r="A24" s="5" t="s">
        <v>2</v>
      </c>
      <c r="B24" s="6" t="s">
        <v>3</v>
      </c>
      <c r="C24" s="6" t="s">
        <v>4</v>
      </c>
      <c r="E24" s="5" t="s">
        <v>36</v>
      </c>
      <c r="F24">
        <f>4170+1370+599+(-8-1+0)</f>
        <v>6130</v>
      </c>
      <c r="G24">
        <f>4180+1370+566+(-3-1+0)</f>
        <v>6112</v>
      </c>
      <c r="H24">
        <f>4190+1370+610+(-3-1+0)</f>
        <v>6166</v>
      </c>
      <c r="I24">
        <f>4210+1370+689+(-3-1+0)</f>
        <v>6265</v>
      </c>
      <c r="L24">
        <f>3190+1800+1000+591+(-9-2-1+0)</f>
        <v>6569</v>
      </c>
    </row>
    <row r="25" spans="1:12">
      <c r="A25" t="s">
        <v>37</v>
      </c>
      <c r="B25">
        <v>2</v>
      </c>
      <c r="C25">
        <v>3770</v>
      </c>
      <c r="E25" s="5" t="s">
        <v>38</v>
      </c>
      <c r="F25">
        <f>4170+1370+563+(-8-1+-1)</f>
        <v>6093</v>
      </c>
      <c r="G25">
        <f>4180+1370+534+(-3-1+-1)</f>
        <v>6079</v>
      </c>
      <c r="H25">
        <f>4190+1370+575+(-3-1+-1)</f>
        <v>6130</v>
      </c>
      <c r="I25">
        <f>4210+1370+648+(-3-1+-1)</f>
        <v>6223</v>
      </c>
      <c r="L25">
        <f>3190+1800+1000+607+(-9-2-1+-1)</f>
        <v>6584</v>
      </c>
    </row>
    <row r="26" spans="1:12">
      <c r="A26" t="s">
        <v>39</v>
      </c>
      <c r="B26">
        <v>2</v>
      </c>
      <c r="C26">
        <v>4290</v>
      </c>
      <c r="E26" s="5" t="s">
        <v>40</v>
      </c>
      <c r="F26">
        <f>4170+1370+568+(-8-1+-1)</f>
        <v>6098</v>
      </c>
      <c r="G26">
        <f>4180+1370+538+(-3-1+-1)</f>
        <v>6083</v>
      </c>
      <c r="H26">
        <f>4190+1370+569+(-3-1+-1)</f>
        <v>6124</v>
      </c>
      <c r="I26">
        <f>4210+1370+632+(-3-1+-1)</f>
        <v>6207</v>
      </c>
    </row>
    <row r="27" spans="1:12">
      <c r="E27" s="5" t="s">
        <v>41</v>
      </c>
      <c r="F27">
        <f>4210+500+1225+(-4-2+0)</f>
        <v>5929</v>
      </c>
      <c r="G27">
        <f>4210+500+1199+(-4-2+-1)</f>
        <v>5902</v>
      </c>
      <c r="H27">
        <f>4210+500+1273+(-4-2+-1)</f>
        <v>5976</v>
      </c>
    </row>
    <row r="28" spans="1:12">
      <c r="A28" s="4" t="s">
        <v>42</v>
      </c>
      <c r="E28" s="5" t="s">
        <v>43</v>
      </c>
      <c r="F28">
        <f>4210+990+612+(-4+0+0)</f>
        <v>5808</v>
      </c>
      <c r="G28">
        <f>4210+990+626+(-4+0+-1)</f>
        <v>5821</v>
      </c>
      <c r="H28">
        <f>4210+990+655+(-4-1+0)</f>
        <v>5850</v>
      </c>
      <c r="I28">
        <f>4210+990+698+(-4-1+-1)</f>
        <v>5892</v>
      </c>
    </row>
    <row r="29" spans="1:12">
      <c r="A29" s="5" t="s">
        <v>2</v>
      </c>
      <c r="B29" s="6" t="s">
        <v>3</v>
      </c>
      <c r="C29" s="6" t="s">
        <v>4</v>
      </c>
    </row>
    <row r="30" spans="1:12">
      <c r="A30" t="s">
        <v>44</v>
      </c>
      <c r="B30">
        <v>2</v>
      </c>
      <c r="C30">
        <v>4210</v>
      </c>
    </row>
    <row r="32" spans="1:12">
      <c r="A32" s="4" t="s">
        <v>45</v>
      </c>
    </row>
    <row r="33" spans="1:3">
      <c r="A33" s="5" t="s">
        <v>2</v>
      </c>
      <c r="B33" s="6" t="s">
        <v>3</v>
      </c>
      <c r="C33" s="6" t="s">
        <v>4</v>
      </c>
    </row>
    <row r="34" spans="1:3">
      <c r="A34" t="s">
        <v>46</v>
      </c>
      <c r="B34">
        <v>2</v>
      </c>
      <c r="C34">
        <v>3750</v>
      </c>
    </row>
    <row r="35" spans="1:3">
      <c r="A35" t="s">
        <v>47</v>
      </c>
      <c r="B35">
        <v>2</v>
      </c>
      <c r="C35">
        <v>4170</v>
      </c>
    </row>
    <row r="36" spans="1:3">
      <c r="A36" t="s">
        <v>48</v>
      </c>
      <c r="B36">
        <v>2</v>
      </c>
      <c r="C36">
        <v>4270</v>
      </c>
    </row>
    <row r="38" spans="1:3">
      <c r="A38" s="4" t="s">
        <v>49</v>
      </c>
    </row>
    <row r="39" spans="1:3">
      <c r="A39" s="5" t="s">
        <v>2</v>
      </c>
      <c r="B39" s="6" t="s">
        <v>3</v>
      </c>
      <c r="C39" s="6" t="s">
        <v>4</v>
      </c>
    </row>
    <row r="40" spans="1:3">
      <c r="A40" t="s">
        <v>50</v>
      </c>
      <c r="B40">
        <v>4</v>
      </c>
      <c r="C40">
        <v>1640</v>
      </c>
    </row>
    <row r="41" spans="1:3">
      <c r="A41" t="s">
        <v>51</v>
      </c>
      <c r="B41">
        <v>4</v>
      </c>
      <c r="C41">
        <v>2150</v>
      </c>
    </row>
    <row r="43" spans="1:3">
      <c r="A43" s="4" t="s">
        <v>52</v>
      </c>
    </row>
    <row r="44" spans="1:3">
      <c r="A44" s="5" t="s">
        <v>2</v>
      </c>
      <c r="B44" s="6" t="s">
        <v>3</v>
      </c>
      <c r="C44" s="6" t="s">
        <v>4</v>
      </c>
    </row>
    <row r="45" spans="1:3">
      <c r="A45" t="s">
        <v>53</v>
      </c>
      <c r="B45">
        <v>2</v>
      </c>
      <c r="C45">
        <v>1370</v>
      </c>
    </row>
    <row r="46" spans="1:3">
      <c r="A46" t="s">
        <v>54</v>
      </c>
      <c r="B46">
        <v>6</v>
      </c>
      <c r="C46">
        <v>1640</v>
      </c>
    </row>
    <row r="47" spans="1:3">
      <c r="A47" t="s">
        <v>55</v>
      </c>
      <c r="B47">
        <v>4</v>
      </c>
      <c r="C47">
        <v>2150</v>
      </c>
    </row>
    <row r="49" spans="1:3">
      <c r="A49" s="4" t="s">
        <v>56</v>
      </c>
    </row>
    <row r="50" spans="1:3">
      <c r="A50" s="5" t="s">
        <v>2</v>
      </c>
      <c r="B50" s="6" t="s">
        <v>3</v>
      </c>
      <c r="C50" s="6" t="s">
        <v>4</v>
      </c>
    </row>
    <row r="51" spans="1:3">
      <c r="A51" t="s">
        <v>57</v>
      </c>
      <c r="B51">
        <v>2</v>
      </c>
      <c r="C51">
        <v>1370</v>
      </c>
    </row>
    <row r="52" spans="1:3">
      <c r="A52" t="s">
        <v>58</v>
      </c>
      <c r="B52">
        <v>2</v>
      </c>
      <c r="C52">
        <v>1640</v>
      </c>
    </row>
    <row r="54" spans="1:3">
      <c r="A54" s="4" t="s">
        <v>59</v>
      </c>
    </row>
    <row r="55" spans="1:3">
      <c r="A55" s="5" t="s">
        <v>2</v>
      </c>
      <c r="B55" s="6" t="s">
        <v>3</v>
      </c>
      <c r="C55" s="6" t="s">
        <v>4</v>
      </c>
    </row>
    <row r="56" spans="1:3">
      <c r="A56" t="s">
        <v>60</v>
      </c>
      <c r="B56">
        <v>2</v>
      </c>
      <c r="C56">
        <v>364</v>
      </c>
    </row>
    <row r="57" spans="1:3">
      <c r="A57" t="s">
        <v>61</v>
      </c>
      <c r="B57">
        <v>2</v>
      </c>
      <c r="C57">
        <v>365</v>
      </c>
    </row>
    <row r="58" spans="1:3">
      <c r="A58" t="s">
        <v>65</v>
      </c>
      <c r="B58">
        <v>2</v>
      </c>
      <c r="C58">
        <v>382</v>
      </c>
    </row>
    <row r="59" spans="1:3">
      <c r="A59" t="s">
        <v>63</v>
      </c>
      <c r="B59">
        <v>2</v>
      </c>
      <c r="C59">
        <v>387</v>
      </c>
    </row>
    <row r="60" spans="1:3">
      <c r="A60" t="s">
        <v>62</v>
      </c>
      <c r="B60">
        <v>2</v>
      </c>
      <c r="C60">
        <v>388</v>
      </c>
    </row>
    <row r="61" spans="1:3">
      <c r="A61" t="s">
        <v>64</v>
      </c>
      <c r="B61">
        <v>2</v>
      </c>
      <c r="C61">
        <v>390</v>
      </c>
    </row>
    <row r="62" spans="1:3">
      <c r="A62" t="s">
        <v>151</v>
      </c>
      <c r="B62">
        <v>2</v>
      </c>
      <c r="C62">
        <v>400</v>
      </c>
    </row>
    <row r="63" spans="1:3">
      <c r="A63" t="s">
        <v>152</v>
      </c>
      <c r="B63">
        <v>2</v>
      </c>
      <c r="C63">
        <v>401</v>
      </c>
    </row>
    <row r="64" spans="1:3">
      <c r="A64" t="s">
        <v>67</v>
      </c>
      <c r="B64">
        <v>2</v>
      </c>
      <c r="C64">
        <v>425</v>
      </c>
    </row>
    <row r="65" spans="1:3">
      <c r="A65" t="s">
        <v>68</v>
      </c>
      <c r="B65">
        <v>2</v>
      </c>
      <c r="C65">
        <v>441</v>
      </c>
    </row>
    <row r="66" spans="1:3">
      <c r="A66" t="s">
        <v>69</v>
      </c>
      <c r="B66">
        <v>2</v>
      </c>
      <c r="C66">
        <v>534</v>
      </c>
    </row>
    <row r="67" spans="1:3">
      <c r="A67" t="s">
        <v>70</v>
      </c>
      <c r="B67">
        <v>2</v>
      </c>
      <c r="C67">
        <v>538</v>
      </c>
    </row>
    <row r="68" spans="1:3">
      <c r="A68" t="s">
        <v>71</v>
      </c>
      <c r="B68">
        <v>2</v>
      </c>
      <c r="C68">
        <v>566</v>
      </c>
    </row>
    <row r="70" spans="1:3">
      <c r="A70" s="4" t="s">
        <v>72</v>
      </c>
    </row>
    <row r="71" spans="1:3">
      <c r="A71" s="5" t="s">
        <v>2</v>
      </c>
      <c r="B71" s="6" t="s">
        <v>3</v>
      </c>
      <c r="C71" s="6" t="s">
        <v>4</v>
      </c>
    </row>
    <row r="72" spans="1:3">
      <c r="A72" t="s">
        <v>73</v>
      </c>
      <c r="B72">
        <v>2</v>
      </c>
      <c r="C72">
        <v>500</v>
      </c>
    </row>
    <row r="73" spans="1:3">
      <c r="A73" t="s">
        <v>74</v>
      </c>
      <c r="B73">
        <v>2</v>
      </c>
      <c r="C73">
        <v>613</v>
      </c>
    </row>
    <row r="74" spans="1:3">
      <c r="A74" t="s">
        <v>75</v>
      </c>
      <c r="B74">
        <v>2</v>
      </c>
      <c r="C74">
        <v>627</v>
      </c>
    </row>
    <row r="75" spans="1:3">
      <c r="A75" t="s">
        <v>76</v>
      </c>
      <c r="B75">
        <v>2</v>
      </c>
      <c r="C75">
        <v>655</v>
      </c>
    </row>
    <row r="76" spans="1:3">
      <c r="A76" t="s">
        <v>77</v>
      </c>
      <c r="B76">
        <v>2</v>
      </c>
      <c r="C76">
        <v>699</v>
      </c>
    </row>
    <row r="77" spans="1:3">
      <c r="A77" t="s">
        <v>78</v>
      </c>
      <c r="B77">
        <v>4</v>
      </c>
      <c r="C77">
        <v>990</v>
      </c>
    </row>
    <row r="78" spans="1:3">
      <c r="A78" t="s">
        <v>79</v>
      </c>
      <c r="B78">
        <v>2</v>
      </c>
      <c r="C78">
        <v>1199</v>
      </c>
    </row>
    <row r="79" spans="1:3">
      <c r="A79" t="s">
        <v>80</v>
      </c>
      <c r="B79">
        <v>2</v>
      </c>
      <c r="C79">
        <v>1225</v>
      </c>
    </row>
    <row r="80" spans="1:3">
      <c r="A80" t="s">
        <v>81</v>
      </c>
      <c r="B80">
        <v>2</v>
      </c>
      <c r="C80">
        <v>1273</v>
      </c>
    </row>
    <row r="82" spans="1:3">
      <c r="A82" s="4" t="s">
        <v>82</v>
      </c>
    </row>
    <row r="83" spans="1:3">
      <c r="A83" s="5" t="s">
        <v>2</v>
      </c>
      <c r="B83" s="6" t="s">
        <v>3</v>
      </c>
      <c r="C83" s="6" t="s">
        <v>4</v>
      </c>
    </row>
    <row r="84" spans="1:3">
      <c r="A84" t="s">
        <v>83</v>
      </c>
      <c r="B84">
        <v>2</v>
      </c>
      <c r="C84">
        <v>422</v>
      </c>
    </row>
    <row r="85" spans="1:3">
      <c r="A85" t="s">
        <v>84</v>
      </c>
      <c r="B85">
        <v>2</v>
      </c>
      <c r="C85">
        <v>428</v>
      </c>
    </row>
    <row r="86" spans="1:3">
      <c r="A86" t="s">
        <v>85</v>
      </c>
      <c r="B86">
        <v>2</v>
      </c>
      <c r="C86">
        <v>440</v>
      </c>
    </row>
    <row r="87" spans="1:3">
      <c r="A87" t="s">
        <v>86</v>
      </c>
      <c r="B87">
        <v>2</v>
      </c>
      <c r="C87">
        <v>443</v>
      </c>
    </row>
    <row r="88" spans="1:3">
      <c r="A88" t="s">
        <v>88</v>
      </c>
      <c r="B88">
        <v>2</v>
      </c>
      <c r="C88">
        <v>449</v>
      </c>
    </row>
    <row r="89" spans="1:3">
      <c r="A89" t="s">
        <v>87</v>
      </c>
      <c r="B89">
        <v>2</v>
      </c>
      <c r="C89">
        <v>454</v>
      </c>
    </row>
    <row r="90" spans="1:3">
      <c r="A90" t="s">
        <v>90</v>
      </c>
      <c r="B90">
        <v>2</v>
      </c>
      <c r="C90">
        <v>465</v>
      </c>
    </row>
    <row r="91" spans="1:3">
      <c r="A91" t="s">
        <v>91</v>
      </c>
      <c r="B91">
        <v>2</v>
      </c>
      <c r="C91">
        <v>470</v>
      </c>
    </row>
    <row r="92" spans="1:3">
      <c r="A92" t="s">
        <v>89</v>
      </c>
      <c r="B92">
        <v>2</v>
      </c>
      <c r="C92">
        <v>480</v>
      </c>
    </row>
    <row r="93" spans="1:3">
      <c r="A93" t="s">
        <v>92</v>
      </c>
      <c r="B93">
        <v>2</v>
      </c>
      <c r="C93">
        <v>512</v>
      </c>
    </row>
    <row r="94" spans="1:3">
      <c r="A94" t="s">
        <v>93</v>
      </c>
      <c r="B94">
        <v>2</v>
      </c>
      <c r="C94">
        <v>537</v>
      </c>
    </row>
    <row r="95" spans="1:3">
      <c r="A95" t="s">
        <v>94</v>
      </c>
      <c r="B95">
        <v>2</v>
      </c>
      <c r="C95">
        <v>541</v>
      </c>
    </row>
    <row r="96" spans="1:3">
      <c r="A96" t="s">
        <v>95</v>
      </c>
      <c r="B96">
        <v>2</v>
      </c>
      <c r="C96">
        <v>556</v>
      </c>
    </row>
    <row r="97" spans="1:3">
      <c r="A97" t="s">
        <v>96</v>
      </c>
      <c r="B97">
        <v>2</v>
      </c>
      <c r="C97">
        <v>561</v>
      </c>
    </row>
    <row r="98" spans="1:3">
      <c r="A98" t="s">
        <v>97</v>
      </c>
      <c r="B98">
        <v>2</v>
      </c>
      <c r="C98">
        <v>569</v>
      </c>
    </row>
    <row r="99" spans="1:3">
      <c r="A99" t="s">
        <v>98</v>
      </c>
      <c r="B99">
        <v>2</v>
      </c>
      <c r="C99">
        <v>575</v>
      </c>
    </row>
    <row r="100" spans="1:3">
      <c r="A100" t="s">
        <v>99</v>
      </c>
      <c r="B100">
        <v>2</v>
      </c>
      <c r="C100">
        <v>582</v>
      </c>
    </row>
    <row r="101" spans="1:3">
      <c r="A101" t="s">
        <v>100</v>
      </c>
      <c r="B101">
        <v>2</v>
      </c>
      <c r="C101">
        <v>590</v>
      </c>
    </row>
    <row r="102" spans="1:3">
      <c r="A102" t="s">
        <v>102</v>
      </c>
      <c r="B102">
        <v>2</v>
      </c>
      <c r="C102">
        <v>595</v>
      </c>
    </row>
    <row r="103" spans="1:3">
      <c r="A103" t="s">
        <v>103</v>
      </c>
      <c r="B103">
        <v>2</v>
      </c>
      <c r="C103">
        <v>606</v>
      </c>
    </row>
    <row r="104" spans="1:3">
      <c r="A104" t="s">
        <v>101</v>
      </c>
      <c r="B104">
        <v>2</v>
      </c>
      <c r="C104">
        <v>610</v>
      </c>
    </row>
    <row r="105" spans="1:3">
      <c r="A105" t="s">
        <v>105</v>
      </c>
      <c r="B105">
        <v>2</v>
      </c>
      <c r="C105">
        <v>623</v>
      </c>
    </row>
    <row r="106" spans="1:3">
      <c r="A106" t="s">
        <v>104</v>
      </c>
      <c r="B106">
        <v>2</v>
      </c>
      <c r="C106">
        <v>632</v>
      </c>
    </row>
    <row r="107" spans="1:3">
      <c r="A107" t="s">
        <v>106</v>
      </c>
      <c r="B107">
        <v>2</v>
      </c>
      <c r="C107">
        <v>648</v>
      </c>
    </row>
    <row r="108" spans="1:3">
      <c r="A108" t="s">
        <v>107</v>
      </c>
      <c r="B108">
        <v>2</v>
      </c>
      <c r="C108">
        <v>664</v>
      </c>
    </row>
    <row r="109" spans="1:3">
      <c r="A109" t="s">
        <v>108</v>
      </c>
      <c r="B109">
        <v>2</v>
      </c>
      <c r="C109">
        <v>689</v>
      </c>
    </row>
    <row r="110" spans="1:3">
      <c r="A110" t="s">
        <v>109</v>
      </c>
      <c r="B110">
        <v>4</v>
      </c>
      <c r="C110">
        <v>1370</v>
      </c>
    </row>
    <row r="111" spans="1:3">
      <c r="A111" t="s">
        <v>110</v>
      </c>
      <c r="B111">
        <v>12</v>
      </c>
      <c r="C111">
        <v>1640</v>
      </c>
    </row>
    <row r="112" spans="1:3">
      <c r="A112" t="s">
        <v>111</v>
      </c>
      <c r="B112">
        <v>8</v>
      </c>
      <c r="C112">
        <v>2150</v>
      </c>
    </row>
    <row r="114" spans="1:3">
      <c r="A114" s="4" t="s">
        <v>112</v>
      </c>
    </row>
    <row r="115" spans="1:3">
      <c r="A115" s="5" t="s">
        <v>2</v>
      </c>
      <c r="B115" s="6" t="s">
        <v>3</v>
      </c>
      <c r="C115" s="6" t="s">
        <v>4</v>
      </c>
    </row>
    <row r="116" spans="1:3">
      <c r="A116" t="s">
        <v>153</v>
      </c>
      <c r="B116">
        <v>4</v>
      </c>
      <c r="C116">
        <v>435</v>
      </c>
    </row>
    <row r="117" spans="1:3">
      <c r="A117" t="s">
        <v>115</v>
      </c>
      <c r="B117">
        <v>2</v>
      </c>
      <c r="C117">
        <v>442</v>
      </c>
    </row>
    <row r="118" spans="1:3">
      <c r="A118" t="s">
        <v>116</v>
      </c>
      <c r="B118">
        <v>2</v>
      </c>
      <c r="C118">
        <v>459</v>
      </c>
    </row>
    <row r="119" spans="1:3">
      <c r="A119" t="s">
        <v>117</v>
      </c>
      <c r="B119">
        <v>2</v>
      </c>
      <c r="C119">
        <v>467</v>
      </c>
    </row>
    <row r="120" spans="1:3">
      <c r="A120" t="s">
        <v>119</v>
      </c>
      <c r="B120">
        <v>2</v>
      </c>
      <c r="C120">
        <v>472</v>
      </c>
    </row>
    <row r="121" spans="1:3">
      <c r="A121" t="s">
        <v>118</v>
      </c>
      <c r="B121">
        <v>2</v>
      </c>
      <c r="C121">
        <v>476</v>
      </c>
    </row>
    <row r="122" spans="1:3">
      <c r="A122" t="s">
        <v>120</v>
      </c>
      <c r="B122">
        <v>2</v>
      </c>
      <c r="C122">
        <v>490</v>
      </c>
    </row>
    <row r="123" spans="1:3">
      <c r="A123" t="s">
        <v>121</v>
      </c>
      <c r="B123">
        <v>2</v>
      </c>
      <c r="C123">
        <v>492</v>
      </c>
    </row>
    <row r="124" spans="1:3">
      <c r="A124" t="s">
        <v>122</v>
      </c>
      <c r="B124">
        <v>2</v>
      </c>
      <c r="C124">
        <v>532</v>
      </c>
    </row>
    <row r="125" spans="1:3">
      <c r="A125" t="s">
        <v>123</v>
      </c>
      <c r="B125">
        <v>2</v>
      </c>
      <c r="C125">
        <v>563</v>
      </c>
    </row>
    <row r="126" spans="1:3">
      <c r="A126" t="s">
        <v>124</v>
      </c>
      <c r="B126">
        <v>2</v>
      </c>
      <c r="C126">
        <v>568</v>
      </c>
    </row>
    <row r="127" spans="1:3">
      <c r="A127" t="s">
        <v>125</v>
      </c>
      <c r="B127">
        <v>2</v>
      </c>
      <c r="C127">
        <v>599</v>
      </c>
    </row>
    <row r="129" spans="1:3">
      <c r="A129" s="4" t="s">
        <v>126</v>
      </c>
    </row>
    <row r="130" spans="1:3">
      <c r="A130" s="5" t="s">
        <v>2</v>
      </c>
      <c r="B130" s="6" t="s">
        <v>3</v>
      </c>
      <c r="C130" s="6" t="s">
        <v>4</v>
      </c>
    </row>
    <row r="131" spans="1:3">
      <c r="A131" t="s">
        <v>127</v>
      </c>
      <c r="B131">
        <v>2</v>
      </c>
      <c r="C131">
        <v>436</v>
      </c>
    </row>
    <row r="132" spans="1:3">
      <c r="A132" t="s">
        <v>128</v>
      </c>
      <c r="B132">
        <v>2</v>
      </c>
      <c r="C132">
        <v>493</v>
      </c>
    </row>
    <row r="133" spans="1:3">
      <c r="A133" t="s">
        <v>129</v>
      </c>
      <c r="B133">
        <v>2</v>
      </c>
      <c r="C133">
        <v>539</v>
      </c>
    </row>
    <row r="134" spans="1:3">
      <c r="A134" t="s">
        <v>130</v>
      </c>
      <c r="B134">
        <v>2</v>
      </c>
      <c r="C134">
        <v>553</v>
      </c>
    </row>
    <row r="135" spans="1:3">
      <c r="A135" t="s">
        <v>131</v>
      </c>
      <c r="B135">
        <v>2</v>
      </c>
      <c r="C135">
        <v>589</v>
      </c>
    </row>
    <row r="136" spans="1:3">
      <c r="A136" t="s">
        <v>132</v>
      </c>
      <c r="B136">
        <v>2</v>
      </c>
      <c r="C136">
        <v>591</v>
      </c>
    </row>
    <row r="137" spans="1:3">
      <c r="A137" t="s">
        <v>133</v>
      </c>
      <c r="B137">
        <v>2</v>
      </c>
      <c r="C137">
        <v>604</v>
      </c>
    </row>
    <row r="138" spans="1:3">
      <c r="A138" t="s">
        <v>134</v>
      </c>
      <c r="B138">
        <v>2</v>
      </c>
      <c r="C138">
        <v>607</v>
      </c>
    </row>
    <row r="139" spans="1:3">
      <c r="A139" t="s">
        <v>135</v>
      </c>
      <c r="B139">
        <v>2</v>
      </c>
      <c r="C139">
        <v>719</v>
      </c>
    </row>
    <row r="140" spans="1:3">
      <c r="A140" t="s">
        <v>136</v>
      </c>
      <c r="B140">
        <v>2</v>
      </c>
      <c r="C140">
        <v>758</v>
      </c>
    </row>
    <row r="141" spans="1:3">
      <c r="A141" t="s">
        <v>137</v>
      </c>
      <c r="B141">
        <v>2</v>
      </c>
      <c r="C141">
        <v>913</v>
      </c>
    </row>
    <row r="142" spans="1:3">
      <c r="A142" t="s">
        <v>138</v>
      </c>
      <c r="B142">
        <v>2</v>
      </c>
      <c r="C142">
        <v>1000</v>
      </c>
    </row>
    <row r="143" spans="1:3">
      <c r="A143" t="s">
        <v>139</v>
      </c>
      <c r="B143">
        <v>2</v>
      </c>
      <c r="C143">
        <v>1188</v>
      </c>
    </row>
    <row r="144" spans="1:3">
      <c r="A144" t="s">
        <v>140</v>
      </c>
      <c r="B144">
        <v>10</v>
      </c>
      <c r="C144">
        <v>1200</v>
      </c>
    </row>
    <row r="145" spans="1:3">
      <c r="A145" t="s">
        <v>141</v>
      </c>
      <c r="B145">
        <v>4</v>
      </c>
      <c r="C145">
        <v>1800</v>
      </c>
    </row>
    <row r="146" spans="1:3">
      <c r="A146" t="s">
        <v>142</v>
      </c>
      <c r="B146">
        <v>2</v>
      </c>
      <c r="C146">
        <v>2000</v>
      </c>
    </row>
    <row r="148" spans="1:3">
      <c r="A148" s="8" t="s">
        <v>143</v>
      </c>
    </row>
    <row r="150" spans="1:3">
      <c r="A150" s="8" t="s">
        <v>126</v>
      </c>
    </row>
    <row r="151" spans="1:3">
      <c r="A151" s="9" t="s">
        <v>2</v>
      </c>
      <c r="B151" s="10" t="s">
        <v>3</v>
      </c>
      <c r="C151" s="10" t="s">
        <v>4</v>
      </c>
    </row>
    <row r="152" spans="1:3">
      <c r="A152" s="11" t="s">
        <v>144</v>
      </c>
      <c r="B152">
        <v>2</v>
      </c>
      <c r="C152">
        <v>893</v>
      </c>
    </row>
    <row r="153" spans="1:3">
      <c r="A153" t="s">
        <v>145</v>
      </c>
      <c r="B153">
        <v>2</v>
      </c>
      <c r="C153">
        <v>723</v>
      </c>
    </row>
    <row r="155" spans="1:3">
      <c r="A155" s="8" t="s">
        <v>146</v>
      </c>
    </row>
    <row r="156" spans="1:3">
      <c r="A156" s="9" t="s">
        <v>2</v>
      </c>
      <c r="B156" s="10" t="s">
        <v>3</v>
      </c>
      <c r="C156" s="10" t="s">
        <v>4</v>
      </c>
    </row>
    <row r="157" spans="1:3">
      <c r="A157" s="11" t="s">
        <v>147</v>
      </c>
      <c r="B157">
        <v>2</v>
      </c>
      <c r="C157">
        <v>3925</v>
      </c>
    </row>
    <row r="159" spans="1:3">
      <c r="A159" s="8" t="s">
        <v>1</v>
      </c>
    </row>
    <row r="160" spans="1:3">
      <c r="A160" s="9" t="s">
        <v>2</v>
      </c>
      <c r="B160" s="10" t="s">
        <v>3</v>
      </c>
      <c r="C160" s="10" t="s">
        <v>4</v>
      </c>
    </row>
    <row r="161" spans="1:3">
      <c r="A161" s="11" t="s">
        <v>148</v>
      </c>
      <c r="B161">
        <v>2</v>
      </c>
      <c r="C161">
        <v>1650</v>
      </c>
    </row>
    <row r="162" spans="1:3">
      <c r="A162" s="11" t="s">
        <v>149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zoomScale="80" zoomScaleNormal="80" workbookViewId="0">
      <selection activeCell="E7" sqref="E7"/>
    </sheetView>
  </sheetViews>
  <sheetFormatPr defaultRowHeight="15"/>
  <cols>
    <col min="1" max="1" width="38.28515625" customWidth="1"/>
  </cols>
  <sheetData>
    <row r="1" spans="1:12" ht="20.25">
      <c r="A1" s="1" t="s">
        <v>0</v>
      </c>
    </row>
    <row r="2" spans="1:12">
      <c r="A2" s="3"/>
      <c r="B2" s="3"/>
    </row>
    <row r="3" spans="1:12">
      <c r="A3" s="3"/>
    </row>
    <row r="5" spans="1:12">
      <c r="A5" s="4" t="s">
        <v>1</v>
      </c>
    </row>
    <row r="6" spans="1:12" ht="20.25">
      <c r="A6" s="5" t="s">
        <v>2</v>
      </c>
      <c r="B6" s="6" t="s">
        <v>3</v>
      </c>
      <c r="C6" s="6" t="s">
        <v>4</v>
      </c>
      <c r="E6" s="1" t="s">
        <v>5</v>
      </c>
    </row>
    <row r="7" spans="1:12">
      <c r="A7" t="s">
        <v>6</v>
      </c>
      <c r="B7">
        <v>2</v>
      </c>
      <c r="C7">
        <v>3580</v>
      </c>
      <c r="E7" s="3"/>
      <c r="F7" s="3"/>
    </row>
    <row r="8" spans="1:12">
      <c r="A8" s="7" t="s">
        <v>154</v>
      </c>
      <c r="E8" s="3"/>
      <c r="F8" s="3"/>
    </row>
    <row r="9" spans="1:12">
      <c r="A9" s="7"/>
    </row>
    <row r="10" spans="1:12">
      <c r="A10" s="4" t="s">
        <v>8</v>
      </c>
      <c r="E10" s="5" t="s">
        <v>9</v>
      </c>
    </row>
    <row r="11" spans="1:12">
      <c r="A11" s="5" t="s">
        <v>2</v>
      </c>
      <c r="B11" s="6" t="s">
        <v>3</v>
      </c>
      <c r="C11" s="6" t="s">
        <v>4</v>
      </c>
    </row>
    <row r="12" spans="1:12">
      <c r="A12" t="s">
        <v>10</v>
      </c>
      <c r="B12">
        <v>2</v>
      </c>
      <c r="C12">
        <v>4373</v>
      </c>
      <c r="F12" s="6" t="s">
        <v>11</v>
      </c>
      <c r="G12" s="6" t="s">
        <v>12</v>
      </c>
      <c r="H12" s="6" t="s">
        <v>13</v>
      </c>
      <c r="I12" s="6" t="s">
        <v>14</v>
      </c>
      <c r="J12" s="6"/>
      <c r="K12" s="6"/>
      <c r="L12" s="6" t="s">
        <v>17</v>
      </c>
    </row>
    <row r="14" spans="1:12">
      <c r="A14" s="4" t="s">
        <v>18</v>
      </c>
      <c r="E14" s="5" t="s">
        <v>19</v>
      </c>
      <c r="F14">
        <f>3920+2250+548+(-8+0+0)</f>
        <v>6710</v>
      </c>
      <c r="G14">
        <f>3943+2250+451+(-8+0+0)</f>
        <v>6636</v>
      </c>
      <c r="H14">
        <f>3956+2250+522+(-3+0+0)</f>
        <v>6725</v>
      </c>
      <c r="I14">
        <f>3980+2250+677+(-3+0+0)</f>
        <v>6904</v>
      </c>
      <c r="L14">
        <f>3330+2090+1250+1223+(-9+0+0+0)</f>
        <v>7884</v>
      </c>
    </row>
    <row r="15" spans="1:12">
      <c r="A15" s="5" t="s">
        <v>2</v>
      </c>
      <c r="B15" s="6" t="s">
        <v>3</v>
      </c>
      <c r="C15" s="6" t="s">
        <v>4</v>
      </c>
      <c r="E15" s="5" t="s">
        <v>20</v>
      </c>
      <c r="F15">
        <f>3920+2250+507+(-8+0+-1)</f>
        <v>6668</v>
      </c>
      <c r="G15">
        <f>3943+2250+408+(-8+0+-1)</f>
        <v>6592</v>
      </c>
      <c r="H15">
        <f>3956+2250+479+(-3+0+-1)</f>
        <v>6681</v>
      </c>
      <c r="I15">
        <f>3980+2250+635+(-3+0+-1)</f>
        <v>6861</v>
      </c>
      <c r="L15">
        <f>3330+2090+1250+935+(-9+0+0+-1)</f>
        <v>7595</v>
      </c>
    </row>
    <row r="16" spans="1:12">
      <c r="A16" t="s">
        <v>21</v>
      </c>
      <c r="B16">
        <v>2</v>
      </c>
      <c r="C16">
        <v>3956</v>
      </c>
      <c r="E16" s="5" t="s">
        <v>22</v>
      </c>
      <c r="F16">
        <f>3920+2250+487+(-8+0+0)</f>
        <v>6649</v>
      </c>
      <c r="G16">
        <f>3943+2250+391+(-8+0+0)</f>
        <v>6576</v>
      </c>
      <c r="H16">
        <f>3956+2250+458+(-3+0+0)</f>
        <v>6661</v>
      </c>
      <c r="I16">
        <f>3980+2250+607+(-3+0+0)</f>
        <v>6834</v>
      </c>
      <c r="L16">
        <f>3330+2090+1250+774+(-9+0-1+0)</f>
        <v>7434</v>
      </c>
    </row>
    <row r="17" spans="1:12">
      <c r="A17" t="s">
        <v>23</v>
      </c>
      <c r="B17">
        <v>2</v>
      </c>
      <c r="C17">
        <v>3980</v>
      </c>
      <c r="E17" s="5" t="s">
        <v>24</v>
      </c>
      <c r="F17">
        <f>3920+2250+506+(-8+0+-1)</f>
        <v>6667</v>
      </c>
      <c r="G17">
        <f>3943+2250+411+(-8+0+-1)</f>
        <v>6595</v>
      </c>
      <c r="H17">
        <f>3956+2250+475+(-3+0+-1)</f>
        <v>6677</v>
      </c>
      <c r="I17">
        <f>3980+2250+619+(-3+0+-1)</f>
        <v>6845</v>
      </c>
      <c r="L17">
        <f>3330+2090+1250+614+(-9+0-1+-1)</f>
        <v>7273</v>
      </c>
    </row>
    <row r="18" spans="1:12">
      <c r="A18" t="s">
        <v>25</v>
      </c>
      <c r="B18">
        <v>2</v>
      </c>
      <c r="C18">
        <v>4386</v>
      </c>
      <c r="E18" s="5" t="s">
        <v>26</v>
      </c>
      <c r="F18">
        <f>4460+1720+483+(-8+0+0)</f>
        <v>6655</v>
      </c>
      <c r="G18">
        <f>4483+1720+398+(-8+0+0)</f>
        <v>6593</v>
      </c>
      <c r="H18">
        <f>4496+1720+464+(-3+0+0)</f>
        <v>6677</v>
      </c>
      <c r="I18">
        <f>4520+1720+604+(-3+0+0)</f>
        <v>6841</v>
      </c>
      <c r="L18">
        <f>3330+1880+1250+736+(-9-1+0+0)</f>
        <v>7186</v>
      </c>
    </row>
    <row r="19" spans="1:12">
      <c r="A19" t="s">
        <v>27</v>
      </c>
      <c r="B19">
        <v>2</v>
      </c>
      <c r="C19">
        <v>4410</v>
      </c>
      <c r="E19" s="5" t="s">
        <v>28</v>
      </c>
      <c r="F19">
        <f>4460+1720+457+(-8+0+-1)</f>
        <v>6628</v>
      </c>
      <c r="G19">
        <f>4483+1720+375+(-8+0+-1)</f>
        <v>6569</v>
      </c>
      <c r="H19">
        <f>4496+1720+439+(-3+0+-1)</f>
        <v>6651</v>
      </c>
      <c r="I19">
        <f>4520+1720+574+(-3+0+-1)</f>
        <v>6810</v>
      </c>
      <c r="L19">
        <f>3330+1880+1250+600+(-9-1+0+-1)</f>
        <v>7049</v>
      </c>
    </row>
    <row r="20" spans="1:12">
      <c r="A20" t="s">
        <v>29</v>
      </c>
      <c r="B20">
        <v>2</v>
      </c>
      <c r="C20">
        <v>4496</v>
      </c>
      <c r="E20" s="5" t="s">
        <v>30</v>
      </c>
      <c r="F20">
        <f>4460+1720+450+(-8+0+0)</f>
        <v>6622</v>
      </c>
      <c r="G20">
        <f>4483+1720+374+(-8+0+0)</f>
        <v>6569</v>
      </c>
      <c r="H20">
        <f>4496+1720+432+(-3+0+0)</f>
        <v>6645</v>
      </c>
      <c r="I20">
        <f>4520+1720+554+(-3+0+0)</f>
        <v>6791</v>
      </c>
      <c r="L20">
        <f>3330+1880+1250+549+(-9-1-1+0)</f>
        <v>6998</v>
      </c>
    </row>
    <row r="21" spans="1:12">
      <c r="A21" t="s">
        <v>31</v>
      </c>
      <c r="B21">
        <v>2</v>
      </c>
      <c r="C21">
        <v>4520</v>
      </c>
      <c r="E21" s="5" t="s">
        <v>32</v>
      </c>
      <c r="F21">
        <f>4460+1720+475+(-8+0+-1)</f>
        <v>6646</v>
      </c>
      <c r="G21">
        <f>4483+1720+401+(-8+0+-1)</f>
        <v>6595</v>
      </c>
      <c r="H21">
        <f>4496+1720+454+(-3+0+-1)</f>
        <v>6666</v>
      </c>
      <c r="I21">
        <f>4520+1720+570+(-3+0+-1)</f>
        <v>6806</v>
      </c>
      <c r="L21">
        <f>3330+1880+1250+565+(-9-1-1+-1)</f>
        <v>7013</v>
      </c>
    </row>
    <row r="22" spans="1:12">
      <c r="E22" s="5" t="s">
        <v>33</v>
      </c>
      <c r="F22">
        <f>4360+1720+488+(-8+0+0)</f>
        <v>6560</v>
      </c>
      <c r="G22">
        <f>4373+1720+433+(-3+0+0)</f>
        <v>6523</v>
      </c>
      <c r="H22">
        <f>4386+1720+488+(-3+0+0)</f>
        <v>6591</v>
      </c>
      <c r="I22">
        <f>4410+1720+593+(-3+0+0)</f>
        <v>6720</v>
      </c>
      <c r="L22">
        <f>3330+1880+1250+503+(-9-2+0+0)</f>
        <v>6952</v>
      </c>
    </row>
    <row r="23" spans="1:12">
      <c r="A23" s="4" t="s">
        <v>34</v>
      </c>
      <c r="E23" s="5" t="s">
        <v>35</v>
      </c>
      <c r="F23">
        <f>4360+1720+445+(-8+0+-1)</f>
        <v>6516</v>
      </c>
      <c r="G23">
        <f>4373+1720+395+(-3+0+-1)</f>
        <v>6484</v>
      </c>
      <c r="H23">
        <f>4386+1720+447+(-3+0+-1)</f>
        <v>6549</v>
      </c>
      <c r="I23">
        <f>4410+1720+546+(-3+0+-1)</f>
        <v>6672</v>
      </c>
      <c r="L23">
        <f>3330+1880+1250+444+(-9-2+0+-1)</f>
        <v>6892</v>
      </c>
    </row>
    <row r="24" spans="1:12">
      <c r="A24" s="5" t="s">
        <v>2</v>
      </c>
      <c r="B24" s="6" t="s">
        <v>3</v>
      </c>
      <c r="C24" s="6" t="s">
        <v>4</v>
      </c>
      <c r="E24" s="5" t="s">
        <v>36</v>
      </c>
      <c r="F24">
        <f>4360+1440+615+(-8+0+0)</f>
        <v>6407</v>
      </c>
      <c r="G24">
        <f>4373+1440+578+(-3+0+0)</f>
        <v>6388</v>
      </c>
      <c r="H24">
        <f>4386+1440+623+(-3+0+0)</f>
        <v>6446</v>
      </c>
      <c r="I24">
        <f>4410+1440+703+(-3+0+0)</f>
        <v>6550</v>
      </c>
      <c r="L24">
        <f>3330+1880+1040+607+(-9-2-1+0)</f>
        <v>6845</v>
      </c>
    </row>
    <row r="25" spans="1:12">
      <c r="A25" t="s">
        <v>37</v>
      </c>
      <c r="B25">
        <v>2</v>
      </c>
      <c r="C25">
        <v>3943</v>
      </c>
      <c r="E25" s="5" t="s">
        <v>38</v>
      </c>
      <c r="F25">
        <f>4360+1440+576+(-8+0+-1)</f>
        <v>6367</v>
      </c>
      <c r="G25">
        <f>4373+1440+545+(-3+0+-1)</f>
        <v>6354</v>
      </c>
      <c r="H25">
        <f>4386+1440+586+(-3+0+-1)</f>
        <v>6408</v>
      </c>
      <c r="I25">
        <f>4410+1440+660+(-3+0+-1)</f>
        <v>6506</v>
      </c>
      <c r="L25">
        <f>3330+1880+1040+626+(-9-2-1+-1)</f>
        <v>6863</v>
      </c>
    </row>
    <row r="26" spans="1:12">
      <c r="A26" t="s">
        <v>39</v>
      </c>
      <c r="B26">
        <v>2</v>
      </c>
      <c r="C26">
        <v>4483</v>
      </c>
      <c r="E26" s="5" t="s">
        <v>40</v>
      </c>
      <c r="F26">
        <f>4360+1440+582+(-8+0+-2)</f>
        <v>6372</v>
      </c>
      <c r="G26">
        <f>4373+1440+549+(-3+0+-2)</f>
        <v>6357</v>
      </c>
      <c r="H26">
        <f>4386+1440+581+(-3+0+-2)</f>
        <v>6402</v>
      </c>
      <c r="I26">
        <f>4410+1440+644+(-3+0+-2)</f>
        <v>6489</v>
      </c>
    </row>
    <row r="27" spans="1:12">
      <c r="E27" s="5" t="s">
        <v>41</v>
      </c>
      <c r="F27">
        <f>4400+520+1278+(-4-1+0)</f>
        <v>6193</v>
      </c>
      <c r="G27">
        <f>4400+520+1250+(-4-1+-1)</f>
        <v>6164</v>
      </c>
      <c r="H27">
        <f>4400+520+1325+(-4-1+-2)</f>
        <v>6238</v>
      </c>
    </row>
    <row r="28" spans="1:12">
      <c r="A28" s="4" t="s">
        <v>42</v>
      </c>
      <c r="E28" s="5" t="s">
        <v>43</v>
      </c>
      <c r="F28">
        <f>4400+1030+639+(-4+0+0)</f>
        <v>6065</v>
      </c>
      <c r="G28">
        <f>4400+1030+652+(-4+0+-1)</f>
        <v>6077</v>
      </c>
      <c r="H28">
        <f>4400+1030+681+(-4-1+0)</f>
        <v>6106</v>
      </c>
      <c r="I28">
        <f>4400+1030+726+(-4-1+-1)</f>
        <v>6150</v>
      </c>
    </row>
    <row r="29" spans="1:12">
      <c r="A29" s="5" t="s">
        <v>2</v>
      </c>
      <c r="B29" s="6" t="s">
        <v>3</v>
      </c>
      <c r="C29" s="6" t="s">
        <v>4</v>
      </c>
    </row>
    <row r="30" spans="1:12">
      <c r="A30" t="s">
        <v>44</v>
      </c>
      <c r="B30">
        <v>2</v>
      </c>
      <c r="C30">
        <v>4400</v>
      </c>
    </row>
    <row r="32" spans="1:12">
      <c r="A32" s="4" t="s">
        <v>45</v>
      </c>
    </row>
    <row r="33" spans="1:3">
      <c r="A33" s="5" t="s">
        <v>2</v>
      </c>
      <c r="B33" s="6" t="s">
        <v>3</v>
      </c>
      <c r="C33" s="6" t="s">
        <v>4</v>
      </c>
    </row>
    <row r="34" spans="1:3">
      <c r="A34" t="s">
        <v>46</v>
      </c>
      <c r="B34">
        <v>2</v>
      </c>
      <c r="C34">
        <v>3920</v>
      </c>
    </row>
    <row r="35" spans="1:3">
      <c r="A35" t="s">
        <v>47</v>
      </c>
      <c r="B35">
        <v>2</v>
      </c>
      <c r="C35">
        <v>4360</v>
      </c>
    </row>
    <row r="36" spans="1:3">
      <c r="A36" t="s">
        <v>48</v>
      </c>
      <c r="B36">
        <v>2</v>
      </c>
      <c r="C36">
        <v>4460</v>
      </c>
    </row>
    <row r="38" spans="1:3">
      <c r="A38" s="4" t="s">
        <v>49</v>
      </c>
    </row>
    <row r="39" spans="1:3">
      <c r="A39" s="5" t="s">
        <v>2</v>
      </c>
      <c r="B39" s="6" t="s">
        <v>3</v>
      </c>
      <c r="C39" s="6" t="s">
        <v>4</v>
      </c>
    </row>
    <row r="40" spans="1:3">
      <c r="A40" t="s">
        <v>50</v>
      </c>
      <c r="B40">
        <v>4</v>
      </c>
      <c r="C40">
        <v>1720</v>
      </c>
    </row>
    <row r="41" spans="1:3">
      <c r="A41" t="s">
        <v>51</v>
      </c>
      <c r="B41">
        <v>4</v>
      </c>
      <c r="C41">
        <v>2250</v>
      </c>
    </row>
    <row r="43" spans="1:3">
      <c r="A43" s="4" t="s">
        <v>52</v>
      </c>
    </row>
    <row r="44" spans="1:3">
      <c r="A44" s="5" t="s">
        <v>2</v>
      </c>
      <c r="B44" s="6" t="s">
        <v>3</v>
      </c>
      <c r="C44" s="6" t="s">
        <v>4</v>
      </c>
    </row>
    <row r="45" spans="1:3">
      <c r="A45" t="s">
        <v>53</v>
      </c>
      <c r="B45">
        <v>2</v>
      </c>
      <c r="C45">
        <v>1440</v>
      </c>
    </row>
    <row r="46" spans="1:3">
      <c r="A46" t="s">
        <v>54</v>
      </c>
      <c r="B46">
        <v>6</v>
      </c>
      <c r="C46">
        <v>1720</v>
      </c>
    </row>
    <row r="47" spans="1:3">
      <c r="A47" t="s">
        <v>55</v>
      </c>
      <c r="B47">
        <v>4</v>
      </c>
      <c r="C47">
        <v>2250</v>
      </c>
    </row>
    <row r="49" spans="1:3">
      <c r="A49" s="4" t="s">
        <v>59</v>
      </c>
    </row>
    <row r="50" spans="1:3">
      <c r="A50" s="5" t="s">
        <v>2</v>
      </c>
      <c r="B50" s="6" t="s">
        <v>3</v>
      </c>
      <c r="C50" s="6" t="s">
        <v>4</v>
      </c>
    </row>
    <row r="51" spans="1:3">
      <c r="A51" t="s">
        <v>57</v>
      </c>
      <c r="B51">
        <v>2</v>
      </c>
      <c r="C51">
        <v>1440</v>
      </c>
    </row>
    <row r="52" spans="1:3">
      <c r="A52" t="s">
        <v>58</v>
      </c>
      <c r="B52">
        <v>2</v>
      </c>
      <c r="C52">
        <v>1720</v>
      </c>
    </row>
    <row r="54" spans="1:3">
      <c r="A54" s="4" t="s">
        <v>59</v>
      </c>
    </row>
    <row r="55" spans="1:3">
      <c r="A55" s="5" t="s">
        <v>2</v>
      </c>
      <c r="B55" s="6" t="s">
        <v>3</v>
      </c>
      <c r="C55" s="6" t="s">
        <v>4</v>
      </c>
    </row>
    <row r="56" spans="1:3">
      <c r="A56" t="s">
        <v>60</v>
      </c>
      <c r="B56">
        <v>2</v>
      </c>
      <c r="C56">
        <v>374</v>
      </c>
    </row>
    <row r="57" spans="1:3">
      <c r="A57" t="s">
        <v>61</v>
      </c>
      <c r="B57">
        <v>2</v>
      </c>
      <c r="C57">
        <v>375</v>
      </c>
    </row>
    <row r="58" spans="1:3">
      <c r="A58" t="s">
        <v>65</v>
      </c>
      <c r="B58">
        <v>2</v>
      </c>
      <c r="C58">
        <v>391</v>
      </c>
    </row>
    <row r="59" spans="1:3">
      <c r="A59" t="s">
        <v>62</v>
      </c>
      <c r="B59">
        <v>2</v>
      </c>
      <c r="C59">
        <v>395</v>
      </c>
    </row>
    <row r="60" spans="1:3">
      <c r="A60" t="s">
        <v>63</v>
      </c>
      <c r="B60">
        <v>2</v>
      </c>
      <c r="C60">
        <v>398</v>
      </c>
    </row>
    <row r="61" spans="1:3">
      <c r="A61" t="s">
        <v>64</v>
      </c>
      <c r="B61">
        <v>2</v>
      </c>
      <c r="C61">
        <v>401</v>
      </c>
    </row>
    <row r="62" spans="1:3">
      <c r="A62" t="s">
        <v>151</v>
      </c>
      <c r="B62">
        <v>2</v>
      </c>
      <c r="C62">
        <v>408</v>
      </c>
    </row>
    <row r="63" spans="1:3">
      <c r="A63" t="s">
        <v>152</v>
      </c>
      <c r="B63">
        <v>2</v>
      </c>
      <c r="C63">
        <v>411</v>
      </c>
    </row>
    <row r="64" spans="1:3">
      <c r="A64" t="s">
        <v>67</v>
      </c>
      <c r="B64">
        <v>2</v>
      </c>
      <c r="C64">
        <v>433</v>
      </c>
    </row>
    <row r="65" spans="1:3">
      <c r="A65" t="s">
        <v>68</v>
      </c>
      <c r="B65">
        <v>2</v>
      </c>
      <c r="C65">
        <v>451</v>
      </c>
    </row>
    <row r="66" spans="1:3">
      <c r="A66" t="s">
        <v>69</v>
      </c>
      <c r="B66">
        <v>2</v>
      </c>
      <c r="C66">
        <v>545</v>
      </c>
    </row>
    <row r="67" spans="1:3">
      <c r="A67" t="s">
        <v>70</v>
      </c>
      <c r="B67">
        <v>2</v>
      </c>
      <c r="C67">
        <v>549</v>
      </c>
    </row>
    <row r="68" spans="1:3">
      <c r="A68" t="s">
        <v>71</v>
      </c>
      <c r="B68">
        <v>2</v>
      </c>
      <c r="C68">
        <v>578</v>
      </c>
    </row>
    <row r="70" spans="1:3">
      <c r="A70" s="4" t="s">
        <v>72</v>
      </c>
    </row>
    <row r="71" spans="1:3">
      <c r="A71" s="5" t="s">
        <v>2</v>
      </c>
      <c r="B71" s="6" t="s">
        <v>3</v>
      </c>
      <c r="C71" s="6" t="s">
        <v>4</v>
      </c>
    </row>
    <row r="72" spans="1:3">
      <c r="A72" t="s">
        <v>73</v>
      </c>
      <c r="B72">
        <v>2</v>
      </c>
      <c r="C72">
        <v>520</v>
      </c>
    </row>
    <row r="73" spans="1:3">
      <c r="A73" t="s">
        <v>74</v>
      </c>
      <c r="B73">
        <v>2</v>
      </c>
      <c r="C73">
        <v>639</v>
      </c>
    </row>
    <row r="74" spans="1:3">
      <c r="A74" t="s">
        <v>75</v>
      </c>
      <c r="B74">
        <v>2</v>
      </c>
      <c r="C74">
        <v>652</v>
      </c>
    </row>
    <row r="75" spans="1:3">
      <c r="A75" t="s">
        <v>76</v>
      </c>
      <c r="B75">
        <v>2</v>
      </c>
      <c r="C75">
        <v>681</v>
      </c>
    </row>
    <row r="76" spans="1:3">
      <c r="A76" t="s">
        <v>77</v>
      </c>
      <c r="B76">
        <v>2</v>
      </c>
      <c r="C76">
        <v>726</v>
      </c>
    </row>
    <row r="77" spans="1:3">
      <c r="A77" t="s">
        <v>78</v>
      </c>
      <c r="B77">
        <v>4</v>
      </c>
      <c r="C77">
        <v>1030</v>
      </c>
    </row>
    <row r="78" spans="1:3">
      <c r="A78" t="s">
        <v>79</v>
      </c>
      <c r="B78">
        <v>2</v>
      </c>
      <c r="C78">
        <v>1250</v>
      </c>
    </row>
    <row r="79" spans="1:3">
      <c r="A79" t="s">
        <v>80</v>
      </c>
      <c r="B79">
        <v>2</v>
      </c>
      <c r="C79">
        <v>1278</v>
      </c>
    </row>
    <row r="80" spans="1:3">
      <c r="A80" t="s">
        <v>81</v>
      </c>
      <c r="B80">
        <v>2</v>
      </c>
      <c r="C80">
        <v>1325</v>
      </c>
    </row>
    <row r="82" spans="1:3">
      <c r="A82" s="4" t="s">
        <v>82</v>
      </c>
    </row>
    <row r="83" spans="1:3">
      <c r="A83" s="5" t="s">
        <v>2</v>
      </c>
      <c r="B83" s="6" t="s">
        <v>3</v>
      </c>
      <c r="C83" s="6" t="s">
        <v>4</v>
      </c>
    </row>
    <row r="84" spans="1:3">
      <c r="A84" t="s">
        <v>83</v>
      </c>
      <c r="B84">
        <v>2</v>
      </c>
      <c r="C84">
        <v>432</v>
      </c>
    </row>
    <row r="85" spans="1:3">
      <c r="A85" t="s">
        <v>84</v>
      </c>
      <c r="B85">
        <v>2</v>
      </c>
      <c r="C85">
        <v>439</v>
      </c>
    </row>
    <row r="86" spans="1:3">
      <c r="A86" t="s">
        <v>85</v>
      </c>
      <c r="B86">
        <v>2</v>
      </c>
      <c r="C86">
        <v>447</v>
      </c>
    </row>
    <row r="87" spans="1:3">
      <c r="A87" t="s">
        <v>86</v>
      </c>
      <c r="B87">
        <v>2</v>
      </c>
      <c r="C87">
        <v>454</v>
      </c>
    </row>
    <row r="88" spans="1:3">
      <c r="A88" t="s">
        <v>88</v>
      </c>
      <c r="B88">
        <v>2</v>
      </c>
      <c r="C88">
        <v>458</v>
      </c>
    </row>
    <row r="89" spans="1:3">
      <c r="A89" t="s">
        <v>87</v>
      </c>
      <c r="B89">
        <v>2</v>
      </c>
      <c r="C89">
        <v>464</v>
      </c>
    </row>
    <row r="90" spans="1:3">
      <c r="A90" t="s">
        <v>90</v>
      </c>
      <c r="B90">
        <v>2</v>
      </c>
      <c r="C90">
        <v>475</v>
      </c>
    </row>
    <row r="91" spans="1:3">
      <c r="A91" t="s">
        <v>91</v>
      </c>
      <c r="B91">
        <v>2</v>
      </c>
      <c r="C91">
        <v>479</v>
      </c>
    </row>
    <row r="92" spans="1:3">
      <c r="A92" t="s">
        <v>89</v>
      </c>
      <c r="B92">
        <v>2</v>
      </c>
      <c r="C92">
        <v>488</v>
      </c>
    </row>
    <row r="93" spans="1:3">
      <c r="A93" t="s">
        <v>92</v>
      </c>
      <c r="B93">
        <v>2</v>
      </c>
      <c r="C93">
        <v>522</v>
      </c>
    </row>
    <row r="94" spans="1:3">
      <c r="A94" t="s">
        <v>93</v>
      </c>
      <c r="B94">
        <v>2</v>
      </c>
      <c r="C94">
        <v>546</v>
      </c>
    </row>
    <row r="95" spans="1:3">
      <c r="A95" t="s">
        <v>94</v>
      </c>
      <c r="B95">
        <v>2</v>
      </c>
      <c r="C95">
        <v>554</v>
      </c>
    </row>
    <row r="96" spans="1:3">
      <c r="A96" t="s">
        <v>95</v>
      </c>
      <c r="B96">
        <v>2</v>
      </c>
      <c r="C96">
        <v>570</v>
      </c>
    </row>
    <row r="97" spans="1:3">
      <c r="A97" t="s">
        <v>96</v>
      </c>
      <c r="B97">
        <v>2</v>
      </c>
      <c r="C97">
        <v>574</v>
      </c>
    </row>
    <row r="98" spans="1:3">
      <c r="A98" t="s">
        <v>97</v>
      </c>
      <c r="B98">
        <v>2</v>
      </c>
      <c r="C98">
        <v>581</v>
      </c>
    </row>
    <row r="99" spans="1:3">
      <c r="A99" t="s">
        <v>98</v>
      </c>
      <c r="B99">
        <v>2</v>
      </c>
      <c r="C99">
        <v>586</v>
      </c>
    </row>
    <row r="100" spans="1:3">
      <c r="A100" t="s">
        <v>99</v>
      </c>
      <c r="B100">
        <v>2</v>
      </c>
      <c r="C100">
        <v>593</v>
      </c>
    </row>
    <row r="101" spans="1:3">
      <c r="A101" t="s">
        <v>100</v>
      </c>
      <c r="B101">
        <v>2</v>
      </c>
      <c r="C101">
        <v>604</v>
      </c>
    </row>
    <row r="102" spans="1:3">
      <c r="A102" t="s">
        <v>102</v>
      </c>
      <c r="B102">
        <v>2</v>
      </c>
      <c r="C102">
        <v>607</v>
      </c>
    </row>
    <row r="103" spans="1:3">
      <c r="A103" t="s">
        <v>103</v>
      </c>
      <c r="B103">
        <v>2</v>
      </c>
      <c r="C103">
        <v>619</v>
      </c>
    </row>
    <row r="104" spans="1:3">
      <c r="A104" t="s">
        <v>101</v>
      </c>
      <c r="B104">
        <v>2</v>
      </c>
      <c r="C104">
        <v>623</v>
      </c>
    </row>
    <row r="105" spans="1:3">
      <c r="A105" t="s">
        <v>105</v>
      </c>
      <c r="B105">
        <v>2</v>
      </c>
      <c r="C105">
        <v>635</v>
      </c>
    </row>
    <row r="106" spans="1:3">
      <c r="A106" t="s">
        <v>104</v>
      </c>
      <c r="B106">
        <v>2</v>
      </c>
      <c r="C106">
        <v>644</v>
      </c>
    </row>
    <row r="107" spans="1:3">
      <c r="A107" t="s">
        <v>106</v>
      </c>
      <c r="B107">
        <v>2</v>
      </c>
      <c r="C107">
        <v>660</v>
      </c>
    </row>
    <row r="108" spans="1:3">
      <c r="A108" t="s">
        <v>107</v>
      </c>
      <c r="B108">
        <v>2</v>
      </c>
      <c r="C108">
        <v>677</v>
      </c>
    </row>
    <row r="109" spans="1:3">
      <c r="A109" t="s">
        <v>108</v>
      </c>
      <c r="B109">
        <v>2</v>
      </c>
      <c r="C109">
        <v>703</v>
      </c>
    </row>
    <row r="110" spans="1:3">
      <c r="A110" t="s">
        <v>109</v>
      </c>
      <c r="B110">
        <v>4</v>
      </c>
      <c r="C110">
        <v>1440</v>
      </c>
    </row>
    <row r="111" spans="1:3">
      <c r="A111" t="s">
        <v>110</v>
      </c>
      <c r="B111">
        <v>12</v>
      </c>
      <c r="C111">
        <v>1720</v>
      </c>
    </row>
    <row r="112" spans="1:3">
      <c r="A112" t="s">
        <v>111</v>
      </c>
      <c r="B112">
        <v>8</v>
      </c>
      <c r="C112">
        <v>2250</v>
      </c>
    </row>
    <row r="114" spans="1:3">
      <c r="A114" s="4" t="s">
        <v>112</v>
      </c>
    </row>
    <row r="115" spans="1:3">
      <c r="A115" s="5" t="s">
        <v>2</v>
      </c>
      <c r="B115" s="6" t="s">
        <v>3</v>
      </c>
      <c r="C115" s="6" t="s">
        <v>4</v>
      </c>
    </row>
    <row r="116" spans="1:3">
      <c r="A116" t="s">
        <v>113</v>
      </c>
      <c r="B116">
        <v>2</v>
      </c>
      <c r="C116">
        <v>445</v>
      </c>
    </row>
    <row r="117" spans="1:3">
      <c r="A117" t="s">
        <v>114</v>
      </c>
      <c r="B117">
        <v>2</v>
      </c>
      <c r="C117">
        <v>450</v>
      </c>
    </row>
    <row r="118" spans="1:3">
      <c r="A118" t="s">
        <v>115</v>
      </c>
      <c r="B118">
        <v>2</v>
      </c>
      <c r="C118">
        <v>457</v>
      </c>
    </row>
    <row r="119" spans="1:3">
      <c r="A119" t="s">
        <v>116</v>
      </c>
      <c r="B119">
        <v>2</v>
      </c>
      <c r="C119">
        <v>475</v>
      </c>
    </row>
    <row r="120" spans="1:3">
      <c r="A120" t="s">
        <v>117</v>
      </c>
      <c r="B120">
        <v>2</v>
      </c>
      <c r="C120">
        <v>483</v>
      </c>
    </row>
    <row r="121" spans="1:3">
      <c r="A121" t="s">
        <v>119</v>
      </c>
      <c r="B121">
        <v>2</v>
      </c>
      <c r="C121">
        <v>487</v>
      </c>
    </row>
    <row r="122" spans="1:3">
      <c r="A122" t="s">
        <v>118</v>
      </c>
      <c r="B122">
        <v>2</v>
      </c>
      <c r="C122">
        <v>488</v>
      </c>
    </row>
    <row r="123" spans="1:3">
      <c r="A123" t="s">
        <v>120</v>
      </c>
      <c r="B123">
        <v>2</v>
      </c>
      <c r="C123">
        <v>506</v>
      </c>
    </row>
    <row r="124" spans="1:3">
      <c r="A124" t="s">
        <v>121</v>
      </c>
      <c r="B124">
        <v>2</v>
      </c>
      <c r="C124">
        <v>507</v>
      </c>
    </row>
    <row r="125" spans="1:3">
      <c r="A125" t="s">
        <v>122</v>
      </c>
      <c r="B125">
        <v>2</v>
      </c>
      <c r="C125">
        <v>548</v>
      </c>
    </row>
    <row r="126" spans="1:3">
      <c r="A126" t="s">
        <v>123</v>
      </c>
      <c r="B126">
        <v>2</v>
      </c>
      <c r="C126">
        <v>576</v>
      </c>
    </row>
    <row r="127" spans="1:3">
      <c r="A127" t="s">
        <v>124</v>
      </c>
      <c r="B127">
        <v>2</v>
      </c>
      <c r="C127">
        <v>582</v>
      </c>
    </row>
    <row r="128" spans="1:3">
      <c r="A128" t="s">
        <v>125</v>
      </c>
      <c r="B128">
        <v>2</v>
      </c>
      <c r="C128">
        <v>615</v>
      </c>
    </row>
    <row r="130" spans="1:3">
      <c r="A130" s="4" t="s">
        <v>126</v>
      </c>
    </row>
    <row r="131" spans="1:3">
      <c r="A131" s="5" t="s">
        <v>2</v>
      </c>
      <c r="B131" s="6" t="s">
        <v>3</v>
      </c>
      <c r="C131" s="6" t="s">
        <v>4</v>
      </c>
    </row>
    <row r="132" spans="1:3">
      <c r="A132" t="s">
        <v>127</v>
      </c>
      <c r="B132">
        <v>2</v>
      </c>
      <c r="C132">
        <v>444</v>
      </c>
    </row>
    <row r="133" spans="1:3">
      <c r="A133" t="s">
        <v>128</v>
      </c>
      <c r="B133">
        <v>2</v>
      </c>
      <c r="C133">
        <v>503</v>
      </c>
    </row>
    <row r="134" spans="1:3">
      <c r="A134" t="s">
        <v>129</v>
      </c>
      <c r="B134">
        <v>2</v>
      </c>
      <c r="C134">
        <v>549</v>
      </c>
    </row>
    <row r="135" spans="1:3">
      <c r="A135" t="s">
        <v>130</v>
      </c>
      <c r="B135">
        <v>2</v>
      </c>
      <c r="C135">
        <v>565</v>
      </c>
    </row>
    <row r="136" spans="1:3">
      <c r="A136" t="s">
        <v>131</v>
      </c>
      <c r="B136">
        <v>2</v>
      </c>
      <c r="C136">
        <v>600</v>
      </c>
    </row>
    <row r="137" spans="1:3">
      <c r="A137" t="s">
        <v>132</v>
      </c>
      <c r="B137">
        <v>2</v>
      </c>
      <c r="C137">
        <v>607</v>
      </c>
    </row>
    <row r="138" spans="1:3">
      <c r="A138" t="s">
        <v>133</v>
      </c>
      <c r="B138">
        <v>2</v>
      </c>
      <c r="C138">
        <v>614</v>
      </c>
    </row>
    <row r="139" spans="1:3">
      <c r="A139" t="s">
        <v>155</v>
      </c>
      <c r="B139">
        <v>2</v>
      </c>
      <c r="C139">
        <v>626</v>
      </c>
    </row>
    <row r="140" spans="1:3">
      <c r="A140" t="s">
        <v>135</v>
      </c>
      <c r="B140">
        <v>2</v>
      </c>
      <c r="C140">
        <v>736</v>
      </c>
    </row>
    <row r="141" spans="1:3">
      <c r="A141" t="s">
        <v>136</v>
      </c>
      <c r="B141">
        <v>2</v>
      </c>
      <c r="C141">
        <v>774</v>
      </c>
    </row>
    <row r="142" spans="1:3">
      <c r="A142" t="s">
        <v>137</v>
      </c>
      <c r="B142">
        <v>2</v>
      </c>
      <c r="C142">
        <v>935</v>
      </c>
    </row>
    <row r="143" spans="1:3">
      <c r="A143" t="s">
        <v>138</v>
      </c>
      <c r="B143">
        <v>2</v>
      </c>
      <c r="C143">
        <v>1040</v>
      </c>
    </row>
    <row r="144" spans="1:3">
      <c r="A144" t="s">
        <v>139</v>
      </c>
      <c r="B144">
        <v>2</v>
      </c>
      <c r="C144">
        <v>1223</v>
      </c>
    </row>
    <row r="145" spans="1:3">
      <c r="A145" t="s">
        <v>140</v>
      </c>
      <c r="B145">
        <v>10</v>
      </c>
      <c r="C145">
        <v>1250</v>
      </c>
    </row>
    <row r="146" spans="1:3">
      <c r="A146" t="s">
        <v>141</v>
      </c>
      <c r="B146">
        <v>4</v>
      </c>
      <c r="C146">
        <v>1880</v>
      </c>
    </row>
    <row r="147" spans="1:3">
      <c r="A147" t="s">
        <v>142</v>
      </c>
      <c r="B147">
        <v>2</v>
      </c>
      <c r="C147">
        <v>2090</v>
      </c>
    </row>
    <row r="149" spans="1:3">
      <c r="A149" s="8" t="s">
        <v>143</v>
      </c>
    </row>
    <row r="151" spans="1:3">
      <c r="A151" s="8" t="s">
        <v>59</v>
      </c>
    </row>
    <row r="152" spans="1:3">
      <c r="A152" s="9" t="s">
        <v>2</v>
      </c>
      <c r="B152" s="10" t="s">
        <v>3</v>
      </c>
      <c r="C152" s="10" t="s">
        <v>4</v>
      </c>
    </row>
    <row r="153" spans="1:3">
      <c r="A153" s="11" t="s">
        <v>144</v>
      </c>
      <c r="B153">
        <v>2</v>
      </c>
      <c r="C153">
        <v>1156</v>
      </c>
    </row>
    <row r="154" spans="1:3">
      <c r="A154" t="s">
        <v>145</v>
      </c>
      <c r="B154">
        <v>2</v>
      </c>
      <c r="C154">
        <v>978</v>
      </c>
    </row>
    <row r="156" spans="1:3">
      <c r="A156" s="8" t="s">
        <v>49</v>
      </c>
    </row>
    <row r="157" spans="1:3">
      <c r="A157" s="9" t="s">
        <v>2</v>
      </c>
      <c r="B157" s="10" t="s">
        <v>3</v>
      </c>
      <c r="C157" s="10" t="s">
        <v>4</v>
      </c>
    </row>
    <row r="158" spans="1:3">
      <c r="A158" s="11" t="s">
        <v>147</v>
      </c>
      <c r="B158">
        <v>2</v>
      </c>
      <c r="C158">
        <v>3925</v>
      </c>
    </row>
    <row r="160" spans="1:3">
      <c r="A160" s="8" t="s">
        <v>1</v>
      </c>
    </row>
    <row r="161" spans="1:3">
      <c r="A161" s="9" t="s">
        <v>2</v>
      </c>
      <c r="B161" s="10" t="s">
        <v>3</v>
      </c>
      <c r="C161" s="10" t="s">
        <v>4</v>
      </c>
    </row>
    <row r="162" spans="1:3">
      <c r="A162" s="11" t="s">
        <v>148</v>
      </c>
      <c r="B162">
        <v>2</v>
      </c>
      <c r="C162">
        <v>1650</v>
      </c>
    </row>
    <row r="163" spans="1:3">
      <c r="A163" s="11" t="s">
        <v>149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opLeftCell="A157" zoomScale="80" zoomScaleNormal="80" workbookViewId="0">
      <selection activeCell="A2" sqref="A2"/>
    </sheetView>
  </sheetViews>
  <sheetFormatPr defaultRowHeight="15"/>
  <cols>
    <col min="1" max="1" width="44.42578125" customWidth="1"/>
  </cols>
  <sheetData>
    <row r="1" spans="1:12" ht="20.25">
      <c r="A1" s="1" t="s">
        <v>0</v>
      </c>
    </row>
    <row r="2" spans="1:12">
      <c r="A2" s="2"/>
    </row>
    <row r="3" spans="1:12">
      <c r="A3" s="3"/>
      <c r="B3" s="3"/>
    </row>
    <row r="5" spans="1:12">
      <c r="A5" s="4" t="s">
        <v>1</v>
      </c>
    </row>
    <row r="6" spans="1:12" ht="20.25">
      <c r="A6" s="5" t="s">
        <v>2</v>
      </c>
      <c r="B6" s="6" t="s">
        <v>3</v>
      </c>
      <c r="C6" s="6" t="s">
        <v>4</v>
      </c>
      <c r="E6" s="1" t="s">
        <v>5</v>
      </c>
    </row>
    <row r="7" spans="1:12">
      <c r="A7" t="s">
        <v>6</v>
      </c>
      <c r="B7">
        <v>2</v>
      </c>
      <c r="C7">
        <v>3700</v>
      </c>
      <c r="E7" s="2"/>
    </row>
    <row r="8" spans="1:12">
      <c r="A8" s="7" t="s">
        <v>156</v>
      </c>
      <c r="E8" s="3"/>
      <c r="F8" s="3"/>
    </row>
    <row r="9" spans="1:12">
      <c r="A9" s="7"/>
    </row>
    <row r="10" spans="1:12">
      <c r="A10" s="4" t="s">
        <v>8</v>
      </c>
      <c r="E10" s="5" t="s">
        <v>9</v>
      </c>
    </row>
    <row r="11" spans="1:12">
      <c r="A11" s="5" t="s">
        <v>2</v>
      </c>
      <c r="B11" s="6" t="s">
        <v>3</v>
      </c>
      <c r="C11" s="6" t="s">
        <v>4</v>
      </c>
    </row>
    <row r="12" spans="1:12">
      <c r="A12" t="s">
        <v>10</v>
      </c>
      <c r="B12">
        <v>2</v>
      </c>
      <c r="C12">
        <v>4540</v>
      </c>
      <c r="F12" s="10" t="s">
        <v>11</v>
      </c>
      <c r="G12" s="10" t="s">
        <v>12</v>
      </c>
      <c r="H12" s="10" t="s">
        <v>13</v>
      </c>
      <c r="I12" s="10" t="s">
        <v>14</v>
      </c>
      <c r="J12" s="10"/>
      <c r="K12" s="10"/>
      <c r="L12" s="10" t="s">
        <v>17</v>
      </c>
    </row>
    <row r="14" spans="1:12">
      <c r="A14" s="4" t="s">
        <v>18</v>
      </c>
      <c r="E14" s="5" t="s">
        <v>19</v>
      </c>
      <c r="F14">
        <f>4070+2330+590+(-8+0+0)</f>
        <v>6982</v>
      </c>
      <c r="G14">
        <f>4090+2330+492+(-8+0+0)</f>
        <v>6904</v>
      </c>
      <c r="H14">
        <f>4100+2330+568+(-3+0+0)</f>
        <v>6995</v>
      </c>
      <c r="I14">
        <f>4120+2330+733+(-3+0+0)</f>
        <v>7180</v>
      </c>
      <c r="L14">
        <f>3450+2180+1300+1277+(-9+0+0+0)</f>
        <v>8198</v>
      </c>
    </row>
    <row r="15" spans="1:12">
      <c r="A15" s="5" t="s">
        <v>2</v>
      </c>
      <c r="B15" s="6" t="s">
        <v>3</v>
      </c>
      <c r="C15" s="6" t="s">
        <v>4</v>
      </c>
      <c r="E15" s="5" t="s">
        <v>20</v>
      </c>
      <c r="F15">
        <f>4070+2330+548+(-8+0+-1)</f>
        <v>6939</v>
      </c>
      <c r="G15">
        <f>4090+2330+449+(-8+0+-1)</f>
        <v>6860</v>
      </c>
      <c r="H15">
        <f>4100+2330+525+(-3+0+-1)</f>
        <v>6951</v>
      </c>
      <c r="I15">
        <f>4120+2330+690+(-3+0+-1)</f>
        <v>7136</v>
      </c>
      <c r="L15">
        <f>3450+2180+1300+979+(-9+0+0+-1)</f>
        <v>7899</v>
      </c>
    </row>
    <row r="16" spans="1:12">
      <c r="A16" t="s">
        <v>21</v>
      </c>
      <c r="B16">
        <v>2</v>
      </c>
      <c r="C16">
        <v>4100</v>
      </c>
      <c r="E16" s="5" t="s">
        <v>22</v>
      </c>
      <c r="F16">
        <f>4070+2330+529+(-8-1+0)</f>
        <v>6920</v>
      </c>
      <c r="G16">
        <f>4090+2330+432+(-8-1+0)</f>
        <v>6843</v>
      </c>
      <c r="H16">
        <f>4100+2330+504+(-3-1+0)</f>
        <v>6930</v>
      </c>
      <c r="I16">
        <f>4120+2330+662+(-3-1+0)</f>
        <v>7108</v>
      </c>
      <c r="L16">
        <f>3450+2180+1300+813+(-9+0-1+0)</f>
        <v>7733</v>
      </c>
    </row>
    <row r="17" spans="1:12">
      <c r="A17" t="s">
        <v>23</v>
      </c>
      <c r="B17">
        <v>2</v>
      </c>
      <c r="C17">
        <v>4120</v>
      </c>
      <c r="E17" s="5" t="s">
        <v>24</v>
      </c>
      <c r="F17">
        <f>4070+2330+549+(-8-1+-1)</f>
        <v>6939</v>
      </c>
      <c r="G17">
        <f>4090+2330+453+(-8-1+-1)</f>
        <v>6863</v>
      </c>
      <c r="H17">
        <f>4100+2330+522+(-3-1+-1)</f>
        <v>6947</v>
      </c>
      <c r="I17">
        <f>4120+2330+675+(-3-1+-1)</f>
        <v>7120</v>
      </c>
      <c r="L17">
        <f>3450+2180+1300+648+(-9+0-1+-1)</f>
        <v>7567</v>
      </c>
    </row>
    <row r="18" spans="1:12">
      <c r="A18" t="s">
        <v>25</v>
      </c>
      <c r="B18">
        <v>2</v>
      </c>
      <c r="C18">
        <v>4550</v>
      </c>
      <c r="E18" s="5" t="s">
        <v>26</v>
      </c>
      <c r="F18">
        <f>4630+1780+527+(-8+0+0)</f>
        <v>6929</v>
      </c>
      <c r="G18">
        <f>4650+1780+440+(-8+0+0)</f>
        <v>6862</v>
      </c>
      <c r="H18">
        <f>4660+1780+512+(-3+0+0)</f>
        <v>6949</v>
      </c>
      <c r="I18">
        <f>4680+1780+660+(-3+0+0)</f>
        <v>7117</v>
      </c>
      <c r="L18">
        <f>3450+1960+1300+778+(-9-1+0+0)</f>
        <v>7478</v>
      </c>
    </row>
    <row r="19" spans="1:12">
      <c r="A19" t="s">
        <v>27</v>
      </c>
      <c r="B19">
        <v>2</v>
      </c>
      <c r="C19">
        <v>4570</v>
      </c>
      <c r="E19" s="5" t="s">
        <v>28</v>
      </c>
      <c r="F19">
        <f>4630+1780+500+(-8+0+-1)</f>
        <v>6901</v>
      </c>
      <c r="G19">
        <f>4650+1780+417+(-8+0+-1)</f>
        <v>6838</v>
      </c>
      <c r="H19">
        <f>4660+1780+486+(-3+0+-1)</f>
        <v>6922</v>
      </c>
      <c r="I19">
        <f>4680+1780+629+(-3+0+-1)</f>
        <v>7085</v>
      </c>
      <c r="L19">
        <f>3450+1960+1300+638+(-9-1+0+-1)</f>
        <v>7337</v>
      </c>
    </row>
    <row r="20" spans="1:12">
      <c r="A20" t="s">
        <v>29</v>
      </c>
      <c r="B20">
        <v>2</v>
      </c>
      <c r="C20">
        <v>4660</v>
      </c>
      <c r="E20" s="5" t="s">
        <v>30</v>
      </c>
      <c r="F20">
        <f>4630+1780+494+(-8-1+0)</f>
        <v>6895</v>
      </c>
      <c r="G20">
        <f>4650+1780+417+(-8-1+0)</f>
        <v>6838</v>
      </c>
      <c r="H20">
        <f>4660+1780+479+(-3-1+0)</f>
        <v>6915</v>
      </c>
      <c r="I20">
        <f>4680+1780+609+(-3-1+0)</f>
        <v>7065</v>
      </c>
      <c r="L20">
        <f>3450+1960+1300+584+(-9-1-1+0)</f>
        <v>7283</v>
      </c>
    </row>
    <row r="21" spans="1:12">
      <c r="A21" t="s">
        <v>31</v>
      </c>
      <c r="B21">
        <v>2</v>
      </c>
      <c r="C21">
        <v>4680</v>
      </c>
      <c r="E21" s="5" t="s">
        <v>32</v>
      </c>
      <c r="F21">
        <f>4630+1780+519+(-8-1+-1)</f>
        <v>6919</v>
      </c>
      <c r="G21">
        <f>4650+1780+444+(-8-1+-1)</f>
        <v>6864</v>
      </c>
      <c r="H21">
        <f>4660+1780+502+(-3-1+-1)</f>
        <v>6937</v>
      </c>
      <c r="I21">
        <f>4680+1780+624+(-3-1+-1)</f>
        <v>7079</v>
      </c>
      <c r="L21">
        <f>3450+1960+1300+600+(-9-1-1+-1)</f>
        <v>7298</v>
      </c>
    </row>
    <row r="22" spans="1:12">
      <c r="E22" s="5" t="s">
        <v>33</v>
      </c>
      <c r="F22">
        <f>4530+1780+530+(-8+0+0)</f>
        <v>6832</v>
      </c>
      <c r="G22">
        <f>4540+1780+474+(-3+0+0)</f>
        <v>6791</v>
      </c>
      <c r="H22">
        <f>4550+1780+534+(-3+0+0)</f>
        <v>6861</v>
      </c>
      <c r="I22">
        <f>4570+1780+645+(-3+0+0)</f>
        <v>6992</v>
      </c>
      <c r="L22">
        <f>3450+1960+1300+534+(-9-2+0+0)</f>
        <v>7233</v>
      </c>
    </row>
    <row r="23" spans="1:12">
      <c r="A23" s="4" t="s">
        <v>34</v>
      </c>
      <c r="E23" s="5" t="s">
        <v>35</v>
      </c>
      <c r="F23">
        <f>4530+1780+485+(-8+0+-1)</f>
        <v>6786</v>
      </c>
      <c r="G23">
        <f>4540+1780+435+(-3+0+-1)</f>
        <v>6751</v>
      </c>
      <c r="H23">
        <f>4550+1780+492+(-3+0+-1)</f>
        <v>6818</v>
      </c>
      <c r="I23">
        <f>4570+1780+596+(-3+0+-1)</f>
        <v>6942</v>
      </c>
      <c r="L23">
        <f>3450+1960+1300+472+(-9-2+0+-1)</f>
        <v>7170</v>
      </c>
    </row>
    <row r="24" spans="1:12">
      <c r="A24" s="5" t="s">
        <v>2</v>
      </c>
      <c r="B24" s="6" t="s">
        <v>3</v>
      </c>
      <c r="C24" s="6" t="s">
        <v>4</v>
      </c>
      <c r="E24" s="5" t="s">
        <v>36</v>
      </c>
      <c r="F24">
        <f>4530+1490+661+(-8-1+0)</f>
        <v>6672</v>
      </c>
      <c r="G24">
        <f>4540+1490+625+(-3-1+0)</f>
        <v>6651</v>
      </c>
      <c r="H24">
        <f>4550+1490+673+(-3-1+0)</f>
        <v>6709</v>
      </c>
      <c r="I24">
        <f>4570+1490+759+(-3-1+0)</f>
        <v>6815</v>
      </c>
      <c r="L24">
        <f>3450+1960+1080+643+(-9-2-1+0)</f>
        <v>7121</v>
      </c>
    </row>
    <row r="25" spans="1:12">
      <c r="A25" t="s">
        <v>37</v>
      </c>
      <c r="B25">
        <v>2</v>
      </c>
      <c r="C25">
        <v>4090</v>
      </c>
      <c r="E25" s="5" t="s">
        <v>38</v>
      </c>
      <c r="F25">
        <f>4530+1490+622+(-8-1+-1)</f>
        <v>6632</v>
      </c>
      <c r="G25">
        <f>4540+1490+591+(-3-1+-1)</f>
        <v>6616</v>
      </c>
      <c r="H25">
        <f>4550+1490+635+(-3-1+-1)</f>
        <v>6670</v>
      </c>
      <c r="I25">
        <f>4570+1490+714+(-3-1+-1)</f>
        <v>6769</v>
      </c>
      <c r="L25">
        <f>3450+1960+1080+661+(-9-2-1+-1)</f>
        <v>7138</v>
      </c>
    </row>
    <row r="26" spans="1:12">
      <c r="A26" t="s">
        <v>39</v>
      </c>
      <c r="B26">
        <v>2</v>
      </c>
      <c r="C26">
        <v>4650</v>
      </c>
      <c r="E26" s="5" t="s">
        <v>40</v>
      </c>
      <c r="F26">
        <f>4530+1490+626+(-8-1+-1)</f>
        <v>6636</v>
      </c>
      <c r="G26">
        <f>4540+1490+594+(-3-1+-1)</f>
        <v>6619</v>
      </c>
      <c r="H26">
        <f>4550+1490+628+(-3-1+-1)</f>
        <v>6663</v>
      </c>
      <c r="I26">
        <f>4570+1490+696+(-3-1+-1)</f>
        <v>6751</v>
      </c>
    </row>
    <row r="27" spans="1:12">
      <c r="E27" s="5" t="s">
        <v>41</v>
      </c>
      <c r="F27">
        <f>4570+540+1347+(-4-1+0)</f>
        <v>6452</v>
      </c>
      <c r="G27">
        <f>4570+540+1320+(-4-1+-1)</f>
        <v>6424</v>
      </c>
      <c r="H27">
        <f>4570+540+1399+(-4-1+-1)</f>
        <v>6503</v>
      </c>
    </row>
    <row r="28" spans="1:12">
      <c r="A28" s="4" t="s">
        <v>42</v>
      </c>
      <c r="E28" s="5" t="s">
        <v>43</v>
      </c>
      <c r="F28">
        <f>4570+1060+694+(-4+0+0)</f>
        <v>6320</v>
      </c>
      <c r="G28">
        <f>4570+1060+709+(-4+0+-1)</f>
        <v>6334</v>
      </c>
      <c r="H28">
        <f>4570+1060+740+(-4-1+0)</f>
        <v>6365</v>
      </c>
      <c r="I28">
        <f>4570+1060+786+(-4-1+-1)</f>
        <v>6410</v>
      </c>
    </row>
    <row r="29" spans="1:12">
      <c r="A29" s="5" t="s">
        <v>2</v>
      </c>
      <c r="B29" s="6" t="s">
        <v>3</v>
      </c>
      <c r="C29" s="6" t="s">
        <v>4</v>
      </c>
    </row>
    <row r="30" spans="1:12">
      <c r="A30" t="s">
        <v>44</v>
      </c>
      <c r="B30">
        <v>2</v>
      </c>
      <c r="C30">
        <v>4570</v>
      </c>
    </row>
    <row r="32" spans="1:12">
      <c r="A32" s="4" t="s">
        <v>45</v>
      </c>
    </row>
    <row r="33" spans="1:3">
      <c r="A33" s="5" t="s">
        <v>2</v>
      </c>
      <c r="B33" s="6" t="s">
        <v>3</v>
      </c>
      <c r="C33" s="6" t="s">
        <v>4</v>
      </c>
    </row>
    <row r="34" spans="1:3">
      <c r="A34" t="s">
        <v>46</v>
      </c>
      <c r="B34">
        <v>2</v>
      </c>
      <c r="C34">
        <v>4070</v>
      </c>
    </row>
    <row r="35" spans="1:3">
      <c r="A35" t="s">
        <v>47</v>
      </c>
      <c r="B35">
        <v>2</v>
      </c>
      <c r="C35">
        <v>4530</v>
      </c>
    </row>
    <row r="36" spans="1:3">
      <c r="A36" t="s">
        <v>48</v>
      </c>
      <c r="B36">
        <v>2</v>
      </c>
      <c r="C36">
        <v>4630</v>
      </c>
    </row>
    <row r="38" spans="1:3">
      <c r="A38" s="4" t="s">
        <v>49</v>
      </c>
    </row>
    <row r="39" spans="1:3">
      <c r="A39" s="5" t="s">
        <v>2</v>
      </c>
      <c r="B39" s="6" t="s">
        <v>3</v>
      </c>
      <c r="C39" s="6" t="s">
        <v>4</v>
      </c>
    </row>
    <row r="40" spans="1:3">
      <c r="A40" t="s">
        <v>50</v>
      </c>
      <c r="B40">
        <v>4</v>
      </c>
      <c r="C40">
        <v>1780</v>
      </c>
    </row>
    <row r="41" spans="1:3">
      <c r="A41" t="s">
        <v>51</v>
      </c>
      <c r="B41">
        <v>4</v>
      </c>
      <c r="C41">
        <v>2330</v>
      </c>
    </row>
    <row r="43" spans="1:3">
      <c r="A43" s="4" t="s">
        <v>52</v>
      </c>
    </row>
    <row r="44" spans="1:3">
      <c r="A44" s="5" t="s">
        <v>2</v>
      </c>
      <c r="B44" s="6" t="s">
        <v>3</v>
      </c>
      <c r="C44" s="6" t="s">
        <v>4</v>
      </c>
    </row>
    <row r="45" spans="1:3">
      <c r="A45" t="s">
        <v>53</v>
      </c>
      <c r="B45">
        <v>2</v>
      </c>
      <c r="C45">
        <v>1490</v>
      </c>
    </row>
    <row r="46" spans="1:3">
      <c r="A46" t="s">
        <v>54</v>
      </c>
      <c r="B46">
        <v>6</v>
      </c>
      <c r="C46">
        <v>1780</v>
      </c>
    </row>
    <row r="47" spans="1:3">
      <c r="A47" t="s">
        <v>55</v>
      </c>
      <c r="B47">
        <v>4</v>
      </c>
      <c r="C47">
        <v>2330</v>
      </c>
    </row>
    <row r="49" spans="1:3">
      <c r="A49" s="4" t="s">
        <v>56</v>
      </c>
    </row>
    <row r="50" spans="1:3">
      <c r="A50" s="5" t="s">
        <v>2</v>
      </c>
      <c r="B50" s="6" t="s">
        <v>3</v>
      </c>
      <c r="C50" s="6" t="s">
        <v>4</v>
      </c>
    </row>
    <row r="51" spans="1:3">
      <c r="A51" t="s">
        <v>57</v>
      </c>
      <c r="B51">
        <v>2</v>
      </c>
      <c r="C51">
        <v>1490</v>
      </c>
    </row>
    <row r="52" spans="1:3">
      <c r="A52" t="s">
        <v>58</v>
      </c>
      <c r="B52">
        <v>2</v>
      </c>
      <c r="C52">
        <v>1780</v>
      </c>
    </row>
    <row r="54" spans="1:3">
      <c r="A54" s="4" t="s">
        <v>59</v>
      </c>
    </row>
    <row r="55" spans="1:3">
      <c r="A55" s="5" t="s">
        <v>2</v>
      </c>
      <c r="B55" s="6" t="s">
        <v>3</v>
      </c>
      <c r="C55" s="6" t="s">
        <v>4</v>
      </c>
    </row>
    <row r="56" spans="1:3">
      <c r="A56" t="s">
        <v>157</v>
      </c>
      <c r="B56">
        <v>4</v>
      </c>
      <c r="C56">
        <v>417</v>
      </c>
    </row>
    <row r="57" spans="1:3">
      <c r="A57" t="s">
        <v>65</v>
      </c>
      <c r="B57">
        <v>2</v>
      </c>
      <c r="C57">
        <v>432</v>
      </c>
    </row>
    <row r="58" spans="1:3">
      <c r="A58" t="s">
        <v>62</v>
      </c>
      <c r="B58">
        <v>2</v>
      </c>
      <c r="C58">
        <v>435</v>
      </c>
    </row>
    <row r="59" spans="1:3">
      <c r="A59" t="s">
        <v>63</v>
      </c>
      <c r="B59">
        <v>2</v>
      </c>
      <c r="C59">
        <v>440</v>
      </c>
    </row>
    <row r="60" spans="1:3">
      <c r="A60" t="s">
        <v>64</v>
      </c>
      <c r="B60">
        <v>2</v>
      </c>
      <c r="C60">
        <v>444</v>
      </c>
    </row>
    <row r="61" spans="1:3">
      <c r="A61" t="s">
        <v>151</v>
      </c>
      <c r="B61">
        <v>2</v>
      </c>
      <c r="C61">
        <v>449</v>
      </c>
    </row>
    <row r="62" spans="1:3">
      <c r="A62" t="s">
        <v>152</v>
      </c>
      <c r="B62">
        <v>2</v>
      </c>
      <c r="C62">
        <v>453</v>
      </c>
    </row>
    <row r="63" spans="1:3">
      <c r="A63" t="s">
        <v>67</v>
      </c>
      <c r="B63">
        <v>2</v>
      </c>
      <c r="C63">
        <v>474</v>
      </c>
    </row>
    <row r="64" spans="1:3">
      <c r="A64" t="s">
        <v>68</v>
      </c>
      <c r="B64">
        <v>2</v>
      </c>
      <c r="C64">
        <v>492</v>
      </c>
    </row>
    <row r="65" spans="1:3">
      <c r="A65" t="s">
        <v>69</v>
      </c>
      <c r="B65">
        <v>2</v>
      </c>
      <c r="C65">
        <v>591</v>
      </c>
    </row>
    <row r="66" spans="1:3">
      <c r="A66" t="s">
        <v>70</v>
      </c>
      <c r="B66">
        <v>2</v>
      </c>
      <c r="C66">
        <v>594</v>
      </c>
    </row>
    <row r="67" spans="1:3">
      <c r="A67" t="s">
        <v>71</v>
      </c>
      <c r="B67">
        <v>2</v>
      </c>
      <c r="C67">
        <v>625</v>
      </c>
    </row>
    <row r="69" spans="1:3">
      <c r="A69" s="4" t="s">
        <v>72</v>
      </c>
    </row>
    <row r="70" spans="1:3">
      <c r="A70" s="5" t="s">
        <v>2</v>
      </c>
      <c r="B70" s="6" t="s">
        <v>3</v>
      </c>
      <c r="C70" s="6" t="s">
        <v>4</v>
      </c>
    </row>
    <row r="71" spans="1:3">
      <c r="A71" t="s">
        <v>73</v>
      </c>
      <c r="B71">
        <v>2</v>
      </c>
      <c r="C71">
        <v>540</v>
      </c>
    </row>
    <row r="72" spans="1:3">
      <c r="A72" t="s">
        <v>74</v>
      </c>
      <c r="B72">
        <v>2</v>
      </c>
      <c r="C72">
        <v>694</v>
      </c>
    </row>
    <row r="73" spans="1:3">
      <c r="A73" t="s">
        <v>75</v>
      </c>
      <c r="B73">
        <v>2</v>
      </c>
      <c r="C73">
        <v>709</v>
      </c>
    </row>
    <row r="74" spans="1:3">
      <c r="A74" t="s">
        <v>76</v>
      </c>
      <c r="B74">
        <v>2</v>
      </c>
      <c r="C74">
        <v>740</v>
      </c>
    </row>
    <row r="75" spans="1:3">
      <c r="A75" t="s">
        <v>77</v>
      </c>
      <c r="B75">
        <v>2</v>
      </c>
      <c r="C75">
        <v>786</v>
      </c>
    </row>
    <row r="76" spans="1:3">
      <c r="A76" t="s">
        <v>78</v>
      </c>
      <c r="B76">
        <v>4</v>
      </c>
      <c r="C76">
        <v>1060</v>
      </c>
    </row>
    <row r="77" spans="1:3">
      <c r="A77" t="s">
        <v>79</v>
      </c>
      <c r="B77">
        <v>2</v>
      </c>
      <c r="C77">
        <v>1320</v>
      </c>
    </row>
    <row r="78" spans="1:3">
      <c r="A78" t="s">
        <v>80</v>
      </c>
      <c r="B78">
        <v>2</v>
      </c>
      <c r="C78">
        <v>1347</v>
      </c>
    </row>
    <row r="79" spans="1:3">
      <c r="A79" t="s">
        <v>81</v>
      </c>
      <c r="B79">
        <v>2</v>
      </c>
      <c r="C79">
        <v>1399</v>
      </c>
    </row>
    <row r="81" spans="1:3">
      <c r="A81" s="4" t="s">
        <v>82</v>
      </c>
    </row>
    <row r="82" spans="1:3">
      <c r="A82" s="5" t="s">
        <v>2</v>
      </c>
      <c r="B82" s="6" t="s">
        <v>3</v>
      </c>
      <c r="C82" s="6" t="s">
        <v>4</v>
      </c>
    </row>
    <row r="83" spans="1:3">
      <c r="A83" t="s">
        <v>83</v>
      </c>
      <c r="B83">
        <v>2</v>
      </c>
      <c r="C83">
        <v>479</v>
      </c>
    </row>
    <row r="84" spans="1:3">
      <c r="A84" t="s">
        <v>84</v>
      </c>
      <c r="B84">
        <v>2</v>
      </c>
      <c r="C84">
        <v>486</v>
      </c>
    </row>
    <row r="85" spans="1:3">
      <c r="A85" t="s">
        <v>85</v>
      </c>
      <c r="B85">
        <v>2</v>
      </c>
      <c r="C85">
        <v>492</v>
      </c>
    </row>
    <row r="86" spans="1:3">
      <c r="A86" t="s">
        <v>86</v>
      </c>
      <c r="B86">
        <v>2</v>
      </c>
      <c r="C86">
        <v>502</v>
      </c>
    </row>
    <row r="87" spans="1:3">
      <c r="A87" t="s">
        <v>88</v>
      </c>
      <c r="B87">
        <v>2</v>
      </c>
      <c r="C87">
        <v>504</v>
      </c>
    </row>
    <row r="88" spans="1:3">
      <c r="A88" t="s">
        <v>87</v>
      </c>
      <c r="B88">
        <v>2</v>
      </c>
      <c r="C88">
        <v>512</v>
      </c>
    </row>
    <row r="89" spans="1:3">
      <c r="A89" t="s">
        <v>90</v>
      </c>
      <c r="B89">
        <v>2</v>
      </c>
      <c r="C89">
        <v>522</v>
      </c>
    </row>
    <row r="90" spans="1:3">
      <c r="A90" t="s">
        <v>91</v>
      </c>
      <c r="B90">
        <v>2</v>
      </c>
      <c r="C90">
        <v>525</v>
      </c>
    </row>
    <row r="91" spans="1:3">
      <c r="A91" t="s">
        <v>89</v>
      </c>
      <c r="B91">
        <v>2</v>
      </c>
      <c r="C91">
        <v>534</v>
      </c>
    </row>
    <row r="92" spans="1:3">
      <c r="A92" t="s">
        <v>92</v>
      </c>
      <c r="B92">
        <v>2</v>
      </c>
      <c r="C92">
        <v>568</v>
      </c>
    </row>
    <row r="93" spans="1:3">
      <c r="A93" t="s">
        <v>93</v>
      </c>
      <c r="B93">
        <v>2</v>
      </c>
      <c r="C93">
        <v>596</v>
      </c>
    </row>
    <row r="94" spans="1:3">
      <c r="A94" t="s">
        <v>94</v>
      </c>
      <c r="B94">
        <v>2</v>
      </c>
      <c r="C94">
        <v>609</v>
      </c>
    </row>
    <row r="95" spans="1:3">
      <c r="A95" t="s">
        <v>95</v>
      </c>
      <c r="B95">
        <v>2</v>
      </c>
      <c r="C95">
        <v>624</v>
      </c>
    </row>
    <row r="96" spans="1:3">
      <c r="A96" t="s">
        <v>97</v>
      </c>
      <c r="B96">
        <v>2</v>
      </c>
      <c r="C96">
        <v>628</v>
      </c>
    </row>
    <row r="97" spans="1:3">
      <c r="A97" t="s">
        <v>96</v>
      </c>
      <c r="B97">
        <v>2</v>
      </c>
      <c r="C97">
        <v>629</v>
      </c>
    </row>
    <row r="98" spans="1:3">
      <c r="A98" t="s">
        <v>98</v>
      </c>
      <c r="B98">
        <v>2</v>
      </c>
      <c r="C98">
        <v>635</v>
      </c>
    </row>
    <row r="99" spans="1:3">
      <c r="A99" t="s">
        <v>99</v>
      </c>
      <c r="B99">
        <v>2</v>
      </c>
      <c r="C99">
        <v>645</v>
      </c>
    </row>
    <row r="100" spans="1:3">
      <c r="A100" t="s">
        <v>100</v>
      </c>
      <c r="B100">
        <v>2</v>
      </c>
      <c r="C100">
        <v>660</v>
      </c>
    </row>
    <row r="101" spans="1:3">
      <c r="A101" t="s">
        <v>102</v>
      </c>
      <c r="B101">
        <v>2</v>
      </c>
      <c r="C101">
        <v>662</v>
      </c>
    </row>
    <row r="102" spans="1:3">
      <c r="A102" t="s">
        <v>101</v>
      </c>
      <c r="B102">
        <v>2</v>
      </c>
      <c r="C102">
        <v>673</v>
      </c>
    </row>
    <row r="103" spans="1:3">
      <c r="A103" t="s">
        <v>103</v>
      </c>
      <c r="B103">
        <v>2</v>
      </c>
      <c r="C103">
        <v>675</v>
      </c>
    </row>
    <row r="104" spans="1:3">
      <c r="A104" t="s">
        <v>105</v>
      </c>
      <c r="B104">
        <v>2</v>
      </c>
      <c r="C104">
        <v>690</v>
      </c>
    </row>
    <row r="105" spans="1:3">
      <c r="A105" t="s">
        <v>104</v>
      </c>
      <c r="B105">
        <v>2</v>
      </c>
      <c r="C105">
        <v>696</v>
      </c>
    </row>
    <row r="106" spans="1:3">
      <c r="A106" t="s">
        <v>106</v>
      </c>
      <c r="B106">
        <v>2</v>
      </c>
      <c r="C106">
        <v>714</v>
      </c>
    </row>
    <row r="107" spans="1:3">
      <c r="A107" t="s">
        <v>107</v>
      </c>
      <c r="B107">
        <v>2</v>
      </c>
      <c r="C107">
        <v>733</v>
      </c>
    </row>
    <row r="108" spans="1:3">
      <c r="A108" t="s">
        <v>108</v>
      </c>
      <c r="B108">
        <v>2</v>
      </c>
      <c r="C108">
        <v>759</v>
      </c>
    </row>
    <row r="109" spans="1:3">
      <c r="A109" t="s">
        <v>109</v>
      </c>
      <c r="B109">
        <v>4</v>
      </c>
      <c r="C109">
        <v>1490</v>
      </c>
    </row>
    <row r="110" spans="1:3">
      <c r="A110" t="s">
        <v>110</v>
      </c>
      <c r="B110">
        <v>12</v>
      </c>
      <c r="C110">
        <v>1780</v>
      </c>
    </row>
    <row r="111" spans="1:3">
      <c r="A111" t="s">
        <v>111</v>
      </c>
      <c r="B111">
        <v>8</v>
      </c>
      <c r="C111">
        <v>2330</v>
      </c>
    </row>
    <row r="113" spans="1:3">
      <c r="A113" s="4" t="s">
        <v>112</v>
      </c>
    </row>
    <row r="114" spans="1:3">
      <c r="A114" s="5" t="s">
        <v>2</v>
      </c>
      <c r="B114" s="6" t="s">
        <v>3</v>
      </c>
      <c r="C114" s="6" t="s">
        <v>4</v>
      </c>
    </row>
    <row r="115" spans="1:3">
      <c r="A115" t="s">
        <v>113</v>
      </c>
      <c r="B115">
        <v>2</v>
      </c>
      <c r="C115">
        <v>485</v>
      </c>
    </row>
    <row r="116" spans="1:3">
      <c r="A116" t="s">
        <v>114</v>
      </c>
      <c r="B116">
        <v>2</v>
      </c>
      <c r="C116">
        <v>494</v>
      </c>
    </row>
    <row r="117" spans="1:3">
      <c r="A117" t="s">
        <v>115</v>
      </c>
      <c r="B117">
        <v>2</v>
      </c>
      <c r="C117">
        <v>500</v>
      </c>
    </row>
    <row r="118" spans="1:3">
      <c r="A118" t="s">
        <v>116</v>
      </c>
      <c r="B118">
        <v>2</v>
      </c>
      <c r="C118">
        <v>519</v>
      </c>
    </row>
    <row r="119" spans="1:3">
      <c r="A119" t="s">
        <v>117</v>
      </c>
      <c r="B119">
        <v>2</v>
      </c>
      <c r="C119">
        <v>527</v>
      </c>
    </row>
    <row r="120" spans="1:3">
      <c r="A120" t="s">
        <v>119</v>
      </c>
      <c r="B120">
        <v>2</v>
      </c>
      <c r="C120">
        <v>529</v>
      </c>
    </row>
    <row r="121" spans="1:3">
      <c r="A121" t="s">
        <v>118</v>
      </c>
      <c r="B121">
        <v>2</v>
      </c>
      <c r="C121">
        <v>530</v>
      </c>
    </row>
    <row r="122" spans="1:3">
      <c r="A122" t="s">
        <v>121</v>
      </c>
      <c r="B122">
        <v>2</v>
      </c>
      <c r="C122">
        <v>548</v>
      </c>
    </row>
    <row r="123" spans="1:3">
      <c r="A123" t="s">
        <v>120</v>
      </c>
      <c r="B123">
        <v>2</v>
      </c>
      <c r="C123">
        <v>549</v>
      </c>
    </row>
    <row r="124" spans="1:3">
      <c r="A124" t="s">
        <v>122</v>
      </c>
      <c r="B124">
        <v>2</v>
      </c>
      <c r="C124">
        <v>590</v>
      </c>
    </row>
    <row r="125" spans="1:3">
      <c r="A125" t="s">
        <v>123</v>
      </c>
      <c r="B125">
        <v>2</v>
      </c>
      <c r="C125">
        <v>622</v>
      </c>
    </row>
    <row r="126" spans="1:3">
      <c r="A126" t="s">
        <v>124</v>
      </c>
      <c r="B126">
        <v>2</v>
      </c>
      <c r="C126">
        <v>626</v>
      </c>
    </row>
    <row r="127" spans="1:3">
      <c r="A127" t="s">
        <v>125</v>
      </c>
      <c r="B127">
        <v>2</v>
      </c>
      <c r="C127">
        <v>661</v>
      </c>
    </row>
    <row r="129" spans="1:3">
      <c r="A129" s="4" t="s">
        <v>126</v>
      </c>
    </row>
    <row r="130" spans="1:3">
      <c r="A130" s="5" t="s">
        <v>2</v>
      </c>
      <c r="B130" s="6" t="s">
        <v>3</v>
      </c>
      <c r="C130" s="6" t="s">
        <v>4</v>
      </c>
    </row>
    <row r="131" spans="1:3">
      <c r="A131" t="s">
        <v>127</v>
      </c>
      <c r="B131">
        <v>2</v>
      </c>
      <c r="C131">
        <v>472</v>
      </c>
    </row>
    <row r="132" spans="1:3">
      <c r="A132" t="s">
        <v>128</v>
      </c>
      <c r="B132">
        <v>2</v>
      </c>
      <c r="C132">
        <v>534</v>
      </c>
    </row>
    <row r="133" spans="1:3">
      <c r="A133" t="s">
        <v>129</v>
      </c>
      <c r="B133">
        <v>2</v>
      </c>
      <c r="C133">
        <v>584</v>
      </c>
    </row>
    <row r="134" spans="1:3">
      <c r="A134" t="s">
        <v>130</v>
      </c>
      <c r="B134">
        <v>2</v>
      </c>
      <c r="C134">
        <v>600</v>
      </c>
    </row>
    <row r="135" spans="1:3">
      <c r="A135" t="s">
        <v>131</v>
      </c>
      <c r="B135">
        <v>2</v>
      </c>
      <c r="C135">
        <v>638</v>
      </c>
    </row>
    <row r="136" spans="1:3">
      <c r="A136" t="s">
        <v>132</v>
      </c>
      <c r="B136">
        <v>2</v>
      </c>
      <c r="C136">
        <v>643</v>
      </c>
    </row>
    <row r="137" spans="1:3">
      <c r="A137" t="s">
        <v>133</v>
      </c>
      <c r="B137">
        <v>2</v>
      </c>
      <c r="C137">
        <v>648</v>
      </c>
    </row>
    <row r="138" spans="1:3">
      <c r="A138" t="s">
        <v>134</v>
      </c>
      <c r="B138">
        <v>2</v>
      </c>
      <c r="C138">
        <v>661</v>
      </c>
    </row>
    <row r="139" spans="1:3">
      <c r="A139" t="s">
        <v>135</v>
      </c>
      <c r="B139">
        <v>2</v>
      </c>
      <c r="C139">
        <v>778</v>
      </c>
    </row>
    <row r="140" spans="1:3">
      <c r="A140" t="s">
        <v>136</v>
      </c>
      <c r="B140">
        <v>2</v>
      </c>
      <c r="C140">
        <v>813</v>
      </c>
    </row>
    <row r="141" spans="1:3">
      <c r="A141" t="s">
        <v>137</v>
      </c>
      <c r="B141">
        <v>2</v>
      </c>
      <c r="C141">
        <v>979</v>
      </c>
    </row>
    <row r="142" spans="1:3">
      <c r="A142" t="s">
        <v>138</v>
      </c>
      <c r="B142">
        <v>2</v>
      </c>
      <c r="C142">
        <v>1080</v>
      </c>
    </row>
    <row r="143" spans="1:3">
      <c r="A143" t="s">
        <v>139</v>
      </c>
      <c r="B143">
        <v>2</v>
      </c>
      <c r="C143">
        <v>1277</v>
      </c>
    </row>
    <row r="144" spans="1:3">
      <c r="A144" t="s">
        <v>140</v>
      </c>
      <c r="B144">
        <v>10</v>
      </c>
      <c r="C144">
        <v>1300</v>
      </c>
    </row>
    <row r="145" spans="1:3">
      <c r="A145" t="s">
        <v>141</v>
      </c>
      <c r="B145">
        <v>4</v>
      </c>
      <c r="C145">
        <v>1960</v>
      </c>
    </row>
    <row r="146" spans="1:3">
      <c r="A146" t="s">
        <v>142</v>
      </c>
      <c r="B146">
        <v>2</v>
      </c>
      <c r="C146">
        <v>2180</v>
      </c>
    </row>
    <row r="148" spans="1:3">
      <c r="A148" s="8" t="s">
        <v>143</v>
      </c>
    </row>
    <row r="150" spans="1:3">
      <c r="A150" s="8" t="s">
        <v>126</v>
      </c>
    </row>
    <row r="151" spans="1:3">
      <c r="A151" s="9" t="s">
        <v>2</v>
      </c>
      <c r="B151" s="10" t="s">
        <v>3</v>
      </c>
      <c r="C151" s="10" t="s">
        <v>4</v>
      </c>
    </row>
    <row r="152" spans="1:3">
      <c r="A152" s="11" t="s">
        <v>144</v>
      </c>
      <c r="B152">
        <v>2</v>
      </c>
      <c r="C152">
        <v>1025</v>
      </c>
    </row>
    <row r="153" spans="1:3">
      <c r="A153" t="s">
        <v>145</v>
      </c>
      <c r="B153">
        <v>2</v>
      </c>
      <c r="C153">
        <v>840</v>
      </c>
    </row>
    <row r="155" spans="1:3">
      <c r="A155" s="8" t="s">
        <v>146</v>
      </c>
    </row>
    <row r="156" spans="1:3">
      <c r="A156" s="9" t="s">
        <v>2</v>
      </c>
      <c r="B156" s="10" t="s">
        <v>3</v>
      </c>
      <c r="C156" s="10" t="s">
        <v>4</v>
      </c>
    </row>
    <row r="157" spans="1:3">
      <c r="A157" s="11" t="s">
        <v>147</v>
      </c>
      <c r="B157">
        <v>2</v>
      </c>
      <c r="C157">
        <v>4325</v>
      </c>
    </row>
    <row r="159" spans="1:3">
      <c r="A159" s="8" t="s">
        <v>1</v>
      </c>
    </row>
    <row r="160" spans="1:3">
      <c r="A160" s="9" t="s">
        <v>2</v>
      </c>
      <c r="B160" s="10" t="s">
        <v>3</v>
      </c>
      <c r="C160" s="10" t="s">
        <v>4</v>
      </c>
    </row>
    <row r="161" spans="1:3">
      <c r="A161" s="11" t="s">
        <v>148</v>
      </c>
      <c r="B161">
        <v>2</v>
      </c>
      <c r="C161">
        <v>1650</v>
      </c>
    </row>
    <row r="162" spans="1:3">
      <c r="A162" s="11" t="s">
        <v>149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workbookViewId="0">
      <selection activeCell="I12" sqref="I12"/>
    </sheetView>
  </sheetViews>
  <sheetFormatPr defaultRowHeight="15"/>
  <cols>
    <col min="1" max="1" width="56" customWidth="1"/>
  </cols>
  <sheetData>
    <row r="1" spans="1:13" ht="20.25">
      <c r="A1" s="1" t="s">
        <v>0</v>
      </c>
    </row>
    <row r="2" spans="1:13">
      <c r="A2" s="3" t="s">
        <v>165</v>
      </c>
    </row>
    <row r="3" spans="1:13">
      <c r="A3" s="3"/>
      <c r="B3" s="3"/>
    </row>
    <row r="5" spans="1:13">
      <c r="A5" s="4" t="s">
        <v>1</v>
      </c>
    </row>
    <row r="6" spans="1:13">
      <c r="A6" s="5" t="s">
        <v>2</v>
      </c>
      <c r="B6" s="6" t="s">
        <v>3</v>
      </c>
      <c r="C6" s="6" t="s">
        <v>4</v>
      </c>
    </row>
    <row r="7" spans="1:13">
      <c r="A7" t="s">
        <v>6</v>
      </c>
      <c r="B7">
        <v>2</v>
      </c>
      <c r="C7">
        <v>3810</v>
      </c>
    </row>
    <row r="8" spans="1:13">
      <c r="A8" s="7" t="s">
        <v>166</v>
      </c>
    </row>
    <row r="9" spans="1:13" ht="20.25">
      <c r="A9" s="7"/>
      <c r="F9" s="1" t="s">
        <v>5</v>
      </c>
    </row>
    <row r="10" spans="1:13">
      <c r="A10" s="4" t="s">
        <v>8</v>
      </c>
      <c r="F10" s="3"/>
      <c r="G10" s="3"/>
    </row>
    <row r="11" spans="1:13">
      <c r="A11" s="5" t="s">
        <v>2</v>
      </c>
      <c r="B11" s="6" t="s">
        <v>3</v>
      </c>
      <c r="C11" s="6" t="s">
        <v>4</v>
      </c>
      <c r="F11" s="3"/>
      <c r="G11" s="3"/>
    </row>
    <row r="12" spans="1:13">
      <c r="A12" t="s">
        <v>10</v>
      </c>
      <c r="B12">
        <v>2</v>
      </c>
      <c r="C12">
        <v>4690</v>
      </c>
    </row>
    <row r="13" spans="1:13">
      <c r="F13" s="5" t="s">
        <v>9</v>
      </c>
    </row>
    <row r="14" spans="1:13">
      <c r="A14" s="4" t="s">
        <v>18</v>
      </c>
    </row>
    <row r="15" spans="1:13">
      <c r="A15" s="5" t="s">
        <v>2</v>
      </c>
      <c r="B15" s="6" t="s">
        <v>3</v>
      </c>
      <c r="C15" s="6" t="s">
        <v>4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</row>
    <row r="16" spans="1:13">
      <c r="A16" t="s">
        <v>21</v>
      </c>
      <c r="B16">
        <v>2</v>
      </c>
      <c r="C16">
        <v>4240</v>
      </c>
    </row>
    <row r="17" spans="1:13">
      <c r="A17" t="s">
        <v>23</v>
      </c>
      <c r="B17">
        <v>2</v>
      </c>
      <c r="C17">
        <v>4260</v>
      </c>
      <c r="F17" s="5" t="s">
        <v>19</v>
      </c>
      <c r="G17">
        <f>4210+2420+624+(-14+0+1)</f>
        <v>7241</v>
      </c>
      <c r="H17">
        <f>4230+2420+522+(-14+0+1)</f>
        <v>7159</v>
      </c>
      <c r="I17">
        <f>4240+2420+602+(-9+0+1)</f>
        <v>7254</v>
      </c>
      <c r="J17">
        <f>4260+2420+772+(-9+0+1)</f>
        <v>7444</v>
      </c>
      <c r="M17">
        <f>3560+2240+1340+1357+(-14+0+0+0)</f>
        <v>8483</v>
      </c>
    </row>
    <row r="18" spans="1:13">
      <c r="A18" t="s">
        <v>25</v>
      </c>
      <c r="B18">
        <v>2</v>
      </c>
      <c r="C18">
        <v>4700</v>
      </c>
      <c r="F18" s="5" t="s">
        <v>20</v>
      </c>
      <c r="G18">
        <f>4210+2420+581+(-14+0+0)</f>
        <v>7197</v>
      </c>
      <c r="H18">
        <f>4230+2420+478+(-14+0+0)</f>
        <v>7114</v>
      </c>
      <c r="I18">
        <f>4240+2420+557+(-9+0+0)</f>
        <v>7208</v>
      </c>
      <c r="J18">
        <f>4260+2420+728+(-9+0+0)</f>
        <v>7399</v>
      </c>
      <c r="M18">
        <f>3560+2240+1340+1053+(-14+0+0+-1)</f>
        <v>8178</v>
      </c>
    </row>
    <row r="19" spans="1:13">
      <c r="A19" t="s">
        <v>27</v>
      </c>
      <c r="B19">
        <v>2</v>
      </c>
      <c r="C19">
        <v>4720</v>
      </c>
      <c r="F19" s="5" t="s">
        <v>22</v>
      </c>
      <c r="G19">
        <f>4210+2420+562+(-14+0+0)</f>
        <v>7178</v>
      </c>
      <c r="H19">
        <f>4230+2420+462+(-14+0+0)</f>
        <v>7098</v>
      </c>
      <c r="I19">
        <f>4240+2420+537+(-9+0+0)</f>
        <v>7188</v>
      </c>
      <c r="J19">
        <f>4260+2420+700+(-9+0+0)</f>
        <v>7371</v>
      </c>
      <c r="M19">
        <f>3560+2240+1340+881+(-14+0-1+0)</f>
        <v>8006</v>
      </c>
    </row>
    <row r="20" spans="1:13">
      <c r="A20" t="s">
        <v>29</v>
      </c>
      <c r="B20">
        <v>2</v>
      </c>
      <c r="C20">
        <v>4820</v>
      </c>
      <c r="F20" s="5" t="s">
        <v>24</v>
      </c>
      <c r="G20">
        <f>4210+2420+583+(-14+0+-1)</f>
        <v>7198</v>
      </c>
      <c r="H20">
        <f>4230+2420+483+(-14+0+-1)</f>
        <v>7118</v>
      </c>
      <c r="I20">
        <f>4240+2420+555+(-9+0+-1)</f>
        <v>7205</v>
      </c>
      <c r="J20">
        <f>4260+2420+714+(-9+0+-1)</f>
        <v>7384</v>
      </c>
      <c r="M20">
        <f>3560+2240+1340+712+(-14+0-1+-1)</f>
        <v>7836</v>
      </c>
    </row>
    <row r="21" spans="1:13">
      <c r="A21" t="s">
        <v>31</v>
      </c>
      <c r="B21">
        <v>2</v>
      </c>
      <c r="C21">
        <v>4840</v>
      </c>
      <c r="F21" s="5" t="s">
        <v>26</v>
      </c>
      <c r="G21">
        <f>4790+1850+561+(-14+0+1)</f>
        <v>7188</v>
      </c>
      <c r="H21">
        <f>4810+1850+472+(-14+0+1)</f>
        <v>7119</v>
      </c>
      <c r="I21">
        <f>4820+1850+546+(-9+0+1)</f>
        <v>7208</v>
      </c>
      <c r="J21">
        <f>4840+1850+700+(-9+0+1)</f>
        <v>7382</v>
      </c>
      <c r="M21">
        <f>3560+2020+1340+839+(-14+0-1+0)</f>
        <v>7744</v>
      </c>
    </row>
    <row r="22" spans="1:13">
      <c r="F22" s="5" t="s">
        <v>28</v>
      </c>
      <c r="G22">
        <f>4790+1850+534+(-14+0+0)</f>
        <v>7160</v>
      </c>
      <c r="H22">
        <f>4810+1850+448+(-14+0+0)</f>
        <v>7094</v>
      </c>
      <c r="I22">
        <f>4820+1850+519+(-9+0+0)</f>
        <v>7180</v>
      </c>
      <c r="J22">
        <f>4840+1850+668+(-9+0+0)</f>
        <v>7349</v>
      </c>
      <c r="M22">
        <f>3560+2020+1340+696+(-14+0-1+-1)</f>
        <v>7600</v>
      </c>
    </row>
    <row r="23" spans="1:13">
      <c r="A23" s="4" t="s">
        <v>34</v>
      </c>
      <c r="F23" s="5" t="s">
        <v>30</v>
      </c>
      <c r="G23">
        <f>4790+1850+528+(-14+0+0)</f>
        <v>7154</v>
      </c>
      <c r="H23">
        <f>4810+1850+448+(-14+0+0)</f>
        <v>7094</v>
      </c>
      <c r="I23">
        <f>4820+1850+513+(-9+0+0)</f>
        <v>7174</v>
      </c>
      <c r="J23">
        <f>4840+1850+647+(-9+0+0)</f>
        <v>7328</v>
      </c>
      <c r="M23">
        <f>3560+2020+1340+640+(-14+0-2+0)</f>
        <v>7544</v>
      </c>
    </row>
    <row r="24" spans="1:13">
      <c r="A24" s="5" t="s">
        <v>2</v>
      </c>
      <c r="B24" s="6" t="s">
        <v>3</v>
      </c>
      <c r="C24" s="6" t="s">
        <v>4</v>
      </c>
      <c r="F24" s="5" t="s">
        <v>32</v>
      </c>
      <c r="G24">
        <f>4790+1850+553+(-14+0+-1)</f>
        <v>7178</v>
      </c>
      <c r="H24">
        <f>4810+1850+477+(-14+0+-1)</f>
        <v>7122</v>
      </c>
      <c r="I24">
        <f>4820+1850+537+(-9+0+-1)</f>
        <v>7197</v>
      </c>
      <c r="J24">
        <f>4840+1850+663+(-9+0+-1)</f>
        <v>7343</v>
      </c>
      <c r="M24">
        <f>3560+2020+1340+654+(-14+0-2+-1)</f>
        <v>7557</v>
      </c>
    </row>
    <row r="25" spans="1:13">
      <c r="A25" t="s">
        <v>37</v>
      </c>
      <c r="B25">
        <v>2</v>
      </c>
      <c r="C25">
        <v>4230</v>
      </c>
      <c r="F25" s="5" t="s">
        <v>33</v>
      </c>
      <c r="G25">
        <f>4680+1850+572+(-14+0+1)</f>
        <v>7089</v>
      </c>
      <c r="H25">
        <f>4690+1850+514+(-9+0+1)</f>
        <v>7046</v>
      </c>
      <c r="I25">
        <f>4700+1850+576+(-9+0+1)</f>
        <v>7118</v>
      </c>
      <c r="J25">
        <f>4720+1850+691+(-9+0+1)</f>
        <v>7253</v>
      </c>
      <c r="M25">
        <f>3560+2020+1340+587+(-14+0-2+0)</f>
        <v>7491</v>
      </c>
    </row>
    <row r="26" spans="1:13">
      <c r="A26" t="s">
        <v>39</v>
      </c>
      <c r="B26">
        <v>2</v>
      </c>
      <c r="C26">
        <v>4810</v>
      </c>
      <c r="F26" s="5" t="s">
        <v>35</v>
      </c>
      <c r="G26">
        <f>4680+1850+526+(-14+0+0)</f>
        <v>7042</v>
      </c>
      <c r="H26">
        <f>4690+1850+474+(-9+0+0)</f>
        <v>7005</v>
      </c>
      <c r="I26">
        <f>4700+1850+532+(-9+0+0)</f>
        <v>7073</v>
      </c>
      <c r="J26">
        <f>4720+1850+641+(-9+0+0)</f>
        <v>7202</v>
      </c>
      <c r="M26">
        <f>3560+2020+1340+522+(-14+0-2+-1)</f>
        <v>7425</v>
      </c>
    </row>
    <row r="27" spans="1:13">
      <c r="F27" s="5" t="s">
        <v>36</v>
      </c>
      <c r="G27">
        <f>4680+1550+707+(-14+0+0)</f>
        <v>6923</v>
      </c>
      <c r="H27">
        <f>4690+1550+670+(-9+0+0)</f>
        <v>6901</v>
      </c>
      <c r="I27">
        <f>4700+1550+720+(-9+0+0)</f>
        <v>6961</v>
      </c>
      <c r="J27">
        <f>4720+1550+809+(-9+0+0)</f>
        <v>7070</v>
      </c>
      <c r="M27">
        <f>3560+2020+1110+702+(-14+0-3+0)</f>
        <v>7375</v>
      </c>
    </row>
    <row r="28" spans="1:13">
      <c r="A28" s="4" t="s">
        <v>42</v>
      </c>
      <c r="F28" s="5" t="s">
        <v>38</v>
      </c>
      <c r="G28">
        <f>4680+1550+666+(-14+0+-1)</f>
        <v>6881</v>
      </c>
      <c r="H28">
        <f>4690+1550+634+(-9+0+-1)</f>
        <v>6864</v>
      </c>
      <c r="I28">
        <f>4700+1550+680+(-9+0+-1)</f>
        <v>6920</v>
      </c>
      <c r="J28">
        <f>4720+1550+762+(-9+0+-1)</f>
        <v>7022</v>
      </c>
      <c r="M28">
        <f>3560+2020+1110+716+(-14+0-3+-2)</f>
        <v>7387</v>
      </c>
    </row>
    <row r="29" spans="1:13">
      <c r="A29" s="5" t="s">
        <v>2</v>
      </c>
      <c r="B29" s="6" t="s">
        <v>3</v>
      </c>
      <c r="C29" s="6" t="s">
        <v>4</v>
      </c>
      <c r="F29" s="5" t="s">
        <v>40</v>
      </c>
      <c r="G29">
        <f>4680+1550+669+(-14+0+-2)</f>
        <v>6883</v>
      </c>
      <c r="H29">
        <f>4690+1550+636+(-9+0+-2)</f>
        <v>6865</v>
      </c>
      <c r="I29">
        <f>4700+1550+672+(-9+0+-2)</f>
        <v>6911</v>
      </c>
      <c r="J29">
        <f>4720+1550+742+(-9+0+-2)</f>
        <v>7001</v>
      </c>
    </row>
    <row r="30" spans="1:13">
      <c r="A30" t="s">
        <v>44</v>
      </c>
      <c r="B30">
        <v>2</v>
      </c>
      <c r="C30">
        <v>4730</v>
      </c>
      <c r="F30" s="5" t="s">
        <v>41</v>
      </c>
      <c r="G30">
        <f>4730+560+1414+(-8+0+0)</f>
        <v>6696</v>
      </c>
      <c r="H30">
        <f>4730+560+1386+(-8+0+-1)</f>
        <v>6667</v>
      </c>
      <c r="I30">
        <f>4730+560+1468+(-8+0+-2)</f>
        <v>6748</v>
      </c>
    </row>
    <row r="31" spans="1:13">
      <c r="F31" s="5" t="s">
        <v>43</v>
      </c>
      <c r="G31">
        <f>4730+1110+726+(-8-1+0)</f>
        <v>6557</v>
      </c>
      <c r="H31">
        <f>4730+1110+741+(-8-1+-1)</f>
        <v>6571</v>
      </c>
      <c r="I31">
        <f>4730+1110+773+(-8-2+0)</f>
        <v>6603</v>
      </c>
      <c r="J31">
        <f>4730+1110+822+(-8-2+-1)</f>
        <v>6651</v>
      </c>
    </row>
    <row r="32" spans="1:13">
      <c r="A32" s="4" t="s">
        <v>45</v>
      </c>
    </row>
    <row r="33" spans="1:3">
      <c r="A33" s="5" t="s">
        <v>2</v>
      </c>
      <c r="B33" s="6" t="s">
        <v>3</v>
      </c>
      <c r="C33" s="6" t="s">
        <v>4</v>
      </c>
    </row>
    <row r="34" spans="1:3">
      <c r="A34" t="s">
        <v>46</v>
      </c>
      <c r="B34">
        <v>2</v>
      </c>
      <c r="C34">
        <v>4210</v>
      </c>
    </row>
    <row r="35" spans="1:3">
      <c r="A35" t="s">
        <v>47</v>
      </c>
      <c r="B35">
        <v>2</v>
      </c>
      <c r="C35">
        <v>4680</v>
      </c>
    </row>
    <row r="36" spans="1:3">
      <c r="A36" t="s">
        <v>48</v>
      </c>
      <c r="B36">
        <v>2</v>
      </c>
      <c r="C36">
        <v>4790</v>
      </c>
    </row>
    <row r="38" spans="1:3">
      <c r="A38" s="4" t="s">
        <v>49</v>
      </c>
    </row>
    <row r="39" spans="1:3">
      <c r="A39" s="5" t="s">
        <v>2</v>
      </c>
      <c r="B39" s="6" t="s">
        <v>3</v>
      </c>
      <c r="C39" s="6" t="s">
        <v>4</v>
      </c>
    </row>
    <row r="40" spans="1:3">
      <c r="A40" t="s">
        <v>50</v>
      </c>
      <c r="B40">
        <v>4</v>
      </c>
      <c r="C40">
        <v>1850</v>
      </c>
    </row>
    <row r="41" spans="1:3">
      <c r="A41" t="s">
        <v>51</v>
      </c>
      <c r="B41">
        <v>4</v>
      </c>
      <c r="C41">
        <v>2420</v>
      </c>
    </row>
    <row r="43" spans="1:3">
      <c r="A43" s="4" t="s">
        <v>52</v>
      </c>
    </row>
    <row r="44" spans="1:3">
      <c r="A44" s="5" t="s">
        <v>2</v>
      </c>
      <c r="B44" s="6" t="s">
        <v>3</v>
      </c>
      <c r="C44" s="6" t="s">
        <v>4</v>
      </c>
    </row>
    <row r="45" spans="1:3">
      <c r="A45" t="s">
        <v>53</v>
      </c>
      <c r="B45">
        <v>2</v>
      </c>
      <c r="C45">
        <v>1550</v>
      </c>
    </row>
    <row r="46" spans="1:3">
      <c r="A46" t="s">
        <v>54</v>
      </c>
      <c r="B46">
        <v>6</v>
      </c>
      <c r="C46">
        <v>1850</v>
      </c>
    </row>
    <row r="47" spans="1:3">
      <c r="A47" t="s">
        <v>55</v>
      </c>
      <c r="B47">
        <v>4</v>
      </c>
      <c r="C47">
        <v>2420</v>
      </c>
    </row>
    <row r="49" spans="1:3">
      <c r="A49" s="4" t="s">
        <v>56</v>
      </c>
    </row>
    <row r="50" spans="1:3">
      <c r="A50" s="5" t="s">
        <v>2</v>
      </c>
      <c r="B50" s="6" t="s">
        <v>3</v>
      </c>
      <c r="C50" s="6" t="s">
        <v>4</v>
      </c>
    </row>
    <row r="51" spans="1:3">
      <c r="A51" t="s">
        <v>57</v>
      </c>
      <c r="B51">
        <v>2</v>
      </c>
      <c r="C51">
        <v>1550</v>
      </c>
    </row>
    <row r="52" spans="1:3">
      <c r="A52" t="s">
        <v>58</v>
      </c>
      <c r="B52">
        <v>2</v>
      </c>
      <c r="C52">
        <v>1850</v>
      </c>
    </row>
    <row r="54" spans="1:3">
      <c r="A54" s="4" t="s">
        <v>59</v>
      </c>
    </row>
    <row r="55" spans="1:3">
      <c r="A55" s="5" t="s">
        <v>2</v>
      </c>
      <c r="B55" s="6" t="s">
        <v>3</v>
      </c>
      <c r="C55" s="6" t="s">
        <v>4</v>
      </c>
    </row>
    <row r="56" spans="1:3">
      <c r="A56" t="s">
        <v>157</v>
      </c>
      <c r="B56">
        <v>4</v>
      </c>
      <c r="C56">
        <v>448</v>
      </c>
    </row>
    <row r="57" spans="1:3">
      <c r="A57" t="s">
        <v>65</v>
      </c>
      <c r="B57">
        <v>2</v>
      </c>
      <c r="C57">
        <v>462</v>
      </c>
    </row>
    <row r="58" spans="1:3">
      <c r="A58" t="s">
        <v>63</v>
      </c>
      <c r="B58">
        <v>2</v>
      </c>
      <c r="C58">
        <v>472</v>
      </c>
    </row>
    <row r="59" spans="1:3">
      <c r="A59" t="s">
        <v>62</v>
      </c>
      <c r="B59">
        <v>2</v>
      </c>
      <c r="C59">
        <v>474</v>
      </c>
    </row>
    <row r="60" spans="1:3">
      <c r="A60" t="s">
        <v>64</v>
      </c>
      <c r="B60">
        <v>2</v>
      </c>
      <c r="C60">
        <v>477</v>
      </c>
    </row>
    <row r="61" spans="1:3">
      <c r="A61" t="s">
        <v>151</v>
      </c>
      <c r="B61">
        <v>2</v>
      </c>
      <c r="C61">
        <v>478</v>
      </c>
    </row>
    <row r="62" spans="1:3">
      <c r="A62" t="s">
        <v>152</v>
      </c>
      <c r="B62">
        <v>2</v>
      </c>
      <c r="C62">
        <v>483</v>
      </c>
    </row>
    <row r="63" spans="1:3">
      <c r="A63" t="s">
        <v>67</v>
      </c>
      <c r="B63">
        <v>2</v>
      </c>
      <c r="C63">
        <v>514</v>
      </c>
    </row>
    <row r="64" spans="1:3">
      <c r="A64" t="s">
        <v>68</v>
      </c>
      <c r="B64">
        <v>2</v>
      </c>
      <c r="C64">
        <v>522</v>
      </c>
    </row>
    <row r="65" spans="1:3">
      <c r="A65" t="s">
        <v>69</v>
      </c>
      <c r="B65">
        <v>2</v>
      </c>
      <c r="C65">
        <v>634</v>
      </c>
    </row>
    <row r="66" spans="1:3">
      <c r="A66" t="s">
        <v>70</v>
      </c>
      <c r="B66">
        <v>2</v>
      </c>
      <c r="C66">
        <v>636</v>
      </c>
    </row>
    <row r="67" spans="1:3">
      <c r="A67" t="s">
        <v>71</v>
      </c>
      <c r="B67">
        <v>2</v>
      </c>
      <c r="C67">
        <v>670</v>
      </c>
    </row>
    <row r="69" spans="1:3">
      <c r="A69" s="4" t="s">
        <v>72</v>
      </c>
    </row>
    <row r="70" spans="1:3">
      <c r="A70" s="5" t="s">
        <v>2</v>
      </c>
      <c r="B70" s="6" t="s">
        <v>3</v>
      </c>
      <c r="C70" s="6" t="s">
        <v>4</v>
      </c>
    </row>
    <row r="71" spans="1:3">
      <c r="A71" t="s">
        <v>73</v>
      </c>
      <c r="B71">
        <v>2</v>
      </c>
      <c r="C71">
        <v>560</v>
      </c>
    </row>
    <row r="72" spans="1:3">
      <c r="A72" t="s">
        <v>74</v>
      </c>
      <c r="B72">
        <v>2</v>
      </c>
      <c r="C72">
        <v>726</v>
      </c>
    </row>
    <row r="73" spans="1:3">
      <c r="A73" t="s">
        <v>75</v>
      </c>
      <c r="B73">
        <v>2</v>
      </c>
      <c r="C73">
        <v>741</v>
      </c>
    </row>
    <row r="74" spans="1:3">
      <c r="A74" t="s">
        <v>76</v>
      </c>
      <c r="B74">
        <v>2</v>
      </c>
      <c r="C74">
        <v>773</v>
      </c>
    </row>
    <row r="75" spans="1:3">
      <c r="A75" t="s">
        <v>77</v>
      </c>
      <c r="B75">
        <v>2</v>
      </c>
      <c r="C75">
        <v>822</v>
      </c>
    </row>
    <row r="76" spans="1:3">
      <c r="A76" t="s">
        <v>78</v>
      </c>
      <c r="B76">
        <v>4</v>
      </c>
      <c r="C76">
        <v>1110</v>
      </c>
    </row>
    <row r="77" spans="1:3">
      <c r="A77" t="s">
        <v>79</v>
      </c>
      <c r="B77">
        <v>2</v>
      </c>
      <c r="C77">
        <v>1386</v>
      </c>
    </row>
    <row r="78" spans="1:3">
      <c r="A78" t="s">
        <v>80</v>
      </c>
      <c r="B78">
        <v>2</v>
      </c>
      <c r="C78">
        <v>1414</v>
      </c>
    </row>
    <row r="79" spans="1:3">
      <c r="A79" t="s">
        <v>81</v>
      </c>
      <c r="B79">
        <v>2</v>
      </c>
      <c r="C79">
        <v>1468</v>
      </c>
    </row>
    <row r="81" spans="1:3">
      <c r="A81" s="4" t="s">
        <v>82</v>
      </c>
    </row>
    <row r="82" spans="1:3">
      <c r="A82" s="5" t="s">
        <v>2</v>
      </c>
      <c r="B82" s="6" t="s">
        <v>3</v>
      </c>
      <c r="C82" s="6" t="s">
        <v>4</v>
      </c>
    </row>
    <row r="83" spans="1:3">
      <c r="A83" t="s">
        <v>83</v>
      </c>
      <c r="B83">
        <v>2</v>
      </c>
      <c r="C83">
        <v>513</v>
      </c>
    </row>
    <row r="84" spans="1:3">
      <c r="A84" t="s">
        <v>84</v>
      </c>
      <c r="B84">
        <v>2</v>
      </c>
      <c r="C84">
        <v>519</v>
      </c>
    </row>
    <row r="85" spans="1:3">
      <c r="A85" t="s">
        <v>85</v>
      </c>
      <c r="B85">
        <v>2</v>
      </c>
      <c r="C85">
        <v>532</v>
      </c>
    </row>
    <row r="86" spans="1:3">
      <c r="A86" t="s">
        <v>167</v>
      </c>
      <c r="B86">
        <v>4</v>
      </c>
      <c r="C86">
        <v>537</v>
      </c>
    </row>
    <row r="87" spans="1:3">
      <c r="A87" t="s">
        <v>87</v>
      </c>
      <c r="B87">
        <v>2</v>
      </c>
      <c r="C87">
        <v>546</v>
      </c>
    </row>
    <row r="88" spans="1:3">
      <c r="A88" t="s">
        <v>90</v>
      </c>
      <c r="B88">
        <v>2</v>
      </c>
      <c r="C88">
        <v>555</v>
      </c>
    </row>
    <row r="89" spans="1:3">
      <c r="A89" t="s">
        <v>91</v>
      </c>
      <c r="B89">
        <v>2</v>
      </c>
      <c r="C89">
        <v>557</v>
      </c>
    </row>
    <row r="90" spans="1:3">
      <c r="A90" t="s">
        <v>89</v>
      </c>
      <c r="B90">
        <v>2</v>
      </c>
      <c r="C90">
        <v>576</v>
      </c>
    </row>
    <row r="91" spans="1:3">
      <c r="A91" t="s">
        <v>92</v>
      </c>
      <c r="B91">
        <v>2</v>
      </c>
      <c r="C91">
        <v>602</v>
      </c>
    </row>
    <row r="92" spans="1:3">
      <c r="A92" t="s">
        <v>93</v>
      </c>
      <c r="B92">
        <v>2</v>
      </c>
      <c r="C92">
        <v>641</v>
      </c>
    </row>
    <row r="93" spans="1:3">
      <c r="A93" t="s">
        <v>94</v>
      </c>
      <c r="B93">
        <v>2</v>
      </c>
      <c r="C93">
        <v>647</v>
      </c>
    </row>
    <row r="94" spans="1:3">
      <c r="A94" t="s">
        <v>95</v>
      </c>
      <c r="B94">
        <v>2</v>
      </c>
      <c r="C94">
        <v>663</v>
      </c>
    </row>
    <row r="95" spans="1:3">
      <c r="A95" t="s">
        <v>96</v>
      </c>
      <c r="B95">
        <v>2</v>
      </c>
      <c r="C95">
        <v>668</v>
      </c>
    </row>
    <row r="96" spans="1:3">
      <c r="A96" t="s">
        <v>97</v>
      </c>
      <c r="B96">
        <v>2</v>
      </c>
      <c r="C96">
        <v>672</v>
      </c>
    </row>
    <row r="97" spans="1:3">
      <c r="A97" t="s">
        <v>98</v>
      </c>
      <c r="B97">
        <v>2</v>
      </c>
      <c r="C97">
        <v>680</v>
      </c>
    </row>
    <row r="98" spans="1:3">
      <c r="A98" t="s">
        <v>99</v>
      </c>
      <c r="B98">
        <v>2</v>
      </c>
      <c r="C98">
        <v>691</v>
      </c>
    </row>
    <row r="99" spans="1:3">
      <c r="A99" t="s">
        <v>168</v>
      </c>
      <c r="B99">
        <v>4</v>
      </c>
      <c r="C99">
        <v>700</v>
      </c>
    </row>
    <row r="100" spans="1:3">
      <c r="A100" t="s">
        <v>103</v>
      </c>
      <c r="B100">
        <v>2</v>
      </c>
      <c r="C100">
        <v>714</v>
      </c>
    </row>
    <row r="101" spans="1:3">
      <c r="A101" t="s">
        <v>101</v>
      </c>
      <c r="B101">
        <v>2</v>
      </c>
      <c r="C101">
        <v>720</v>
      </c>
    </row>
    <row r="102" spans="1:3">
      <c r="A102" t="s">
        <v>105</v>
      </c>
      <c r="B102">
        <v>2</v>
      </c>
      <c r="C102">
        <v>728</v>
      </c>
    </row>
    <row r="103" spans="1:3">
      <c r="A103" t="s">
        <v>104</v>
      </c>
      <c r="B103">
        <v>2</v>
      </c>
      <c r="C103">
        <v>742</v>
      </c>
    </row>
    <row r="104" spans="1:3">
      <c r="A104" t="s">
        <v>106</v>
      </c>
      <c r="B104">
        <v>2</v>
      </c>
      <c r="C104">
        <v>762</v>
      </c>
    </row>
    <row r="105" spans="1:3">
      <c r="A105" t="s">
        <v>107</v>
      </c>
      <c r="B105">
        <v>2</v>
      </c>
      <c r="C105">
        <v>772</v>
      </c>
    </row>
    <row r="106" spans="1:3">
      <c r="A106" t="s">
        <v>108</v>
      </c>
      <c r="B106">
        <v>2</v>
      </c>
      <c r="C106">
        <v>809</v>
      </c>
    </row>
    <row r="107" spans="1:3">
      <c r="A107" t="s">
        <v>109</v>
      </c>
      <c r="B107">
        <v>4</v>
      </c>
      <c r="C107">
        <v>1550</v>
      </c>
    </row>
    <row r="108" spans="1:3">
      <c r="A108" t="s">
        <v>110</v>
      </c>
      <c r="B108">
        <v>12</v>
      </c>
      <c r="C108">
        <v>1850</v>
      </c>
    </row>
    <row r="109" spans="1:3">
      <c r="A109" t="s">
        <v>111</v>
      </c>
      <c r="B109">
        <v>8</v>
      </c>
      <c r="C109">
        <v>2420</v>
      </c>
    </row>
    <row r="111" spans="1:3">
      <c r="A111" s="4" t="s">
        <v>112</v>
      </c>
    </row>
    <row r="112" spans="1:3">
      <c r="A112" s="5" t="s">
        <v>2</v>
      </c>
      <c r="B112" s="6" t="s">
        <v>3</v>
      </c>
      <c r="C112" s="6" t="s">
        <v>4</v>
      </c>
    </row>
    <row r="113" spans="1:3">
      <c r="A113" t="s">
        <v>113</v>
      </c>
      <c r="B113">
        <v>2</v>
      </c>
      <c r="C113">
        <v>526</v>
      </c>
    </row>
    <row r="114" spans="1:3">
      <c r="A114" t="s">
        <v>114</v>
      </c>
      <c r="B114">
        <v>2</v>
      </c>
      <c r="C114">
        <v>528</v>
      </c>
    </row>
    <row r="115" spans="1:3">
      <c r="A115" t="s">
        <v>115</v>
      </c>
      <c r="B115">
        <v>2</v>
      </c>
      <c r="C115">
        <v>534</v>
      </c>
    </row>
    <row r="116" spans="1:3">
      <c r="A116" t="s">
        <v>116</v>
      </c>
      <c r="B116">
        <v>2</v>
      </c>
      <c r="C116">
        <v>553</v>
      </c>
    </row>
    <row r="117" spans="1:3">
      <c r="A117" t="s">
        <v>117</v>
      </c>
      <c r="B117">
        <v>2</v>
      </c>
      <c r="C117">
        <v>561</v>
      </c>
    </row>
    <row r="118" spans="1:3">
      <c r="A118" t="s">
        <v>119</v>
      </c>
      <c r="B118">
        <v>2</v>
      </c>
      <c r="C118">
        <v>562</v>
      </c>
    </row>
    <row r="119" spans="1:3">
      <c r="A119" t="s">
        <v>118</v>
      </c>
      <c r="B119">
        <v>2</v>
      </c>
      <c r="C119">
        <v>572</v>
      </c>
    </row>
    <row r="120" spans="1:3">
      <c r="A120" t="s">
        <v>121</v>
      </c>
      <c r="B120">
        <v>2</v>
      </c>
      <c r="C120">
        <v>581</v>
      </c>
    </row>
    <row r="121" spans="1:3">
      <c r="A121" t="s">
        <v>120</v>
      </c>
      <c r="B121">
        <v>2</v>
      </c>
      <c r="C121">
        <v>583</v>
      </c>
    </row>
    <row r="122" spans="1:3">
      <c r="A122" t="s">
        <v>122</v>
      </c>
      <c r="B122">
        <v>2</v>
      </c>
      <c r="C122">
        <v>624</v>
      </c>
    </row>
    <row r="123" spans="1:3">
      <c r="A123" t="s">
        <v>123</v>
      </c>
      <c r="B123">
        <v>2</v>
      </c>
      <c r="C123">
        <v>666</v>
      </c>
    </row>
    <row r="124" spans="1:3">
      <c r="A124" t="s">
        <v>124</v>
      </c>
      <c r="B124">
        <v>2</v>
      </c>
      <c r="C124">
        <v>669</v>
      </c>
    </row>
    <row r="125" spans="1:3">
      <c r="A125" t="s">
        <v>125</v>
      </c>
      <c r="B125">
        <v>2</v>
      </c>
      <c r="C125">
        <v>707</v>
      </c>
    </row>
    <row r="127" spans="1:3">
      <c r="A127" s="4" t="s">
        <v>126</v>
      </c>
    </row>
    <row r="128" spans="1:3">
      <c r="A128" s="5" t="s">
        <v>2</v>
      </c>
      <c r="B128" s="6" t="s">
        <v>3</v>
      </c>
      <c r="C128" s="6" t="s">
        <v>4</v>
      </c>
    </row>
    <row r="129" spans="1:3">
      <c r="A129" t="s">
        <v>127</v>
      </c>
      <c r="B129">
        <v>2</v>
      </c>
      <c r="C129">
        <v>522</v>
      </c>
    </row>
    <row r="130" spans="1:3">
      <c r="A130" t="s">
        <v>128</v>
      </c>
      <c r="B130">
        <v>2</v>
      </c>
      <c r="C130">
        <v>587</v>
      </c>
    </row>
    <row r="131" spans="1:3">
      <c r="A131" t="s">
        <v>129</v>
      </c>
      <c r="B131">
        <v>2</v>
      </c>
      <c r="C131">
        <v>640</v>
      </c>
    </row>
    <row r="132" spans="1:3">
      <c r="A132" t="s">
        <v>130</v>
      </c>
      <c r="B132">
        <v>2</v>
      </c>
      <c r="C132">
        <v>654</v>
      </c>
    </row>
    <row r="133" spans="1:3">
      <c r="A133" t="s">
        <v>131</v>
      </c>
      <c r="B133">
        <v>2</v>
      </c>
      <c r="C133">
        <v>696</v>
      </c>
    </row>
    <row r="134" spans="1:3">
      <c r="A134" t="s">
        <v>132</v>
      </c>
      <c r="B134">
        <v>2</v>
      </c>
      <c r="C134">
        <v>702</v>
      </c>
    </row>
    <row r="135" spans="1:3">
      <c r="A135" t="s">
        <v>133</v>
      </c>
      <c r="B135">
        <v>2</v>
      </c>
      <c r="C135">
        <v>712</v>
      </c>
    </row>
    <row r="136" spans="1:3">
      <c r="A136" t="s">
        <v>134</v>
      </c>
      <c r="B136">
        <v>2</v>
      </c>
      <c r="C136">
        <v>716</v>
      </c>
    </row>
    <row r="137" spans="1:3">
      <c r="A137" t="s">
        <v>135</v>
      </c>
      <c r="B137">
        <v>2</v>
      </c>
      <c r="C137">
        <v>839</v>
      </c>
    </row>
    <row r="138" spans="1:3">
      <c r="A138" t="s">
        <v>136</v>
      </c>
      <c r="B138">
        <v>2</v>
      </c>
      <c r="C138">
        <v>881</v>
      </c>
    </row>
    <row r="139" spans="1:3">
      <c r="A139" t="s">
        <v>137</v>
      </c>
      <c r="B139">
        <v>2</v>
      </c>
      <c r="C139">
        <v>1053</v>
      </c>
    </row>
    <row r="140" spans="1:3">
      <c r="A140" t="s">
        <v>138</v>
      </c>
      <c r="B140">
        <v>2</v>
      </c>
      <c r="C140">
        <v>1110</v>
      </c>
    </row>
    <row r="141" spans="1:3">
      <c r="A141" t="s">
        <v>140</v>
      </c>
      <c r="B141">
        <v>10</v>
      </c>
      <c r="C141">
        <v>1340</v>
      </c>
    </row>
    <row r="142" spans="1:3">
      <c r="A142" t="s">
        <v>139</v>
      </c>
      <c r="B142">
        <v>2</v>
      </c>
      <c r="C142">
        <v>1357</v>
      </c>
    </row>
    <row r="143" spans="1:3">
      <c r="A143" t="s">
        <v>141</v>
      </c>
      <c r="B143">
        <v>4</v>
      </c>
      <c r="C143">
        <v>2020</v>
      </c>
    </row>
    <row r="144" spans="1:3">
      <c r="A144" t="s">
        <v>142</v>
      </c>
      <c r="B144">
        <v>2</v>
      </c>
      <c r="C144">
        <v>2240</v>
      </c>
    </row>
    <row r="146" spans="1:3">
      <c r="A146" s="8" t="s">
        <v>143</v>
      </c>
    </row>
    <row r="148" spans="1:3">
      <c r="A148" s="4" t="s">
        <v>56</v>
      </c>
    </row>
    <row r="149" spans="1:3">
      <c r="A149" s="5" t="s">
        <v>2</v>
      </c>
      <c r="B149" s="6" t="s">
        <v>3</v>
      </c>
      <c r="C149" s="6" t="s">
        <v>4</v>
      </c>
    </row>
    <row r="150" spans="1:3">
      <c r="A150" s="11" t="s">
        <v>144</v>
      </c>
      <c r="B150">
        <v>2</v>
      </c>
      <c r="C150">
        <v>1176</v>
      </c>
    </row>
    <row r="151" spans="1:3">
      <c r="A151" t="s">
        <v>145</v>
      </c>
      <c r="B151">
        <v>2</v>
      </c>
      <c r="C151">
        <v>984</v>
      </c>
    </row>
    <row r="153" spans="1:3">
      <c r="A153" s="8" t="s">
        <v>146</v>
      </c>
    </row>
    <row r="154" spans="1:3">
      <c r="A154" s="5" t="s">
        <v>2</v>
      </c>
      <c r="B154" s="6" t="s">
        <v>3</v>
      </c>
      <c r="C154" s="6" t="s">
        <v>4</v>
      </c>
    </row>
    <row r="155" spans="1:3">
      <c r="A155" s="11" t="s">
        <v>147</v>
      </c>
      <c r="B155">
        <v>2</v>
      </c>
      <c r="C155">
        <v>4425</v>
      </c>
    </row>
    <row r="157" spans="1:3">
      <c r="A157" s="8" t="s">
        <v>1</v>
      </c>
    </row>
    <row r="158" spans="1:3">
      <c r="A158" s="5" t="s">
        <v>2</v>
      </c>
      <c r="B158" s="6" t="s">
        <v>3</v>
      </c>
      <c r="C158" s="6" t="s">
        <v>4</v>
      </c>
    </row>
    <row r="159" spans="1:3">
      <c r="A159" s="11" t="s">
        <v>148</v>
      </c>
      <c r="B159">
        <v>2</v>
      </c>
      <c r="C159">
        <v>1550</v>
      </c>
    </row>
    <row r="160" spans="1:3">
      <c r="A160" s="11" t="s">
        <v>149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19</vt:lpstr>
      <vt:lpstr>22</vt:lpstr>
      <vt:lpstr>24</vt:lpstr>
      <vt:lpstr>26</vt:lpstr>
      <vt:lpstr>28</vt:lpstr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Russell Ogden</cp:lastModifiedBy>
  <dcterms:created xsi:type="dcterms:W3CDTF">2017-03-02T10:28:57Z</dcterms:created>
  <dcterms:modified xsi:type="dcterms:W3CDTF">2019-05-21T06:59:45Z</dcterms:modified>
</cp:coreProperties>
</file>