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F6EC409E-8A12-4521-AD89-B225296B5049}" xr6:coauthVersionLast="47" xr6:coauthVersionMax="47" xr10:uidLastSave="{00000000-0000-0000-0000-000000000000}"/>
  <bookViews>
    <workbookView xWindow="1740" yWindow="930" windowWidth="19905" windowHeight="14745" xr2:uid="{61392710-D131-45D1-A39E-C9AA62F28045}"/>
  </bookViews>
  <sheets>
    <sheet name="16" sheetId="5" r:id="rId1"/>
    <sheet name="18" sheetId="4" r:id="rId2"/>
    <sheet name="20" sheetId="3" r:id="rId3"/>
    <sheet name="22" sheetId="2" r:id="rId4"/>
    <sheet name="24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5" l="1"/>
  <c r="I30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M24" i="5"/>
  <c r="K24" i="5"/>
  <c r="J24" i="5"/>
  <c r="I24" i="5"/>
  <c r="M23" i="5"/>
  <c r="K23" i="5"/>
  <c r="J23" i="5"/>
  <c r="I23" i="5"/>
  <c r="M22" i="5"/>
  <c r="L22" i="5"/>
  <c r="K22" i="5"/>
  <c r="J22" i="5"/>
  <c r="I22" i="5"/>
  <c r="M21" i="5"/>
  <c r="K21" i="5"/>
  <c r="J21" i="5"/>
  <c r="I21" i="5"/>
  <c r="M20" i="5"/>
  <c r="L20" i="5"/>
  <c r="K20" i="5"/>
  <c r="M19" i="5"/>
  <c r="L19" i="5"/>
  <c r="K19" i="5"/>
  <c r="J19" i="5"/>
  <c r="I19" i="5"/>
  <c r="M18" i="5"/>
  <c r="K18" i="5"/>
  <c r="J18" i="5"/>
  <c r="I18" i="5"/>
  <c r="M17" i="5"/>
  <c r="L17" i="5"/>
  <c r="K17" i="5"/>
  <c r="M16" i="5"/>
  <c r="L16" i="5"/>
  <c r="K16" i="5"/>
  <c r="J16" i="5"/>
  <c r="I16" i="5"/>
  <c r="M15" i="5"/>
  <c r="K15" i="5"/>
  <c r="J15" i="5"/>
  <c r="I15" i="5"/>
  <c r="M14" i="5"/>
  <c r="L14" i="5"/>
  <c r="K14" i="5"/>
  <c r="M13" i="5"/>
  <c r="L13" i="5"/>
  <c r="K13" i="5"/>
  <c r="J13" i="5"/>
  <c r="I13" i="5"/>
  <c r="M12" i="5"/>
  <c r="K12" i="5"/>
  <c r="J12" i="5"/>
  <c r="I12" i="5"/>
  <c r="M11" i="5"/>
  <c r="L11" i="5"/>
  <c r="K11" i="5"/>
  <c r="J30" i="4"/>
  <c r="I30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M24" i="4"/>
  <c r="K24" i="4"/>
  <c r="J24" i="4"/>
  <c r="I24" i="4"/>
  <c r="M23" i="4"/>
  <c r="K23" i="4"/>
  <c r="J23" i="4"/>
  <c r="I23" i="4"/>
  <c r="M22" i="4"/>
  <c r="L22" i="4"/>
  <c r="K22" i="4"/>
  <c r="J22" i="4"/>
  <c r="I22" i="4"/>
  <c r="M21" i="4"/>
  <c r="K21" i="4"/>
  <c r="J21" i="4"/>
  <c r="I21" i="4"/>
  <c r="M20" i="4"/>
  <c r="L20" i="4"/>
  <c r="K20" i="4"/>
  <c r="M19" i="4"/>
  <c r="L19" i="4"/>
  <c r="K19" i="4"/>
  <c r="J19" i="4"/>
  <c r="I19" i="4"/>
  <c r="M18" i="4"/>
  <c r="K18" i="4"/>
  <c r="J18" i="4"/>
  <c r="I18" i="4"/>
  <c r="M17" i="4"/>
  <c r="L17" i="4"/>
  <c r="K17" i="4"/>
  <c r="M16" i="4"/>
  <c r="L16" i="4"/>
  <c r="K16" i="4"/>
  <c r="J16" i="4"/>
  <c r="I16" i="4"/>
  <c r="M15" i="4"/>
  <c r="K15" i="4"/>
  <c r="J15" i="4"/>
  <c r="I15" i="4"/>
  <c r="M14" i="4"/>
  <c r="L14" i="4"/>
  <c r="K14" i="4"/>
  <c r="M13" i="4"/>
  <c r="L13" i="4"/>
  <c r="K13" i="4"/>
  <c r="J13" i="4"/>
  <c r="I13" i="4"/>
  <c r="M12" i="4"/>
  <c r="K12" i="4"/>
  <c r="J12" i="4"/>
  <c r="I12" i="4"/>
  <c r="M11" i="4"/>
  <c r="L11" i="4"/>
  <c r="K11" i="4"/>
  <c r="J30" i="3"/>
  <c r="I30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M24" i="3"/>
  <c r="K24" i="3"/>
  <c r="J24" i="3"/>
  <c r="I24" i="3"/>
  <c r="M23" i="3"/>
  <c r="K23" i="3"/>
  <c r="J23" i="3"/>
  <c r="I23" i="3"/>
  <c r="M22" i="3"/>
  <c r="L22" i="3"/>
  <c r="K22" i="3"/>
  <c r="J22" i="3"/>
  <c r="I22" i="3"/>
  <c r="M21" i="3"/>
  <c r="K21" i="3"/>
  <c r="J21" i="3"/>
  <c r="I21" i="3"/>
  <c r="M20" i="3"/>
  <c r="L20" i="3"/>
  <c r="K20" i="3"/>
  <c r="M19" i="3"/>
  <c r="L19" i="3"/>
  <c r="K19" i="3"/>
  <c r="J19" i="3"/>
  <c r="I19" i="3"/>
  <c r="M18" i="3"/>
  <c r="K18" i="3"/>
  <c r="J18" i="3"/>
  <c r="I18" i="3"/>
  <c r="M17" i="3"/>
  <c r="L17" i="3"/>
  <c r="K17" i="3"/>
  <c r="M16" i="3"/>
  <c r="L16" i="3"/>
  <c r="K16" i="3"/>
  <c r="J16" i="3"/>
  <c r="I16" i="3"/>
  <c r="M15" i="3"/>
  <c r="K15" i="3"/>
  <c r="J15" i="3"/>
  <c r="I15" i="3"/>
  <c r="M14" i="3"/>
  <c r="L14" i="3"/>
  <c r="K14" i="3"/>
  <c r="M13" i="3"/>
  <c r="L13" i="3"/>
  <c r="K13" i="3"/>
  <c r="J13" i="3"/>
  <c r="I13" i="3"/>
  <c r="M12" i="3"/>
  <c r="K12" i="3"/>
  <c r="J12" i="3"/>
  <c r="I12" i="3"/>
  <c r="M11" i="3"/>
  <c r="L11" i="3"/>
  <c r="K11" i="3"/>
  <c r="J30" i="2"/>
  <c r="I30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M24" i="2"/>
  <c r="K24" i="2"/>
  <c r="J24" i="2"/>
  <c r="I24" i="2"/>
  <c r="M23" i="2"/>
  <c r="K23" i="2"/>
  <c r="J23" i="2"/>
  <c r="I23" i="2"/>
  <c r="M22" i="2"/>
  <c r="L22" i="2"/>
  <c r="K22" i="2"/>
  <c r="J22" i="2"/>
  <c r="I22" i="2"/>
  <c r="M21" i="2"/>
  <c r="K21" i="2"/>
  <c r="J21" i="2"/>
  <c r="I21" i="2"/>
  <c r="M20" i="2"/>
  <c r="L20" i="2"/>
  <c r="K20" i="2"/>
  <c r="M19" i="2"/>
  <c r="L19" i="2"/>
  <c r="K19" i="2"/>
  <c r="J19" i="2"/>
  <c r="I19" i="2"/>
  <c r="M18" i="2"/>
  <c r="K18" i="2"/>
  <c r="J18" i="2"/>
  <c r="I18" i="2"/>
  <c r="M17" i="2"/>
  <c r="L17" i="2"/>
  <c r="K17" i="2"/>
  <c r="M16" i="2"/>
  <c r="L16" i="2"/>
  <c r="K16" i="2"/>
  <c r="J16" i="2"/>
  <c r="I16" i="2"/>
  <c r="M15" i="2"/>
  <c r="K15" i="2"/>
  <c r="J15" i="2"/>
  <c r="I15" i="2"/>
  <c r="M14" i="2"/>
  <c r="L14" i="2"/>
  <c r="K14" i="2"/>
  <c r="M13" i="2"/>
  <c r="L13" i="2"/>
  <c r="K13" i="2"/>
  <c r="J13" i="2"/>
  <c r="I13" i="2"/>
  <c r="M12" i="2"/>
  <c r="K12" i="2"/>
  <c r="J12" i="2"/>
  <c r="I12" i="2"/>
  <c r="M11" i="2"/>
  <c r="L11" i="2"/>
  <c r="K11" i="2"/>
  <c r="J30" i="1"/>
  <c r="I30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M24" i="1"/>
  <c r="K24" i="1"/>
  <c r="J24" i="1"/>
  <c r="I24" i="1"/>
  <c r="M23" i="1"/>
  <c r="K23" i="1"/>
  <c r="J23" i="1"/>
  <c r="I23" i="1"/>
  <c r="M22" i="1"/>
  <c r="L22" i="1"/>
  <c r="K22" i="1"/>
  <c r="J22" i="1"/>
  <c r="I22" i="1"/>
  <c r="M21" i="1"/>
  <c r="K21" i="1"/>
  <c r="J21" i="1"/>
  <c r="I21" i="1"/>
  <c r="M20" i="1"/>
  <c r="L20" i="1"/>
  <c r="K20" i="1"/>
  <c r="M19" i="1"/>
  <c r="L19" i="1"/>
  <c r="K19" i="1"/>
  <c r="J19" i="1"/>
  <c r="I19" i="1"/>
  <c r="M18" i="1"/>
  <c r="K18" i="1"/>
  <c r="J18" i="1"/>
  <c r="I18" i="1"/>
  <c r="M17" i="1"/>
  <c r="L17" i="1"/>
  <c r="K17" i="1"/>
  <c r="M16" i="1"/>
  <c r="L16" i="1"/>
  <c r="K16" i="1"/>
  <c r="J16" i="1"/>
  <c r="I16" i="1"/>
  <c r="M15" i="1"/>
  <c r="K15" i="1"/>
  <c r="J15" i="1"/>
  <c r="I15" i="1"/>
  <c r="M14" i="1"/>
  <c r="L14" i="1"/>
  <c r="K14" i="1"/>
  <c r="M13" i="1"/>
  <c r="L13" i="1"/>
  <c r="K13" i="1"/>
  <c r="J13" i="1"/>
  <c r="I13" i="1"/>
  <c r="M12" i="1"/>
  <c r="K12" i="1"/>
  <c r="J12" i="1"/>
  <c r="I12" i="1"/>
  <c r="M11" i="1"/>
  <c r="L11" i="1"/>
  <c r="K11" i="1"/>
</calcChain>
</file>

<file path=xl/sharedStrings.xml><?xml version="1.0" encoding="utf-8"?>
<sst xmlns="http://schemas.openxmlformats.org/spreadsheetml/2006/main" count="2143" uniqueCount="218">
  <si>
    <t>Suspension line details</t>
  </si>
  <si>
    <t>rev1. 12/10/2022 - change AR3 to 7343-230</t>
  </si>
  <si>
    <t>rev2 . 25/11/2022 - update KR / KTRL</t>
  </si>
  <si>
    <t>rev3. 9/12/2022 - update name AB stab</t>
  </si>
  <si>
    <t>Linked line check sheet</t>
  </si>
  <si>
    <t>LIN-10-200-41</t>
  </si>
  <si>
    <t>Name</t>
  </si>
  <si>
    <t>No.</t>
  </si>
  <si>
    <t>Sewn</t>
  </si>
  <si>
    <t>Adjusted</t>
  </si>
  <si>
    <t>Prod adj.</t>
  </si>
  <si>
    <t>Comment</t>
  </si>
  <si>
    <t>Corrected check lengths</t>
  </si>
  <si>
    <t>KRL1</t>
  </si>
  <si>
    <t/>
  </si>
  <si>
    <t>A</t>
  </si>
  <si>
    <t>B</t>
  </si>
  <si>
    <t>C</t>
  </si>
  <si>
    <t>D</t>
  </si>
  <si>
    <t>K</t>
  </si>
  <si>
    <t>mark at 1530</t>
  </si>
  <si>
    <t>1</t>
  </si>
  <si>
    <t>KRL1 for PK version</t>
  </si>
  <si>
    <t>2</t>
  </si>
  <si>
    <t>mark at 1610</t>
  </si>
  <si>
    <t>3</t>
  </si>
  <si>
    <t>4</t>
  </si>
  <si>
    <t>LIN-6843-340-Red</t>
  </si>
  <si>
    <t>5</t>
  </si>
  <si>
    <t>6</t>
  </si>
  <si>
    <t>AR1</t>
  </si>
  <si>
    <t>7</t>
  </si>
  <si>
    <t>AR2</t>
  </si>
  <si>
    <t>8</t>
  </si>
  <si>
    <t>9</t>
  </si>
  <si>
    <t>LIN-7343-190-Purple</t>
  </si>
  <si>
    <t>10</t>
  </si>
  <si>
    <t>11</t>
  </si>
  <si>
    <t>CR1</t>
  </si>
  <si>
    <t>12</t>
  </si>
  <si>
    <t>CR3</t>
  </si>
  <si>
    <t>13</t>
  </si>
  <si>
    <t>CR2</t>
  </si>
  <si>
    <t>14</t>
  </si>
  <si>
    <t>15</t>
  </si>
  <si>
    <t>LIN-7343-230-Red</t>
  </si>
  <si>
    <t>16</t>
  </si>
  <si>
    <t>17</t>
  </si>
  <si>
    <t>AR3</t>
  </si>
  <si>
    <t>18</t>
  </si>
  <si>
    <t>19</t>
  </si>
  <si>
    <t>LIN-7343-190-Blue</t>
  </si>
  <si>
    <t>20</t>
  </si>
  <si>
    <t>BR3</t>
  </si>
  <si>
    <t>BR1</t>
  </si>
  <si>
    <t>BR2</t>
  </si>
  <si>
    <t>LIN-8001-050-BLUE</t>
  </si>
  <si>
    <t>A14</t>
  </si>
  <si>
    <t>A13</t>
  </si>
  <si>
    <t>A10</t>
  </si>
  <si>
    <t>A12</t>
  </si>
  <si>
    <t>A11</t>
  </si>
  <si>
    <t>LIN-8001-050-ORANGE</t>
  </si>
  <si>
    <t>B6</t>
  </si>
  <si>
    <t>B7</t>
  </si>
  <si>
    <t>B3</t>
  </si>
  <si>
    <t>B10, B8</t>
  </si>
  <si>
    <t>B2</t>
  </si>
  <si>
    <t>B14</t>
  </si>
  <si>
    <t>B13</t>
  </si>
  <si>
    <t>B9</t>
  </si>
  <si>
    <t>B12</t>
  </si>
  <si>
    <t>B11, C18</t>
  </si>
  <si>
    <t>C17</t>
  </si>
  <si>
    <t>C14</t>
  </si>
  <si>
    <t>C13</t>
  </si>
  <si>
    <t>C16</t>
  </si>
  <si>
    <t>C15</t>
  </si>
  <si>
    <t>C11</t>
  </si>
  <si>
    <t>C8</t>
  </si>
  <si>
    <t>C9</t>
  </si>
  <si>
    <t>C12</t>
  </si>
  <si>
    <t>C10</t>
  </si>
  <si>
    <t>C7</t>
  </si>
  <si>
    <t>BMU2, CMU2</t>
  </si>
  <si>
    <t>D8</t>
  </si>
  <si>
    <t>D6</t>
  </si>
  <si>
    <t>D7</t>
  </si>
  <si>
    <t>C3</t>
  </si>
  <si>
    <t>C2</t>
  </si>
  <si>
    <t>C5</t>
  </si>
  <si>
    <t>D5</t>
  </si>
  <si>
    <t>C4</t>
  </si>
  <si>
    <t>C6</t>
  </si>
  <si>
    <t>CMU1</t>
  </si>
  <si>
    <t>C1</t>
  </si>
  <si>
    <t>D2</t>
  </si>
  <si>
    <t>D4</t>
  </si>
  <si>
    <t>D3</t>
  </si>
  <si>
    <t>D1</t>
  </si>
  <si>
    <t>A16</t>
  </si>
  <si>
    <t>B16</t>
  </si>
  <si>
    <t>B15</t>
  </si>
  <si>
    <t>A15</t>
  </si>
  <si>
    <t>CM6</t>
  </si>
  <si>
    <t>LIN-8001-050-ORANGE R</t>
  </si>
  <si>
    <t>BM6</t>
  </si>
  <si>
    <t>LIN-8001-070-BLUE R</t>
  </si>
  <si>
    <t>AMU2</t>
  </si>
  <si>
    <t>AM6</t>
  </si>
  <si>
    <t>LIN-8001-070-ORANGE</t>
  </si>
  <si>
    <t>B4</t>
  </si>
  <si>
    <t>B5</t>
  </si>
  <si>
    <t>B1</t>
  </si>
  <si>
    <t>BMU1</t>
  </si>
  <si>
    <t>LIN-8001-090-BLUE</t>
  </si>
  <si>
    <t>A6</t>
  </si>
  <si>
    <t>A7</t>
  </si>
  <si>
    <t>A8</t>
  </si>
  <si>
    <t>A3</t>
  </si>
  <si>
    <t>A2</t>
  </si>
  <si>
    <t>A9</t>
  </si>
  <si>
    <t>LIN-8001-090-ORANGE</t>
  </si>
  <si>
    <t>CM5</t>
  </si>
  <si>
    <t>LIN-8001-090-ORANGE R</t>
  </si>
  <si>
    <t>BM5</t>
  </si>
  <si>
    <t>BM4</t>
  </si>
  <si>
    <t>LIN-8001-130-BLUE</t>
  </si>
  <si>
    <t>A5</t>
  </si>
  <si>
    <t>A4</t>
  </si>
  <si>
    <t>A1</t>
  </si>
  <si>
    <t>LIN-8001-130-BLUE R</t>
  </si>
  <si>
    <t>AMU1</t>
  </si>
  <si>
    <t>LIN-8001-130-ORANGE</t>
  </si>
  <si>
    <t>CRU4</t>
  </si>
  <si>
    <t>LIN-8001-130-ORANGE R</t>
  </si>
  <si>
    <t>BM3</t>
  </si>
  <si>
    <t>BM2</t>
  </si>
  <si>
    <t>BM1</t>
  </si>
  <si>
    <t>LIN-8001-190-BLUE R</t>
  </si>
  <si>
    <t>AM5</t>
  </si>
  <si>
    <t>AM4</t>
  </si>
  <si>
    <t>AM3</t>
  </si>
  <si>
    <t>AM2</t>
  </si>
  <si>
    <t>AM1</t>
  </si>
  <si>
    <t>LIN-8001-190-ORANGE R</t>
  </si>
  <si>
    <t>CM4</t>
  </si>
  <si>
    <t>CM3</t>
  </si>
  <si>
    <t>CM2</t>
  </si>
  <si>
    <t>CM1</t>
  </si>
  <si>
    <t>LIN-DSL-140-RED</t>
  </si>
  <si>
    <t>CRL4</t>
  </si>
  <si>
    <t>KRU1</t>
  </si>
  <si>
    <t>LIN-DSL-70-YELLO</t>
  </si>
  <si>
    <t>K7</t>
  </si>
  <si>
    <t>K11</t>
  </si>
  <si>
    <t>K8</t>
  </si>
  <si>
    <t>K4</t>
  </si>
  <si>
    <t>K12</t>
  </si>
  <si>
    <t>K6</t>
  </si>
  <si>
    <t>K10, K13</t>
  </si>
  <si>
    <t>K9</t>
  </si>
  <si>
    <t>K5</t>
  </si>
  <si>
    <t>K14</t>
  </si>
  <si>
    <t>K3</t>
  </si>
  <si>
    <t>KMU6</t>
  </si>
  <si>
    <t>K2</t>
  </si>
  <si>
    <t>KMU5</t>
  </si>
  <si>
    <t>KMU4</t>
  </si>
  <si>
    <t>K1</t>
  </si>
  <si>
    <t>KMU3</t>
  </si>
  <si>
    <t>KMU2</t>
  </si>
  <si>
    <t>KMU1</t>
  </si>
  <si>
    <t>KML2</t>
  </si>
  <si>
    <t>KML1</t>
  </si>
  <si>
    <t>KML3</t>
  </si>
  <si>
    <t>TIP STEERING</t>
  </si>
  <si>
    <t>LIN-DSL-70-YELLOW</t>
  </si>
  <si>
    <t>KT1</t>
  </si>
  <si>
    <t>KTRL</t>
  </si>
  <si>
    <t>mark at 1140</t>
  </si>
  <si>
    <t>ViperXC_24</t>
  </si>
  <si>
    <t>ViperXC_24 - 16/1/2023</t>
  </si>
  <si>
    <t>ViperXC_22</t>
  </si>
  <si>
    <t>rev2. 25/11/2022 - update KR / KTRL</t>
  </si>
  <si>
    <t>ViperXC_22 - 16/1/2023</t>
  </si>
  <si>
    <t>mark at 1460</t>
  </si>
  <si>
    <t>mark at 1540</t>
  </si>
  <si>
    <t>B10</t>
  </si>
  <si>
    <t>B8</t>
  </si>
  <si>
    <t>B11</t>
  </si>
  <si>
    <t>C18</t>
  </si>
  <si>
    <t>K10</t>
  </si>
  <si>
    <t>K13</t>
  </si>
  <si>
    <t>mark at 1130</t>
  </si>
  <si>
    <t>ViperXC_20</t>
  </si>
  <si>
    <t>rev3. 9/12/2022 - update names AB stab</t>
  </si>
  <si>
    <t>ViperXC_20 - 16/1/2023</t>
  </si>
  <si>
    <t>mark at 1400</t>
  </si>
  <si>
    <t>mark at 1480</t>
  </si>
  <si>
    <t>A11, A12</t>
  </si>
  <si>
    <t>B4, B5</t>
  </si>
  <si>
    <t>ViperXC_18</t>
  </si>
  <si>
    <t>ViperXC_18 - 16/1/2023</t>
  </si>
  <si>
    <t>mark at 1325</t>
  </si>
  <si>
    <t>mark at 1410</t>
  </si>
  <si>
    <t>A13, A14</t>
  </si>
  <si>
    <t>C12, C9</t>
  </si>
  <si>
    <t>K12, K6</t>
  </si>
  <si>
    <t>K1, KMU4</t>
  </si>
  <si>
    <t>ViperXC_16</t>
  </si>
  <si>
    <t>rev3. 9/12/2022 - update names A/B stab</t>
  </si>
  <si>
    <t>ViperXC_16 - 16/1/2023</t>
  </si>
  <si>
    <t>mark at 1270</t>
  </si>
  <si>
    <t>mark at 1350</t>
  </si>
  <si>
    <t>B14, B2</t>
  </si>
  <si>
    <t>C15, C16</t>
  </si>
  <si>
    <t>mark at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</si>
</sst>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>
      <alignment horizontal="left"/>
    </xf>
    <xf numFmtId="0" fontId="2" fillId="2" borderId="0">
      <alignment horizontal="left"/>
    </xf>
    <xf numFmtId="0" fontId="2" fillId="2" borderId="0">
      <alignment horizontal="left"/>
    </xf>
    <xf numFmtId="0" fontId="5" fillId="2" borderId="0">
      <alignment horizontal="left"/>
    </xf>
    <xf numFmtId="0" fontId="4" fillId="2" borderId="0">
      <alignment horizontal="left"/>
    </xf>
    <xf numFmtId="0" fontId="4" fillId="2" borderId="0">
      <alignment horizontal="left"/>
    </xf>
    <xf numFmtId="0" fontId="6" fillId="0" borderId="0"/>
  </cellStyleXfs>
  <cellXfs count="12">
    <xf numFmtId="0" fontId="0" fillId="0" borderId="0" xfId="0"/>
    <xf numFmtId="0" fontId="1" fillId="2" borderId="0" xfId="1">
      <alignment horizontal="left"/>
    </xf>
    <xf numFmtId="0" fontId="2" fillId="2" borderId="0" xfId="2">
      <alignment horizontal="left"/>
    </xf>
    <xf numFmtId="0" fontId="2" fillId="2" borderId="0" xfId="3">
      <alignment horizontal="left"/>
    </xf>
    <xf numFmtId="0" fontId="3" fillId="2" borderId="0" xfId="3" applyFont="1">
      <alignment horizontal="left"/>
    </xf>
    <xf numFmtId="0" fontId="0" fillId="3" borderId="0" xfId="0" applyFill="1"/>
    <xf numFmtId="0" fontId="4" fillId="2" borderId="0" xfId="3" applyFont="1">
      <alignment horizontal="left"/>
    </xf>
    <xf numFmtId="0" fontId="5" fillId="2" borderId="0" xfId="4">
      <alignment horizontal="left"/>
    </xf>
    <xf numFmtId="0" fontId="4" fillId="2" borderId="0" xfId="5">
      <alignment horizontal="left"/>
    </xf>
    <xf numFmtId="0" fontId="4" fillId="2" borderId="0" xfId="6">
      <alignment horizontal="left"/>
    </xf>
    <xf numFmtId="0" fontId="3" fillId="2" borderId="0" xfId="6" applyFont="1">
      <alignment horizontal="left"/>
    </xf>
    <xf numFmtId="0" fontId="6" fillId="0" borderId="0" xfId="7"/>
  </cellXfs>
  <cellStyles count="8">
    <cellStyle name="Header" xfId="3" xr:uid="{D70AC252-AF13-494F-BFEB-B315756C7DE9}"/>
    <cellStyle name="Header 2" xfId="6" xr:uid="{58E3549F-3D97-41BA-9402-AC92DF52297F}"/>
    <cellStyle name="Normal" xfId="0" builtinId="0"/>
    <cellStyle name="Normal 2" xfId="7" xr:uid="{96380062-1C72-4AAC-A405-9E03BE67B315}"/>
    <cellStyle name="Proto" xfId="2" xr:uid="{F69BFB05-723C-4112-9072-FF8CC50E9240}"/>
    <cellStyle name="Proto 2" xfId="5" xr:uid="{34394891-5ED9-4C7A-8B7E-D3295E314FB0}"/>
    <cellStyle name="Title" xfId="1" builtinId="15"/>
    <cellStyle name="Title 2" xfId="4" xr:uid="{65077B7F-BB4C-4569-93EB-E308791A3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470B-6DF8-450B-865B-07B8645EA6B2}">
  <dimension ref="A1:M198"/>
  <sheetViews>
    <sheetView tabSelected="1" zoomScale="80" zoomScaleNormal="80" workbookViewId="0">
      <selection activeCell="H9" sqref="H9"/>
    </sheetView>
  </sheetViews>
  <sheetFormatPr defaultRowHeight="15" x14ac:dyDescent="0.25"/>
  <cols>
    <col min="1" max="1" width="39.42578125" customWidth="1"/>
  </cols>
  <sheetData>
    <row r="1" spans="1:13" ht="20.25" x14ac:dyDescent="0.3">
      <c r="A1" s="7" t="s">
        <v>0</v>
      </c>
      <c r="G1" t="s">
        <v>1</v>
      </c>
    </row>
    <row r="2" spans="1:13" x14ac:dyDescent="0.25">
      <c r="A2" s="8" t="s">
        <v>210</v>
      </c>
      <c r="G2" t="s">
        <v>184</v>
      </c>
    </row>
    <row r="3" spans="1:13" x14ac:dyDescent="0.25">
      <c r="A3" s="8"/>
      <c r="B3" s="8"/>
      <c r="G3" t="s">
        <v>211</v>
      </c>
    </row>
    <row r="4" spans="1:13" x14ac:dyDescent="0.25">
      <c r="A4" s="9"/>
    </row>
    <row r="5" spans="1:13" x14ac:dyDescent="0.25">
      <c r="A5" s="9"/>
    </row>
    <row r="6" spans="1:13" x14ac:dyDescent="0.25">
      <c r="A6" s="9"/>
    </row>
    <row r="7" spans="1:13" ht="20.25" x14ac:dyDescent="0.3">
      <c r="H7" s="7" t="s">
        <v>4</v>
      </c>
    </row>
    <row r="8" spans="1:13" x14ac:dyDescent="0.25">
      <c r="A8" s="9" t="s">
        <v>5</v>
      </c>
      <c r="H8" s="8" t="s">
        <v>212</v>
      </c>
    </row>
    <row r="9" spans="1:13" x14ac:dyDescent="0.25">
      <c r="A9" s="9" t="s">
        <v>6</v>
      </c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H9" s="9" t="s">
        <v>12</v>
      </c>
    </row>
    <row r="10" spans="1:13" x14ac:dyDescent="0.25">
      <c r="A10" t="s">
        <v>13</v>
      </c>
      <c r="B10">
        <v>2</v>
      </c>
      <c r="C10">
        <v>1570</v>
      </c>
      <c r="F10" t="s">
        <v>14</v>
      </c>
      <c r="H10" s="9" t="s">
        <v>14</v>
      </c>
      <c r="I10" s="9" t="s">
        <v>15</v>
      </c>
      <c r="J10" s="9" t="s">
        <v>16</v>
      </c>
      <c r="K10" s="9" t="s">
        <v>17</v>
      </c>
      <c r="L10" s="9" t="s">
        <v>18</v>
      </c>
      <c r="M10" s="9" t="s">
        <v>19</v>
      </c>
    </row>
    <row r="11" spans="1:13" x14ac:dyDescent="0.25">
      <c r="A11" s="10" t="s">
        <v>213</v>
      </c>
      <c r="H11" t="s">
        <v>21</v>
      </c>
      <c r="K11">
        <f>3061+1629+538+(-12+0+0)</f>
        <v>5216</v>
      </c>
      <c r="L11">
        <f>3061+1629+649+(-12+0+0)</f>
        <v>5327</v>
      </c>
      <c r="M11">
        <f>1210+1240+1836+860+683+(-23+0+0+0+0)</f>
        <v>5806</v>
      </c>
    </row>
    <row r="12" spans="1:13" x14ac:dyDescent="0.25">
      <c r="A12" t="s">
        <v>22</v>
      </c>
      <c r="B12">
        <v>2</v>
      </c>
      <c r="C12">
        <v>1650</v>
      </c>
      <c r="H12" t="s">
        <v>23</v>
      </c>
      <c r="I12">
        <f>3331+1540+254+(-17+0+0)</f>
        <v>5108</v>
      </c>
      <c r="J12">
        <f>3336+1503+243+(-10+0+0)</f>
        <v>5072</v>
      </c>
      <c r="K12">
        <f>3061+1629+478+(-12+0+0)</f>
        <v>5156</v>
      </c>
      <c r="M12">
        <f>1210+1240+1836+860+445+(-23+0+0+0+-1)</f>
        <v>5567</v>
      </c>
    </row>
    <row r="13" spans="1:13" x14ac:dyDescent="0.25">
      <c r="A13" s="10" t="s">
        <v>214</v>
      </c>
      <c r="H13" t="s">
        <v>25</v>
      </c>
      <c r="I13">
        <f>3331+1540+225+(-17+0+0)</f>
        <v>5079</v>
      </c>
      <c r="J13">
        <f>3336+1503+213+(-10+0+0)</f>
        <v>5042</v>
      </c>
      <c r="K13">
        <f>3061+1629+476+(-12+0+0)</f>
        <v>5154</v>
      </c>
      <c r="L13">
        <f>3061+1629+595+(-12+0+0)</f>
        <v>5273</v>
      </c>
      <c r="M13">
        <f>1210+1240+1836+860+404+(-23+0+0+0+-2)</f>
        <v>5525</v>
      </c>
    </row>
    <row r="14" spans="1:13" x14ac:dyDescent="0.25">
      <c r="A14" s="10"/>
      <c r="H14" t="s">
        <v>26</v>
      </c>
      <c r="K14">
        <f>3061+1570+504+(-12+0+0)</f>
        <v>5123</v>
      </c>
      <c r="L14">
        <f>3061+1570+619+(-12+0+0)</f>
        <v>5238</v>
      </c>
      <c r="M14">
        <f>1210+1240+1836+840+336+(-23+0+0+0+0)</f>
        <v>5439</v>
      </c>
    </row>
    <row r="15" spans="1:13" x14ac:dyDescent="0.25">
      <c r="A15" s="9" t="s">
        <v>27</v>
      </c>
      <c r="H15" t="s">
        <v>28</v>
      </c>
      <c r="I15">
        <f>3331+1520+205+(-17+0+0)</f>
        <v>5039</v>
      </c>
      <c r="J15">
        <f>3336+1477+201+(-10+0+0)</f>
        <v>5004</v>
      </c>
      <c r="K15">
        <f>3061+1570+477+(-12+0+0)</f>
        <v>5096</v>
      </c>
      <c r="M15">
        <f>1210+1240+1836+840+385+(-23+0+0+0+-1)</f>
        <v>5487</v>
      </c>
    </row>
    <row r="16" spans="1:13" x14ac:dyDescent="0.25">
      <c r="A16" s="9" t="s">
        <v>6</v>
      </c>
      <c r="B16" s="9" t="s">
        <v>7</v>
      </c>
      <c r="C16" s="9" t="s">
        <v>8</v>
      </c>
      <c r="D16" s="9" t="s">
        <v>9</v>
      </c>
      <c r="E16" s="9" t="s">
        <v>10</v>
      </c>
      <c r="F16" s="9" t="s">
        <v>11</v>
      </c>
      <c r="H16" t="s">
        <v>29</v>
      </c>
      <c r="I16">
        <f>3331+1520+212+(-17+0+0)</f>
        <v>5046</v>
      </c>
      <c r="J16">
        <f>3336+1477+208+(-10+0+0)</f>
        <v>5011</v>
      </c>
      <c r="K16">
        <f>3061+1570+506+(-12+0+0)</f>
        <v>5125</v>
      </c>
      <c r="L16">
        <f>3061+1570+615+(-12+0+0)</f>
        <v>5234</v>
      </c>
      <c r="M16">
        <f>1210+1240+1790+790+350+(-23+0+0+0+0)</f>
        <v>5357</v>
      </c>
    </row>
    <row r="17" spans="1:13" x14ac:dyDescent="0.25">
      <c r="A17" t="s">
        <v>30</v>
      </c>
      <c r="B17">
        <v>2</v>
      </c>
      <c r="C17">
        <v>3331</v>
      </c>
      <c r="F17" t="s">
        <v>14</v>
      </c>
      <c r="H17" t="s">
        <v>31</v>
      </c>
      <c r="K17">
        <f>3181+1524+387+(-12+0+0)</f>
        <v>5080</v>
      </c>
      <c r="L17">
        <f>3181+1524+485+(-12+0+0)</f>
        <v>5178</v>
      </c>
      <c r="M17">
        <f>1210+1240+1790+790+262+(-23+0+0+0+-1)</f>
        <v>5268</v>
      </c>
    </row>
    <row r="18" spans="1:13" x14ac:dyDescent="0.25">
      <c r="A18" t="s">
        <v>32</v>
      </c>
      <c r="B18">
        <v>2</v>
      </c>
      <c r="C18">
        <v>3381</v>
      </c>
      <c r="F18" t="s">
        <v>14</v>
      </c>
      <c r="H18" t="s">
        <v>33</v>
      </c>
      <c r="I18">
        <f>3381+1420+195+(-17+0+0)</f>
        <v>4979</v>
      </c>
      <c r="J18">
        <f>3386+1371+204+(-10+0+0)</f>
        <v>4951</v>
      </c>
      <c r="K18">
        <f>3181+1524+334+(-12+0+0)</f>
        <v>5027</v>
      </c>
      <c r="M18">
        <f>1210+1240+1790+710+318+(-23+0+0+0+0)</f>
        <v>5245</v>
      </c>
    </row>
    <row r="19" spans="1:13" x14ac:dyDescent="0.25">
      <c r="H19" t="s">
        <v>34</v>
      </c>
      <c r="I19">
        <f>3381+1420+173+(-17+0+0)</f>
        <v>4957</v>
      </c>
      <c r="J19">
        <f>3386+1371+179+(-10+0+0)</f>
        <v>4926</v>
      </c>
      <c r="K19">
        <f>3181+1524+348+(-12+0+0)</f>
        <v>5041</v>
      </c>
      <c r="L19">
        <f>3181+1524+444+(-12+0+0)</f>
        <v>5137</v>
      </c>
      <c r="M19">
        <f>1210+1240+1790+710+374+(-23+0+0+0+-1)</f>
        <v>5300</v>
      </c>
    </row>
    <row r="20" spans="1:13" x14ac:dyDescent="0.25">
      <c r="A20" s="9" t="s">
        <v>35</v>
      </c>
      <c r="H20" t="s">
        <v>36</v>
      </c>
      <c r="K20">
        <f>3181+1475+356+(-12+0+0)</f>
        <v>5000</v>
      </c>
      <c r="L20">
        <f>3181+1475+445+(-12+0+0)</f>
        <v>5089</v>
      </c>
      <c r="M20">
        <f>1210+1240+1860+590+359+(-23+0+0+0+0)</f>
        <v>5236</v>
      </c>
    </row>
    <row r="21" spans="1:13" x14ac:dyDescent="0.25">
      <c r="A21" s="9" t="s">
        <v>6</v>
      </c>
      <c r="B21" s="9" t="s">
        <v>7</v>
      </c>
      <c r="C21" s="9" t="s">
        <v>8</v>
      </c>
      <c r="D21" s="9" t="s">
        <v>9</v>
      </c>
      <c r="E21" s="9" t="s">
        <v>10</v>
      </c>
      <c r="F21" s="9" t="s">
        <v>11</v>
      </c>
      <c r="H21" t="s">
        <v>37</v>
      </c>
      <c r="I21">
        <f>3381+1380+175+(-17+1+0)</f>
        <v>4920</v>
      </c>
      <c r="J21">
        <f>3386+1328+185+(-10+1+0)</f>
        <v>4890</v>
      </c>
      <c r="K21">
        <f>3181+1475+319+(-12+0+0)</f>
        <v>4963</v>
      </c>
      <c r="M21">
        <f>1210+1240+1860+590+313+(-23+0+0+0+-1)</f>
        <v>5189</v>
      </c>
    </row>
    <row r="22" spans="1:13" x14ac:dyDescent="0.25">
      <c r="A22" t="s">
        <v>38</v>
      </c>
      <c r="B22">
        <v>2</v>
      </c>
      <c r="C22">
        <v>3061</v>
      </c>
      <c r="F22" t="s">
        <v>14</v>
      </c>
      <c r="H22" t="s">
        <v>39</v>
      </c>
      <c r="I22">
        <f>3381+1380+183+(-17+1+0)</f>
        <v>4928</v>
      </c>
      <c r="J22">
        <f>3386+1328+191+(-10+1+0)</f>
        <v>4896</v>
      </c>
      <c r="K22">
        <f>3181+1475+346+(-12+0+0)</f>
        <v>4990</v>
      </c>
      <c r="L22">
        <f>3181+1475+426+(-12+0+0)</f>
        <v>5070</v>
      </c>
      <c r="M22">
        <f>1210+1240+1860+550+352+(-23+0+0+0+0)</f>
        <v>5189</v>
      </c>
    </row>
    <row r="23" spans="1:13" x14ac:dyDescent="0.25">
      <c r="A23" t="s">
        <v>40</v>
      </c>
      <c r="B23">
        <v>2</v>
      </c>
      <c r="C23">
        <v>3171</v>
      </c>
      <c r="F23" t="s">
        <v>14</v>
      </c>
      <c r="H23" t="s">
        <v>41</v>
      </c>
      <c r="I23">
        <f>3181+780+630+257+(-24+0+0+0)</f>
        <v>4824</v>
      </c>
      <c r="J23">
        <f>3186+780+630+224+(-7+0+0+0)</f>
        <v>4813</v>
      </c>
      <c r="K23">
        <f>3171+780+630+297+(-4+0+0+0)</f>
        <v>4874</v>
      </c>
      <c r="M23">
        <f>1210+1240+1860+550+369+(-23+0+0+0+-1)</f>
        <v>5205</v>
      </c>
    </row>
    <row r="24" spans="1:13" x14ac:dyDescent="0.25">
      <c r="A24" t="s">
        <v>42</v>
      </c>
      <c r="B24">
        <v>2</v>
      </c>
      <c r="C24">
        <v>3181</v>
      </c>
      <c r="H24" t="s">
        <v>43</v>
      </c>
      <c r="I24">
        <f>3181+780+630+222+(-24+0+0+0)</f>
        <v>4789</v>
      </c>
      <c r="J24">
        <f>3186+780+630+189+(-7+0+0+0)</f>
        <v>4778</v>
      </c>
      <c r="K24">
        <f>3171+780+630+258+(-4+0+0+0)</f>
        <v>4835</v>
      </c>
      <c r="M24">
        <f>1210+1240+1860+550+419+(-23+0+0+0+-2)</f>
        <v>5254</v>
      </c>
    </row>
    <row r="25" spans="1:13" x14ac:dyDescent="0.25">
      <c r="H25" t="s">
        <v>44</v>
      </c>
      <c r="I25">
        <f>3181+780+530+278+(-24+0+6+0)</f>
        <v>4751</v>
      </c>
      <c r="J25">
        <f>3186+780+530+241+(-7+0+0+0)</f>
        <v>4730</v>
      </c>
      <c r="K25">
        <f>3171+780+530+309+(-4+0+0+0)</f>
        <v>4786</v>
      </c>
    </row>
    <row r="26" spans="1:13" x14ac:dyDescent="0.25">
      <c r="A26" s="9" t="s">
        <v>45</v>
      </c>
      <c r="H26" t="s">
        <v>46</v>
      </c>
      <c r="I26">
        <f>3181+780+530+281+(-24+0+6+0)</f>
        <v>4754</v>
      </c>
      <c r="J26">
        <f>3186+780+530+245+(-7+0+0+0)</f>
        <v>4734</v>
      </c>
      <c r="K26">
        <f>3171+780+530+309+(-4+0+0+0)</f>
        <v>4786</v>
      </c>
    </row>
    <row r="27" spans="1:13" x14ac:dyDescent="0.25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H27" t="s">
        <v>47</v>
      </c>
      <c r="I27">
        <f>3181+1310+224+(-24+17+0)</f>
        <v>4708</v>
      </c>
      <c r="J27">
        <f>3186+1290+214+(-7+4+0)</f>
        <v>4687</v>
      </c>
      <c r="K27">
        <f>3171+1310+256+(-4+2+0)</f>
        <v>4735</v>
      </c>
    </row>
    <row r="28" spans="1:13" x14ac:dyDescent="0.25">
      <c r="A28" t="s">
        <v>48</v>
      </c>
      <c r="B28">
        <v>2</v>
      </c>
      <c r="C28">
        <v>3181</v>
      </c>
      <c r="H28" t="s">
        <v>49</v>
      </c>
      <c r="I28">
        <f>3181+1310+226+(-24+17+0)</f>
        <v>4710</v>
      </c>
      <c r="J28">
        <f>3186+1290+213+(-7+4+0)</f>
        <v>4686</v>
      </c>
      <c r="K28">
        <f>3171+1310+248+(-4+2+0)</f>
        <v>4727</v>
      </c>
    </row>
    <row r="29" spans="1:13" x14ac:dyDescent="0.25">
      <c r="F29" t="s">
        <v>14</v>
      </c>
      <c r="H29" t="s">
        <v>50</v>
      </c>
      <c r="I29">
        <f>780+3037+707+(-4+0+0)</f>
        <v>4520</v>
      </c>
      <c r="J29">
        <f>780+3037+705+(-4+0+0)</f>
        <v>4518</v>
      </c>
    </row>
    <row r="30" spans="1:13" x14ac:dyDescent="0.25">
      <c r="A30" s="9" t="s">
        <v>51</v>
      </c>
      <c r="H30" t="s">
        <v>52</v>
      </c>
      <c r="I30">
        <f>780+3037+665+(-4+0+0)</f>
        <v>4478</v>
      </c>
      <c r="J30">
        <f>780+3037+678+(-4+0+0)</f>
        <v>4491</v>
      </c>
    </row>
    <row r="31" spans="1:13" x14ac:dyDescent="0.25">
      <c r="A31" s="9" t="s">
        <v>6</v>
      </c>
      <c r="B31" s="9" t="s">
        <v>7</v>
      </c>
      <c r="C31" s="9" t="s">
        <v>8</v>
      </c>
      <c r="D31" s="9" t="s">
        <v>9</v>
      </c>
      <c r="E31" s="9" t="s">
        <v>10</v>
      </c>
      <c r="F31" s="9" t="s">
        <v>11</v>
      </c>
    </row>
    <row r="32" spans="1:13" x14ac:dyDescent="0.25">
      <c r="A32" t="s">
        <v>53</v>
      </c>
      <c r="B32">
        <v>2</v>
      </c>
      <c r="C32">
        <v>3186</v>
      </c>
      <c r="F32" t="s">
        <v>14</v>
      </c>
    </row>
    <row r="33" spans="1:6" x14ac:dyDescent="0.25">
      <c r="A33" t="s">
        <v>54</v>
      </c>
      <c r="B33">
        <v>2</v>
      </c>
      <c r="C33">
        <v>3336</v>
      </c>
      <c r="F33" t="s">
        <v>14</v>
      </c>
    </row>
    <row r="34" spans="1:6" x14ac:dyDescent="0.25">
      <c r="A34" t="s">
        <v>55</v>
      </c>
      <c r="B34">
        <v>2</v>
      </c>
      <c r="C34">
        <v>3386</v>
      </c>
      <c r="F34" t="s">
        <v>14</v>
      </c>
    </row>
    <row r="36" spans="1:6" x14ac:dyDescent="0.25">
      <c r="A36" s="9" t="s">
        <v>56</v>
      </c>
    </row>
    <row r="37" spans="1:6" x14ac:dyDescent="0.25">
      <c r="A37" s="9" t="s">
        <v>6</v>
      </c>
      <c r="B37" s="9" t="s">
        <v>7</v>
      </c>
      <c r="C37" s="9" t="s">
        <v>8</v>
      </c>
      <c r="D37" s="9" t="s">
        <v>9</v>
      </c>
      <c r="E37" s="9" t="s">
        <v>10</v>
      </c>
      <c r="F37" s="9" t="s">
        <v>11</v>
      </c>
    </row>
    <row r="38" spans="1:6" x14ac:dyDescent="0.25">
      <c r="A38" t="s">
        <v>59</v>
      </c>
      <c r="B38">
        <v>2</v>
      </c>
      <c r="C38">
        <v>222</v>
      </c>
      <c r="F38" t="s">
        <v>14</v>
      </c>
    </row>
    <row r="39" spans="1:6" x14ac:dyDescent="0.25">
      <c r="A39" t="s">
        <v>58</v>
      </c>
      <c r="B39">
        <v>2</v>
      </c>
      <c r="C39">
        <v>224</v>
      </c>
      <c r="F39" t="s">
        <v>14</v>
      </c>
    </row>
    <row r="40" spans="1:6" x14ac:dyDescent="0.25">
      <c r="A40" t="s">
        <v>57</v>
      </c>
      <c r="B40">
        <v>2</v>
      </c>
      <c r="C40">
        <v>225</v>
      </c>
      <c r="F40" t="s">
        <v>14</v>
      </c>
    </row>
    <row r="41" spans="1:6" x14ac:dyDescent="0.25">
      <c r="A41" t="s">
        <v>61</v>
      </c>
      <c r="B41">
        <v>2</v>
      </c>
      <c r="C41">
        <v>278</v>
      </c>
      <c r="F41" t="s">
        <v>14</v>
      </c>
    </row>
    <row r="42" spans="1:6" x14ac:dyDescent="0.25">
      <c r="A42" t="s">
        <v>60</v>
      </c>
      <c r="B42">
        <v>2</v>
      </c>
      <c r="C42">
        <v>281</v>
      </c>
      <c r="F42" t="s">
        <v>14</v>
      </c>
    </row>
    <row r="44" spans="1:6" x14ac:dyDescent="0.25">
      <c r="A44" s="9" t="s">
        <v>62</v>
      </c>
    </row>
    <row r="45" spans="1:6" x14ac:dyDescent="0.25">
      <c r="A45" s="9" t="s">
        <v>6</v>
      </c>
      <c r="B45" s="9" t="s">
        <v>7</v>
      </c>
      <c r="C45" s="9" t="s">
        <v>8</v>
      </c>
      <c r="D45" s="9" t="s">
        <v>9</v>
      </c>
      <c r="E45" s="9" t="s">
        <v>10</v>
      </c>
      <c r="F45" s="9" t="s">
        <v>11</v>
      </c>
    </row>
    <row r="46" spans="1:6" x14ac:dyDescent="0.25">
      <c r="A46" t="s">
        <v>63</v>
      </c>
      <c r="B46">
        <v>2</v>
      </c>
      <c r="C46">
        <v>179</v>
      </c>
      <c r="F46" t="s">
        <v>14</v>
      </c>
    </row>
    <row r="47" spans="1:6" x14ac:dyDescent="0.25">
      <c r="A47" t="s">
        <v>64</v>
      </c>
      <c r="B47">
        <v>2</v>
      </c>
      <c r="C47">
        <v>185</v>
      </c>
      <c r="F47" t="s">
        <v>14</v>
      </c>
    </row>
    <row r="48" spans="1:6" x14ac:dyDescent="0.25">
      <c r="A48" t="s">
        <v>188</v>
      </c>
      <c r="B48">
        <v>2</v>
      </c>
      <c r="C48">
        <v>189</v>
      </c>
      <c r="F48" t="s">
        <v>14</v>
      </c>
    </row>
    <row r="49" spans="1:6" x14ac:dyDescent="0.25">
      <c r="A49" t="s">
        <v>189</v>
      </c>
      <c r="B49">
        <v>2</v>
      </c>
      <c r="C49">
        <v>191</v>
      </c>
      <c r="F49" t="s">
        <v>14</v>
      </c>
    </row>
    <row r="50" spans="1:6" x14ac:dyDescent="0.25">
      <c r="A50" t="s">
        <v>65</v>
      </c>
      <c r="B50">
        <v>2</v>
      </c>
      <c r="C50">
        <v>201</v>
      </c>
      <c r="F50" t="s">
        <v>14</v>
      </c>
    </row>
    <row r="51" spans="1:6" x14ac:dyDescent="0.25">
      <c r="A51" t="s">
        <v>215</v>
      </c>
      <c r="B51">
        <v>4</v>
      </c>
      <c r="C51">
        <v>213</v>
      </c>
      <c r="F51" t="s">
        <v>14</v>
      </c>
    </row>
    <row r="52" spans="1:6" x14ac:dyDescent="0.25">
      <c r="A52" t="s">
        <v>69</v>
      </c>
      <c r="B52">
        <v>2</v>
      </c>
      <c r="C52">
        <v>214</v>
      </c>
      <c r="F52" t="s">
        <v>14</v>
      </c>
    </row>
    <row r="53" spans="1:6" x14ac:dyDescent="0.25">
      <c r="A53" t="s">
        <v>70</v>
      </c>
      <c r="B53">
        <v>2</v>
      </c>
      <c r="C53">
        <v>224</v>
      </c>
      <c r="F53" t="s">
        <v>14</v>
      </c>
    </row>
    <row r="54" spans="1:6" x14ac:dyDescent="0.25">
      <c r="A54" t="s">
        <v>190</v>
      </c>
      <c r="B54">
        <v>2</v>
      </c>
      <c r="C54">
        <v>241</v>
      </c>
      <c r="F54" t="s">
        <v>14</v>
      </c>
    </row>
    <row r="55" spans="1:6" x14ac:dyDescent="0.25">
      <c r="A55" t="s">
        <v>71</v>
      </c>
      <c r="B55">
        <v>2</v>
      </c>
      <c r="C55">
        <v>245</v>
      </c>
      <c r="F55" t="s">
        <v>14</v>
      </c>
    </row>
    <row r="56" spans="1:6" x14ac:dyDescent="0.25">
      <c r="A56" t="s">
        <v>191</v>
      </c>
      <c r="B56">
        <v>2</v>
      </c>
      <c r="C56">
        <v>248</v>
      </c>
      <c r="F56" t="s">
        <v>14</v>
      </c>
    </row>
    <row r="57" spans="1:6" x14ac:dyDescent="0.25">
      <c r="A57" t="s">
        <v>73</v>
      </c>
      <c r="B57">
        <v>2</v>
      </c>
      <c r="C57">
        <v>256</v>
      </c>
      <c r="F57" t="s">
        <v>14</v>
      </c>
    </row>
    <row r="58" spans="1:6" x14ac:dyDescent="0.25">
      <c r="A58" t="s">
        <v>74</v>
      </c>
      <c r="B58">
        <v>2</v>
      </c>
      <c r="C58">
        <v>258</v>
      </c>
      <c r="F58" t="s">
        <v>14</v>
      </c>
    </row>
    <row r="59" spans="1:6" x14ac:dyDescent="0.25">
      <c r="A59" t="s">
        <v>75</v>
      </c>
      <c r="B59">
        <v>2</v>
      </c>
      <c r="C59">
        <v>297</v>
      </c>
      <c r="F59" t="s">
        <v>14</v>
      </c>
    </row>
    <row r="60" spans="1:6" x14ac:dyDescent="0.25">
      <c r="A60" t="s">
        <v>216</v>
      </c>
      <c r="B60">
        <v>4</v>
      </c>
      <c r="C60">
        <v>309</v>
      </c>
      <c r="F60" t="s">
        <v>14</v>
      </c>
    </row>
    <row r="61" spans="1:6" x14ac:dyDescent="0.25">
      <c r="A61" t="s">
        <v>78</v>
      </c>
      <c r="B61">
        <v>2</v>
      </c>
      <c r="C61">
        <v>319</v>
      </c>
      <c r="F61" t="s">
        <v>14</v>
      </c>
    </row>
    <row r="62" spans="1:6" x14ac:dyDescent="0.25">
      <c r="A62" t="s">
        <v>79</v>
      </c>
      <c r="B62">
        <v>2</v>
      </c>
      <c r="C62">
        <v>334</v>
      </c>
      <c r="F62" t="s">
        <v>14</v>
      </c>
    </row>
    <row r="63" spans="1:6" x14ac:dyDescent="0.25">
      <c r="A63" t="s">
        <v>81</v>
      </c>
      <c r="B63">
        <v>2</v>
      </c>
      <c r="C63">
        <v>346</v>
      </c>
      <c r="F63" t="s">
        <v>14</v>
      </c>
    </row>
    <row r="64" spans="1:6" x14ac:dyDescent="0.25">
      <c r="A64" t="s">
        <v>80</v>
      </c>
      <c r="B64">
        <v>2</v>
      </c>
      <c r="C64">
        <v>348</v>
      </c>
      <c r="F64" t="s">
        <v>14</v>
      </c>
    </row>
    <row r="65" spans="1:6" x14ac:dyDescent="0.25">
      <c r="A65" t="s">
        <v>82</v>
      </c>
      <c r="B65">
        <v>2</v>
      </c>
      <c r="C65">
        <v>356</v>
      </c>
      <c r="F65" t="s">
        <v>14</v>
      </c>
    </row>
    <row r="66" spans="1:6" x14ac:dyDescent="0.25">
      <c r="A66" t="s">
        <v>83</v>
      </c>
      <c r="B66">
        <v>2</v>
      </c>
      <c r="C66">
        <v>387</v>
      </c>
      <c r="F66" t="s">
        <v>14</v>
      </c>
    </row>
    <row r="67" spans="1:6" x14ac:dyDescent="0.25">
      <c r="A67" t="s">
        <v>85</v>
      </c>
      <c r="B67">
        <v>2</v>
      </c>
      <c r="C67">
        <v>426</v>
      </c>
      <c r="F67" t="s">
        <v>14</v>
      </c>
    </row>
    <row r="68" spans="1:6" x14ac:dyDescent="0.25">
      <c r="A68" t="s">
        <v>86</v>
      </c>
      <c r="B68">
        <v>2</v>
      </c>
      <c r="C68">
        <v>444</v>
      </c>
      <c r="F68" t="s">
        <v>14</v>
      </c>
    </row>
    <row r="69" spans="1:6" x14ac:dyDescent="0.25">
      <c r="A69" t="s">
        <v>87</v>
      </c>
      <c r="B69">
        <v>2</v>
      </c>
      <c r="C69">
        <v>445</v>
      </c>
      <c r="F69" t="s">
        <v>14</v>
      </c>
    </row>
    <row r="70" spans="1:6" x14ac:dyDescent="0.25">
      <c r="A70" t="s">
        <v>88</v>
      </c>
      <c r="B70">
        <v>2</v>
      </c>
      <c r="C70">
        <v>476</v>
      </c>
      <c r="F70" t="s">
        <v>14</v>
      </c>
    </row>
    <row r="71" spans="1:6" x14ac:dyDescent="0.25">
      <c r="A71" t="s">
        <v>90</v>
      </c>
      <c r="B71">
        <v>2</v>
      </c>
      <c r="C71">
        <v>477</v>
      </c>
      <c r="F71" t="s">
        <v>14</v>
      </c>
    </row>
    <row r="72" spans="1:6" x14ac:dyDescent="0.25">
      <c r="A72" t="s">
        <v>89</v>
      </c>
      <c r="B72">
        <v>2</v>
      </c>
      <c r="C72">
        <v>478</v>
      </c>
      <c r="F72" t="s">
        <v>14</v>
      </c>
    </row>
    <row r="73" spans="1:6" x14ac:dyDescent="0.25">
      <c r="A73" t="s">
        <v>91</v>
      </c>
      <c r="B73">
        <v>2</v>
      </c>
      <c r="C73">
        <v>485</v>
      </c>
      <c r="F73" t="s">
        <v>14</v>
      </c>
    </row>
    <row r="74" spans="1:6" x14ac:dyDescent="0.25">
      <c r="A74" t="s">
        <v>92</v>
      </c>
      <c r="B74">
        <v>2</v>
      </c>
      <c r="C74">
        <v>504</v>
      </c>
      <c r="F74" t="s">
        <v>14</v>
      </c>
    </row>
    <row r="75" spans="1:6" x14ac:dyDescent="0.25">
      <c r="A75" t="s">
        <v>93</v>
      </c>
      <c r="B75">
        <v>2</v>
      </c>
      <c r="C75">
        <v>506</v>
      </c>
      <c r="F75" t="s">
        <v>14</v>
      </c>
    </row>
    <row r="76" spans="1:6" x14ac:dyDescent="0.25">
      <c r="A76" t="s">
        <v>84</v>
      </c>
      <c r="B76">
        <v>4</v>
      </c>
      <c r="C76">
        <v>530</v>
      </c>
      <c r="F76" t="s">
        <v>14</v>
      </c>
    </row>
    <row r="77" spans="1:6" x14ac:dyDescent="0.25">
      <c r="A77" t="s">
        <v>95</v>
      </c>
      <c r="B77">
        <v>2</v>
      </c>
      <c r="C77">
        <v>538</v>
      </c>
      <c r="F77" t="s">
        <v>14</v>
      </c>
    </row>
    <row r="78" spans="1:6" x14ac:dyDescent="0.25">
      <c r="A78" t="s">
        <v>96</v>
      </c>
      <c r="B78">
        <v>2</v>
      </c>
      <c r="C78">
        <v>595</v>
      </c>
      <c r="F78" t="s">
        <v>14</v>
      </c>
    </row>
    <row r="79" spans="1:6" x14ac:dyDescent="0.25">
      <c r="A79" t="s">
        <v>97</v>
      </c>
      <c r="B79">
        <v>2</v>
      </c>
      <c r="C79">
        <v>615</v>
      </c>
      <c r="F79" t="s">
        <v>14</v>
      </c>
    </row>
    <row r="80" spans="1:6" x14ac:dyDescent="0.25">
      <c r="A80" t="s">
        <v>98</v>
      </c>
      <c r="B80">
        <v>2</v>
      </c>
      <c r="C80">
        <v>619</v>
      </c>
      <c r="F80" t="s">
        <v>14</v>
      </c>
    </row>
    <row r="81" spans="1:6" x14ac:dyDescent="0.25">
      <c r="A81" t="s">
        <v>94</v>
      </c>
      <c r="B81">
        <v>2</v>
      </c>
      <c r="C81">
        <v>630</v>
      </c>
      <c r="F81" t="s">
        <v>14</v>
      </c>
    </row>
    <row r="82" spans="1:6" x14ac:dyDescent="0.25">
      <c r="A82" t="s">
        <v>99</v>
      </c>
      <c r="B82">
        <v>2</v>
      </c>
      <c r="C82">
        <v>649</v>
      </c>
      <c r="F82" t="s">
        <v>14</v>
      </c>
    </row>
    <row r="83" spans="1:6" x14ac:dyDescent="0.25">
      <c r="A83" t="s">
        <v>100</v>
      </c>
      <c r="B83">
        <v>2</v>
      </c>
      <c r="C83">
        <v>665</v>
      </c>
      <c r="F83" t="s">
        <v>14</v>
      </c>
    </row>
    <row r="84" spans="1:6" x14ac:dyDescent="0.25">
      <c r="A84" t="s">
        <v>101</v>
      </c>
      <c r="B84">
        <v>2</v>
      </c>
      <c r="C84">
        <v>678</v>
      </c>
      <c r="F84" t="s">
        <v>14</v>
      </c>
    </row>
    <row r="85" spans="1:6" x14ac:dyDescent="0.25">
      <c r="A85" t="s">
        <v>102</v>
      </c>
      <c r="B85">
        <v>2</v>
      </c>
      <c r="C85">
        <v>705</v>
      </c>
      <c r="F85" t="s">
        <v>14</v>
      </c>
    </row>
    <row r="86" spans="1:6" x14ac:dyDescent="0.25">
      <c r="A86" t="s">
        <v>103</v>
      </c>
      <c r="B86">
        <v>2</v>
      </c>
      <c r="C86">
        <v>707</v>
      </c>
      <c r="F86" t="s">
        <v>14</v>
      </c>
    </row>
    <row r="87" spans="1:6" x14ac:dyDescent="0.25">
      <c r="A87" t="s">
        <v>104</v>
      </c>
      <c r="B87">
        <v>2</v>
      </c>
      <c r="C87">
        <v>1310</v>
      </c>
      <c r="F87" t="s">
        <v>14</v>
      </c>
    </row>
    <row r="89" spans="1:6" x14ac:dyDescent="0.25">
      <c r="A89" s="9" t="s">
        <v>105</v>
      </c>
    </row>
    <row r="90" spans="1:6" x14ac:dyDescent="0.25">
      <c r="A90" s="9" t="s">
        <v>6</v>
      </c>
      <c r="B90" s="9" t="s">
        <v>7</v>
      </c>
      <c r="C90" s="9" t="s">
        <v>8</v>
      </c>
      <c r="D90" s="9" t="s">
        <v>9</v>
      </c>
      <c r="E90" s="9" t="s">
        <v>10</v>
      </c>
      <c r="F90" s="9" t="s">
        <v>11</v>
      </c>
    </row>
    <row r="91" spans="1:6" x14ac:dyDescent="0.25">
      <c r="A91" s="5" t="s">
        <v>106</v>
      </c>
      <c r="B91" s="5">
        <v>2</v>
      </c>
      <c r="C91" s="5">
        <v>1290</v>
      </c>
      <c r="F91" t="s">
        <v>14</v>
      </c>
    </row>
    <row r="93" spans="1:6" x14ac:dyDescent="0.25">
      <c r="A93" s="9" t="s">
        <v>107</v>
      </c>
    </row>
    <row r="94" spans="1:6" x14ac:dyDescent="0.25">
      <c r="A94" s="9" t="s">
        <v>6</v>
      </c>
      <c r="B94" s="9" t="s">
        <v>7</v>
      </c>
      <c r="C94" s="9" t="s">
        <v>8</v>
      </c>
      <c r="D94" s="9" t="s">
        <v>9</v>
      </c>
      <c r="E94" s="9" t="s">
        <v>10</v>
      </c>
      <c r="F94" s="9" t="s">
        <v>11</v>
      </c>
    </row>
    <row r="95" spans="1:6" x14ac:dyDescent="0.25">
      <c r="A95" t="s">
        <v>108</v>
      </c>
      <c r="B95">
        <v>2</v>
      </c>
      <c r="C95">
        <v>530</v>
      </c>
      <c r="F95" t="s">
        <v>14</v>
      </c>
    </row>
    <row r="96" spans="1:6" x14ac:dyDescent="0.25">
      <c r="A96" t="s">
        <v>109</v>
      </c>
      <c r="B96">
        <v>2</v>
      </c>
      <c r="C96">
        <v>1310</v>
      </c>
      <c r="F96" t="s">
        <v>14</v>
      </c>
    </row>
    <row r="98" spans="1:6" x14ac:dyDescent="0.25">
      <c r="A98" s="9" t="s">
        <v>110</v>
      </c>
    </row>
    <row r="99" spans="1:6" x14ac:dyDescent="0.25">
      <c r="A99" s="9" t="s">
        <v>6</v>
      </c>
      <c r="B99" s="9" t="s">
        <v>7</v>
      </c>
      <c r="C99" s="9" t="s">
        <v>8</v>
      </c>
      <c r="D99" s="9" t="s">
        <v>9</v>
      </c>
      <c r="E99" s="9" t="s">
        <v>10</v>
      </c>
      <c r="F99" s="9" t="s">
        <v>11</v>
      </c>
    </row>
    <row r="100" spans="1:6" x14ac:dyDescent="0.25">
      <c r="A100" t="s">
        <v>112</v>
      </c>
      <c r="B100">
        <v>2</v>
      </c>
      <c r="C100">
        <v>204</v>
      </c>
      <c r="F100" t="s">
        <v>14</v>
      </c>
    </row>
    <row r="101" spans="1:6" x14ac:dyDescent="0.25">
      <c r="A101" t="s">
        <v>111</v>
      </c>
      <c r="B101">
        <v>2</v>
      </c>
      <c r="C101">
        <v>208</v>
      </c>
      <c r="F101" t="s">
        <v>14</v>
      </c>
    </row>
    <row r="102" spans="1:6" x14ac:dyDescent="0.25">
      <c r="A102" t="s">
        <v>113</v>
      </c>
      <c r="B102">
        <v>2</v>
      </c>
      <c r="C102">
        <v>243</v>
      </c>
      <c r="F102" t="s">
        <v>14</v>
      </c>
    </row>
    <row r="103" spans="1:6" x14ac:dyDescent="0.25">
      <c r="A103" t="s">
        <v>114</v>
      </c>
      <c r="B103">
        <v>2</v>
      </c>
      <c r="C103">
        <v>630</v>
      </c>
      <c r="F103" t="s">
        <v>14</v>
      </c>
    </row>
    <row r="105" spans="1:6" x14ac:dyDescent="0.25">
      <c r="A105" s="9" t="s">
        <v>115</v>
      </c>
    </row>
    <row r="106" spans="1:6" x14ac:dyDescent="0.25">
      <c r="A106" s="9" t="s">
        <v>6</v>
      </c>
      <c r="B106" s="9" t="s">
        <v>7</v>
      </c>
      <c r="C106" s="9" t="s">
        <v>8</v>
      </c>
      <c r="D106" s="9" t="s">
        <v>9</v>
      </c>
      <c r="E106" s="9" t="s">
        <v>10</v>
      </c>
      <c r="F106" s="9" t="s">
        <v>11</v>
      </c>
    </row>
    <row r="107" spans="1:6" x14ac:dyDescent="0.25">
      <c r="A107" t="s">
        <v>116</v>
      </c>
      <c r="B107">
        <v>2</v>
      </c>
      <c r="C107">
        <v>173</v>
      </c>
      <c r="F107" t="s">
        <v>14</v>
      </c>
    </row>
    <row r="108" spans="1:6" x14ac:dyDescent="0.25">
      <c r="A108" t="s">
        <v>117</v>
      </c>
      <c r="B108">
        <v>2</v>
      </c>
      <c r="C108">
        <v>175</v>
      </c>
      <c r="F108" t="s">
        <v>14</v>
      </c>
    </row>
    <row r="109" spans="1:6" x14ac:dyDescent="0.25">
      <c r="A109" t="s">
        <v>118</v>
      </c>
      <c r="B109">
        <v>2</v>
      </c>
      <c r="C109">
        <v>183</v>
      </c>
      <c r="F109" t="s">
        <v>14</v>
      </c>
    </row>
    <row r="110" spans="1:6" x14ac:dyDescent="0.25">
      <c r="A110" t="s">
        <v>119</v>
      </c>
      <c r="B110">
        <v>2</v>
      </c>
      <c r="C110">
        <v>205</v>
      </c>
      <c r="F110" t="s">
        <v>14</v>
      </c>
    </row>
    <row r="111" spans="1:6" x14ac:dyDescent="0.25">
      <c r="A111" t="s">
        <v>120</v>
      </c>
      <c r="B111">
        <v>2</v>
      </c>
      <c r="C111">
        <v>225</v>
      </c>
      <c r="F111" t="s">
        <v>14</v>
      </c>
    </row>
    <row r="112" spans="1:6" x14ac:dyDescent="0.25">
      <c r="A112" t="s">
        <v>121</v>
      </c>
      <c r="B112">
        <v>2</v>
      </c>
      <c r="C112">
        <v>257</v>
      </c>
      <c r="F112" t="s">
        <v>14</v>
      </c>
    </row>
    <row r="114" spans="1:6" x14ac:dyDescent="0.25">
      <c r="A114" s="9" t="s">
        <v>122</v>
      </c>
    </row>
    <row r="115" spans="1:6" x14ac:dyDescent="0.25">
      <c r="A115" s="9" t="s">
        <v>6</v>
      </c>
      <c r="B115" s="9" t="s">
        <v>7</v>
      </c>
      <c r="C115" s="9" t="s">
        <v>8</v>
      </c>
      <c r="D115" s="9" t="s">
        <v>9</v>
      </c>
      <c r="E115" s="9" t="s">
        <v>10</v>
      </c>
      <c r="F115" s="9" t="s">
        <v>11</v>
      </c>
    </row>
    <row r="116" spans="1:6" x14ac:dyDescent="0.25">
      <c r="A116" t="s">
        <v>123</v>
      </c>
      <c r="B116">
        <v>2</v>
      </c>
      <c r="C116">
        <v>780</v>
      </c>
      <c r="F116" t="s">
        <v>14</v>
      </c>
    </row>
    <row r="118" spans="1:6" x14ac:dyDescent="0.25">
      <c r="A118" s="9" t="s">
        <v>124</v>
      </c>
    </row>
    <row r="119" spans="1:6" x14ac:dyDescent="0.25">
      <c r="A119" s="9" t="s">
        <v>6</v>
      </c>
      <c r="B119" s="9" t="s">
        <v>7</v>
      </c>
      <c r="C119" s="9" t="s">
        <v>8</v>
      </c>
      <c r="D119" s="9" t="s">
        <v>9</v>
      </c>
      <c r="E119" s="9" t="s">
        <v>10</v>
      </c>
      <c r="F119" s="9" t="s">
        <v>11</v>
      </c>
    </row>
    <row r="120" spans="1:6" x14ac:dyDescent="0.25">
      <c r="A120" s="5" t="s">
        <v>125</v>
      </c>
      <c r="B120" s="5">
        <v>2</v>
      </c>
      <c r="C120" s="5">
        <v>780</v>
      </c>
      <c r="F120" t="s">
        <v>14</v>
      </c>
    </row>
    <row r="121" spans="1:6" x14ac:dyDescent="0.25">
      <c r="A121" s="5" t="s">
        <v>126</v>
      </c>
      <c r="B121" s="5">
        <v>2</v>
      </c>
      <c r="C121" s="5">
        <v>1328</v>
      </c>
      <c r="F121" t="s">
        <v>14</v>
      </c>
    </row>
    <row r="123" spans="1:6" x14ac:dyDescent="0.25">
      <c r="A123" s="9" t="s">
        <v>127</v>
      </c>
    </row>
    <row r="124" spans="1:6" x14ac:dyDescent="0.25">
      <c r="A124" s="9" t="s">
        <v>6</v>
      </c>
      <c r="B124" s="9" t="s">
        <v>7</v>
      </c>
      <c r="C124" s="9" t="s">
        <v>8</v>
      </c>
      <c r="D124" s="9" t="s">
        <v>9</v>
      </c>
      <c r="E124" s="9" t="s">
        <v>10</v>
      </c>
      <c r="F124" s="9" t="s">
        <v>11</v>
      </c>
    </row>
    <row r="125" spans="1:6" x14ac:dyDescent="0.25">
      <c r="A125" t="s">
        <v>128</v>
      </c>
      <c r="B125">
        <v>2</v>
      </c>
      <c r="C125">
        <v>196</v>
      </c>
      <c r="F125" t="s">
        <v>14</v>
      </c>
    </row>
    <row r="126" spans="1:6" x14ac:dyDescent="0.25">
      <c r="A126" t="s">
        <v>129</v>
      </c>
      <c r="B126">
        <v>2</v>
      </c>
      <c r="C126">
        <v>212</v>
      </c>
      <c r="F126" t="s">
        <v>14</v>
      </c>
    </row>
    <row r="127" spans="1:6" x14ac:dyDescent="0.25">
      <c r="A127" t="s">
        <v>130</v>
      </c>
      <c r="B127">
        <v>2</v>
      </c>
      <c r="C127">
        <v>254</v>
      </c>
      <c r="F127" t="s">
        <v>14</v>
      </c>
    </row>
    <row r="129" spans="1:6" x14ac:dyDescent="0.25">
      <c r="A129" s="9" t="s">
        <v>131</v>
      </c>
    </row>
    <row r="130" spans="1:6" x14ac:dyDescent="0.25">
      <c r="A130" s="9" t="s">
        <v>6</v>
      </c>
      <c r="B130" s="9" t="s">
        <v>7</v>
      </c>
      <c r="C130" s="9" t="s">
        <v>8</v>
      </c>
      <c r="D130" s="9" t="s">
        <v>9</v>
      </c>
      <c r="E130" s="9" t="s">
        <v>10</v>
      </c>
      <c r="F130" s="9" t="s">
        <v>11</v>
      </c>
    </row>
    <row r="131" spans="1:6" x14ac:dyDescent="0.25">
      <c r="A131" s="5" t="s">
        <v>132</v>
      </c>
      <c r="B131" s="5">
        <v>2</v>
      </c>
      <c r="C131" s="5">
        <v>630</v>
      </c>
      <c r="F131" t="s">
        <v>14</v>
      </c>
    </row>
    <row r="133" spans="1:6" x14ac:dyDescent="0.25">
      <c r="A133" s="9" t="s">
        <v>133</v>
      </c>
    </row>
    <row r="134" spans="1:6" x14ac:dyDescent="0.25">
      <c r="A134" s="9" t="s">
        <v>6</v>
      </c>
      <c r="B134" s="9" t="s">
        <v>7</v>
      </c>
      <c r="C134" s="9" t="s">
        <v>8</v>
      </c>
      <c r="D134" s="9" t="s">
        <v>9</v>
      </c>
      <c r="E134" s="9" t="s">
        <v>10</v>
      </c>
      <c r="F134" s="9" t="s">
        <v>11</v>
      </c>
    </row>
    <row r="135" spans="1:6" x14ac:dyDescent="0.25">
      <c r="A135" t="s">
        <v>134</v>
      </c>
      <c r="B135">
        <v>2</v>
      </c>
      <c r="C135">
        <v>3037</v>
      </c>
      <c r="F135" t="s">
        <v>14</v>
      </c>
    </row>
    <row r="137" spans="1:6" x14ac:dyDescent="0.25">
      <c r="A137" s="9" t="s">
        <v>135</v>
      </c>
    </row>
    <row r="138" spans="1:6" x14ac:dyDescent="0.25">
      <c r="A138" s="9" t="s">
        <v>6</v>
      </c>
      <c r="B138" s="9" t="s">
        <v>7</v>
      </c>
      <c r="C138" s="9" t="s">
        <v>8</v>
      </c>
      <c r="D138" s="9" t="s">
        <v>9</v>
      </c>
      <c r="E138" s="9" t="s">
        <v>10</v>
      </c>
      <c r="F138" s="9" t="s">
        <v>11</v>
      </c>
    </row>
    <row r="139" spans="1:6" x14ac:dyDescent="0.25">
      <c r="A139" s="5" t="s">
        <v>136</v>
      </c>
      <c r="B139" s="5">
        <v>2</v>
      </c>
      <c r="C139" s="5">
        <v>1371</v>
      </c>
      <c r="F139" t="s">
        <v>14</v>
      </c>
    </row>
    <row r="140" spans="1:6" x14ac:dyDescent="0.25">
      <c r="A140" s="5" t="s">
        <v>137</v>
      </c>
      <c r="B140" s="5">
        <v>2</v>
      </c>
      <c r="C140" s="5">
        <v>1477</v>
      </c>
      <c r="F140" t="s">
        <v>14</v>
      </c>
    </row>
    <row r="141" spans="1:6" x14ac:dyDescent="0.25">
      <c r="A141" s="5" t="s">
        <v>138</v>
      </c>
      <c r="B141" s="5">
        <v>2</v>
      </c>
      <c r="C141" s="5">
        <v>1503</v>
      </c>
      <c r="F141" t="s">
        <v>14</v>
      </c>
    </row>
    <row r="143" spans="1:6" x14ac:dyDescent="0.25">
      <c r="A143" s="9" t="s">
        <v>139</v>
      </c>
    </row>
    <row r="144" spans="1:6" x14ac:dyDescent="0.25">
      <c r="A144" s="9" t="s">
        <v>6</v>
      </c>
      <c r="B144" s="9" t="s">
        <v>7</v>
      </c>
      <c r="C144" s="9" t="s">
        <v>8</v>
      </c>
      <c r="D144" s="9" t="s">
        <v>9</v>
      </c>
      <c r="E144" s="9" t="s">
        <v>10</v>
      </c>
      <c r="F144" s="9" t="s">
        <v>11</v>
      </c>
    </row>
    <row r="145" spans="1:6" x14ac:dyDescent="0.25">
      <c r="A145" s="5" t="s">
        <v>140</v>
      </c>
      <c r="B145" s="5">
        <v>2</v>
      </c>
      <c r="C145" s="5">
        <v>780</v>
      </c>
      <c r="F145" t="s">
        <v>14</v>
      </c>
    </row>
    <row r="146" spans="1:6" x14ac:dyDescent="0.25">
      <c r="A146" s="5" t="s">
        <v>141</v>
      </c>
      <c r="B146" s="5">
        <v>2</v>
      </c>
      <c r="C146" s="5">
        <v>1380</v>
      </c>
      <c r="F146" t="s">
        <v>14</v>
      </c>
    </row>
    <row r="147" spans="1:6" x14ac:dyDescent="0.25">
      <c r="A147" s="5" t="s">
        <v>142</v>
      </c>
      <c r="B147" s="5">
        <v>2</v>
      </c>
      <c r="C147" s="5">
        <v>1420</v>
      </c>
      <c r="F147" t="s">
        <v>14</v>
      </c>
    </row>
    <row r="148" spans="1:6" x14ac:dyDescent="0.25">
      <c r="A148" s="5" t="s">
        <v>143</v>
      </c>
      <c r="B148" s="5">
        <v>2</v>
      </c>
      <c r="C148" s="5">
        <v>1520</v>
      </c>
      <c r="F148" t="s">
        <v>14</v>
      </c>
    </row>
    <row r="149" spans="1:6" x14ac:dyDescent="0.25">
      <c r="A149" s="5" t="s">
        <v>144</v>
      </c>
      <c r="B149" s="5">
        <v>2</v>
      </c>
      <c r="C149" s="5">
        <v>1540</v>
      </c>
      <c r="F149" t="s">
        <v>14</v>
      </c>
    </row>
    <row r="151" spans="1:6" x14ac:dyDescent="0.25">
      <c r="A151" s="9" t="s">
        <v>145</v>
      </c>
    </row>
    <row r="152" spans="1:6" x14ac:dyDescent="0.25">
      <c r="A152" s="9" t="s">
        <v>6</v>
      </c>
      <c r="B152" s="9" t="s">
        <v>7</v>
      </c>
      <c r="C152" s="9" t="s">
        <v>8</v>
      </c>
      <c r="D152" s="9" t="s">
        <v>9</v>
      </c>
      <c r="E152" s="9" t="s">
        <v>10</v>
      </c>
      <c r="F152" s="9" t="s">
        <v>11</v>
      </c>
    </row>
    <row r="153" spans="1:6" x14ac:dyDescent="0.25">
      <c r="A153" s="5" t="s">
        <v>146</v>
      </c>
      <c r="B153" s="5">
        <v>2</v>
      </c>
      <c r="C153" s="5">
        <v>1475</v>
      </c>
      <c r="F153" t="s">
        <v>14</v>
      </c>
    </row>
    <row r="154" spans="1:6" x14ac:dyDescent="0.25">
      <c r="A154" s="5" t="s">
        <v>147</v>
      </c>
      <c r="B154" s="5">
        <v>2</v>
      </c>
      <c r="C154" s="5">
        <v>1524</v>
      </c>
      <c r="F154" t="s">
        <v>14</v>
      </c>
    </row>
    <row r="155" spans="1:6" x14ac:dyDescent="0.25">
      <c r="A155" s="5" t="s">
        <v>148</v>
      </c>
      <c r="B155" s="5">
        <v>2</v>
      </c>
      <c r="C155" s="5">
        <v>1570</v>
      </c>
      <c r="F155" t="s">
        <v>14</v>
      </c>
    </row>
    <row r="156" spans="1:6" x14ac:dyDescent="0.25">
      <c r="A156" s="5" t="s">
        <v>149</v>
      </c>
      <c r="B156" s="5">
        <v>2</v>
      </c>
      <c r="C156" s="5">
        <v>1629</v>
      </c>
      <c r="F156" t="s">
        <v>14</v>
      </c>
    </row>
    <row r="158" spans="1:6" x14ac:dyDescent="0.25">
      <c r="A158" s="9" t="s">
        <v>150</v>
      </c>
    </row>
    <row r="159" spans="1:6" x14ac:dyDescent="0.25">
      <c r="A159" s="9" t="s">
        <v>6</v>
      </c>
      <c r="B159" s="9" t="s">
        <v>7</v>
      </c>
      <c r="C159" s="9" t="s">
        <v>8</v>
      </c>
      <c r="D159" s="9" t="s">
        <v>9</v>
      </c>
      <c r="E159" s="9" t="s">
        <v>10</v>
      </c>
      <c r="F159" s="9" t="s">
        <v>11</v>
      </c>
    </row>
    <row r="160" spans="1:6" x14ac:dyDescent="0.25">
      <c r="A160" t="s">
        <v>151</v>
      </c>
      <c r="B160">
        <v>2</v>
      </c>
      <c r="C160">
        <v>780</v>
      </c>
      <c r="F160" t="s">
        <v>14</v>
      </c>
    </row>
    <row r="161" spans="1:6" x14ac:dyDescent="0.25">
      <c r="A161" t="s">
        <v>152</v>
      </c>
      <c r="B161">
        <v>2</v>
      </c>
      <c r="C161">
        <v>1240</v>
      </c>
      <c r="F161" t="s">
        <v>14</v>
      </c>
    </row>
    <row r="163" spans="1:6" x14ac:dyDescent="0.25">
      <c r="A163" s="9" t="s">
        <v>153</v>
      </c>
    </row>
    <row r="164" spans="1:6" x14ac:dyDescent="0.25">
      <c r="A164" s="9" t="s">
        <v>6</v>
      </c>
      <c r="B164" s="9" t="s">
        <v>7</v>
      </c>
      <c r="C164" s="9" t="s">
        <v>8</v>
      </c>
      <c r="D164" s="9" t="s">
        <v>9</v>
      </c>
      <c r="E164" s="9" t="s">
        <v>10</v>
      </c>
      <c r="F164" s="9" t="s">
        <v>11</v>
      </c>
    </row>
    <row r="165" spans="1:6" x14ac:dyDescent="0.25">
      <c r="A165" t="s">
        <v>154</v>
      </c>
      <c r="B165">
        <v>2</v>
      </c>
      <c r="C165">
        <v>262</v>
      </c>
      <c r="F165" t="s">
        <v>14</v>
      </c>
    </row>
    <row r="166" spans="1:6" x14ac:dyDescent="0.25">
      <c r="A166" t="s">
        <v>155</v>
      </c>
      <c r="B166">
        <v>2</v>
      </c>
      <c r="C166">
        <v>313</v>
      </c>
      <c r="F166" t="s">
        <v>14</v>
      </c>
    </row>
    <row r="167" spans="1:6" x14ac:dyDescent="0.25">
      <c r="A167" t="s">
        <v>156</v>
      </c>
      <c r="B167">
        <v>2</v>
      </c>
      <c r="C167">
        <v>318</v>
      </c>
      <c r="F167" t="s">
        <v>14</v>
      </c>
    </row>
    <row r="168" spans="1:6" x14ac:dyDescent="0.25">
      <c r="A168" t="s">
        <v>157</v>
      </c>
      <c r="B168">
        <v>2</v>
      </c>
      <c r="C168">
        <v>336</v>
      </c>
      <c r="F168" t="s">
        <v>14</v>
      </c>
    </row>
    <row r="169" spans="1:6" x14ac:dyDescent="0.25">
      <c r="A169" t="s">
        <v>159</v>
      </c>
      <c r="B169">
        <v>2</v>
      </c>
      <c r="C169">
        <v>350</v>
      </c>
      <c r="F169" t="s">
        <v>14</v>
      </c>
    </row>
    <row r="170" spans="1:6" x14ac:dyDescent="0.25">
      <c r="A170" t="s">
        <v>158</v>
      </c>
      <c r="B170">
        <v>2</v>
      </c>
      <c r="C170">
        <v>352</v>
      </c>
      <c r="F170" t="s">
        <v>14</v>
      </c>
    </row>
    <row r="171" spans="1:6" x14ac:dyDescent="0.25">
      <c r="A171" t="s">
        <v>192</v>
      </c>
      <c r="B171">
        <v>2</v>
      </c>
      <c r="C171">
        <v>359</v>
      </c>
      <c r="F171" t="s">
        <v>14</v>
      </c>
    </row>
    <row r="172" spans="1:6" x14ac:dyDescent="0.25">
      <c r="A172" t="s">
        <v>193</v>
      </c>
      <c r="B172">
        <v>2</v>
      </c>
      <c r="C172">
        <v>369</v>
      </c>
      <c r="F172" t="s">
        <v>14</v>
      </c>
    </row>
    <row r="173" spans="1:6" x14ac:dyDescent="0.25">
      <c r="A173" t="s">
        <v>161</v>
      </c>
      <c r="B173">
        <v>2</v>
      </c>
      <c r="C173">
        <v>374</v>
      </c>
      <c r="F173" t="s">
        <v>14</v>
      </c>
    </row>
    <row r="174" spans="1:6" x14ac:dyDescent="0.25">
      <c r="A174" t="s">
        <v>162</v>
      </c>
      <c r="B174">
        <v>2</v>
      </c>
      <c r="C174">
        <v>385</v>
      </c>
      <c r="F174" t="s">
        <v>14</v>
      </c>
    </row>
    <row r="175" spans="1:6" x14ac:dyDescent="0.25">
      <c r="A175" t="s">
        <v>164</v>
      </c>
      <c r="B175">
        <v>2</v>
      </c>
      <c r="C175">
        <v>404</v>
      </c>
      <c r="F175" t="s">
        <v>14</v>
      </c>
    </row>
    <row r="176" spans="1:6" x14ac:dyDescent="0.25">
      <c r="A176" t="s">
        <v>163</v>
      </c>
      <c r="B176">
        <v>2</v>
      </c>
      <c r="C176">
        <v>419</v>
      </c>
      <c r="F176" t="s">
        <v>14</v>
      </c>
    </row>
    <row r="177" spans="1:6" x14ac:dyDescent="0.25">
      <c r="A177" t="s">
        <v>166</v>
      </c>
      <c r="B177">
        <v>2</v>
      </c>
      <c r="C177">
        <v>445</v>
      </c>
      <c r="F177" t="s">
        <v>14</v>
      </c>
    </row>
    <row r="178" spans="1:6" x14ac:dyDescent="0.25">
      <c r="A178" t="s">
        <v>165</v>
      </c>
      <c r="B178">
        <v>2</v>
      </c>
      <c r="C178">
        <v>550</v>
      </c>
      <c r="F178" t="s">
        <v>14</v>
      </c>
    </row>
    <row r="179" spans="1:6" x14ac:dyDescent="0.25">
      <c r="A179" t="s">
        <v>167</v>
      </c>
      <c r="B179">
        <v>2</v>
      </c>
      <c r="C179">
        <v>590</v>
      </c>
      <c r="F179" t="s">
        <v>14</v>
      </c>
    </row>
    <row r="180" spans="1:6" x14ac:dyDescent="0.25">
      <c r="A180" t="s">
        <v>169</v>
      </c>
      <c r="B180">
        <v>2</v>
      </c>
      <c r="C180">
        <v>683</v>
      </c>
      <c r="F180" t="s">
        <v>14</v>
      </c>
    </row>
    <row r="181" spans="1:6" x14ac:dyDescent="0.25">
      <c r="A181" t="s">
        <v>168</v>
      </c>
      <c r="B181">
        <v>2</v>
      </c>
      <c r="C181">
        <v>710</v>
      </c>
      <c r="F181" t="s">
        <v>14</v>
      </c>
    </row>
    <row r="182" spans="1:6" x14ac:dyDescent="0.25">
      <c r="A182" t="s">
        <v>170</v>
      </c>
      <c r="B182">
        <v>2</v>
      </c>
      <c r="C182">
        <v>790</v>
      </c>
      <c r="F182" t="s">
        <v>14</v>
      </c>
    </row>
    <row r="183" spans="1:6" x14ac:dyDescent="0.25">
      <c r="A183" t="s">
        <v>171</v>
      </c>
      <c r="B183">
        <v>2</v>
      </c>
      <c r="C183">
        <v>840</v>
      </c>
      <c r="F183" t="s">
        <v>14</v>
      </c>
    </row>
    <row r="184" spans="1:6" x14ac:dyDescent="0.25">
      <c r="A184" t="s">
        <v>172</v>
      </c>
      <c r="B184">
        <v>2</v>
      </c>
      <c r="C184">
        <v>860</v>
      </c>
      <c r="F184" t="s">
        <v>14</v>
      </c>
    </row>
    <row r="185" spans="1:6" x14ac:dyDescent="0.25">
      <c r="A185" t="s">
        <v>173</v>
      </c>
      <c r="B185">
        <v>2</v>
      </c>
      <c r="C185">
        <v>1790</v>
      </c>
      <c r="F185" t="s">
        <v>14</v>
      </c>
    </row>
    <row r="186" spans="1:6" x14ac:dyDescent="0.25">
      <c r="A186" t="s">
        <v>174</v>
      </c>
      <c r="B186">
        <v>2</v>
      </c>
      <c r="C186">
        <v>1836</v>
      </c>
      <c r="F186" t="s">
        <v>14</v>
      </c>
    </row>
    <row r="187" spans="1:6" x14ac:dyDescent="0.25">
      <c r="A187" t="s">
        <v>175</v>
      </c>
      <c r="B187">
        <v>2</v>
      </c>
      <c r="C187">
        <v>1860</v>
      </c>
      <c r="F187" t="s">
        <v>14</v>
      </c>
    </row>
    <row r="189" spans="1:6" x14ac:dyDescent="0.25">
      <c r="A189" s="9" t="s">
        <v>176</v>
      </c>
      <c r="B189" s="11"/>
      <c r="C189" s="11"/>
      <c r="D189" s="11"/>
      <c r="E189" s="11"/>
      <c r="F189" s="11"/>
    </row>
    <row r="190" spans="1:6" x14ac:dyDescent="0.25">
      <c r="A190" s="11"/>
      <c r="B190" s="11"/>
      <c r="C190" s="11"/>
      <c r="D190" s="11"/>
      <c r="E190" s="11"/>
      <c r="F190" s="11"/>
    </row>
    <row r="191" spans="1:6" x14ac:dyDescent="0.25">
      <c r="A191" s="9" t="s">
        <v>177</v>
      </c>
      <c r="B191" s="11"/>
      <c r="C191" s="11"/>
      <c r="D191" s="11"/>
      <c r="E191" s="11"/>
      <c r="F191" s="11"/>
    </row>
    <row r="192" spans="1:6" x14ac:dyDescent="0.25">
      <c r="A192" s="9" t="s">
        <v>6</v>
      </c>
      <c r="B192" s="9" t="s">
        <v>7</v>
      </c>
      <c r="C192" s="9" t="s">
        <v>8</v>
      </c>
      <c r="D192" s="9" t="s">
        <v>9</v>
      </c>
      <c r="E192" s="9" t="s">
        <v>10</v>
      </c>
      <c r="F192" s="11"/>
    </row>
    <row r="193" spans="1:6" x14ac:dyDescent="0.25">
      <c r="A193" s="11" t="s">
        <v>178</v>
      </c>
      <c r="B193" s="11">
        <v>2</v>
      </c>
      <c r="C193" s="11">
        <v>3593</v>
      </c>
      <c r="D193" s="11"/>
      <c r="E193" s="11"/>
      <c r="F193" s="11"/>
    </row>
    <row r="194" spans="1:6" x14ac:dyDescent="0.25">
      <c r="A194" s="11"/>
      <c r="B194" s="11"/>
      <c r="C194" s="11"/>
      <c r="D194" s="11"/>
      <c r="E194" s="11"/>
      <c r="F194" s="11"/>
    </row>
    <row r="195" spans="1:6" x14ac:dyDescent="0.25">
      <c r="A195" s="9" t="s">
        <v>5</v>
      </c>
      <c r="B195" s="11"/>
      <c r="C195" s="11"/>
      <c r="D195" s="11"/>
      <c r="E195" s="11"/>
      <c r="F195" s="11"/>
    </row>
    <row r="196" spans="1:6" x14ac:dyDescent="0.25">
      <c r="A196" s="9" t="s">
        <v>6</v>
      </c>
      <c r="B196" s="9" t="s">
        <v>7</v>
      </c>
      <c r="C196" s="9" t="s">
        <v>8</v>
      </c>
      <c r="D196" s="9" t="s">
        <v>9</v>
      </c>
      <c r="E196" s="9" t="s">
        <v>10</v>
      </c>
      <c r="F196" s="11"/>
    </row>
    <row r="197" spans="1:6" x14ac:dyDescent="0.25">
      <c r="A197" s="11" t="s">
        <v>179</v>
      </c>
      <c r="B197" s="11">
        <v>2</v>
      </c>
      <c r="C197" s="11">
        <v>1350</v>
      </c>
      <c r="D197" s="11"/>
      <c r="E197" s="11"/>
      <c r="F197" s="11"/>
    </row>
    <row r="198" spans="1:6" x14ac:dyDescent="0.25">
      <c r="A198" s="11" t="s">
        <v>217</v>
      </c>
      <c r="B198" s="11"/>
      <c r="C198" s="11"/>
      <c r="D198" s="11"/>
      <c r="E198" s="11"/>
      <c r="F198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DAF3-4CC5-465A-A1C4-7C06A8DFE053}">
  <dimension ref="A1:M196"/>
  <sheetViews>
    <sheetView zoomScale="80" zoomScaleNormal="80" workbookViewId="0">
      <selection activeCell="H9" sqref="H9"/>
    </sheetView>
  </sheetViews>
  <sheetFormatPr defaultRowHeight="15" x14ac:dyDescent="0.25"/>
  <cols>
    <col min="1" max="1" width="45.7109375" customWidth="1"/>
  </cols>
  <sheetData>
    <row r="1" spans="1:13" ht="20.25" x14ac:dyDescent="0.3">
      <c r="A1" s="1" t="s">
        <v>0</v>
      </c>
      <c r="F1" t="s">
        <v>1</v>
      </c>
    </row>
    <row r="2" spans="1:13" x14ac:dyDescent="0.25">
      <c r="A2" s="2" t="s">
        <v>202</v>
      </c>
      <c r="F2" t="s">
        <v>184</v>
      </c>
    </row>
    <row r="3" spans="1:13" x14ac:dyDescent="0.25">
      <c r="A3" s="2"/>
      <c r="B3" s="2"/>
      <c r="F3" t="s">
        <v>196</v>
      </c>
    </row>
    <row r="4" spans="1:13" x14ac:dyDescent="0.25">
      <c r="A4" s="3"/>
    </row>
    <row r="5" spans="1:13" x14ac:dyDescent="0.25">
      <c r="A5" s="3"/>
    </row>
    <row r="6" spans="1:13" x14ac:dyDescent="0.25">
      <c r="A6" s="3"/>
    </row>
    <row r="7" spans="1:13" ht="20.25" x14ac:dyDescent="0.3">
      <c r="H7" s="1" t="s">
        <v>4</v>
      </c>
    </row>
    <row r="8" spans="1:13" x14ac:dyDescent="0.25">
      <c r="A8" s="3" t="s">
        <v>5</v>
      </c>
      <c r="H8" s="2" t="s">
        <v>203</v>
      </c>
    </row>
    <row r="9" spans="1:13" x14ac:dyDescent="0.25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H9" s="3" t="s">
        <v>12</v>
      </c>
    </row>
    <row r="10" spans="1:13" x14ac:dyDescent="0.25">
      <c r="A10" t="s">
        <v>13</v>
      </c>
      <c r="B10">
        <v>2</v>
      </c>
      <c r="C10">
        <v>1625</v>
      </c>
      <c r="F10" t="s">
        <v>14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</row>
    <row r="11" spans="1:13" x14ac:dyDescent="0.25">
      <c r="A11" s="4" t="s">
        <v>204</v>
      </c>
      <c r="H11" t="s">
        <v>21</v>
      </c>
      <c r="K11">
        <f>3246+1728+605+(-12+0+0)</f>
        <v>5567</v>
      </c>
      <c r="L11">
        <f>3246+1728+722+(-12+0+0)</f>
        <v>5684</v>
      </c>
      <c r="M11">
        <f>1283+1315+1947+912+753+(-23+0+0+0+0)</f>
        <v>6187</v>
      </c>
    </row>
    <row r="12" spans="1:13" x14ac:dyDescent="0.25">
      <c r="A12" t="s">
        <v>22</v>
      </c>
      <c r="B12">
        <v>2</v>
      </c>
      <c r="C12">
        <v>1710</v>
      </c>
      <c r="H12" t="s">
        <v>23</v>
      </c>
      <c r="I12">
        <f>3533+1633+306+(-17+0+0)</f>
        <v>5455</v>
      </c>
      <c r="J12">
        <f>3538+1594+294+(-10+0+0)</f>
        <v>5416</v>
      </c>
      <c r="K12">
        <f>3246+1728+545+(-12+0+0)</f>
        <v>5507</v>
      </c>
      <c r="M12">
        <f>1283+1315+1947+912+509+(-23+0+0+0+-1)</f>
        <v>5942</v>
      </c>
    </row>
    <row r="13" spans="1:13" x14ac:dyDescent="0.25">
      <c r="A13" s="4" t="s">
        <v>205</v>
      </c>
      <c r="H13" t="s">
        <v>25</v>
      </c>
      <c r="I13">
        <f>3533+1633+275+(-17+0+0)</f>
        <v>5424</v>
      </c>
      <c r="J13">
        <f>3538+1594+262+(-10+0+0)</f>
        <v>5384</v>
      </c>
      <c r="K13">
        <f>3246+1728+542+(-12+0+0)</f>
        <v>5504</v>
      </c>
      <c r="L13">
        <f>3246+1728+666+(-12+0+0)</f>
        <v>5628</v>
      </c>
      <c r="M13">
        <f>1283+1315+1947+912+462+(-23+0+0+0+-2)</f>
        <v>5894</v>
      </c>
    </row>
    <row r="14" spans="1:13" x14ac:dyDescent="0.25">
      <c r="A14" s="4"/>
      <c r="H14" t="s">
        <v>26</v>
      </c>
      <c r="K14">
        <f>3246+1665+573+(-12+0+0)</f>
        <v>5472</v>
      </c>
      <c r="L14">
        <f>3246+1665+693+(-12+0+0)</f>
        <v>5592</v>
      </c>
      <c r="M14">
        <f>1283+1315+1947+891+394+(-23+0+0+0+0)</f>
        <v>5807</v>
      </c>
    </row>
    <row r="15" spans="1:13" x14ac:dyDescent="0.25">
      <c r="A15" s="3" t="s">
        <v>27</v>
      </c>
      <c r="H15" t="s">
        <v>28</v>
      </c>
      <c r="I15">
        <f>3533+1612+256+(-17+0+0)</f>
        <v>5384</v>
      </c>
      <c r="J15">
        <f>3538+1567+251+(-10+0+0)</f>
        <v>5346</v>
      </c>
      <c r="K15">
        <f>3246+1665+546+(-12+0+0)</f>
        <v>5445</v>
      </c>
      <c r="M15">
        <f>1283+1315+1947+891+443+(-23+0+0+0+-1)</f>
        <v>5855</v>
      </c>
    </row>
    <row r="16" spans="1:13" x14ac:dyDescent="0.25">
      <c r="A16" s="3" t="s">
        <v>6</v>
      </c>
      <c r="B16" s="3" t="s">
        <v>7</v>
      </c>
      <c r="C16" s="3" t="s">
        <v>8</v>
      </c>
      <c r="D16" s="3" t="s">
        <v>9</v>
      </c>
      <c r="E16" s="3" t="s">
        <v>10</v>
      </c>
      <c r="F16" s="3" t="s">
        <v>11</v>
      </c>
      <c r="H16" t="s">
        <v>29</v>
      </c>
      <c r="I16">
        <f>3533+1612+264+(-17+0+0)</f>
        <v>5392</v>
      </c>
      <c r="J16">
        <f>3538+1567+259+(-10+0+0)</f>
        <v>5354</v>
      </c>
      <c r="K16">
        <f>3246+1665+576+(-12+0+0)</f>
        <v>5475</v>
      </c>
      <c r="L16">
        <f>3246+1665+690+(-12+0+0)</f>
        <v>5589</v>
      </c>
      <c r="M16">
        <f>1283+1315+1899+838+409+(-23+0+0+0+0)</f>
        <v>5721</v>
      </c>
    </row>
    <row r="17" spans="1:13" x14ac:dyDescent="0.25">
      <c r="A17" t="s">
        <v>30</v>
      </c>
      <c r="B17">
        <v>2</v>
      </c>
      <c r="C17">
        <v>3533</v>
      </c>
      <c r="F17" t="s">
        <v>14</v>
      </c>
      <c r="H17" t="s">
        <v>31</v>
      </c>
      <c r="K17">
        <f>3374+1616+451+(-12+0+0)</f>
        <v>5429</v>
      </c>
      <c r="L17">
        <f>3374+1616+553+(-12+0+0)</f>
        <v>5531</v>
      </c>
      <c r="M17">
        <f>1283+1315+1899+838+318+(-23+0+0+0+-1)</f>
        <v>5629</v>
      </c>
    </row>
    <row r="18" spans="1:13" x14ac:dyDescent="0.25">
      <c r="A18" t="s">
        <v>32</v>
      </c>
      <c r="B18">
        <v>2</v>
      </c>
      <c r="C18">
        <v>3586</v>
      </c>
      <c r="F18" t="s">
        <v>14</v>
      </c>
      <c r="H18" t="s">
        <v>33</v>
      </c>
      <c r="I18">
        <f>3586+1506+249+(-17+0+0)</f>
        <v>5324</v>
      </c>
      <c r="J18">
        <f>3591+1454+258+(-10+0+0)</f>
        <v>5293</v>
      </c>
      <c r="K18">
        <f>3374+1616+398+(-12+0+0)</f>
        <v>5376</v>
      </c>
      <c r="M18">
        <f>1283+1315+1899+753+379+(-23+0+0+0+0)</f>
        <v>5606</v>
      </c>
    </row>
    <row r="19" spans="1:13" x14ac:dyDescent="0.25">
      <c r="H19" t="s">
        <v>34</v>
      </c>
      <c r="I19">
        <f>3586+1506+224+(-17+0+0)</f>
        <v>5299</v>
      </c>
      <c r="J19">
        <f>3591+1454+230+(-10+0+0)</f>
        <v>5265</v>
      </c>
      <c r="K19">
        <f>3374+1616+408+(-12+0+0)</f>
        <v>5386</v>
      </c>
      <c r="L19">
        <f>3374+1616+508+(-12+0+0)</f>
        <v>5486</v>
      </c>
      <c r="M19">
        <f>1283+1315+1899+753+433+(-23+0+0+0+-1)</f>
        <v>5659</v>
      </c>
    </row>
    <row r="20" spans="1:13" x14ac:dyDescent="0.25">
      <c r="A20" s="3" t="s">
        <v>35</v>
      </c>
      <c r="H20" t="s">
        <v>36</v>
      </c>
      <c r="K20">
        <f>3374+1564+418+(-12+0+0)</f>
        <v>5344</v>
      </c>
      <c r="L20">
        <f>3374+1564+510+(-12+0+0)</f>
        <v>5436</v>
      </c>
      <c r="M20">
        <f>1283+1315+1973+626+418+(-23+0+0+0+0)</f>
        <v>5592</v>
      </c>
    </row>
    <row r="21" spans="1:13" x14ac:dyDescent="0.25">
      <c r="A21" s="3" t="s">
        <v>6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H21" t="s">
        <v>37</v>
      </c>
      <c r="I21">
        <f>3586+1464+227+(-17+1+0)</f>
        <v>5261</v>
      </c>
      <c r="J21">
        <f>3591+1409+237+(-10+1+0)</f>
        <v>5228</v>
      </c>
      <c r="K21">
        <f>3374+1564+382+(-12+0+0)</f>
        <v>5308</v>
      </c>
      <c r="M21">
        <f>1283+1315+1973+626+371+(-23+0+0+0+-1)</f>
        <v>5544</v>
      </c>
    </row>
    <row r="22" spans="1:13" x14ac:dyDescent="0.25">
      <c r="A22" t="s">
        <v>38</v>
      </c>
      <c r="B22">
        <v>2</v>
      </c>
      <c r="C22">
        <v>3246</v>
      </c>
      <c r="F22" t="s">
        <v>14</v>
      </c>
      <c r="H22" t="s">
        <v>39</v>
      </c>
      <c r="I22">
        <f>3586+1464+236+(-17+1+0)</f>
        <v>5270</v>
      </c>
      <c r="J22">
        <f>3591+1409+245+(-10+1+0)</f>
        <v>5236</v>
      </c>
      <c r="K22">
        <f>3374+1564+408+(-12+0+0)</f>
        <v>5334</v>
      </c>
      <c r="L22">
        <f>3374+1564+490+(-12+0+0)</f>
        <v>5416</v>
      </c>
      <c r="M22">
        <f>1283+1315+1973+583+409+(-23+0+0+0+0)</f>
        <v>5540</v>
      </c>
    </row>
    <row r="23" spans="1:13" x14ac:dyDescent="0.25">
      <c r="A23" t="s">
        <v>40</v>
      </c>
      <c r="B23">
        <v>2</v>
      </c>
      <c r="C23">
        <v>3363</v>
      </c>
      <c r="F23" t="s">
        <v>14</v>
      </c>
      <c r="H23" t="s">
        <v>41</v>
      </c>
      <c r="I23">
        <f>3374+827+668+316+(-24+0+0+0)</f>
        <v>5161</v>
      </c>
      <c r="J23">
        <f>3379+827+668+281+(-7+0+0+0)</f>
        <v>5148</v>
      </c>
      <c r="K23">
        <f>3363+827+668+358+(-4+0+0+0)</f>
        <v>5212</v>
      </c>
      <c r="M23">
        <f>1283+1315+1973+583+426+(-23+0+0+0+-1)</f>
        <v>5556</v>
      </c>
    </row>
    <row r="24" spans="1:13" x14ac:dyDescent="0.25">
      <c r="A24" t="s">
        <v>42</v>
      </c>
      <c r="B24">
        <v>2</v>
      </c>
      <c r="C24">
        <v>3374</v>
      </c>
      <c r="H24" t="s">
        <v>43</v>
      </c>
      <c r="I24">
        <f>3374+827+668+278+(-24+0+0+0)</f>
        <v>5123</v>
      </c>
      <c r="J24">
        <f>3379+827+668+243+(-7+0+0+0)</f>
        <v>5110</v>
      </c>
      <c r="K24">
        <f>3363+827+668+317+(-4+0+0+0)</f>
        <v>5171</v>
      </c>
      <c r="M24">
        <f>1283+1315+1973+583+471+(-23+0+0+0+-2)</f>
        <v>5600</v>
      </c>
    </row>
    <row r="25" spans="1:13" x14ac:dyDescent="0.25">
      <c r="H25" t="s">
        <v>44</v>
      </c>
      <c r="I25">
        <f>3374+827+562+337+(-24+0+6+0)</f>
        <v>5082</v>
      </c>
      <c r="J25">
        <f>3379+827+562+299+(-7+0+0+0)</f>
        <v>5060</v>
      </c>
      <c r="K25">
        <f>3363+827+562+371+(-4+0+0+0)</f>
        <v>5119</v>
      </c>
    </row>
    <row r="26" spans="1:13" x14ac:dyDescent="0.25">
      <c r="A26" s="3" t="s">
        <v>45</v>
      </c>
      <c r="H26" t="s">
        <v>46</v>
      </c>
      <c r="I26">
        <f>3374+827+562+339+(-24+0+6+0)</f>
        <v>5084</v>
      </c>
      <c r="J26">
        <f>3379+827+562+301+(-7+0+0+0)</f>
        <v>5062</v>
      </c>
      <c r="K26">
        <f>3363+827+562+369+(-4+0+0+0)</f>
        <v>5117</v>
      </c>
    </row>
    <row r="27" spans="1:13" x14ac:dyDescent="0.25">
      <c r="A27" s="3" t="s">
        <v>6</v>
      </c>
      <c r="B27" s="3" t="s">
        <v>7</v>
      </c>
      <c r="C27" s="3" t="s">
        <v>8</v>
      </c>
      <c r="D27" s="3" t="s">
        <v>9</v>
      </c>
      <c r="E27" s="3" t="s">
        <v>10</v>
      </c>
      <c r="F27" s="3" t="s">
        <v>11</v>
      </c>
      <c r="H27" t="s">
        <v>47</v>
      </c>
      <c r="I27">
        <f>3374+1389+279+(-24+17+0)</f>
        <v>5035</v>
      </c>
      <c r="J27">
        <f>3379+1368+268+(-7+4+0)</f>
        <v>5012</v>
      </c>
      <c r="K27">
        <f>3363+1389+313+(-4+2+0)</f>
        <v>5063</v>
      </c>
    </row>
    <row r="28" spans="1:13" x14ac:dyDescent="0.25">
      <c r="A28" t="s">
        <v>48</v>
      </c>
      <c r="B28">
        <v>2</v>
      </c>
      <c r="C28">
        <v>3374</v>
      </c>
      <c r="F28" t="s">
        <v>14</v>
      </c>
      <c r="H28" t="s">
        <v>49</v>
      </c>
      <c r="I28">
        <f>3374+1389+279+(-24+17+0)</f>
        <v>5035</v>
      </c>
      <c r="J28">
        <f>3379+1368+266+(-7+4+0)</f>
        <v>5010</v>
      </c>
      <c r="K28">
        <f>3363+1389+304+(-4+2+0)</f>
        <v>5054</v>
      </c>
    </row>
    <row r="29" spans="1:13" x14ac:dyDescent="0.25">
      <c r="H29" t="s">
        <v>50</v>
      </c>
      <c r="I29">
        <f>827+3221+792+(-4+0+0)</f>
        <v>4836</v>
      </c>
      <c r="J29">
        <f>827+3221+790+(-4+0+0)</f>
        <v>4834</v>
      </c>
    </row>
    <row r="30" spans="1:13" x14ac:dyDescent="0.25">
      <c r="A30" s="3" t="s">
        <v>51</v>
      </c>
      <c r="H30" t="s">
        <v>52</v>
      </c>
      <c r="I30">
        <f>827+3221+748+(-4+0+0)</f>
        <v>4792</v>
      </c>
      <c r="J30">
        <f>827+3221+760+(-4+0+0)</f>
        <v>4804</v>
      </c>
    </row>
    <row r="31" spans="1:13" x14ac:dyDescent="0.25">
      <c r="A31" s="3" t="s">
        <v>6</v>
      </c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</row>
    <row r="32" spans="1:13" x14ac:dyDescent="0.25">
      <c r="A32" t="s">
        <v>53</v>
      </c>
      <c r="B32">
        <v>2</v>
      </c>
      <c r="C32">
        <v>3379</v>
      </c>
      <c r="F32" t="s">
        <v>14</v>
      </c>
    </row>
    <row r="33" spans="1:6" x14ac:dyDescent="0.25">
      <c r="A33" t="s">
        <v>54</v>
      </c>
      <c r="B33">
        <v>2</v>
      </c>
      <c r="C33">
        <v>3538</v>
      </c>
      <c r="F33" t="s">
        <v>14</v>
      </c>
    </row>
    <row r="34" spans="1:6" x14ac:dyDescent="0.25">
      <c r="A34" t="s">
        <v>55</v>
      </c>
      <c r="B34">
        <v>2</v>
      </c>
      <c r="C34">
        <v>3591</v>
      </c>
      <c r="F34" t="s">
        <v>14</v>
      </c>
    </row>
    <row r="36" spans="1:6" x14ac:dyDescent="0.25">
      <c r="A36" s="3" t="s">
        <v>56</v>
      </c>
    </row>
    <row r="37" spans="1:6" x14ac:dyDescent="0.25">
      <c r="A37" s="3" t="s">
        <v>6</v>
      </c>
      <c r="B37" s="3" t="s">
        <v>7</v>
      </c>
      <c r="C37" s="3" t="s">
        <v>8</v>
      </c>
      <c r="D37" s="3" t="s">
        <v>9</v>
      </c>
      <c r="E37" s="3" t="s">
        <v>10</v>
      </c>
      <c r="F37" s="3" t="s">
        <v>11</v>
      </c>
    </row>
    <row r="38" spans="1:6" x14ac:dyDescent="0.25">
      <c r="A38" t="s">
        <v>59</v>
      </c>
      <c r="B38">
        <v>2</v>
      </c>
      <c r="C38">
        <v>278</v>
      </c>
      <c r="F38" t="s">
        <v>14</v>
      </c>
    </row>
    <row r="39" spans="1:6" x14ac:dyDescent="0.25">
      <c r="A39" t="s">
        <v>206</v>
      </c>
      <c r="B39">
        <v>4</v>
      </c>
      <c r="C39">
        <v>279</v>
      </c>
      <c r="F39" t="s">
        <v>14</v>
      </c>
    </row>
    <row r="40" spans="1:6" x14ac:dyDescent="0.25">
      <c r="A40" t="s">
        <v>61</v>
      </c>
      <c r="B40">
        <v>2</v>
      </c>
      <c r="C40">
        <v>337</v>
      </c>
      <c r="F40" t="s">
        <v>14</v>
      </c>
    </row>
    <row r="41" spans="1:6" x14ac:dyDescent="0.25">
      <c r="A41" t="s">
        <v>60</v>
      </c>
      <c r="B41">
        <v>2</v>
      </c>
      <c r="C41">
        <v>339</v>
      </c>
      <c r="F41" t="s">
        <v>14</v>
      </c>
    </row>
    <row r="43" spans="1:6" x14ac:dyDescent="0.25">
      <c r="A43" s="3" t="s">
        <v>62</v>
      </c>
    </row>
    <row r="44" spans="1:6" x14ac:dyDescent="0.25">
      <c r="A44" s="3" t="s">
        <v>6</v>
      </c>
      <c r="B44" s="3" t="s">
        <v>7</v>
      </c>
      <c r="C44" s="3" t="s">
        <v>8</v>
      </c>
      <c r="D44" s="3" t="s">
        <v>9</v>
      </c>
      <c r="E44" s="3" t="s">
        <v>10</v>
      </c>
      <c r="F44" s="3" t="s">
        <v>11</v>
      </c>
    </row>
    <row r="45" spans="1:6" x14ac:dyDescent="0.25">
      <c r="A45" t="s">
        <v>63</v>
      </c>
      <c r="B45">
        <v>2</v>
      </c>
      <c r="C45">
        <v>230</v>
      </c>
      <c r="F45" t="s">
        <v>14</v>
      </c>
    </row>
    <row r="46" spans="1:6" x14ac:dyDescent="0.25">
      <c r="A46" t="s">
        <v>64</v>
      </c>
      <c r="B46">
        <v>2</v>
      </c>
      <c r="C46">
        <v>237</v>
      </c>
      <c r="F46" t="s">
        <v>14</v>
      </c>
    </row>
    <row r="47" spans="1:6" x14ac:dyDescent="0.25">
      <c r="A47" t="s">
        <v>188</v>
      </c>
      <c r="B47">
        <v>2</v>
      </c>
      <c r="C47">
        <v>243</v>
      </c>
      <c r="F47" t="s">
        <v>14</v>
      </c>
    </row>
    <row r="48" spans="1:6" x14ac:dyDescent="0.25">
      <c r="A48" t="s">
        <v>189</v>
      </c>
      <c r="B48">
        <v>2</v>
      </c>
      <c r="C48">
        <v>245</v>
      </c>
      <c r="F48" t="s">
        <v>14</v>
      </c>
    </row>
    <row r="49" spans="1:6" x14ac:dyDescent="0.25">
      <c r="A49" t="s">
        <v>65</v>
      </c>
      <c r="B49">
        <v>2</v>
      </c>
      <c r="C49">
        <v>251</v>
      </c>
      <c r="F49" t="s">
        <v>14</v>
      </c>
    </row>
    <row r="50" spans="1:6" x14ac:dyDescent="0.25">
      <c r="A50" t="s">
        <v>67</v>
      </c>
      <c r="B50">
        <v>2</v>
      </c>
      <c r="C50">
        <v>262</v>
      </c>
      <c r="F50" t="s">
        <v>14</v>
      </c>
    </row>
    <row r="51" spans="1:6" x14ac:dyDescent="0.25">
      <c r="A51" t="s">
        <v>68</v>
      </c>
      <c r="B51">
        <v>2</v>
      </c>
      <c r="C51">
        <v>266</v>
      </c>
      <c r="F51" t="s">
        <v>14</v>
      </c>
    </row>
    <row r="52" spans="1:6" x14ac:dyDescent="0.25">
      <c r="A52" t="s">
        <v>69</v>
      </c>
      <c r="B52">
        <v>2</v>
      </c>
      <c r="C52">
        <v>268</v>
      </c>
      <c r="F52" t="s">
        <v>14</v>
      </c>
    </row>
    <row r="53" spans="1:6" x14ac:dyDescent="0.25">
      <c r="A53" t="s">
        <v>70</v>
      </c>
      <c r="B53">
        <v>2</v>
      </c>
      <c r="C53">
        <v>281</v>
      </c>
      <c r="F53" t="s">
        <v>14</v>
      </c>
    </row>
    <row r="54" spans="1:6" x14ac:dyDescent="0.25">
      <c r="A54" t="s">
        <v>190</v>
      </c>
      <c r="B54">
        <v>2</v>
      </c>
      <c r="C54">
        <v>299</v>
      </c>
      <c r="F54" t="s">
        <v>14</v>
      </c>
    </row>
    <row r="55" spans="1:6" x14ac:dyDescent="0.25">
      <c r="A55" t="s">
        <v>71</v>
      </c>
      <c r="B55">
        <v>2</v>
      </c>
      <c r="C55">
        <v>301</v>
      </c>
      <c r="F55" t="s">
        <v>14</v>
      </c>
    </row>
    <row r="56" spans="1:6" x14ac:dyDescent="0.25">
      <c r="A56" t="s">
        <v>191</v>
      </c>
      <c r="B56">
        <v>2</v>
      </c>
      <c r="C56">
        <v>304</v>
      </c>
      <c r="F56" t="s">
        <v>14</v>
      </c>
    </row>
    <row r="57" spans="1:6" x14ac:dyDescent="0.25">
      <c r="A57" t="s">
        <v>73</v>
      </c>
      <c r="B57">
        <v>2</v>
      </c>
      <c r="C57">
        <v>313</v>
      </c>
      <c r="F57" t="s">
        <v>14</v>
      </c>
    </row>
    <row r="58" spans="1:6" x14ac:dyDescent="0.25">
      <c r="A58" t="s">
        <v>74</v>
      </c>
      <c r="B58">
        <v>2</v>
      </c>
      <c r="C58">
        <v>317</v>
      </c>
      <c r="F58" t="s">
        <v>14</v>
      </c>
    </row>
    <row r="59" spans="1:6" x14ac:dyDescent="0.25">
      <c r="A59" t="s">
        <v>75</v>
      </c>
      <c r="B59">
        <v>2</v>
      </c>
      <c r="C59">
        <v>358</v>
      </c>
      <c r="F59" t="s">
        <v>14</v>
      </c>
    </row>
    <row r="60" spans="1:6" x14ac:dyDescent="0.25">
      <c r="A60" t="s">
        <v>76</v>
      </c>
      <c r="B60">
        <v>2</v>
      </c>
      <c r="C60">
        <v>369</v>
      </c>
      <c r="F60" t="s">
        <v>14</v>
      </c>
    </row>
    <row r="61" spans="1:6" x14ac:dyDescent="0.25">
      <c r="A61" t="s">
        <v>77</v>
      </c>
      <c r="B61">
        <v>2</v>
      </c>
      <c r="C61">
        <v>371</v>
      </c>
      <c r="F61" t="s">
        <v>14</v>
      </c>
    </row>
    <row r="62" spans="1:6" x14ac:dyDescent="0.25">
      <c r="A62" t="s">
        <v>78</v>
      </c>
      <c r="B62">
        <v>2</v>
      </c>
      <c r="C62">
        <v>382</v>
      </c>
      <c r="F62" t="s">
        <v>14</v>
      </c>
    </row>
    <row r="63" spans="1:6" x14ac:dyDescent="0.25">
      <c r="A63" t="s">
        <v>79</v>
      </c>
      <c r="B63">
        <v>2</v>
      </c>
      <c r="C63">
        <v>398</v>
      </c>
      <c r="F63" t="s">
        <v>14</v>
      </c>
    </row>
    <row r="64" spans="1:6" x14ac:dyDescent="0.25">
      <c r="A64" t="s">
        <v>207</v>
      </c>
      <c r="B64">
        <v>4</v>
      </c>
      <c r="C64">
        <v>408</v>
      </c>
      <c r="F64" t="s">
        <v>14</v>
      </c>
    </row>
    <row r="65" spans="1:6" x14ac:dyDescent="0.25">
      <c r="A65" t="s">
        <v>82</v>
      </c>
      <c r="B65">
        <v>2</v>
      </c>
      <c r="C65">
        <v>418</v>
      </c>
      <c r="F65" t="s">
        <v>14</v>
      </c>
    </row>
    <row r="66" spans="1:6" x14ac:dyDescent="0.25">
      <c r="A66" t="s">
        <v>83</v>
      </c>
      <c r="B66">
        <v>2</v>
      </c>
      <c r="C66">
        <v>451</v>
      </c>
      <c r="F66" t="s">
        <v>14</v>
      </c>
    </row>
    <row r="67" spans="1:6" x14ac:dyDescent="0.25">
      <c r="A67" t="s">
        <v>85</v>
      </c>
      <c r="B67">
        <v>2</v>
      </c>
      <c r="C67">
        <v>490</v>
      </c>
      <c r="F67" t="s">
        <v>14</v>
      </c>
    </row>
    <row r="68" spans="1:6" x14ac:dyDescent="0.25">
      <c r="A68" t="s">
        <v>86</v>
      </c>
      <c r="B68">
        <v>2</v>
      </c>
      <c r="C68">
        <v>508</v>
      </c>
      <c r="F68" t="s">
        <v>14</v>
      </c>
    </row>
    <row r="69" spans="1:6" x14ac:dyDescent="0.25">
      <c r="A69" t="s">
        <v>87</v>
      </c>
      <c r="B69">
        <v>2</v>
      </c>
      <c r="C69">
        <v>510</v>
      </c>
      <c r="F69" t="s">
        <v>14</v>
      </c>
    </row>
    <row r="70" spans="1:6" x14ac:dyDescent="0.25">
      <c r="A70" t="s">
        <v>88</v>
      </c>
      <c r="B70">
        <v>2</v>
      </c>
      <c r="C70">
        <v>542</v>
      </c>
      <c r="F70" t="s">
        <v>14</v>
      </c>
    </row>
    <row r="71" spans="1:6" x14ac:dyDescent="0.25">
      <c r="A71" t="s">
        <v>89</v>
      </c>
      <c r="B71">
        <v>2</v>
      </c>
      <c r="C71">
        <v>545</v>
      </c>
      <c r="F71" t="s">
        <v>14</v>
      </c>
    </row>
    <row r="72" spans="1:6" x14ac:dyDescent="0.25">
      <c r="A72" t="s">
        <v>90</v>
      </c>
      <c r="B72">
        <v>2</v>
      </c>
      <c r="C72">
        <v>546</v>
      </c>
      <c r="F72" t="s">
        <v>14</v>
      </c>
    </row>
    <row r="73" spans="1:6" x14ac:dyDescent="0.25">
      <c r="A73" t="s">
        <v>91</v>
      </c>
      <c r="B73">
        <v>2</v>
      </c>
      <c r="C73">
        <v>553</v>
      </c>
      <c r="F73" t="s">
        <v>14</v>
      </c>
    </row>
    <row r="74" spans="1:6" x14ac:dyDescent="0.25">
      <c r="A74" t="s">
        <v>84</v>
      </c>
      <c r="B74">
        <v>4</v>
      </c>
      <c r="C74">
        <v>562</v>
      </c>
      <c r="F74" t="s">
        <v>14</v>
      </c>
    </row>
    <row r="75" spans="1:6" x14ac:dyDescent="0.25">
      <c r="A75" t="s">
        <v>92</v>
      </c>
      <c r="B75">
        <v>2</v>
      </c>
      <c r="C75">
        <v>573</v>
      </c>
      <c r="F75" t="s">
        <v>14</v>
      </c>
    </row>
    <row r="76" spans="1:6" x14ac:dyDescent="0.25">
      <c r="A76" t="s">
        <v>93</v>
      </c>
      <c r="B76">
        <v>2</v>
      </c>
      <c r="C76">
        <v>576</v>
      </c>
      <c r="F76" t="s">
        <v>14</v>
      </c>
    </row>
    <row r="77" spans="1:6" x14ac:dyDescent="0.25">
      <c r="A77" t="s">
        <v>95</v>
      </c>
      <c r="B77">
        <v>2</v>
      </c>
      <c r="C77">
        <v>605</v>
      </c>
      <c r="F77" t="s">
        <v>14</v>
      </c>
    </row>
    <row r="78" spans="1:6" x14ac:dyDescent="0.25">
      <c r="A78" t="s">
        <v>96</v>
      </c>
      <c r="B78">
        <v>2</v>
      </c>
      <c r="C78">
        <v>666</v>
      </c>
      <c r="F78" t="s">
        <v>14</v>
      </c>
    </row>
    <row r="79" spans="1:6" x14ac:dyDescent="0.25">
      <c r="A79" t="s">
        <v>94</v>
      </c>
      <c r="B79">
        <v>2</v>
      </c>
      <c r="C79">
        <v>668</v>
      </c>
      <c r="F79" t="s">
        <v>14</v>
      </c>
    </row>
    <row r="80" spans="1:6" x14ac:dyDescent="0.25">
      <c r="A80" t="s">
        <v>97</v>
      </c>
      <c r="B80">
        <v>2</v>
      </c>
      <c r="C80">
        <v>690</v>
      </c>
      <c r="F80" t="s">
        <v>14</v>
      </c>
    </row>
    <row r="81" spans="1:6" x14ac:dyDescent="0.25">
      <c r="A81" t="s">
        <v>98</v>
      </c>
      <c r="B81">
        <v>2</v>
      </c>
      <c r="C81">
        <v>693</v>
      </c>
      <c r="F81" t="s">
        <v>14</v>
      </c>
    </row>
    <row r="82" spans="1:6" x14ac:dyDescent="0.25">
      <c r="A82" t="s">
        <v>99</v>
      </c>
      <c r="B82">
        <v>2</v>
      </c>
      <c r="C82">
        <v>722</v>
      </c>
      <c r="F82" t="s">
        <v>14</v>
      </c>
    </row>
    <row r="83" spans="1:6" x14ac:dyDescent="0.25">
      <c r="A83" t="s">
        <v>100</v>
      </c>
      <c r="B83">
        <v>2</v>
      </c>
      <c r="C83">
        <v>748</v>
      </c>
      <c r="F83" t="s">
        <v>14</v>
      </c>
    </row>
    <row r="84" spans="1:6" x14ac:dyDescent="0.25">
      <c r="A84" t="s">
        <v>101</v>
      </c>
      <c r="B84">
        <v>2</v>
      </c>
      <c r="C84">
        <v>760</v>
      </c>
      <c r="F84" t="s">
        <v>14</v>
      </c>
    </row>
    <row r="85" spans="1:6" x14ac:dyDescent="0.25">
      <c r="A85" t="s">
        <v>102</v>
      </c>
      <c r="B85">
        <v>2</v>
      </c>
      <c r="C85">
        <v>790</v>
      </c>
      <c r="F85" t="s">
        <v>14</v>
      </c>
    </row>
    <row r="86" spans="1:6" x14ac:dyDescent="0.25">
      <c r="A86" t="s">
        <v>103</v>
      </c>
      <c r="B86">
        <v>2</v>
      </c>
      <c r="C86">
        <v>792</v>
      </c>
      <c r="F86" t="s">
        <v>14</v>
      </c>
    </row>
    <row r="87" spans="1:6" x14ac:dyDescent="0.25">
      <c r="A87" t="s">
        <v>104</v>
      </c>
      <c r="B87">
        <v>2</v>
      </c>
      <c r="C87">
        <v>1389</v>
      </c>
      <c r="F87" t="s">
        <v>14</v>
      </c>
    </row>
    <row r="89" spans="1:6" x14ac:dyDescent="0.25">
      <c r="A89" s="3" t="s">
        <v>105</v>
      </c>
    </row>
    <row r="90" spans="1:6" x14ac:dyDescent="0.25">
      <c r="A90" s="3" t="s">
        <v>6</v>
      </c>
      <c r="B90" s="3" t="s">
        <v>7</v>
      </c>
      <c r="C90" s="3" t="s">
        <v>8</v>
      </c>
      <c r="D90" s="3" t="s">
        <v>9</v>
      </c>
      <c r="E90" s="3" t="s">
        <v>10</v>
      </c>
      <c r="F90" s="3" t="s">
        <v>11</v>
      </c>
    </row>
    <row r="91" spans="1:6" x14ac:dyDescent="0.25">
      <c r="A91" s="5" t="s">
        <v>106</v>
      </c>
      <c r="B91" s="5">
        <v>2</v>
      </c>
      <c r="C91" s="5">
        <v>1368</v>
      </c>
      <c r="F91" t="s">
        <v>14</v>
      </c>
    </row>
    <row r="93" spans="1:6" x14ac:dyDescent="0.25">
      <c r="A93" s="3" t="s">
        <v>107</v>
      </c>
    </row>
    <row r="94" spans="1:6" x14ac:dyDescent="0.25">
      <c r="A94" s="3" t="s">
        <v>6</v>
      </c>
      <c r="B94" s="3" t="s">
        <v>7</v>
      </c>
      <c r="C94" s="3" t="s">
        <v>8</v>
      </c>
      <c r="D94" s="3" t="s">
        <v>9</v>
      </c>
      <c r="E94" s="3" t="s">
        <v>10</v>
      </c>
      <c r="F94" s="3" t="s">
        <v>11</v>
      </c>
    </row>
    <row r="95" spans="1:6" x14ac:dyDescent="0.25">
      <c r="A95" s="5" t="s">
        <v>108</v>
      </c>
      <c r="B95" s="5">
        <v>2</v>
      </c>
      <c r="C95" s="5">
        <v>562</v>
      </c>
      <c r="F95" t="s">
        <v>14</v>
      </c>
    </row>
    <row r="96" spans="1:6" x14ac:dyDescent="0.25">
      <c r="A96" s="5" t="s">
        <v>109</v>
      </c>
      <c r="B96" s="5">
        <v>2</v>
      </c>
      <c r="C96" s="5">
        <v>1389</v>
      </c>
      <c r="F96" t="s">
        <v>14</v>
      </c>
    </row>
    <row r="98" spans="1:6" x14ac:dyDescent="0.25">
      <c r="A98" s="3" t="s">
        <v>110</v>
      </c>
    </row>
    <row r="99" spans="1:6" x14ac:dyDescent="0.25">
      <c r="A99" s="3" t="s">
        <v>6</v>
      </c>
      <c r="B99" s="3" t="s">
        <v>7</v>
      </c>
      <c r="C99" s="3" t="s">
        <v>8</v>
      </c>
      <c r="D99" s="3" t="s">
        <v>9</v>
      </c>
      <c r="E99" s="3" t="s">
        <v>10</v>
      </c>
      <c r="F99" s="3" t="s">
        <v>11</v>
      </c>
    </row>
    <row r="100" spans="1:6" x14ac:dyDescent="0.25">
      <c r="A100" t="s">
        <v>112</v>
      </c>
      <c r="B100">
        <v>2</v>
      </c>
      <c r="C100">
        <v>258</v>
      </c>
      <c r="F100" t="s">
        <v>14</v>
      </c>
    </row>
    <row r="101" spans="1:6" x14ac:dyDescent="0.25">
      <c r="A101" t="s">
        <v>111</v>
      </c>
      <c r="B101">
        <v>2</v>
      </c>
      <c r="C101">
        <v>259</v>
      </c>
      <c r="F101" t="s">
        <v>14</v>
      </c>
    </row>
    <row r="102" spans="1:6" x14ac:dyDescent="0.25">
      <c r="A102" t="s">
        <v>113</v>
      </c>
      <c r="B102">
        <v>2</v>
      </c>
      <c r="C102">
        <v>294</v>
      </c>
      <c r="F102" t="s">
        <v>14</v>
      </c>
    </row>
    <row r="103" spans="1:6" x14ac:dyDescent="0.25">
      <c r="A103" t="s">
        <v>114</v>
      </c>
      <c r="B103">
        <v>2</v>
      </c>
      <c r="C103">
        <v>668</v>
      </c>
      <c r="F103" t="s">
        <v>14</v>
      </c>
    </row>
    <row r="105" spans="1:6" x14ac:dyDescent="0.25">
      <c r="A105" s="3" t="s">
        <v>115</v>
      </c>
    </row>
    <row r="106" spans="1:6" x14ac:dyDescent="0.25">
      <c r="A106" s="3" t="s">
        <v>6</v>
      </c>
      <c r="B106" s="3" t="s">
        <v>7</v>
      </c>
      <c r="C106" s="3" t="s">
        <v>8</v>
      </c>
      <c r="D106" s="3" t="s">
        <v>9</v>
      </c>
      <c r="E106" s="3" t="s">
        <v>10</v>
      </c>
      <c r="F106" s="3" t="s">
        <v>11</v>
      </c>
    </row>
    <row r="107" spans="1:6" x14ac:dyDescent="0.25">
      <c r="A107" t="s">
        <v>116</v>
      </c>
      <c r="B107">
        <v>2</v>
      </c>
      <c r="C107">
        <v>224</v>
      </c>
      <c r="F107" t="s">
        <v>14</v>
      </c>
    </row>
    <row r="108" spans="1:6" x14ac:dyDescent="0.25">
      <c r="A108" t="s">
        <v>117</v>
      </c>
      <c r="B108">
        <v>2</v>
      </c>
      <c r="C108">
        <v>227</v>
      </c>
      <c r="F108" t="s">
        <v>14</v>
      </c>
    </row>
    <row r="109" spans="1:6" x14ac:dyDescent="0.25">
      <c r="A109" t="s">
        <v>118</v>
      </c>
      <c r="B109">
        <v>2</v>
      </c>
      <c r="C109">
        <v>236</v>
      </c>
      <c r="F109" t="s">
        <v>14</v>
      </c>
    </row>
    <row r="110" spans="1:6" x14ac:dyDescent="0.25">
      <c r="A110" t="s">
        <v>119</v>
      </c>
      <c r="B110">
        <v>2</v>
      </c>
      <c r="C110">
        <v>256</v>
      </c>
      <c r="F110" t="s">
        <v>14</v>
      </c>
    </row>
    <row r="111" spans="1:6" x14ac:dyDescent="0.25">
      <c r="A111" t="s">
        <v>120</v>
      </c>
      <c r="B111">
        <v>2</v>
      </c>
      <c r="C111">
        <v>275</v>
      </c>
      <c r="F111" t="s">
        <v>14</v>
      </c>
    </row>
    <row r="112" spans="1:6" x14ac:dyDescent="0.25">
      <c r="A112" t="s">
        <v>121</v>
      </c>
      <c r="B112">
        <v>2</v>
      </c>
      <c r="C112">
        <v>316</v>
      </c>
      <c r="F112" t="s">
        <v>14</v>
      </c>
    </row>
    <row r="114" spans="1:6" x14ac:dyDescent="0.25">
      <c r="A114" s="3" t="s">
        <v>122</v>
      </c>
    </row>
    <row r="115" spans="1:6" x14ac:dyDescent="0.25">
      <c r="A115" s="3" t="s">
        <v>6</v>
      </c>
      <c r="B115" s="3" t="s">
        <v>7</v>
      </c>
      <c r="C115" s="3" t="s">
        <v>8</v>
      </c>
      <c r="D115" s="3" t="s">
        <v>9</v>
      </c>
      <c r="E115" s="3" t="s">
        <v>10</v>
      </c>
      <c r="F115" s="3" t="s">
        <v>11</v>
      </c>
    </row>
    <row r="116" spans="1:6" x14ac:dyDescent="0.25">
      <c r="A116" t="s">
        <v>123</v>
      </c>
      <c r="B116">
        <v>2</v>
      </c>
      <c r="C116">
        <v>827</v>
      </c>
      <c r="F116" t="s">
        <v>14</v>
      </c>
    </row>
    <row r="118" spans="1:6" x14ac:dyDescent="0.25">
      <c r="A118" s="3" t="s">
        <v>124</v>
      </c>
    </row>
    <row r="119" spans="1:6" x14ac:dyDescent="0.25">
      <c r="A119" s="3" t="s">
        <v>6</v>
      </c>
      <c r="B119" s="3" t="s">
        <v>7</v>
      </c>
      <c r="C119" s="3" t="s">
        <v>8</v>
      </c>
      <c r="D119" s="3" t="s">
        <v>9</v>
      </c>
      <c r="E119" s="3" t="s">
        <v>10</v>
      </c>
      <c r="F119" s="3" t="s">
        <v>11</v>
      </c>
    </row>
    <row r="120" spans="1:6" x14ac:dyDescent="0.25">
      <c r="A120" s="5" t="s">
        <v>125</v>
      </c>
      <c r="B120" s="5">
        <v>2</v>
      </c>
      <c r="C120" s="5">
        <v>827</v>
      </c>
      <c r="F120" t="s">
        <v>14</v>
      </c>
    </row>
    <row r="121" spans="1:6" x14ac:dyDescent="0.25">
      <c r="A121" s="5" t="s">
        <v>126</v>
      </c>
      <c r="B121" s="5">
        <v>2</v>
      </c>
      <c r="C121" s="5">
        <v>1409</v>
      </c>
      <c r="F121" t="s">
        <v>14</v>
      </c>
    </row>
    <row r="123" spans="1:6" x14ac:dyDescent="0.25">
      <c r="A123" s="3" t="s">
        <v>127</v>
      </c>
    </row>
    <row r="124" spans="1:6" x14ac:dyDescent="0.25">
      <c r="A124" s="3" t="s">
        <v>6</v>
      </c>
      <c r="B124" s="3" t="s">
        <v>7</v>
      </c>
      <c r="C124" s="3" t="s">
        <v>8</v>
      </c>
      <c r="D124" s="3" t="s">
        <v>9</v>
      </c>
      <c r="E124" s="3" t="s">
        <v>10</v>
      </c>
      <c r="F124" s="3" t="s">
        <v>11</v>
      </c>
    </row>
    <row r="125" spans="1:6" x14ac:dyDescent="0.25">
      <c r="A125" t="s">
        <v>128</v>
      </c>
      <c r="B125">
        <v>2</v>
      </c>
      <c r="C125">
        <v>249</v>
      </c>
      <c r="F125" t="s">
        <v>14</v>
      </c>
    </row>
    <row r="126" spans="1:6" x14ac:dyDescent="0.25">
      <c r="A126" t="s">
        <v>129</v>
      </c>
      <c r="B126">
        <v>2</v>
      </c>
      <c r="C126">
        <v>264</v>
      </c>
      <c r="F126" t="s">
        <v>14</v>
      </c>
    </row>
    <row r="127" spans="1:6" x14ac:dyDescent="0.25">
      <c r="A127" t="s">
        <v>130</v>
      </c>
      <c r="B127">
        <v>2</v>
      </c>
      <c r="C127">
        <v>306</v>
      </c>
      <c r="F127" t="s">
        <v>14</v>
      </c>
    </row>
    <row r="129" spans="1:6" x14ac:dyDescent="0.25">
      <c r="A129" s="3" t="s">
        <v>131</v>
      </c>
    </row>
    <row r="130" spans="1:6" x14ac:dyDescent="0.25">
      <c r="A130" s="3" t="s">
        <v>6</v>
      </c>
      <c r="B130" s="3" t="s">
        <v>7</v>
      </c>
      <c r="C130" s="3" t="s">
        <v>8</v>
      </c>
      <c r="D130" s="3" t="s">
        <v>9</v>
      </c>
      <c r="E130" s="3" t="s">
        <v>10</v>
      </c>
      <c r="F130" s="3" t="s">
        <v>11</v>
      </c>
    </row>
    <row r="131" spans="1:6" x14ac:dyDescent="0.25">
      <c r="A131" t="s">
        <v>132</v>
      </c>
      <c r="B131">
        <v>2</v>
      </c>
      <c r="C131">
        <v>668</v>
      </c>
      <c r="F131" t="s">
        <v>14</v>
      </c>
    </row>
    <row r="133" spans="1:6" x14ac:dyDescent="0.25">
      <c r="A133" s="3" t="s">
        <v>133</v>
      </c>
    </row>
    <row r="134" spans="1:6" x14ac:dyDescent="0.25">
      <c r="A134" s="3" t="s">
        <v>6</v>
      </c>
      <c r="B134" s="3" t="s">
        <v>7</v>
      </c>
      <c r="C134" s="3" t="s">
        <v>8</v>
      </c>
      <c r="D134" s="3" t="s">
        <v>9</v>
      </c>
      <c r="E134" s="3" t="s">
        <v>10</v>
      </c>
      <c r="F134" s="3" t="s">
        <v>11</v>
      </c>
    </row>
    <row r="135" spans="1:6" x14ac:dyDescent="0.25">
      <c r="A135" t="s">
        <v>134</v>
      </c>
      <c r="B135">
        <v>2</v>
      </c>
      <c r="C135">
        <v>3221</v>
      </c>
      <c r="F135" t="s">
        <v>14</v>
      </c>
    </row>
    <row r="137" spans="1:6" x14ac:dyDescent="0.25">
      <c r="A137" s="3" t="s">
        <v>135</v>
      </c>
    </row>
    <row r="138" spans="1:6" x14ac:dyDescent="0.25">
      <c r="A138" s="3" t="s">
        <v>6</v>
      </c>
      <c r="B138" s="3" t="s">
        <v>7</v>
      </c>
      <c r="C138" s="3" t="s">
        <v>8</v>
      </c>
      <c r="D138" s="3" t="s">
        <v>9</v>
      </c>
      <c r="E138" s="3" t="s">
        <v>10</v>
      </c>
      <c r="F138" s="3" t="s">
        <v>11</v>
      </c>
    </row>
    <row r="139" spans="1:6" x14ac:dyDescent="0.25">
      <c r="A139" s="5" t="s">
        <v>136</v>
      </c>
      <c r="B139" s="5">
        <v>2</v>
      </c>
      <c r="C139" s="5">
        <v>1454</v>
      </c>
      <c r="F139" t="s">
        <v>14</v>
      </c>
    </row>
    <row r="140" spans="1:6" x14ac:dyDescent="0.25">
      <c r="A140" s="5" t="s">
        <v>137</v>
      </c>
      <c r="B140" s="5">
        <v>2</v>
      </c>
      <c r="C140" s="5">
        <v>1567</v>
      </c>
      <c r="F140" t="s">
        <v>14</v>
      </c>
    </row>
    <row r="141" spans="1:6" x14ac:dyDescent="0.25">
      <c r="A141" s="5" t="s">
        <v>138</v>
      </c>
      <c r="B141" s="5">
        <v>2</v>
      </c>
      <c r="C141" s="5">
        <v>1594</v>
      </c>
      <c r="F141" t="s">
        <v>14</v>
      </c>
    </row>
    <row r="143" spans="1:6" x14ac:dyDescent="0.25">
      <c r="A143" s="3" t="s">
        <v>139</v>
      </c>
    </row>
    <row r="144" spans="1:6" x14ac:dyDescent="0.25">
      <c r="A144" s="3" t="s">
        <v>6</v>
      </c>
      <c r="B144" s="3" t="s">
        <v>7</v>
      </c>
      <c r="C144" s="3" t="s">
        <v>8</v>
      </c>
      <c r="D144" s="3" t="s">
        <v>9</v>
      </c>
      <c r="E144" s="3" t="s">
        <v>10</v>
      </c>
      <c r="F144" s="3" t="s">
        <v>11</v>
      </c>
    </row>
    <row r="145" spans="1:6" x14ac:dyDescent="0.25">
      <c r="A145" s="5" t="s">
        <v>140</v>
      </c>
      <c r="B145" s="5">
        <v>2</v>
      </c>
      <c r="C145" s="5">
        <v>827</v>
      </c>
      <c r="F145" t="s">
        <v>14</v>
      </c>
    </row>
    <row r="146" spans="1:6" x14ac:dyDescent="0.25">
      <c r="A146" s="5" t="s">
        <v>141</v>
      </c>
      <c r="B146" s="5">
        <v>2</v>
      </c>
      <c r="C146" s="5">
        <v>1464</v>
      </c>
      <c r="F146" t="s">
        <v>14</v>
      </c>
    </row>
    <row r="147" spans="1:6" x14ac:dyDescent="0.25">
      <c r="A147" s="5" t="s">
        <v>142</v>
      </c>
      <c r="B147" s="5">
        <v>2</v>
      </c>
      <c r="C147" s="5">
        <v>1506</v>
      </c>
      <c r="F147" t="s">
        <v>14</v>
      </c>
    </row>
    <row r="148" spans="1:6" x14ac:dyDescent="0.25">
      <c r="A148" s="5" t="s">
        <v>143</v>
      </c>
      <c r="B148" s="5">
        <v>2</v>
      </c>
      <c r="C148" s="5">
        <v>1612</v>
      </c>
      <c r="F148" t="s">
        <v>14</v>
      </c>
    </row>
    <row r="149" spans="1:6" x14ac:dyDescent="0.25">
      <c r="A149" s="5" t="s">
        <v>144</v>
      </c>
      <c r="B149" s="5">
        <v>2</v>
      </c>
      <c r="C149" s="5">
        <v>1633</v>
      </c>
      <c r="F149" t="s">
        <v>14</v>
      </c>
    </row>
    <row r="151" spans="1:6" x14ac:dyDescent="0.25">
      <c r="A151" s="3" t="s">
        <v>145</v>
      </c>
    </row>
    <row r="152" spans="1:6" x14ac:dyDescent="0.25">
      <c r="A152" s="3" t="s">
        <v>6</v>
      </c>
      <c r="B152" s="3" t="s">
        <v>7</v>
      </c>
      <c r="C152" s="3" t="s">
        <v>8</v>
      </c>
      <c r="D152" s="3" t="s">
        <v>9</v>
      </c>
      <c r="E152" s="3" t="s">
        <v>10</v>
      </c>
      <c r="F152" s="3" t="s">
        <v>11</v>
      </c>
    </row>
    <row r="153" spans="1:6" x14ac:dyDescent="0.25">
      <c r="A153" s="5" t="s">
        <v>146</v>
      </c>
      <c r="B153" s="5">
        <v>2</v>
      </c>
      <c r="C153" s="5">
        <v>1564</v>
      </c>
      <c r="F153" t="s">
        <v>14</v>
      </c>
    </row>
    <row r="154" spans="1:6" x14ac:dyDescent="0.25">
      <c r="A154" s="5" t="s">
        <v>147</v>
      </c>
      <c r="B154" s="5">
        <v>2</v>
      </c>
      <c r="C154" s="5">
        <v>1616</v>
      </c>
      <c r="F154" t="s">
        <v>14</v>
      </c>
    </row>
    <row r="155" spans="1:6" x14ac:dyDescent="0.25">
      <c r="A155" s="5" t="s">
        <v>148</v>
      </c>
      <c r="B155" s="5">
        <v>2</v>
      </c>
      <c r="C155" s="5">
        <v>1665</v>
      </c>
      <c r="F155" t="s">
        <v>14</v>
      </c>
    </row>
    <row r="156" spans="1:6" x14ac:dyDescent="0.25">
      <c r="A156" s="5" t="s">
        <v>149</v>
      </c>
      <c r="B156" s="5">
        <v>2</v>
      </c>
      <c r="C156" s="5">
        <v>1728</v>
      </c>
      <c r="F156" t="s">
        <v>14</v>
      </c>
    </row>
    <row r="158" spans="1:6" x14ac:dyDescent="0.25">
      <c r="A158" s="3" t="s">
        <v>150</v>
      </c>
    </row>
    <row r="159" spans="1:6" x14ac:dyDescent="0.25">
      <c r="A159" s="3" t="s">
        <v>6</v>
      </c>
      <c r="B159" s="3" t="s">
        <v>7</v>
      </c>
      <c r="C159" s="3" t="s">
        <v>8</v>
      </c>
      <c r="D159" s="3" t="s">
        <v>9</v>
      </c>
      <c r="E159" s="3" t="s">
        <v>10</v>
      </c>
      <c r="F159" s="3" t="s">
        <v>11</v>
      </c>
    </row>
    <row r="160" spans="1:6" x14ac:dyDescent="0.25">
      <c r="A160" t="s">
        <v>151</v>
      </c>
      <c r="B160">
        <v>2</v>
      </c>
      <c r="C160">
        <v>827</v>
      </c>
      <c r="F160" t="s">
        <v>14</v>
      </c>
    </row>
    <row r="161" spans="1:6" x14ac:dyDescent="0.25">
      <c r="A161" t="s">
        <v>152</v>
      </c>
      <c r="B161">
        <v>2</v>
      </c>
      <c r="C161">
        <v>1315</v>
      </c>
      <c r="F161" t="s">
        <v>14</v>
      </c>
    </row>
    <row r="163" spans="1:6" x14ac:dyDescent="0.25">
      <c r="A163" s="3" t="s">
        <v>153</v>
      </c>
    </row>
    <row r="164" spans="1:6" x14ac:dyDescent="0.25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</row>
    <row r="165" spans="1:6" x14ac:dyDescent="0.25">
      <c r="A165" t="s">
        <v>154</v>
      </c>
      <c r="B165">
        <v>2</v>
      </c>
      <c r="C165">
        <v>318</v>
      </c>
      <c r="F165" t="s">
        <v>14</v>
      </c>
    </row>
    <row r="166" spans="1:6" x14ac:dyDescent="0.25">
      <c r="A166" t="s">
        <v>155</v>
      </c>
      <c r="B166">
        <v>2</v>
      </c>
      <c r="C166">
        <v>371</v>
      </c>
      <c r="F166" t="s">
        <v>14</v>
      </c>
    </row>
    <row r="167" spans="1:6" x14ac:dyDescent="0.25">
      <c r="A167" t="s">
        <v>156</v>
      </c>
      <c r="B167">
        <v>2</v>
      </c>
      <c r="C167">
        <v>379</v>
      </c>
      <c r="F167" t="s">
        <v>14</v>
      </c>
    </row>
    <row r="168" spans="1:6" x14ac:dyDescent="0.25">
      <c r="A168" t="s">
        <v>157</v>
      </c>
      <c r="B168">
        <v>2</v>
      </c>
      <c r="C168">
        <v>394</v>
      </c>
      <c r="F168" t="s">
        <v>14</v>
      </c>
    </row>
    <row r="169" spans="1:6" x14ac:dyDescent="0.25">
      <c r="A169" t="s">
        <v>208</v>
      </c>
      <c r="B169">
        <v>4</v>
      </c>
      <c r="C169">
        <v>409</v>
      </c>
      <c r="F169" t="s">
        <v>14</v>
      </c>
    </row>
    <row r="170" spans="1:6" x14ac:dyDescent="0.25">
      <c r="A170" t="s">
        <v>192</v>
      </c>
      <c r="B170">
        <v>2</v>
      </c>
      <c r="C170">
        <v>418</v>
      </c>
      <c r="F170" t="s">
        <v>14</v>
      </c>
    </row>
    <row r="171" spans="1:6" x14ac:dyDescent="0.25">
      <c r="A171" t="s">
        <v>193</v>
      </c>
      <c r="B171">
        <v>2</v>
      </c>
      <c r="C171">
        <v>426</v>
      </c>
      <c r="F171" t="s">
        <v>14</v>
      </c>
    </row>
    <row r="172" spans="1:6" x14ac:dyDescent="0.25">
      <c r="A172" t="s">
        <v>161</v>
      </c>
      <c r="B172">
        <v>2</v>
      </c>
      <c r="C172">
        <v>433</v>
      </c>
      <c r="F172" t="s">
        <v>14</v>
      </c>
    </row>
    <row r="173" spans="1:6" x14ac:dyDescent="0.25">
      <c r="A173" t="s">
        <v>162</v>
      </c>
      <c r="B173">
        <v>2</v>
      </c>
      <c r="C173">
        <v>443</v>
      </c>
      <c r="F173" t="s">
        <v>14</v>
      </c>
    </row>
    <row r="174" spans="1:6" x14ac:dyDescent="0.25">
      <c r="A174" t="s">
        <v>164</v>
      </c>
      <c r="B174">
        <v>2</v>
      </c>
      <c r="C174">
        <v>462</v>
      </c>
      <c r="F174" t="s">
        <v>14</v>
      </c>
    </row>
    <row r="175" spans="1:6" x14ac:dyDescent="0.25">
      <c r="A175" t="s">
        <v>163</v>
      </c>
      <c r="B175">
        <v>2</v>
      </c>
      <c r="C175">
        <v>471</v>
      </c>
      <c r="F175" t="s">
        <v>14</v>
      </c>
    </row>
    <row r="176" spans="1:6" x14ac:dyDescent="0.25">
      <c r="A176" t="s">
        <v>166</v>
      </c>
      <c r="B176">
        <v>2</v>
      </c>
      <c r="C176">
        <v>509</v>
      </c>
      <c r="F176" t="s">
        <v>14</v>
      </c>
    </row>
    <row r="177" spans="1:6" x14ac:dyDescent="0.25">
      <c r="A177" t="s">
        <v>165</v>
      </c>
      <c r="B177">
        <v>2</v>
      </c>
      <c r="C177">
        <v>583</v>
      </c>
      <c r="F177" t="s">
        <v>14</v>
      </c>
    </row>
    <row r="178" spans="1:6" x14ac:dyDescent="0.25">
      <c r="A178" t="s">
        <v>167</v>
      </c>
      <c r="B178">
        <v>2</v>
      </c>
      <c r="C178">
        <v>626</v>
      </c>
      <c r="F178" t="s">
        <v>14</v>
      </c>
    </row>
    <row r="179" spans="1:6" x14ac:dyDescent="0.25">
      <c r="A179" t="s">
        <v>209</v>
      </c>
      <c r="B179">
        <v>4</v>
      </c>
      <c r="C179">
        <v>753</v>
      </c>
      <c r="F179" t="s">
        <v>14</v>
      </c>
    </row>
    <row r="180" spans="1:6" x14ac:dyDescent="0.25">
      <c r="A180" t="s">
        <v>170</v>
      </c>
      <c r="B180">
        <v>2</v>
      </c>
      <c r="C180">
        <v>838</v>
      </c>
      <c r="F180" t="s">
        <v>14</v>
      </c>
    </row>
    <row r="181" spans="1:6" x14ac:dyDescent="0.25">
      <c r="A181" t="s">
        <v>171</v>
      </c>
      <c r="B181">
        <v>2</v>
      </c>
      <c r="C181">
        <v>891</v>
      </c>
      <c r="F181" t="s">
        <v>14</v>
      </c>
    </row>
    <row r="182" spans="1:6" x14ac:dyDescent="0.25">
      <c r="A182" t="s">
        <v>172</v>
      </c>
      <c r="B182">
        <v>2</v>
      </c>
      <c r="C182">
        <v>912</v>
      </c>
      <c r="F182" t="s">
        <v>14</v>
      </c>
    </row>
    <row r="183" spans="1:6" x14ac:dyDescent="0.25">
      <c r="A183" t="s">
        <v>173</v>
      </c>
      <c r="B183">
        <v>2</v>
      </c>
      <c r="C183">
        <v>1899</v>
      </c>
      <c r="F183" t="s">
        <v>14</v>
      </c>
    </row>
    <row r="184" spans="1:6" x14ac:dyDescent="0.25">
      <c r="A184" t="s">
        <v>174</v>
      </c>
      <c r="B184">
        <v>2</v>
      </c>
      <c r="C184">
        <v>1947</v>
      </c>
      <c r="F184" t="s">
        <v>14</v>
      </c>
    </row>
    <row r="185" spans="1:6" x14ac:dyDescent="0.25">
      <c r="A185" t="s">
        <v>175</v>
      </c>
      <c r="B185">
        <v>2</v>
      </c>
      <c r="C185">
        <v>1973</v>
      </c>
      <c r="F185" t="s">
        <v>14</v>
      </c>
    </row>
    <row r="187" spans="1:6" x14ac:dyDescent="0.25">
      <c r="A187" s="6" t="s">
        <v>176</v>
      </c>
    </row>
    <row r="189" spans="1:6" x14ac:dyDescent="0.25">
      <c r="A189" s="6" t="s">
        <v>177</v>
      </c>
    </row>
    <row r="190" spans="1:6" x14ac:dyDescent="0.25">
      <c r="A190" s="3" t="s">
        <v>6</v>
      </c>
      <c r="B190" s="3" t="s">
        <v>7</v>
      </c>
      <c r="C190" s="3" t="s">
        <v>8</v>
      </c>
      <c r="D190" s="3" t="s">
        <v>9</v>
      </c>
      <c r="E190" s="3" t="s">
        <v>10</v>
      </c>
    </row>
    <row r="191" spans="1:6" x14ac:dyDescent="0.25">
      <c r="A191" t="s">
        <v>178</v>
      </c>
      <c r="B191">
        <v>2</v>
      </c>
      <c r="C191">
        <v>3908</v>
      </c>
    </row>
    <row r="193" spans="1:5" x14ac:dyDescent="0.25">
      <c r="A193" s="3" t="s">
        <v>5</v>
      </c>
    </row>
    <row r="194" spans="1:5" x14ac:dyDescent="0.25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</row>
    <row r="195" spans="1:5" x14ac:dyDescent="0.25">
      <c r="A195" t="s">
        <v>179</v>
      </c>
      <c r="B195">
        <v>2</v>
      </c>
      <c r="C195">
        <v>1380</v>
      </c>
    </row>
    <row r="196" spans="1:5" x14ac:dyDescent="0.25">
      <c r="A196" t="s">
        <v>194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9449-1099-4099-A795-32D8C4BF610F}">
  <dimension ref="A1:M198"/>
  <sheetViews>
    <sheetView zoomScale="80" zoomScaleNormal="80" workbookViewId="0">
      <selection activeCell="H9" sqref="H9"/>
    </sheetView>
  </sheetViews>
  <sheetFormatPr defaultRowHeight="15" x14ac:dyDescent="0.25"/>
  <cols>
    <col min="1" max="1" width="36.7109375" customWidth="1"/>
  </cols>
  <sheetData>
    <row r="1" spans="1:13" ht="20.25" x14ac:dyDescent="0.3">
      <c r="A1" s="1" t="s">
        <v>0</v>
      </c>
      <c r="G1" t="s">
        <v>1</v>
      </c>
    </row>
    <row r="2" spans="1:13" x14ac:dyDescent="0.25">
      <c r="A2" s="2" t="s">
        <v>195</v>
      </c>
      <c r="G2" t="s">
        <v>2</v>
      </c>
    </row>
    <row r="3" spans="1:13" x14ac:dyDescent="0.25">
      <c r="A3" s="2"/>
      <c r="B3" s="2"/>
      <c r="G3" t="s">
        <v>196</v>
      </c>
    </row>
    <row r="4" spans="1:13" x14ac:dyDescent="0.25">
      <c r="A4" s="3"/>
    </row>
    <row r="5" spans="1:13" x14ac:dyDescent="0.25">
      <c r="A5" s="3"/>
    </row>
    <row r="6" spans="1:13" x14ac:dyDescent="0.25">
      <c r="A6" s="3"/>
    </row>
    <row r="7" spans="1:13" ht="20.25" x14ac:dyDescent="0.3">
      <c r="H7" s="1" t="s">
        <v>4</v>
      </c>
    </row>
    <row r="8" spans="1:13" x14ac:dyDescent="0.25">
      <c r="A8" s="3" t="s">
        <v>5</v>
      </c>
      <c r="H8" s="2" t="s">
        <v>197</v>
      </c>
    </row>
    <row r="9" spans="1:13" x14ac:dyDescent="0.25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H9" s="3" t="s">
        <v>12</v>
      </c>
    </row>
    <row r="10" spans="1:13" x14ac:dyDescent="0.25">
      <c r="A10" t="s">
        <v>13</v>
      </c>
      <c r="B10">
        <v>2</v>
      </c>
      <c r="C10">
        <v>1700</v>
      </c>
      <c r="F10" t="s">
        <v>14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</row>
    <row r="11" spans="1:13" x14ac:dyDescent="0.25">
      <c r="A11" s="4" t="s">
        <v>198</v>
      </c>
      <c r="H11" t="s">
        <v>21</v>
      </c>
      <c r="K11">
        <f>3422+1821+670+(-12+0+0)</f>
        <v>5901</v>
      </c>
      <c r="L11">
        <f>3422+1821+791+(-12+0+0)</f>
        <v>6022</v>
      </c>
      <c r="M11">
        <f>1353+1386+2052+961+820+(-23+0+0+0+0)</f>
        <v>6549</v>
      </c>
    </row>
    <row r="12" spans="1:13" x14ac:dyDescent="0.25">
      <c r="A12" t="s">
        <v>22</v>
      </c>
      <c r="B12">
        <v>2</v>
      </c>
      <c r="C12">
        <v>1780</v>
      </c>
      <c r="H12" t="s">
        <v>23</v>
      </c>
      <c r="I12">
        <f>3723+1722+355+(-17+0+0)</f>
        <v>5783</v>
      </c>
      <c r="J12">
        <f>3729+1680+343+(-10+0+0)</f>
        <v>5742</v>
      </c>
      <c r="K12">
        <f>3422+1821+608+(-12+0+0)</f>
        <v>5839</v>
      </c>
      <c r="M12">
        <f>1353+1386+2052+961+570+(-23+0+0+0+-1)</f>
        <v>6298</v>
      </c>
    </row>
    <row r="13" spans="1:13" x14ac:dyDescent="0.25">
      <c r="A13" s="4" t="s">
        <v>199</v>
      </c>
      <c r="H13" t="s">
        <v>25</v>
      </c>
      <c r="I13">
        <f>3723+1722+323+(-17+0+0)</f>
        <v>5751</v>
      </c>
      <c r="J13">
        <f>3729+1680+309+(-10+0+0)</f>
        <v>5708</v>
      </c>
      <c r="K13">
        <f>3422+1821+604+(-12+0+0)</f>
        <v>5835</v>
      </c>
      <c r="L13">
        <f>3422+1821+733+(-12+0+0)</f>
        <v>5964</v>
      </c>
      <c r="M13">
        <f>1353+1386+2052+961+518+(-23+0+0+0+-2)</f>
        <v>6245</v>
      </c>
    </row>
    <row r="14" spans="1:13" x14ac:dyDescent="0.25">
      <c r="A14" s="4"/>
      <c r="H14" t="s">
        <v>26</v>
      </c>
      <c r="K14">
        <f>3422+1755+638+(-12+0+0)</f>
        <v>5803</v>
      </c>
      <c r="L14">
        <f>3422+1755+762+(-12+0+0)</f>
        <v>5927</v>
      </c>
      <c r="M14">
        <f>1353+1386+2052+939+450+(-23+0+0+0+0)</f>
        <v>6157</v>
      </c>
    </row>
    <row r="15" spans="1:13" x14ac:dyDescent="0.25">
      <c r="A15" s="3" t="s">
        <v>27</v>
      </c>
      <c r="H15" t="s">
        <v>28</v>
      </c>
      <c r="I15">
        <f>3723+1699+304+(-17+0+0)</f>
        <v>5709</v>
      </c>
      <c r="J15">
        <f>3729+1651+299+(-10+0+0)</f>
        <v>5669</v>
      </c>
      <c r="K15">
        <f>3422+1755+612+(-12+0+0)</f>
        <v>5777</v>
      </c>
      <c r="M15">
        <f>1353+1386+2052+939+498+(-23+0+0+0+-1)</f>
        <v>6204</v>
      </c>
    </row>
    <row r="16" spans="1:13" x14ac:dyDescent="0.25">
      <c r="A16" s="3" t="s">
        <v>6</v>
      </c>
      <c r="B16" s="3" t="s">
        <v>7</v>
      </c>
      <c r="C16" s="3" t="s">
        <v>8</v>
      </c>
      <c r="D16" s="3" t="s">
        <v>9</v>
      </c>
      <c r="E16" s="3" t="s">
        <v>10</v>
      </c>
      <c r="F16" s="3" t="s">
        <v>11</v>
      </c>
      <c r="H16" t="s">
        <v>29</v>
      </c>
      <c r="I16">
        <f>3723+1699+313+(-17+0+0)</f>
        <v>5718</v>
      </c>
      <c r="J16">
        <f>3729+1651+308+(-10+0+0)</f>
        <v>5678</v>
      </c>
      <c r="K16">
        <f>3422+1755+642+(-12+0+0)</f>
        <v>5807</v>
      </c>
      <c r="L16">
        <f>3422+1755+761+(-12+0+0)</f>
        <v>5926</v>
      </c>
      <c r="M16">
        <f>1353+1386+2001+883+465+(-23+0+0+0+0)</f>
        <v>6065</v>
      </c>
    </row>
    <row r="17" spans="1:13" x14ac:dyDescent="0.25">
      <c r="A17" t="s">
        <v>30</v>
      </c>
      <c r="B17">
        <v>2</v>
      </c>
      <c r="C17">
        <v>3723</v>
      </c>
      <c r="F17" t="s">
        <v>14</v>
      </c>
      <c r="H17" t="s">
        <v>31</v>
      </c>
      <c r="K17">
        <f>3556+1704+511+(-12+0+0)</f>
        <v>5759</v>
      </c>
      <c r="L17">
        <f>3556+1704+617+(-12+0+0)</f>
        <v>5865</v>
      </c>
      <c r="M17">
        <f>1353+1386+2001+883+372+(-23+0+0+0+-1)</f>
        <v>5971</v>
      </c>
    </row>
    <row r="18" spans="1:13" x14ac:dyDescent="0.25">
      <c r="A18" t="s">
        <v>32</v>
      </c>
      <c r="B18">
        <v>2</v>
      </c>
      <c r="C18">
        <v>3779</v>
      </c>
      <c r="F18" t="s">
        <v>14</v>
      </c>
      <c r="H18" t="s">
        <v>33</v>
      </c>
      <c r="I18">
        <f>3779+1587+299+(-17+0+0)</f>
        <v>5648</v>
      </c>
      <c r="J18">
        <f>3785+1533+309+(-10+0+0)</f>
        <v>5617</v>
      </c>
      <c r="K18">
        <f>3556+1704+458+(-12+0+0)</f>
        <v>5706</v>
      </c>
      <c r="M18">
        <f>1353+1386+2001+794+436+(-23+0+0+0+0)</f>
        <v>5947</v>
      </c>
    </row>
    <row r="19" spans="1:13" x14ac:dyDescent="0.25">
      <c r="H19" t="s">
        <v>34</v>
      </c>
      <c r="I19">
        <f>3779+1587+272+(-17+0+0)</f>
        <v>5621</v>
      </c>
      <c r="J19">
        <f>3785+1533+279+(-10+0+0)</f>
        <v>5587</v>
      </c>
      <c r="K19">
        <f>3556+1704+465+(-12+0+0)</f>
        <v>5713</v>
      </c>
      <c r="L19">
        <f>3556+1704+569+(-12+0+0)</f>
        <v>5817</v>
      </c>
      <c r="M19">
        <f>1353+1386+2001+794+490+(-23+0+0+0+-1)</f>
        <v>6000</v>
      </c>
    </row>
    <row r="20" spans="1:13" x14ac:dyDescent="0.25">
      <c r="A20" s="3" t="s">
        <v>35</v>
      </c>
      <c r="H20" t="s">
        <v>36</v>
      </c>
      <c r="K20">
        <f>3556+1649+477+(-12+0+0)</f>
        <v>5670</v>
      </c>
      <c r="L20">
        <f>3556+1649+572+(-12+0+0)</f>
        <v>5765</v>
      </c>
      <c r="M20">
        <f>1353+1386+2079+660+474+(-23+0+0+0+0)</f>
        <v>5929</v>
      </c>
    </row>
    <row r="21" spans="1:13" x14ac:dyDescent="0.25">
      <c r="A21" s="3" t="s">
        <v>6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H21" t="s">
        <v>37</v>
      </c>
      <c r="I21">
        <f>3779+1543+277+(-17+1+0)</f>
        <v>5583</v>
      </c>
      <c r="J21">
        <f>3785+1485+288+(-10+1+0)</f>
        <v>5549</v>
      </c>
      <c r="K21">
        <f>3556+1649+442+(-12+0+0)</f>
        <v>5635</v>
      </c>
      <c r="M21">
        <f>1353+1386+2079+660+424+(-23+0+0+0+-1)</f>
        <v>5878</v>
      </c>
    </row>
    <row r="22" spans="1:13" x14ac:dyDescent="0.25">
      <c r="A22" t="s">
        <v>38</v>
      </c>
      <c r="B22">
        <v>2</v>
      </c>
      <c r="C22">
        <v>3422</v>
      </c>
      <c r="F22" t="s">
        <v>14</v>
      </c>
      <c r="H22" t="s">
        <v>39</v>
      </c>
      <c r="I22">
        <f>3779+1543+286+(-17+1+0)</f>
        <v>5592</v>
      </c>
      <c r="J22">
        <f>3785+1485+295+(-10+1+0)</f>
        <v>5556</v>
      </c>
      <c r="K22">
        <f>3556+1649+467+(-12+0+0)</f>
        <v>5660</v>
      </c>
      <c r="L22">
        <f>3556+1649+552+(-12+0+0)</f>
        <v>5745</v>
      </c>
      <c r="M22">
        <f>1353+1386+2079+615+464+(-23+0+0+0+0)</f>
        <v>5874</v>
      </c>
    </row>
    <row r="23" spans="1:13" x14ac:dyDescent="0.25">
      <c r="A23" t="s">
        <v>40</v>
      </c>
      <c r="B23">
        <v>2</v>
      </c>
      <c r="C23">
        <v>3544</v>
      </c>
      <c r="F23" t="s">
        <v>14</v>
      </c>
      <c r="H23" t="s">
        <v>41</v>
      </c>
      <c r="I23">
        <f>3556+872+704+372+(-24+0+0+0)</f>
        <v>5480</v>
      </c>
      <c r="J23">
        <f>3561+872+704+334+(-7+0+0+0)</f>
        <v>5464</v>
      </c>
      <c r="K23">
        <f>3544+872+704+416+(-4+0+0+0)</f>
        <v>5532</v>
      </c>
      <c r="M23">
        <f>1353+1386+2079+615+479+(-23+0+0+0+-1)</f>
        <v>5888</v>
      </c>
    </row>
    <row r="24" spans="1:13" x14ac:dyDescent="0.25">
      <c r="A24" t="s">
        <v>42</v>
      </c>
      <c r="B24">
        <v>2</v>
      </c>
      <c r="C24">
        <v>3556</v>
      </c>
      <c r="H24" t="s">
        <v>43</v>
      </c>
      <c r="I24">
        <f>3556+872+704+332+(-24+0+0+0)</f>
        <v>5440</v>
      </c>
      <c r="J24">
        <f>3561+872+704+294+(-7+0+0+0)</f>
        <v>5424</v>
      </c>
      <c r="K24">
        <f>3544+872+704+373+(-4+0+0+0)</f>
        <v>5489</v>
      </c>
      <c r="M24">
        <f>1353+1386+2079+615+522+(-23+0+0+0+-2)</f>
        <v>5930</v>
      </c>
    </row>
    <row r="25" spans="1:13" x14ac:dyDescent="0.25">
      <c r="H25" t="s">
        <v>44</v>
      </c>
      <c r="I25">
        <f>3556+872+592+394+(-24+0+6+0)</f>
        <v>5396</v>
      </c>
      <c r="J25">
        <f>3561+872+592+353+(-7+0+0+0)</f>
        <v>5371</v>
      </c>
      <c r="K25">
        <f>3544+872+592+430+(-4+0+0+0)</f>
        <v>5434</v>
      </c>
    </row>
    <row r="26" spans="1:13" x14ac:dyDescent="0.25">
      <c r="A26" s="3" t="s">
        <v>45</v>
      </c>
      <c r="H26" t="s">
        <v>46</v>
      </c>
      <c r="I26">
        <f>3556+872+592+394+(-24+0+6+0)</f>
        <v>5396</v>
      </c>
      <c r="J26">
        <f>3561+872+592+354+(-7+0+0+0)</f>
        <v>5372</v>
      </c>
      <c r="K26">
        <f>3544+872+592+426+(-4+0+0+0)</f>
        <v>5430</v>
      </c>
    </row>
    <row r="27" spans="1:13" x14ac:dyDescent="0.25">
      <c r="A27" s="3" t="s">
        <v>6</v>
      </c>
      <c r="B27" s="3" t="s">
        <v>7</v>
      </c>
      <c r="C27" s="3" t="s">
        <v>8</v>
      </c>
      <c r="D27" s="3" t="s">
        <v>9</v>
      </c>
      <c r="E27" s="3" t="s">
        <v>10</v>
      </c>
      <c r="F27" s="3" t="s">
        <v>11</v>
      </c>
      <c r="H27" t="s">
        <v>47</v>
      </c>
      <c r="I27">
        <f>3556+1464+331+(-24+17+0)</f>
        <v>5344</v>
      </c>
      <c r="J27">
        <f>3561+1442+320+(-7+4+0)</f>
        <v>5320</v>
      </c>
      <c r="K27">
        <f>3544+1464+368+(-4+2+0)</f>
        <v>5374</v>
      </c>
    </row>
    <row r="28" spans="1:13" x14ac:dyDescent="0.25">
      <c r="A28" t="s">
        <v>48</v>
      </c>
      <c r="B28">
        <v>2</v>
      </c>
      <c r="C28">
        <v>3556</v>
      </c>
      <c r="F28" t="s">
        <v>14</v>
      </c>
      <c r="H28" t="s">
        <v>49</v>
      </c>
      <c r="I28">
        <f>3556+1464+330+(-24+17+0)</f>
        <v>5343</v>
      </c>
      <c r="J28">
        <f>3561+1442+317+(-7+4+0)</f>
        <v>5317</v>
      </c>
      <c r="K28">
        <f>3544+1464+357+(-4+2+0)</f>
        <v>5363</v>
      </c>
    </row>
    <row r="29" spans="1:13" x14ac:dyDescent="0.25">
      <c r="H29" t="s">
        <v>50</v>
      </c>
      <c r="I29">
        <f>872+3394+873+(-4+0+0)</f>
        <v>5135</v>
      </c>
      <c r="J29">
        <f>872+3394+870+(-4+0+0)</f>
        <v>5132</v>
      </c>
    </row>
    <row r="30" spans="1:13" x14ac:dyDescent="0.25">
      <c r="A30" s="3" t="s">
        <v>51</v>
      </c>
      <c r="H30" t="s">
        <v>52</v>
      </c>
      <c r="I30">
        <f>872+3394+826+(-4+0+0)</f>
        <v>5088</v>
      </c>
      <c r="J30">
        <f>872+3394+838+(-4+0+0)</f>
        <v>5100</v>
      </c>
    </row>
    <row r="31" spans="1:13" x14ac:dyDescent="0.25">
      <c r="A31" s="3" t="s">
        <v>6</v>
      </c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</row>
    <row r="32" spans="1:13" x14ac:dyDescent="0.25">
      <c r="A32" t="s">
        <v>53</v>
      </c>
      <c r="B32">
        <v>2</v>
      </c>
      <c r="C32">
        <v>3561</v>
      </c>
      <c r="F32" t="s">
        <v>14</v>
      </c>
    </row>
    <row r="33" spans="1:6" x14ac:dyDescent="0.25">
      <c r="A33" t="s">
        <v>54</v>
      </c>
      <c r="B33">
        <v>2</v>
      </c>
      <c r="C33">
        <v>3729</v>
      </c>
      <c r="F33" t="s">
        <v>14</v>
      </c>
    </row>
    <row r="34" spans="1:6" x14ac:dyDescent="0.25">
      <c r="A34" t="s">
        <v>55</v>
      </c>
      <c r="B34">
        <v>2</v>
      </c>
      <c r="C34">
        <v>3785</v>
      </c>
      <c r="F34" t="s">
        <v>14</v>
      </c>
    </row>
    <row r="36" spans="1:6" x14ac:dyDescent="0.25">
      <c r="A36" s="3" t="s">
        <v>56</v>
      </c>
    </row>
    <row r="37" spans="1:6" x14ac:dyDescent="0.25">
      <c r="A37" s="3" t="s">
        <v>6</v>
      </c>
      <c r="B37" s="3" t="s">
        <v>7</v>
      </c>
      <c r="C37" s="3" t="s">
        <v>8</v>
      </c>
      <c r="D37" s="3" t="s">
        <v>9</v>
      </c>
      <c r="E37" s="3" t="s">
        <v>10</v>
      </c>
      <c r="F37" s="3" t="s">
        <v>11</v>
      </c>
    </row>
    <row r="38" spans="1:6" x14ac:dyDescent="0.25">
      <c r="A38" t="s">
        <v>57</v>
      </c>
      <c r="B38">
        <v>2</v>
      </c>
      <c r="C38">
        <v>330</v>
      </c>
      <c r="F38" t="s">
        <v>14</v>
      </c>
    </row>
    <row r="39" spans="1:6" x14ac:dyDescent="0.25">
      <c r="A39" t="s">
        <v>58</v>
      </c>
      <c r="B39">
        <v>2</v>
      </c>
      <c r="C39">
        <v>331</v>
      </c>
      <c r="F39" t="s">
        <v>14</v>
      </c>
    </row>
    <row r="40" spans="1:6" x14ac:dyDescent="0.25">
      <c r="A40" t="s">
        <v>59</v>
      </c>
      <c r="B40">
        <v>2</v>
      </c>
      <c r="C40">
        <v>332</v>
      </c>
      <c r="F40" t="s">
        <v>14</v>
      </c>
    </row>
    <row r="41" spans="1:6" x14ac:dyDescent="0.25">
      <c r="A41" t="s">
        <v>200</v>
      </c>
      <c r="B41">
        <v>4</v>
      </c>
      <c r="C41">
        <v>394</v>
      </c>
      <c r="F41" t="s">
        <v>14</v>
      </c>
    </row>
    <row r="43" spans="1:6" x14ac:dyDescent="0.25">
      <c r="A43" s="3" t="s">
        <v>62</v>
      </c>
    </row>
    <row r="44" spans="1:6" x14ac:dyDescent="0.25">
      <c r="A44" s="3" t="s">
        <v>6</v>
      </c>
      <c r="B44" s="3" t="s">
        <v>7</v>
      </c>
      <c r="C44" s="3" t="s">
        <v>8</v>
      </c>
      <c r="D44" s="3" t="s">
        <v>9</v>
      </c>
      <c r="E44" s="3" t="s">
        <v>10</v>
      </c>
      <c r="F44" s="3" t="s">
        <v>11</v>
      </c>
    </row>
    <row r="45" spans="1:6" x14ac:dyDescent="0.25">
      <c r="A45" t="s">
        <v>63</v>
      </c>
      <c r="B45">
        <v>2</v>
      </c>
      <c r="C45">
        <v>279</v>
      </c>
      <c r="F45" t="s">
        <v>14</v>
      </c>
    </row>
    <row r="46" spans="1:6" x14ac:dyDescent="0.25">
      <c r="A46" t="s">
        <v>64</v>
      </c>
      <c r="B46">
        <v>2</v>
      </c>
      <c r="C46">
        <v>288</v>
      </c>
      <c r="F46" t="s">
        <v>14</v>
      </c>
    </row>
    <row r="47" spans="1:6" x14ac:dyDescent="0.25">
      <c r="A47" t="s">
        <v>188</v>
      </c>
      <c r="B47">
        <v>2</v>
      </c>
      <c r="C47">
        <v>294</v>
      </c>
      <c r="F47" t="s">
        <v>14</v>
      </c>
    </row>
    <row r="48" spans="1:6" x14ac:dyDescent="0.25">
      <c r="A48" t="s">
        <v>189</v>
      </c>
      <c r="B48">
        <v>2</v>
      </c>
      <c r="C48">
        <v>295</v>
      </c>
      <c r="F48" t="s">
        <v>14</v>
      </c>
    </row>
    <row r="49" spans="1:6" x14ac:dyDescent="0.25">
      <c r="A49" t="s">
        <v>65</v>
      </c>
      <c r="B49">
        <v>2</v>
      </c>
      <c r="C49">
        <v>299</v>
      </c>
      <c r="F49" t="s">
        <v>14</v>
      </c>
    </row>
    <row r="50" spans="1:6" x14ac:dyDescent="0.25">
      <c r="A50" t="s">
        <v>67</v>
      </c>
      <c r="B50">
        <v>2</v>
      </c>
      <c r="C50">
        <v>309</v>
      </c>
      <c r="F50" t="s">
        <v>14</v>
      </c>
    </row>
    <row r="51" spans="1:6" x14ac:dyDescent="0.25">
      <c r="A51" t="s">
        <v>68</v>
      </c>
      <c r="B51">
        <v>2</v>
      </c>
      <c r="C51">
        <v>317</v>
      </c>
      <c r="F51" t="s">
        <v>14</v>
      </c>
    </row>
    <row r="52" spans="1:6" x14ac:dyDescent="0.25">
      <c r="A52" t="s">
        <v>69</v>
      </c>
      <c r="B52">
        <v>2</v>
      </c>
      <c r="C52">
        <v>320</v>
      </c>
      <c r="F52" t="s">
        <v>14</v>
      </c>
    </row>
    <row r="53" spans="1:6" x14ac:dyDescent="0.25">
      <c r="A53" t="s">
        <v>70</v>
      </c>
      <c r="B53">
        <v>2</v>
      </c>
      <c r="C53">
        <v>334</v>
      </c>
      <c r="F53" t="s">
        <v>14</v>
      </c>
    </row>
    <row r="54" spans="1:6" x14ac:dyDescent="0.25">
      <c r="A54" t="s">
        <v>190</v>
      </c>
      <c r="B54">
        <v>2</v>
      </c>
      <c r="C54">
        <v>353</v>
      </c>
      <c r="F54" t="s">
        <v>14</v>
      </c>
    </row>
    <row r="55" spans="1:6" x14ac:dyDescent="0.25">
      <c r="A55" t="s">
        <v>71</v>
      </c>
      <c r="B55">
        <v>2</v>
      </c>
      <c r="C55">
        <v>354</v>
      </c>
      <c r="F55" t="s">
        <v>14</v>
      </c>
    </row>
    <row r="56" spans="1:6" x14ac:dyDescent="0.25">
      <c r="A56" t="s">
        <v>191</v>
      </c>
      <c r="B56">
        <v>2</v>
      </c>
      <c r="C56">
        <v>357</v>
      </c>
      <c r="F56" t="s">
        <v>14</v>
      </c>
    </row>
    <row r="57" spans="1:6" x14ac:dyDescent="0.25">
      <c r="A57" t="s">
        <v>73</v>
      </c>
      <c r="B57">
        <v>2</v>
      </c>
      <c r="C57">
        <v>368</v>
      </c>
      <c r="F57" t="s">
        <v>14</v>
      </c>
    </row>
    <row r="58" spans="1:6" x14ac:dyDescent="0.25">
      <c r="A58" t="s">
        <v>74</v>
      </c>
      <c r="B58">
        <v>2</v>
      </c>
      <c r="C58">
        <v>373</v>
      </c>
      <c r="F58" t="s">
        <v>14</v>
      </c>
    </row>
    <row r="59" spans="1:6" x14ac:dyDescent="0.25">
      <c r="A59" t="s">
        <v>75</v>
      </c>
      <c r="B59">
        <v>2</v>
      </c>
      <c r="C59">
        <v>416</v>
      </c>
      <c r="F59" t="s">
        <v>14</v>
      </c>
    </row>
    <row r="60" spans="1:6" x14ac:dyDescent="0.25">
      <c r="A60" t="s">
        <v>76</v>
      </c>
      <c r="B60">
        <v>2</v>
      </c>
      <c r="C60">
        <v>426</v>
      </c>
      <c r="F60" t="s">
        <v>14</v>
      </c>
    </row>
    <row r="61" spans="1:6" x14ac:dyDescent="0.25">
      <c r="A61" t="s">
        <v>77</v>
      </c>
      <c r="B61">
        <v>2</v>
      </c>
      <c r="C61">
        <v>430</v>
      </c>
      <c r="F61" t="s">
        <v>14</v>
      </c>
    </row>
    <row r="62" spans="1:6" x14ac:dyDescent="0.25">
      <c r="A62" t="s">
        <v>78</v>
      </c>
      <c r="B62">
        <v>2</v>
      </c>
      <c r="C62">
        <v>442</v>
      </c>
      <c r="F62" t="s">
        <v>14</v>
      </c>
    </row>
    <row r="63" spans="1:6" x14ac:dyDescent="0.25">
      <c r="A63" t="s">
        <v>79</v>
      </c>
      <c r="B63">
        <v>2</v>
      </c>
      <c r="C63">
        <v>458</v>
      </c>
      <c r="F63" t="s">
        <v>14</v>
      </c>
    </row>
    <row r="64" spans="1:6" x14ac:dyDescent="0.25">
      <c r="A64" t="s">
        <v>80</v>
      </c>
      <c r="B64">
        <v>2</v>
      </c>
      <c r="C64">
        <v>465</v>
      </c>
      <c r="F64" t="s">
        <v>14</v>
      </c>
    </row>
    <row r="65" spans="1:6" x14ac:dyDescent="0.25">
      <c r="A65" t="s">
        <v>81</v>
      </c>
      <c r="B65">
        <v>2</v>
      </c>
      <c r="C65">
        <v>467</v>
      </c>
      <c r="F65" t="s">
        <v>14</v>
      </c>
    </row>
    <row r="66" spans="1:6" x14ac:dyDescent="0.25">
      <c r="A66" t="s">
        <v>82</v>
      </c>
      <c r="B66">
        <v>2</v>
      </c>
      <c r="C66">
        <v>477</v>
      </c>
      <c r="F66" t="s">
        <v>14</v>
      </c>
    </row>
    <row r="67" spans="1:6" x14ac:dyDescent="0.25">
      <c r="A67" t="s">
        <v>83</v>
      </c>
      <c r="B67">
        <v>2</v>
      </c>
      <c r="C67">
        <v>511</v>
      </c>
      <c r="F67" t="s">
        <v>14</v>
      </c>
    </row>
    <row r="68" spans="1:6" x14ac:dyDescent="0.25">
      <c r="A68" t="s">
        <v>85</v>
      </c>
      <c r="B68">
        <v>2</v>
      </c>
      <c r="C68">
        <v>552</v>
      </c>
      <c r="F68" t="s">
        <v>14</v>
      </c>
    </row>
    <row r="69" spans="1:6" x14ac:dyDescent="0.25">
      <c r="A69" t="s">
        <v>86</v>
      </c>
      <c r="B69">
        <v>2</v>
      </c>
      <c r="C69">
        <v>569</v>
      </c>
      <c r="F69" t="s">
        <v>14</v>
      </c>
    </row>
    <row r="70" spans="1:6" x14ac:dyDescent="0.25">
      <c r="A70" t="s">
        <v>87</v>
      </c>
      <c r="B70">
        <v>2</v>
      </c>
      <c r="C70">
        <v>572</v>
      </c>
      <c r="F70" t="s">
        <v>14</v>
      </c>
    </row>
    <row r="71" spans="1:6" x14ac:dyDescent="0.25">
      <c r="A71" t="s">
        <v>84</v>
      </c>
      <c r="B71">
        <v>4</v>
      </c>
      <c r="C71">
        <v>592</v>
      </c>
      <c r="F71" t="s">
        <v>14</v>
      </c>
    </row>
    <row r="72" spans="1:6" x14ac:dyDescent="0.25">
      <c r="A72" t="s">
        <v>88</v>
      </c>
      <c r="B72">
        <v>2</v>
      </c>
      <c r="C72">
        <v>604</v>
      </c>
      <c r="F72" t="s">
        <v>14</v>
      </c>
    </row>
    <row r="73" spans="1:6" x14ac:dyDescent="0.25">
      <c r="A73" t="s">
        <v>89</v>
      </c>
      <c r="B73">
        <v>2</v>
      </c>
      <c r="C73">
        <v>608</v>
      </c>
      <c r="F73" t="s">
        <v>14</v>
      </c>
    </row>
    <row r="74" spans="1:6" x14ac:dyDescent="0.25">
      <c r="A74" t="s">
        <v>90</v>
      </c>
      <c r="B74">
        <v>2</v>
      </c>
      <c r="C74">
        <v>612</v>
      </c>
      <c r="F74" t="s">
        <v>14</v>
      </c>
    </row>
    <row r="75" spans="1:6" x14ac:dyDescent="0.25">
      <c r="A75" t="s">
        <v>91</v>
      </c>
      <c r="B75">
        <v>2</v>
      </c>
      <c r="C75">
        <v>617</v>
      </c>
      <c r="F75" t="s">
        <v>14</v>
      </c>
    </row>
    <row r="76" spans="1:6" x14ac:dyDescent="0.25">
      <c r="A76" t="s">
        <v>92</v>
      </c>
      <c r="B76">
        <v>2</v>
      </c>
      <c r="C76">
        <v>638</v>
      </c>
      <c r="F76" t="s">
        <v>14</v>
      </c>
    </row>
    <row r="77" spans="1:6" x14ac:dyDescent="0.25">
      <c r="A77" t="s">
        <v>93</v>
      </c>
      <c r="B77">
        <v>2</v>
      </c>
      <c r="C77">
        <v>642</v>
      </c>
      <c r="F77" t="s">
        <v>14</v>
      </c>
    </row>
    <row r="78" spans="1:6" x14ac:dyDescent="0.25">
      <c r="A78" t="s">
        <v>95</v>
      </c>
      <c r="B78">
        <v>2</v>
      </c>
      <c r="C78">
        <v>670</v>
      </c>
      <c r="F78" t="s">
        <v>14</v>
      </c>
    </row>
    <row r="79" spans="1:6" x14ac:dyDescent="0.25">
      <c r="A79" t="s">
        <v>94</v>
      </c>
      <c r="B79">
        <v>2</v>
      </c>
      <c r="C79">
        <v>704</v>
      </c>
      <c r="F79" t="s">
        <v>14</v>
      </c>
    </row>
    <row r="80" spans="1:6" x14ac:dyDescent="0.25">
      <c r="A80" t="s">
        <v>96</v>
      </c>
      <c r="B80">
        <v>2</v>
      </c>
      <c r="C80">
        <v>733</v>
      </c>
      <c r="F80" t="s">
        <v>14</v>
      </c>
    </row>
    <row r="81" spans="1:6" x14ac:dyDescent="0.25">
      <c r="A81" t="s">
        <v>97</v>
      </c>
      <c r="B81">
        <v>2</v>
      </c>
      <c r="C81">
        <v>761</v>
      </c>
      <c r="F81" t="s">
        <v>14</v>
      </c>
    </row>
    <row r="82" spans="1:6" x14ac:dyDescent="0.25">
      <c r="A82" t="s">
        <v>98</v>
      </c>
      <c r="B82">
        <v>2</v>
      </c>
      <c r="C82">
        <v>762</v>
      </c>
      <c r="F82" t="s">
        <v>14</v>
      </c>
    </row>
    <row r="83" spans="1:6" x14ac:dyDescent="0.25">
      <c r="A83" t="s">
        <v>99</v>
      </c>
      <c r="B83">
        <v>2</v>
      </c>
      <c r="C83">
        <v>791</v>
      </c>
      <c r="F83" t="s">
        <v>14</v>
      </c>
    </row>
    <row r="84" spans="1:6" x14ac:dyDescent="0.25">
      <c r="A84" t="s">
        <v>100</v>
      </c>
      <c r="B84">
        <v>2</v>
      </c>
      <c r="C84">
        <v>826</v>
      </c>
      <c r="F84" t="s">
        <v>14</v>
      </c>
    </row>
    <row r="85" spans="1:6" x14ac:dyDescent="0.25">
      <c r="A85" t="s">
        <v>101</v>
      </c>
      <c r="B85">
        <v>2</v>
      </c>
      <c r="C85">
        <v>838</v>
      </c>
      <c r="F85" t="s">
        <v>14</v>
      </c>
    </row>
    <row r="86" spans="1:6" x14ac:dyDescent="0.25">
      <c r="A86" t="s">
        <v>102</v>
      </c>
      <c r="B86">
        <v>2</v>
      </c>
      <c r="C86">
        <v>870</v>
      </c>
      <c r="F86" t="s">
        <v>14</v>
      </c>
    </row>
    <row r="87" spans="1:6" x14ac:dyDescent="0.25">
      <c r="A87" t="s">
        <v>103</v>
      </c>
      <c r="B87">
        <v>2</v>
      </c>
      <c r="C87">
        <v>873</v>
      </c>
      <c r="F87" t="s">
        <v>14</v>
      </c>
    </row>
    <row r="88" spans="1:6" x14ac:dyDescent="0.25">
      <c r="A88" t="s">
        <v>104</v>
      </c>
      <c r="B88">
        <v>2</v>
      </c>
      <c r="C88">
        <v>1464</v>
      </c>
      <c r="F88" t="s">
        <v>14</v>
      </c>
    </row>
    <row r="90" spans="1:6" x14ac:dyDescent="0.25">
      <c r="A90" s="3" t="s">
        <v>105</v>
      </c>
    </row>
    <row r="91" spans="1:6" x14ac:dyDescent="0.25">
      <c r="A91" s="3" t="s">
        <v>6</v>
      </c>
      <c r="B91" s="3" t="s">
        <v>7</v>
      </c>
      <c r="C91" s="3" t="s">
        <v>8</v>
      </c>
      <c r="D91" s="3" t="s">
        <v>9</v>
      </c>
      <c r="E91" s="3" t="s">
        <v>10</v>
      </c>
      <c r="F91" s="3" t="s">
        <v>11</v>
      </c>
    </row>
    <row r="92" spans="1:6" x14ac:dyDescent="0.25">
      <c r="A92" s="5" t="s">
        <v>106</v>
      </c>
      <c r="B92" s="5">
        <v>2</v>
      </c>
      <c r="C92" s="5">
        <v>1442</v>
      </c>
      <c r="F92" t="s">
        <v>14</v>
      </c>
    </row>
    <row r="94" spans="1:6" x14ac:dyDescent="0.25">
      <c r="A94" s="3" t="s">
        <v>107</v>
      </c>
    </row>
    <row r="95" spans="1:6" x14ac:dyDescent="0.25">
      <c r="A95" s="3" t="s">
        <v>6</v>
      </c>
      <c r="B95" s="3" t="s">
        <v>7</v>
      </c>
      <c r="C95" s="3" t="s">
        <v>8</v>
      </c>
      <c r="D95" s="3" t="s">
        <v>9</v>
      </c>
      <c r="E95" s="3" t="s">
        <v>10</v>
      </c>
      <c r="F95" s="3" t="s">
        <v>11</v>
      </c>
    </row>
    <row r="96" spans="1:6" x14ac:dyDescent="0.25">
      <c r="A96" s="5" t="s">
        <v>108</v>
      </c>
      <c r="B96" s="5">
        <v>2</v>
      </c>
      <c r="C96" s="5">
        <v>592</v>
      </c>
      <c r="F96" t="s">
        <v>14</v>
      </c>
    </row>
    <row r="97" spans="1:6" x14ac:dyDescent="0.25">
      <c r="A97" s="5" t="s">
        <v>109</v>
      </c>
      <c r="B97" s="5">
        <v>2</v>
      </c>
      <c r="C97" s="5">
        <v>1464</v>
      </c>
      <c r="F97" t="s">
        <v>14</v>
      </c>
    </row>
    <row r="99" spans="1:6" x14ac:dyDescent="0.25">
      <c r="A99" s="3" t="s">
        <v>110</v>
      </c>
    </row>
    <row r="100" spans="1:6" x14ac:dyDescent="0.25">
      <c r="A100" s="3" t="s">
        <v>6</v>
      </c>
      <c r="B100" s="3" t="s">
        <v>7</v>
      </c>
      <c r="C100" s="3" t="s">
        <v>8</v>
      </c>
      <c r="D100" s="3" t="s">
        <v>9</v>
      </c>
      <c r="E100" s="3" t="s">
        <v>10</v>
      </c>
      <c r="F100" s="3" t="s">
        <v>11</v>
      </c>
    </row>
    <row r="101" spans="1:6" x14ac:dyDescent="0.25">
      <c r="A101" t="s">
        <v>201</v>
      </c>
      <c r="B101">
        <v>4</v>
      </c>
      <c r="C101">
        <v>309</v>
      </c>
      <c r="F101" t="s">
        <v>14</v>
      </c>
    </row>
    <row r="102" spans="1:6" x14ac:dyDescent="0.25">
      <c r="A102" t="s">
        <v>113</v>
      </c>
      <c r="B102">
        <v>2</v>
      </c>
      <c r="C102">
        <v>342</v>
      </c>
      <c r="F102" t="s">
        <v>14</v>
      </c>
    </row>
    <row r="103" spans="1:6" x14ac:dyDescent="0.25">
      <c r="A103" t="s">
        <v>114</v>
      </c>
      <c r="B103">
        <v>2</v>
      </c>
      <c r="C103">
        <v>704</v>
      </c>
      <c r="F103" t="s">
        <v>14</v>
      </c>
    </row>
    <row r="105" spans="1:6" x14ac:dyDescent="0.25">
      <c r="A105" s="3" t="s">
        <v>115</v>
      </c>
    </row>
    <row r="106" spans="1:6" x14ac:dyDescent="0.25">
      <c r="A106" s="3" t="s">
        <v>6</v>
      </c>
      <c r="B106" s="3" t="s">
        <v>7</v>
      </c>
      <c r="C106" s="3" t="s">
        <v>8</v>
      </c>
      <c r="D106" s="3" t="s">
        <v>9</v>
      </c>
      <c r="E106" s="3" t="s">
        <v>10</v>
      </c>
      <c r="F106" s="3" t="s">
        <v>11</v>
      </c>
    </row>
    <row r="107" spans="1:6" x14ac:dyDescent="0.25">
      <c r="A107" t="s">
        <v>116</v>
      </c>
      <c r="B107">
        <v>2</v>
      </c>
      <c r="C107">
        <v>272</v>
      </c>
      <c r="F107" t="s">
        <v>14</v>
      </c>
    </row>
    <row r="108" spans="1:6" x14ac:dyDescent="0.25">
      <c r="A108" t="s">
        <v>117</v>
      </c>
      <c r="B108">
        <v>2</v>
      </c>
      <c r="C108">
        <v>277</v>
      </c>
      <c r="F108" t="s">
        <v>14</v>
      </c>
    </row>
    <row r="109" spans="1:6" x14ac:dyDescent="0.25">
      <c r="A109" t="s">
        <v>118</v>
      </c>
      <c r="B109">
        <v>2</v>
      </c>
      <c r="C109">
        <v>286</v>
      </c>
      <c r="F109" t="s">
        <v>14</v>
      </c>
    </row>
    <row r="110" spans="1:6" x14ac:dyDescent="0.25">
      <c r="A110" t="s">
        <v>119</v>
      </c>
      <c r="B110">
        <v>2</v>
      </c>
      <c r="C110">
        <v>304</v>
      </c>
      <c r="F110" t="s">
        <v>14</v>
      </c>
    </row>
    <row r="111" spans="1:6" x14ac:dyDescent="0.25">
      <c r="A111" t="s">
        <v>120</v>
      </c>
      <c r="B111">
        <v>2</v>
      </c>
      <c r="C111">
        <v>323</v>
      </c>
      <c r="F111" t="s">
        <v>14</v>
      </c>
    </row>
    <row r="112" spans="1:6" x14ac:dyDescent="0.25">
      <c r="A112" t="s">
        <v>121</v>
      </c>
      <c r="B112">
        <v>2</v>
      </c>
      <c r="C112">
        <v>372</v>
      </c>
      <c r="F112" t="s">
        <v>14</v>
      </c>
    </row>
    <row r="114" spans="1:6" x14ac:dyDescent="0.25">
      <c r="A114" s="3" t="s">
        <v>122</v>
      </c>
    </row>
    <row r="115" spans="1:6" x14ac:dyDescent="0.25">
      <c r="A115" s="3" t="s">
        <v>6</v>
      </c>
      <c r="B115" s="3" t="s">
        <v>7</v>
      </c>
      <c r="C115" s="3" t="s">
        <v>8</v>
      </c>
      <c r="D115" s="3" t="s">
        <v>9</v>
      </c>
      <c r="E115" s="3" t="s">
        <v>10</v>
      </c>
      <c r="F115" s="3" t="s">
        <v>11</v>
      </c>
    </row>
    <row r="116" spans="1:6" x14ac:dyDescent="0.25">
      <c r="A116" t="s">
        <v>123</v>
      </c>
      <c r="B116">
        <v>2</v>
      </c>
      <c r="C116">
        <v>872</v>
      </c>
      <c r="F116" t="s">
        <v>14</v>
      </c>
    </row>
    <row r="118" spans="1:6" x14ac:dyDescent="0.25">
      <c r="A118" s="3" t="s">
        <v>124</v>
      </c>
    </row>
    <row r="119" spans="1:6" x14ac:dyDescent="0.25">
      <c r="A119" s="3" t="s">
        <v>6</v>
      </c>
      <c r="B119" s="3" t="s">
        <v>7</v>
      </c>
      <c r="C119" s="3" t="s">
        <v>8</v>
      </c>
      <c r="D119" s="3" t="s">
        <v>9</v>
      </c>
      <c r="E119" s="3" t="s">
        <v>10</v>
      </c>
      <c r="F119" s="3" t="s">
        <v>11</v>
      </c>
    </row>
    <row r="120" spans="1:6" x14ac:dyDescent="0.25">
      <c r="A120" s="5" t="s">
        <v>125</v>
      </c>
      <c r="B120" s="5">
        <v>2</v>
      </c>
      <c r="C120" s="5">
        <v>872</v>
      </c>
      <c r="F120" t="s">
        <v>14</v>
      </c>
    </row>
    <row r="121" spans="1:6" x14ac:dyDescent="0.25">
      <c r="A121" s="5" t="s">
        <v>126</v>
      </c>
      <c r="B121" s="5">
        <v>2</v>
      </c>
      <c r="C121" s="5">
        <v>1485</v>
      </c>
      <c r="F121" t="s">
        <v>14</v>
      </c>
    </row>
    <row r="123" spans="1:6" x14ac:dyDescent="0.25">
      <c r="A123" s="3" t="s">
        <v>127</v>
      </c>
    </row>
    <row r="124" spans="1:6" x14ac:dyDescent="0.25">
      <c r="A124" s="3" t="s">
        <v>6</v>
      </c>
      <c r="B124" s="3" t="s">
        <v>7</v>
      </c>
      <c r="C124" s="3" t="s">
        <v>8</v>
      </c>
      <c r="D124" s="3" t="s">
        <v>9</v>
      </c>
      <c r="E124" s="3" t="s">
        <v>10</v>
      </c>
      <c r="F124" s="3" t="s">
        <v>11</v>
      </c>
    </row>
    <row r="125" spans="1:6" x14ac:dyDescent="0.25">
      <c r="A125" t="s">
        <v>128</v>
      </c>
      <c r="B125">
        <v>2</v>
      </c>
      <c r="C125">
        <v>299</v>
      </c>
      <c r="F125" t="s">
        <v>14</v>
      </c>
    </row>
    <row r="126" spans="1:6" x14ac:dyDescent="0.25">
      <c r="A126" t="s">
        <v>129</v>
      </c>
      <c r="B126">
        <v>2</v>
      </c>
      <c r="C126">
        <v>313</v>
      </c>
      <c r="F126" t="s">
        <v>14</v>
      </c>
    </row>
    <row r="127" spans="1:6" x14ac:dyDescent="0.25">
      <c r="A127" t="s">
        <v>130</v>
      </c>
      <c r="B127">
        <v>2</v>
      </c>
      <c r="C127">
        <v>355</v>
      </c>
      <c r="F127" t="s">
        <v>14</v>
      </c>
    </row>
    <row r="129" spans="1:6" x14ac:dyDescent="0.25">
      <c r="A129" s="3" t="s">
        <v>131</v>
      </c>
    </row>
    <row r="130" spans="1:6" x14ac:dyDescent="0.25">
      <c r="A130" s="3" t="s">
        <v>6</v>
      </c>
      <c r="B130" s="3" t="s">
        <v>7</v>
      </c>
      <c r="C130" s="3" t="s">
        <v>8</v>
      </c>
      <c r="D130" s="3" t="s">
        <v>9</v>
      </c>
      <c r="E130" s="3" t="s">
        <v>10</v>
      </c>
      <c r="F130" s="3" t="s">
        <v>11</v>
      </c>
    </row>
    <row r="131" spans="1:6" x14ac:dyDescent="0.25">
      <c r="A131" s="5" t="s">
        <v>132</v>
      </c>
      <c r="B131" s="5">
        <v>2</v>
      </c>
      <c r="C131" s="5">
        <v>704</v>
      </c>
      <c r="F131" t="s">
        <v>14</v>
      </c>
    </row>
    <row r="133" spans="1:6" x14ac:dyDescent="0.25">
      <c r="A133" s="3" t="s">
        <v>133</v>
      </c>
    </row>
    <row r="134" spans="1:6" x14ac:dyDescent="0.25">
      <c r="A134" s="3" t="s">
        <v>6</v>
      </c>
      <c r="B134" s="3" t="s">
        <v>7</v>
      </c>
      <c r="C134" s="3" t="s">
        <v>8</v>
      </c>
      <c r="D134" s="3" t="s">
        <v>9</v>
      </c>
      <c r="E134" s="3" t="s">
        <v>10</v>
      </c>
      <c r="F134" s="3" t="s">
        <v>11</v>
      </c>
    </row>
    <row r="135" spans="1:6" x14ac:dyDescent="0.25">
      <c r="A135" t="s">
        <v>134</v>
      </c>
      <c r="B135">
        <v>2</v>
      </c>
      <c r="C135">
        <v>3394</v>
      </c>
      <c r="F135" t="s">
        <v>14</v>
      </c>
    </row>
    <row r="137" spans="1:6" x14ac:dyDescent="0.25">
      <c r="A137" s="3" t="s">
        <v>135</v>
      </c>
    </row>
    <row r="138" spans="1:6" x14ac:dyDescent="0.25">
      <c r="A138" s="3" t="s">
        <v>6</v>
      </c>
      <c r="B138" s="3" t="s">
        <v>7</v>
      </c>
      <c r="C138" s="3" t="s">
        <v>8</v>
      </c>
      <c r="D138" s="3" t="s">
        <v>9</v>
      </c>
      <c r="E138" s="3" t="s">
        <v>10</v>
      </c>
      <c r="F138" s="3" t="s">
        <v>11</v>
      </c>
    </row>
    <row r="139" spans="1:6" x14ac:dyDescent="0.25">
      <c r="A139" s="5" t="s">
        <v>136</v>
      </c>
      <c r="B139" s="5">
        <v>2</v>
      </c>
      <c r="C139" s="5">
        <v>1533</v>
      </c>
      <c r="F139" t="s">
        <v>14</v>
      </c>
    </row>
    <row r="140" spans="1:6" x14ac:dyDescent="0.25">
      <c r="A140" s="5" t="s">
        <v>137</v>
      </c>
      <c r="B140" s="5">
        <v>2</v>
      </c>
      <c r="C140" s="5">
        <v>1651</v>
      </c>
      <c r="F140" t="s">
        <v>14</v>
      </c>
    </row>
    <row r="141" spans="1:6" x14ac:dyDescent="0.25">
      <c r="A141" s="5" t="s">
        <v>138</v>
      </c>
      <c r="B141" s="5">
        <v>2</v>
      </c>
      <c r="C141" s="5">
        <v>1680</v>
      </c>
      <c r="F141" t="s">
        <v>14</v>
      </c>
    </row>
    <row r="143" spans="1:6" x14ac:dyDescent="0.25">
      <c r="A143" s="3" t="s">
        <v>139</v>
      </c>
    </row>
    <row r="144" spans="1:6" x14ac:dyDescent="0.25">
      <c r="A144" s="3" t="s">
        <v>6</v>
      </c>
      <c r="B144" s="3" t="s">
        <v>7</v>
      </c>
      <c r="C144" s="3" t="s">
        <v>8</v>
      </c>
      <c r="D144" s="3" t="s">
        <v>9</v>
      </c>
      <c r="E144" s="3" t="s">
        <v>10</v>
      </c>
      <c r="F144" s="3" t="s">
        <v>11</v>
      </c>
    </row>
    <row r="145" spans="1:6" x14ac:dyDescent="0.25">
      <c r="A145" s="5" t="s">
        <v>140</v>
      </c>
      <c r="B145" s="5">
        <v>2</v>
      </c>
      <c r="C145" s="5">
        <v>872</v>
      </c>
      <c r="F145" t="s">
        <v>14</v>
      </c>
    </row>
    <row r="146" spans="1:6" x14ac:dyDescent="0.25">
      <c r="A146" s="5" t="s">
        <v>141</v>
      </c>
      <c r="B146" s="5">
        <v>2</v>
      </c>
      <c r="C146" s="5">
        <v>1543</v>
      </c>
      <c r="F146" t="s">
        <v>14</v>
      </c>
    </row>
    <row r="147" spans="1:6" x14ac:dyDescent="0.25">
      <c r="A147" s="5" t="s">
        <v>142</v>
      </c>
      <c r="B147" s="5">
        <v>2</v>
      </c>
      <c r="C147" s="5">
        <v>1587</v>
      </c>
      <c r="F147" t="s">
        <v>14</v>
      </c>
    </row>
    <row r="148" spans="1:6" x14ac:dyDescent="0.25">
      <c r="A148" s="5" t="s">
        <v>143</v>
      </c>
      <c r="B148" s="5">
        <v>2</v>
      </c>
      <c r="C148" s="5">
        <v>1699</v>
      </c>
      <c r="F148" t="s">
        <v>14</v>
      </c>
    </row>
    <row r="149" spans="1:6" x14ac:dyDescent="0.25">
      <c r="A149" s="5" t="s">
        <v>144</v>
      </c>
      <c r="B149" s="5">
        <v>2</v>
      </c>
      <c r="C149" s="5">
        <v>1722</v>
      </c>
      <c r="F149" t="s">
        <v>14</v>
      </c>
    </row>
    <row r="151" spans="1:6" x14ac:dyDescent="0.25">
      <c r="A151" s="3" t="s">
        <v>145</v>
      </c>
    </row>
    <row r="152" spans="1:6" x14ac:dyDescent="0.25">
      <c r="A152" s="3" t="s">
        <v>6</v>
      </c>
      <c r="B152" s="3" t="s">
        <v>7</v>
      </c>
      <c r="C152" s="3" t="s">
        <v>8</v>
      </c>
      <c r="D152" s="3" t="s">
        <v>9</v>
      </c>
      <c r="E152" s="3" t="s">
        <v>10</v>
      </c>
      <c r="F152" s="3" t="s">
        <v>11</v>
      </c>
    </row>
    <row r="153" spans="1:6" x14ac:dyDescent="0.25">
      <c r="A153" s="5" t="s">
        <v>146</v>
      </c>
      <c r="B153" s="5">
        <v>2</v>
      </c>
      <c r="C153" s="5">
        <v>1649</v>
      </c>
      <c r="F153" t="s">
        <v>14</v>
      </c>
    </row>
    <row r="154" spans="1:6" x14ac:dyDescent="0.25">
      <c r="A154" s="5" t="s">
        <v>147</v>
      </c>
      <c r="B154" s="5">
        <v>2</v>
      </c>
      <c r="C154" s="5">
        <v>1704</v>
      </c>
      <c r="F154" t="s">
        <v>14</v>
      </c>
    </row>
    <row r="155" spans="1:6" x14ac:dyDescent="0.25">
      <c r="A155" s="5" t="s">
        <v>148</v>
      </c>
      <c r="B155" s="5">
        <v>2</v>
      </c>
      <c r="C155" s="5">
        <v>1755</v>
      </c>
      <c r="F155" t="s">
        <v>14</v>
      </c>
    </row>
    <row r="156" spans="1:6" x14ac:dyDescent="0.25">
      <c r="A156" s="5" t="s">
        <v>149</v>
      </c>
      <c r="B156" s="5">
        <v>2</v>
      </c>
      <c r="C156" s="5">
        <v>1821</v>
      </c>
      <c r="F156" t="s">
        <v>14</v>
      </c>
    </row>
    <row r="158" spans="1:6" x14ac:dyDescent="0.25">
      <c r="A158" s="3" t="s">
        <v>150</v>
      </c>
    </row>
    <row r="159" spans="1:6" x14ac:dyDescent="0.25">
      <c r="A159" s="3" t="s">
        <v>6</v>
      </c>
      <c r="B159" s="3" t="s">
        <v>7</v>
      </c>
      <c r="C159" s="3" t="s">
        <v>8</v>
      </c>
      <c r="D159" s="3" t="s">
        <v>9</v>
      </c>
      <c r="E159" s="3" t="s">
        <v>10</v>
      </c>
      <c r="F159" s="3" t="s">
        <v>11</v>
      </c>
    </row>
    <row r="160" spans="1:6" x14ac:dyDescent="0.25">
      <c r="A160" t="s">
        <v>151</v>
      </c>
      <c r="B160">
        <v>2</v>
      </c>
      <c r="C160">
        <v>872</v>
      </c>
      <c r="F160" t="s">
        <v>14</v>
      </c>
    </row>
    <row r="161" spans="1:6" x14ac:dyDescent="0.25">
      <c r="A161" t="s">
        <v>152</v>
      </c>
      <c r="B161">
        <v>2</v>
      </c>
      <c r="C161">
        <v>1386</v>
      </c>
      <c r="F161" t="s">
        <v>14</v>
      </c>
    </row>
    <row r="163" spans="1:6" x14ac:dyDescent="0.25">
      <c r="A163" s="3" t="s">
        <v>153</v>
      </c>
    </row>
    <row r="164" spans="1:6" x14ac:dyDescent="0.25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</row>
    <row r="165" spans="1:6" x14ac:dyDescent="0.25">
      <c r="A165" t="s">
        <v>154</v>
      </c>
      <c r="B165">
        <v>2</v>
      </c>
      <c r="C165">
        <v>372</v>
      </c>
      <c r="F165" t="s">
        <v>14</v>
      </c>
    </row>
    <row r="166" spans="1:6" x14ac:dyDescent="0.25">
      <c r="A166" t="s">
        <v>155</v>
      </c>
      <c r="B166">
        <v>2</v>
      </c>
      <c r="C166">
        <v>424</v>
      </c>
      <c r="F166" t="s">
        <v>14</v>
      </c>
    </row>
    <row r="167" spans="1:6" x14ac:dyDescent="0.25">
      <c r="A167" t="s">
        <v>156</v>
      </c>
      <c r="B167">
        <v>2</v>
      </c>
      <c r="C167">
        <v>436</v>
      </c>
      <c r="F167" t="s">
        <v>14</v>
      </c>
    </row>
    <row r="168" spans="1:6" x14ac:dyDescent="0.25">
      <c r="A168" t="s">
        <v>157</v>
      </c>
      <c r="B168">
        <v>2</v>
      </c>
      <c r="C168">
        <v>450</v>
      </c>
      <c r="F168" t="s">
        <v>14</v>
      </c>
    </row>
    <row r="169" spans="1:6" x14ac:dyDescent="0.25">
      <c r="A169" t="s">
        <v>158</v>
      </c>
      <c r="B169">
        <v>2</v>
      </c>
      <c r="C169">
        <v>464</v>
      </c>
      <c r="F169" t="s">
        <v>14</v>
      </c>
    </row>
    <row r="170" spans="1:6" x14ac:dyDescent="0.25">
      <c r="A170" t="s">
        <v>159</v>
      </c>
      <c r="B170">
        <v>2</v>
      </c>
      <c r="C170">
        <v>465</v>
      </c>
      <c r="F170" t="s">
        <v>14</v>
      </c>
    </row>
    <row r="171" spans="1:6" x14ac:dyDescent="0.25">
      <c r="A171" t="s">
        <v>192</v>
      </c>
      <c r="B171">
        <v>2</v>
      </c>
      <c r="C171">
        <v>474</v>
      </c>
      <c r="F171" t="s">
        <v>14</v>
      </c>
    </row>
    <row r="172" spans="1:6" x14ac:dyDescent="0.25">
      <c r="A172" t="s">
        <v>193</v>
      </c>
      <c r="B172">
        <v>2</v>
      </c>
      <c r="C172">
        <v>479</v>
      </c>
      <c r="F172" t="s">
        <v>14</v>
      </c>
    </row>
    <row r="173" spans="1:6" x14ac:dyDescent="0.25">
      <c r="A173" t="s">
        <v>161</v>
      </c>
      <c r="B173">
        <v>2</v>
      </c>
      <c r="C173">
        <v>490</v>
      </c>
      <c r="F173" t="s">
        <v>14</v>
      </c>
    </row>
    <row r="174" spans="1:6" x14ac:dyDescent="0.25">
      <c r="A174" t="s">
        <v>162</v>
      </c>
      <c r="B174">
        <v>2</v>
      </c>
      <c r="C174">
        <v>498</v>
      </c>
      <c r="F174" t="s">
        <v>14</v>
      </c>
    </row>
    <row r="175" spans="1:6" x14ac:dyDescent="0.25">
      <c r="A175" t="s">
        <v>164</v>
      </c>
      <c r="B175">
        <v>2</v>
      </c>
      <c r="C175">
        <v>518</v>
      </c>
      <c r="F175" t="s">
        <v>14</v>
      </c>
    </row>
    <row r="176" spans="1:6" x14ac:dyDescent="0.25">
      <c r="A176" t="s">
        <v>163</v>
      </c>
      <c r="B176">
        <v>2</v>
      </c>
      <c r="C176">
        <v>522</v>
      </c>
      <c r="F176" t="s">
        <v>14</v>
      </c>
    </row>
    <row r="177" spans="1:6" x14ac:dyDescent="0.25">
      <c r="A177" t="s">
        <v>166</v>
      </c>
      <c r="B177">
        <v>2</v>
      </c>
      <c r="C177">
        <v>570</v>
      </c>
      <c r="F177" t="s">
        <v>14</v>
      </c>
    </row>
    <row r="178" spans="1:6" x14ac:dyDescent="0.25">
      <c r="A178" t="s">
        <v>165</v>
      </c>
      <c r="B178">
        <v>2</v>
      </c>
      <c r="C178">
        <v>615</v>
      </c>
      <c r="F178" t="s">
        <v>14</v>
      </c>
    </row>
    <row r="179" spans="1:6" x14ac:dyDescent="0.25">
      <c r="A179" t="s">
        <v>167</v>
      </c>
      <c r="B179">
        <v>2</v>
      </c>
      <c r="C179">
        <v>660</v>
      </c>
      <c r="F179" t="s">
        <v>14</v>
      </c>
    </row>
    <row r="180" spans="1:6" x14ac:dyDescent="0.25">
      <c r="A180" t="s">
        <v>168</v>
      </c>
      <c r="B180">
        <v>2</v>
      </c>
      <c r="C180">
        <v>794</v>
      </c>
      <c r="F180" t="s">
        <v>14</v>
      </c>
    </row>
    <row r="181" spans="1:6" x14ac:dyDescent="0.25">
      <c r="A181" t="s">
        <v>169</v>
      </c>
      <c r="B181">
        <v>2</v>
      </c>
      <c r="C181">
        <v>820</v>
      </c>
      <c r="F181" t="s">
        <v>14</v>
      </c>
    </row>
    <row r="182" spans="1:6" x14ac:dyDescent="0.25">
      <c r="A182" t="s">
        <v>170</v>
      </c>
      <c r="B182">
        <v>2</v>
      </c>
      <c r="C182">
        <v>883</v>
      </c>
      <c r="F182" t="s">
        <v>14</v>
      </c>
    </row>
    <row r="183" spans="1:6" x14ac:dyDescent="0.25">
      <c r="A183" t="s">
        <v>171</v>
      </c>
      <c r="B183">
        <v>2</v>
      </c>
      <c r="C183">
        <v>939</v>
      </c>
      <c r="F183" t="s">
        <v>14</v>
      </c>
    </row>
    <row r="184" spans="1:6" x14ac:dyDescent="0.25">
      <c r="A184" t="s">
        <v>172</v>
      </c>
      <c r="B184">
        <v>2</v>
      </c>
      <c r="C184">
        <v>961</v>
      </c>
      <c r="F184" t="s">
        <v>14</v>
      </c>
    </row>
    <row r="185" spans="1:6" x14ac:dyDescent="0.25">
      <c r="A185" t="s">
        <v>173</v>
      </c>
      <c r="B185">
        <v>2</v>
      </c>
      <c r="C185">
        <v>2001</v>
      </c>
      <c r="F185" t="s">
        <v>14</v>
      </c>
    </row>
    <row r="186" spans="1:6" x14ac:dyDescent="0.25">
      <c r="A186" t="s">
        <v>174</v>
      </c>
      <c r="B186">
        <v>2</v>
      </c>
      <c r="C186">
        <v>2052</v>
      </c>
      <c r="F186" t="s">
        <v>14</v>
      </c>
    </row>
    <row r="187" spans="1:6" x14ac:dyDescent="0.25">
      <c r="A187" t="s">
        <v>175</v>
      </c>
      <c r="B187">
        <v>2</v>
      </c>
      <c r="C187">
        <v>2079</v>
      </c>
      <c r="F187" t="s">
        <v>14</v>
      </c>
    </row>
    <row r="189" spans="1:6" x14ac:dyDescent="0.25">
      <c r="A189" s="6" t="s">
        <v>176</v>
      </c>
    </row>
    <row r="191" spans="1:6" x14ac:dyDescent="0.25">
      <c r="A191" s="6" t="s">
        <v>177</v>
      </c>
    </row>
    <row r="192" spans="1:6" x14ac:dyDescent="0.25">
      <c r="A192" s="3" t="s">
        <v>6</v>
      </c>
      <c r="B192" s="3" t="s">
        <v>7</v>
      </c>
      <c r="C192" s="3" t="s">
        <v>8</v>
      </c>
      <c r="D192" s="3" t="s">
        <v>9</v>
      </c>
      <c r="E192" s="3" t="s">
        <v>10</v>
      </c>
    </row>
    <row r="193" spans="1:5" x14ac:dyDescent="0.25">
      <c r="A193" t="s">
        <v>178</v>
      </c>
      <c r="B193">
        <v>2</v>
      </c>
      <c r="C193">
        <v>4207</v>
      </c>
    </row>
    <row r="195" spans="1:5" x14ac:dyDescent="0.25">
      <c r="A195" s="3" t="s">
        <v>5</v>
      </c>
    </row>
    <row r="196" spans="1:5" x14ac:dyDescent="0.25">
      <c r="A196" s="3" t="s">
        <v>6</v>
      </c>
      <c r="B196" s="3" t="s">
        <v>7</v>
      </c>
      <c r="C196" s="3" t="s">
        <v>8</v>
      </c>
      <c r="D196" s="3" t="s">
        <v>9</v>
      </c>
      <c r="E196" s="3" t="s">
        <v>10</v>
      </c>
    </row>
    <row r="197" spans="1:5" x14ac:dyDescent="0.25">
      <c r="A197" t="s">
        <v>179</v>
      </c>
      <c r="B197">
        <v>2</v>
      </c>
      <c r="C197">
        <v>1380</v>
      </c>
    </row>
    <row r="198" spans="1:5" x14ac:dyDescent="0.25">
      <c r="A198" t="s">
        <v>194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3FE5-0F86-4886-A001-904711399340}">
  <dimension ref="A1:M200"/>
  <sheetViews>
    <sheetView zoomScale="80" zoomScaleNormal="80" workbookViewId="0">
      <selection activeCell="H9" sqref="H9"/>
    </sheetView>
  </sheetViews>
  <sheetFormatPr defaultRowHeight="15" x14ac:dyDescent="0.25"/>
  <cols>
    <col min="1" max="1" width="40" customWidth="1"/>
  </cols>
  <sheetData>
    <row r="1" spans="1:13" ht="20.25" x14ac:dyDescent="0.3">
      <c r="A1" s="1" t="s">
        <v>0</v>
      </c>
      <c r="G1" t="s">
        <v>1</v>
      </c>
    </row>
    <row r="2" spans="1:13" x14ac:dyDescent="0.25">
      <c r="A2" s="2" t="s">
        <v>183</v>
      </c>
      <c r="G2" t="s">
        <v>184</v>
      </c>
    </row>
    <row r="3" spans="1:13" x14ac:dyDescent="0.25">
      <c r="A3" s="2"/>
      <c r="B3" s="2"/>
      <c r="G3" t="s">
        <v>3</v>
      </c>
    </row>
    <row r="4" spans="1:13" x14ac:dyDescent="0.25">
      <c r="A4" s="3"/>
    </row>
    <row r="5" spans="1:13" x14ac:dyDescent="0.25">
      <c r="A5" s="3"/>
    </row>
    <row r="6" spans="1:13" x14ac:dyDescent="0.25">
      <c r="A6" s="3"/>
    </row>
    <row r="7" spans="1:13" ht="20.25" x14ac:dyDescent="0.3">
      <c r="H7" s="1" t="s">
        <v>4</v>
      </c>
    </row>
    <row r="8" spans="1:13" x14ac:dyDescent="0.25">
      <c r="A8" s="3" t="s">
        <v>5</v>
      </c>
      <c r="H8" s="2" t="s">
        <v>185</v>
      </c>
    </row>
    <row r="9" spans="1:13" x14ac:dyDescent="0.25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H9" s="3" t="s">
        <v>12</v>
      </c>
    </row>
    <row r="10" spans="1:13" x14ac:dyDescent="0.25">
      <c r="A10" t="s">
        <v>13</v>
      </c>
      <c r="B10">
        <v>2</v>
      </c>
      <c r="C10">
        <v>1760</v>
      </c>
      <c r="F10" t="s">
        <v>14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</row>
    <row r="11" spans="1:13" x14ac:dyDescent="0.25">
      <c r="A11" s="4" t="s">
        <v>186</v>
      </c>
      <c r="H11" t="s">
        <v>21</v>
      </c>
      <c r="K11">
        <f>3588+1910+731+(-12+0+0)</f>
        <v>6217</v>
      </c>
      <c r="L11">
        <f>3588+1910+858+(-12+0+0)</f>
        <v>6344</v>
      </c>
      <c r="M11">
        <f>1418+1454+2152+1008+884+(-23+0+0+0+0)</f>
        <v>6893</v>
      </c>
    </row>
    <row r="12" spans="1:13" x14ac:dyDescent="0.25">
      <c r="A12" t="s">
        <v>13</v>
      </c>
      <c r="B12">
        <v>2</v>
      </c>
      <c r="C12">
        <v>1840</v>
      </c>
      <c r="H12" t="s">
        <v>23</v>
      </c>
      <c r="I12">
        <f>3905+1805+402+(-17+0+0)</f>
        <v>6095</v>
      </c>
      <c r="J12">
        <f>3910+1762+389+(-10+0+0)</f>
        <v>6051</v>
      </c>
      <c r="K12">
        <f>3588+1910+669+(-12+0+0)</f>
        <v>6155</v>
      </c>
      <c r="M12">
        <f>1418+1454+2152+1008+628+(-23+0+0+0+-1)</f>
        <v>6636</v>
      </c>
    </row>
    <row r="13" spans="1:13" x14ac:dyDescent="0.25">
      <c r="A13" s="4" t="s">
        <v>187</v>
      </c>
      <c r="H13" t="s">
        <v>25</v>
      </c>
      <c r="I13">
        <f>3905+1805+368+(-17+0+0)</f>
        <v>6061</v>
      </c>
      <c r="J13">
        <f>3910+1762+354+(-10+0+0)</f>
        <v>6016</v>
      </c>
      <c r="K13">
        <f>3588+1910+664+(-12+0+0)</f>
        <v>6150</v>
      </c>
      <c r="L13">
        <f>3588+1910+798+(-12+0+0)</f>
        <v>6284</v>
      </c>
      <c r="M13">
        <f>1418+1454+2152+1008+572+(-23+0+0+0+-2)</f>
        <v>6579</v>
      </c>
    </row>
    <row r="14" spans="1:13" x14ac:dyDescent="0.25">
      <c r="A14" s="4"/>
      <c r="H14" t="s">
        <v>26</v>
      </c>
      <c r="K14">
        <f>3588+1841+701+(-12+0+0)</f>
        <v>6118</v>
      </c>
      <c r="L14">
        <f>3588+1841+830+(-12+0+0)</f>
        <v>6247</v>
      </c>
      <c r="M14">
        <f>1418+1454+2152+985+503+(-23+0+0+0+0)</f>
        <v>6489</v>
      </c>
    </row>
    <row r="15" spans="1:13" x14ac:dyDescent="0.25">
      <c r="A15" s="3" t="s">
        <v>27</v>
      </c>
      <c r="H15" t="s">
        <v>28</v>
      </c>
      <c r="I15">
        <f>3905+1782+351+(-17+0+0)</f>
        <v>6021</v>
      </c>
      <c r="J15">
        <f>3910+1732+345+(-10+0+0)</f>
        <v>5977</v>
      </c>
      <c r="K15">
        <f>3588+1841+675+(-12+0+0)</f>
        <v>6092</v>
      </c>
      <c r="M15">
        <f>1418+1454+2152+985+552+(-23+0+0+0+-1)</f>
        <v>6537</v>
      </c>
    </row>
    <row r="16" spans="1:13" x14ac:dyDescent="0.25">
      <c r="A16" s="3" t="s">
        <v>6</v>
      </c>
      <c r="B16" s="3" t="s">
        <v>7</v>
      </c>
      <c r="C16" s="3" t="s">
        <v>8</v>
      </c>
      <c r="D16" s="3" t="s">
        <v>9</v>
      </c>
      <c r="E16" s="3" t="s">
        <v>10</v>
      </c>
      <c r="F16" s="3" t="s">
        <v>11</v>
      </c>
      <c r="H16" t="s">
        <v>29</v>
      </c>
      <c r="I16">
        <f>3905+1782+360+(-17+0+0)</f>
        <v>6030</v>
      </c>
      <c r="J16">
        <f>3910+1732+355+(-10+0+0)</f>
        <v>5987</v>
      </c>
      <c r="K16">
        <f>3588+1841+705+(-12+0+0)</f>
        <v>6122</v>
      </c>
      <c r="L16">
        <f>3588+1841+829+(-12+0+0)</f>
        <v>6246</v>
      </c>
      <c r="M16">
        <f>1418+1454+2098+926+519+(-23+0+0+0+0)</f>
        <v>6392</v>
      </c>
    </row>
    <row r="17" spans="1:13" x14ac:dyDescent="0.25">
      <c r="A17" t="s">
        <v>30</v>
      </c>
      <c r="B17">
        <v>2</v>
      </c>
      <c r="C17">
        <v>3905</v>
      </c>
      <c r="F17" t="s">
        <v>14</v>
      </c>
      <c r="H17" t="s">
        <v>31</v>
      </c>
      <c r="K17">
        <f>3729+1787+569+(-12+0+0)</f>
        <v>6073</v>
      </c>
      <c r="L17">
        <f>3729+1787+679+(-12+0+0)</f>
        <v>6183</v>
      </c>
      <c r="M17">
        <f>1418+1454+2098+926+424+(-23+0+0+0+-1)</f>
        <v>6296</v>
      </c>
    </row>
    <row r="18" spans="1:13" x14ac:dyDescent="0.25">
      <c r="A18" t="s">
        <v>32</v>
      </c>
      <c r="B18">
        <v>2</v>
      </c>
      <c r="C18">
        <v>3963</v>
      </c>
      <c r="F18" t="s">
        <v>14</v>
      </c>
      <c r="H18" t="s">
        <v>33</v>
      </c>
      <c r="I18">
        <f>3963+1665+347+(-17+0+0)</f>
        <v>5958</v>
      </c>
      <c r="J18">
        <f>3969+1607+358+(-10+0+0)</f>
        <v>5924</v>
      </c>
      <c r="K18">
        <f>3729+1787+515+(-12+0+0)</f>
        <v>6019</v>
      </c>
      <c r="M18">
        <f>1418+1454+2098+832+492+(-23+0+0+0+0)</f>
        <v>6271</v>
      </c>
    </row>
    <row r="19" spans="1:13" x14ac:dyDescent="0.25">
      <c r="H19" t="s">
        <v>34</v>
      </c>
      <c r="I19">
        <f>3963+1665+319+(-17+0+0)</f>
        <v>5930</v>
      </c>
      <c r="J19">
        <f>3969+1607+326+(-10+0+0)</f>
        <v>5892</v>
      </c>
      <c r="K19">
        <f>3729+1787+520+(-12+0+0)</f>
        <v>6024</v>
      </c>
      <c r="L19">
        <f>3729+1787+628+(-12+0+0)</f>
        <v>6132</v>
      </c>
      <c r="M19">
        <f>1418+1454+2098+832+544+(-23+0+0+0+-1)</f>
        <v>6322</v>
      </c>
    </row>
    <row r="20" spans="1:13" x14ac:dyDescent="0.25">
      <c r="A20" s="3" t="s">
        <v>35</v>
      </c>
      <c r="H20" t="s">
        <v>36</v>
      </c>
      <c r="K20">
        <f>3729+1729+533+(-12+0+0)</f>
        <v>5979</v>
      </c>
      <c r="L20">
        <f>3729+1729+632+(-12+0+0)</f>
        <v>6078</v>
      </c>
      <c r="M20">
        <f>1418+1454+2180+692+528+(-23+0+0+0+0)</f>
        <v>6249</v>
      </c>
    </row>
    <row r="21" spans="1:13" x14ac:dyDescent="0.25">
      <c r="A21" s="3" t="s">
        <v>6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H21" t="s">
        <v>37</v>
      </c>
      <c r="I21">
        <f>3963+1618+325+(-17+1+0)</f>
        <v>5890</v>
      </c>
      <c r="J21">
        <f>3969+1557+336+(-10+1+0)</f>
        <v>5853</v>
      </c>
      <c r="K21">
        <f>3729+1729+499+(-12+0+0)</f>
        <v>5945</v>
      </c>
      <c r="M21">
        <f>1418+1454+2180+692+476+(-23+0+0+0+-1)</f>
        <v>6196</v>
      </c>
    </row>
    <row r="22" spans="1:13" x14ac:dyDescent="0.25">
      <c r="A22" t="s">
        <v>38</v>
      </c>
      <c r="B22">
        <v>2</v>
      </c>
      <c r="C22">
        <v>3588</v>
      </c>
      <c r="F22" t="s">
        <v>14</v>
      </c>
      <c r="H22" t="s">
        <v>39</v>
      </c>
      <c r="I22">
        <f>3963+1618+333+(-17+1+0)</f>
        <v>5898</v>
      </c>
      <c r="J22">
        <f>3969+1557+344+(-10+1+0)</f>
        <v>5861</v>
      </c>
      <c r="K22">
        <f>3729+1729+523+(-12+0+0)</f>
        <v>5969</v>
      </c>
      <c r="L22">
        <f>3729+1729+611+(-12+0+0)</f>
        <v>6057</v>
      </c>
      <c r="M22">
        <f>1418+1454+2180+645+516+(-23+0+0+0+0)</f>
        <v>6190</v>
      </c>
    </row>
    <row r="23" spans="1:13" x14ac:dyDescent="0.25">
      <c r="A23" t="s">
        <v>40</v>
      </c>
      <c r="B23">
        <v>2</v>
      </c>
      <c r="C23">
        <v>3717</v>
      </c>
      <c r="F23" t="s">
        <v>14</v>
      </c>
      <c r="H23" t="s">
        <v>41</v>
      </c>
      <c r="I23">
        <f>3729+914+739+425+(-24+0+0+0)</f>
        <v>5783</v>
      </c>
      <c r="J23">
        <f>3735+914+739+385+(-7+0+0+0)</f>
        <v>5766</v>
      </c>
      <c r="K23">
        <f>3717+914+739+472+(-4+0+0+0)</f>
        <v>5838</v>
      </c>
      <c r="M23">
        <f>1418+1454+2180+645+530+(-23+0+0+0+-1)</f>
        <v>6203</v>
      </c>
    </row>
    <row r="24" spans="1:13" x14ac:dyDescent="0.25">
      <c r="A24" t="s">
        <v>42</v>
      </c>
      <c r="B24">
        <v>2</v>
      </c>
      <c r="C24">
        <v>3729</v>
      </c>
      <c r="H24" t="s">
        <v>43</v>
      </c>
      <c r="I24">
        <f>3729+914+739+383+(-24+0+0+0)</f>
        <v>5741</v>
      </c>
      <c r="J24">
        <f>3735+914+739+343+(-7+0+0+0)</f>
        <v>5724</v>
      </c>
      <c r="K24">
        <f>3717+914+739+426+(-4+0+0+0)</f>
        <v>5792</v>
      </c>
      <c r="M24">
        <f>1418+1454+2180+645+571+(-23+0+0+0+-2)</f>
        <v>6243</v>
      </c>
    </row>
    <row r="25" spans="1:13" x14ac:dyDescent="0.25">
      <c r="H25" t="s">
        <v>44</v>
      </c>
      <c r="I25">
        <f>3729+914+621+448+(-24+0+6+0)</f>
        <v>5694</v>
      </c>
      <c r="J25">
        <f>3735+914+621+406+(-7+0+0+0)</f>
        <v>5669</v>
      </c>
      <c r="K25">
        <f>3717+914+621+486+(-4+0+0+0)</f>
        <v>5734</v>
      </c>
    </row>
    <row r="26" spans="1:13" x14ac:dyDescent="0.25">
      <c r="A26" s="3" t="s">
        <v>45</v>
      </c>
      <c r="H26" t="s">
        <v>46</v>
      </c>
      <c r="I26">
        <f>3729+914+621+447+(-24+0+6+0)</f>
        <v>5693</v>
      </c>
      <c r="J26">
        <f>3735+914+621+405+(-7+0+0+0)</f>
        <v>5668</v>
      </c>
      <c r="K26">
        <f>3717+914+621+481+(-4+0+0+0)</f>
        <v>5729</v>
      </c>
    </row>
    <row r="27" spans="1:13" x14ac:dyDescent="0.25">
      <c r="A27" s="3" t="s">
        <v>6</v>
      </c>
      <c r="B27" s="3" t="s">
        <v>7</v>
      </c>
      <c r="C27" s="3" t="s">
        <v>8</v>
      </c>
      <c r="D27" s="3" t="s">
        <v>9</v>
      </c>
      <c r="E27" s="3" t="s">
        <v>10</v>
      </c>
      <c r="F27" s="3" t="s">
        <v>11</v>
      </c>
      <c r="H27" t="s">
        <v>47</v>
      </c>
      <c r="I27">
        <f>3729+1536+381+(-24+17+0)</f>
        <v>5639</v>
      </c>
      <c r="J27">
        <f>3735+1512+370+(-7+4+0)</f>
        <v>5614</v>
      </c>
      <c r="K27">
        <f>3717+1536+420+(-4+2+0)</f>
        <v>5671</v>
      </c>
    </row>
    <row r="28" spans="1:13" x14ac:dyDescent="0.25">
      <c r="A28" t="s">
        <v>48</v>
      </c>
      <c r="B28">
        <v>2</v>
      </c>
      <c r="C28">
        <v>3729</v>
      </c>
      <c r="F28" t="s">
        <v>14</v>
      </c>
      <c r="H28" t="s">
        <v>49</v>
      </c>
      <c r="I28">
        <f>3729+1536+379+(-24+17+0)</f>
        <v>5637</v>
      </c>
      <c r="J28">
        <f>3735+1512+366+(-7+4+0)</f>
        <v>5610</v>
      </c>
      <c r="K28">
        <f>3717+1536+408+(-4+2+0)</f>
        <v>5659</v>
      </c>
    </row>
    <row r="29" spans="1:13" x14ac:dyDescent="0.25">
      <c r="H29" t="s">
        <v>50</v>
      </c>
      <c r="I29">
        <f>914+3560+950+(-4+0+0)</f>
        <v>5420</v>
      </c>
      <c r="J29">
        <f>914+3560+947+(-4+0+0)</f>
        <v>5417</v>
      </c>
    </row>
    <row r="30" spans="1:13" x14ac:dyDescent="0.25">
      <c r="A30" s="3" t="s">
        <v>51</v>
      </c>
      <c r="H30" t="s">
        <v>52</v>
      </c>
      <c r="I30">
        <f>914+3560+901+(-4+0+0)</f>
        <v>5371</v>
      </c>
      <c r="J30">
        <f>914+3560+913+(-4+0+0)</f>
        <v>5383</v>
      </c>
    </row>
    <row r="31" spans="1:13" x14ac:dyDescent="0.25">
      <c r="A31" s="3" t="s">
        <v>6</v>
      </c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</row>
    <row r="32" spans="1:13" x14ac:dyDescent="0.25">
      <c r="A32" t="s">
        <v>53</v>
      </c>
      <c r="B32">
        <v>2</v>
      </c>
      <c r="C32">
        <v>3735</v>
      </c>
      <c r="F32" t="s">
        <v>14</v>
      </c>
    </row>
    <row r="33" spans="1:6" x14ac:dyDescent="0.25">
      <c r="A33" t="s">
        <v>54</v>
      </c>
      <c r="B33">
        <v>2</v>
      </c>
      <c r="C33">
        <v>3910</v>
      </c>
      <c r="F33" t="s">
        <v>14</v>
      </c>
    </row>
    <row r="34" spans="1:6" x14ac:dyDescent="0.25">
      <c r="A34" t="s">
        <v>55</v>
      </c>
      <c r="B34">
        <v>2</v>
      </c>
      <c r="C34">
        <v>3969</v>
      </c>
      <c r="F34" t="s">
        <v>14</v>
      </c>
    </row>
    <row r="36" spans="1:6" x14ac:dyDescent="0.25">
      <c r="A36" s="3" t="s">
        <v>56</v>
      </c>
    </row>
    <row r="37" spans="1:6" x14ac:dyDescent="0.25">
      <c r="A37" s="3" t="s">
        <v>6</v>
      </c>
      <c r="B37" s="3" t="s">
        <v>7</v>
      </c>
      <c r="C37" s="3" t="s">
        <v>8</v>
      </c>
      <c r="D37" s="3" t="s">
        <v>9</v>
      </c>
      <c r="E37" s="3" t="s">
        <v>10</v>
      </c>
      <c r="F37" s="3" t="s">
        <v>11</v>
      </c>
    </row>
    <row r="38" spans="1:6" x14ac:dyDescent="0.25">
      <c r="A38" t="s">
        <v>57</v>
      </c>
      <c r="B38">
        <v>2</v>
      </c>
      <c r="C38">
        <v>378</v>
      </c>
      <c r="F38" t="s">
        <v>14</v>
      </c>
    </row>
    <row r="39" spans="1:6" x14ac:dyDescent="0.25">
      <c r="A39" t="s">
        <v>58</v>
      </c>
      <c r="B39">
        <v>2</v>
      </c>
      <c r="C39">
        <v>381</v>
      </c>
      <c r="F39" t="s">
        <v>14</v>
      </c>
    </row>
    <row r="40" spans="1:6" x14ac:dyDescent="0.25">
      <c r="A40" t="s">
        <v>59</v>
      </c>
      <c r="B40">
        <v>2</v>
      </c>
      <c r="C40">
        <v>383</v>
      </c>
      <c r="F40" t="s">
        <v>14</v>
      </c>
    </row>
    <row r="41" spans="1:6" x14ac:dyDescent="0.25">
      <c r="A41" t="s">
        <v>60</v>
      </c>
      <c r="B41">
        <v>2</v>
      </c>
      <c r="C41">
        <v>447</v>
      </c>
      <c r="F41" t="s">
        <v>14</v>
      </c>
    </row>
    <row r="42" spans="1:6" x14ac:dyDescent="0.25">
      <c r="A42" t="s">
        <v>61</v>
      </c>
      <c r="B42">
        <v>2</v>
      </c>
      <c r="C42">
        <v>448</v>
      </c>
      <c r="F42" t="s">
        <v>14</v>
      </c>
    </row>
    <row r="44" spans="1:6" x14ac:dyDescent="0.25">
      <c r="A44" s="3" t="s">
        <v>62</v>
      </c>
    </row>
    <row r="45" spans="1:6" x14ac:dyDescent="0.25">
      <c r="A45" s="3" t="s">
        <v>6</v>
      </c>
      <c r="B45" s="3" t="s">
        <v>7</v>
      </c>
      <c r="C45" s="3" t="s">
        <v>8</v>
      </c>
      <c r="D45" s="3" t="s">
        <v>9</v>
      </c>
      <c r="E45" s="3" t="s">
        <v>10</v>
      </c>
      <c r="F45" s="3" t="s">
        <v>11</v>
      </c>
    </row>
    <row r="46" spans="1:6" x14ac:dyDescent="0.25">
      <c r="A46" t="s">
        <v>63</v>
      </c>
      <c r="B46">
        <v>2</v>
      </c>
      <c r="C46">
        <v>326</v>
      </c>
      <c r="F46" t="s">
        <v>14</v>
      </c>
    </row>
    <row r="47" spans="1:6" x14ac:dyDescent="0.25">
      <c r="A47" t="s">
        <v>64</v>
      </c>
      <c r="B47">
        <v>2</v>
      </c>
      <c r="C47">
        <v>336</v>
      </c>
      <c r="F47" t="s">
        <v>14</v>
      </c>
    </row>
    <row r="48" spans="1:6" x14ac:dyDescent="0.25">
      <c r="A48" t="s">
        <v>188</v>
      </c>
      <c r="B48">
        <v>2</v>
      </c>
      <c r="C48">
        <v>343</v>
      </c>
      <c r="F48" t="s">
        <v>14</v>
      </c>
    </row>
    <row r="49" spans="1:6" x14ac:dyDescent="0.25">
      <c r="A49" t="s">
        <v>189</v>
      </c>
      <c r="B49">
        <v>2</v>
      </c>
      <c r="C49">
        <v>344</v>
      </c>
      <c r="F49" t="s">
        <v>14</v>
      </c>
    </row>
    <row r="50" spans="1:6" x14ac:dyDescent="0.25">
      <c r="A50" t="s">
        <v>65</v>
      </c>
      <c r="B50">
        <v>2</v>
      </c>
      <c r="C50">
        <v>345</v>
      </c>
      <c r="F50" t="s">
        <v>14</v>
      </c>
    </row>
    <row r="51" spans="1:6" x14ac:dyDescent="0.25">
      <c r="A51" t="s">
        <v>67</v>
      </c>
      <c r="B51">
        <v>2</v>
      </c>
      <c r="C51">
        <v>354</v>
      </c>
      <c r="F51" t="s">
        <v>14</v>
      </c>
    </row>
    <row r="52" spans="1:6" x14ac:dyDescent="0.25">
      <c r="A52" t="s">
        <v>68</v>
      </c>
      <c r="B52">
        <v>2</v>
      </c>
      <c r="C52">
        <v>366</v>
      </c>
      <c r="F52" t="s">
        <v>14</v>
      </c>
    </row>
    <row r="53" spans="1:6" x14ac:dyDescent="0.25">
      <c r="A53" t="s">
        <v>69</v>
      </c>
      <c r="B53">
        <v>2</v>
      </c>
      <c r="C53">
        <v>370</v>
      </c>
      <c r="F53" t="s">
        <v>14</v>
      </c>
    </row>
    <row r="54" spans="1:6" x14ac:dyDescent="0.25">
      <c r="A54" t="s">
        <v>70</v>
      </c>
      <c r="B54">
        <v>2</v>
      </c>
      <c r="C54">
        <v>385</v>
      </c>
      <c r="F54" t="s">
        <v>14</v>
      </c>
    </row>
    <row r="55" spans="1:6" x14ac:dyDescent="0.25">
      <c r="A55" t="s">
        <v>71</v>
      </c>
      <c r="B55">
        <v>2</v>
      </c>
      <c r="C55">
        <v>405</v>
      </c>
      <c r="F55" t="s">
        <v>14</v>
      </c>
    </row>
    <row r="56" spans="1:6" x14ac:dyDescent="0.25">
      <c r="A56" t="s">
        <v>190</v>
      </c>
      <c r="B56">
        <v>2</v>
      </c>
      <c r="C56">
        <v>406</v>
      </c>
      <c r="F56" t="s">
        <v>14</v>
      </c>
    </row>
    <row r="57" spans="1:6" x14ac:dyDescent="0.25">
      <c r="A57" t="s">
        <v>191</v>
      </c>
      <c r="B57">
        <v>2</v>
      </c>
      <c r="C57">
        <v>408</v>
      </c>
      <c r="F57" t="s">
        <v>14</v>
      </c>
    </row>
    <row r="58" spans="1:6" x14ac:dyDescent="0.25">
      <c r="A58" t="s">
        <v>73</v>
      </c>
      <c r="B58">
        <v>2</v>
      </c>
      <c r="C58">
        <v>420</v>
      </c>
      <c r="F58" t="s">
        <v>14</v>
      </c>
    </row>
    <row r="59" spans="1:6" x14ac:dyDescent="0.25">
      <c r="A59" t="s">
        <v>74</v>
      </c>
      <c r="B59">
        <v>2</v>
      </c>
      <c r="C59">
        <v>426</v>
      </c>
      <c r="F59" t="s">
        <v>14</v>
      </c>
    </row>
    <row r="60" spans="1:6" x14ac:dyDescent="0.25">
      <c r="A60" t="s">
        <v>75</v>
      </c>
      <c r="B60">
        <v>2</v>
      </c>
      <c r="C60">
        <v>472</v>
      </c>
      <c r="F60" t="s">
        <v>14</v>
      </c>
    </row>
    <row r="61" spans="1:6" x14ac:dyDescent="0.25">
      <c r="A61" t="s">
        <v>76</v>
      </c>
      <c r="B61">
        <v>2</v>
      </c>
      <c r="C61">
        <v>481</v>
      </c>
      <c r="F61" t="s">
        <v>14</v>
      </c>
    </row>
    <row r="62" spans="1:6" x14ac:dyDescent="0.25">
      <c r="A62" t="s">
        <v>77</v>
      </c>
      <c r="B62">
        <v>2</v>
      </c>
      <c r="C62">
        <v>486</v>
      </c>
      <c r="F62" t="s">
        <v>14</v>
      </c>
    </row>
    <row r="63" spans="1:6" x14ac:dyDescent="0.25">
      <c r="A63" t="s">
        <v>78</v>
      </c>
      <c r="B63">
        <v>2</v>
      </c>
      <c r="C63">
        <v>499</v>
      </c>
      <c r="F63" t="s">
        <v>14</v>
      </c>
    </row>
    <row r="64" spans="1:6" x14ac:dyDescent="0.25">
      <c r="A64" t="s">
        <v>79</v>
      </c>
      <c r="B64">
        <v>2</v>
      </c>
      <c r="C64">
        <v>515</v>
      </c>
      <c r="F64" t="s">
        <v>14</v>
      </c>
    </row>
    <row r="65" spans="1:6" x14ac:dyDescent="0.25">
      <c r="A65" t="s">
        <v>80</v>
      </c>
      <c r="B65">
        <v>2</v>
      </c>
      <c r="C65">
        <v>520</v>
      </c>
      <c r="F65" t="s">
        <v>14</v>
      </c>
    </row>
    <row r="66" spans="1:6" x14ac:dyDescent="0.25">
      <c r="A66" t="s">
        <v>81</v>
      </c>
      <c r="B66">
        <v>2</v>
      </c>
      <c r="C66">
        <v>523</v>
      </c>
      <c r="F66" t="s">
        <v>14</v>
      </c>
    </row>
    <row r="67" spans="1:6" x14ac:dyDescent="0.25">
      <c r="A67" t="s">
        <v>82</v>
      </c>
      <c r="B67">
        <v>2</v>
      </c>
      <c r="C67">
        <v>533</v>
      </c>
      <c r="F67" t="s">
        <v>14</v>
      </c>
    </row>
    <row r="68" spans="1:6" x14ac:dyDescent="0.25">
      <c r="A68" t="s">
        <v>83</v>
      </c>
      <c r="B68">
        <v>2</v>
      </c>
      <c r="C68">
        <v>569</v>
      </c>
      <c r="F68" t="s">
        <v>14</v>
      </c>
    </row>
    <row r="69" spans="1:6" x14ac:dyDescent="0.25">
      <c r="A69" t="s">
        <v>85</v>
      </c>
      <c r="B69">
        <v>2</v>
      </c>
      <c r="C69">
        <v>611</v>
      </c>
      <c r="F69" t="s">
        <v>14</v>
      </c>
    </row>
    <row r="70" spans="1:6" x14ac:dyDescent="0.25">
      <c r="A70" t="s">
        <v>84</v>
      </c>
      <c r="B70">
        <v>4</v>
      </c>
      <c r="C70">
        <v>621</v>
      </c>
      <c r="F70" t="s">
        <v>14</v>
      </c>
    </row>
    <row r="71" spans="1:6" x14ac:dyDescent="0.25">
      <c r="A71" t="s">
        <v>86</v>
      </c>
      <c r="B71">
        <v>2</v>
      </c>
      <c r="C71">
        <v>628</v>
      </c>
      <c r="F71" t="s">
        <v>14</v>
      </c>
    </row>
    <row r="72" spans="1:6" x14ac:dyDescent="0.25">
      <c r="A72" t="s">
        <v>87</v>
      </c>
      <c r="B72">
        <v>2</v>
      </c>
      <c r="C72">
        <v>632</v>
      </c>
      <c r="F72" t="s">
        <v>14</v>
      </c>
    </row>
    <row r="73" spans="1:6" x14ac:dyDescent="0.25">
      <c r="A73" t="s">
        <v>88</v>
      </c>
      <c r="B73">
        <v>2</v>
      </c>
      <c r="C73">
        <v>664</v>
      </c>
      <c r="F73" t="s">
        <v>14</v>
      </c>
    </row>
    <row r="74" spans="1:6" x14ac:dyDescent="0.25">
      <c r="A74" t="s">
        <v>89</v>
      </c>
      <c r="B74">
        <v>2</v>
      </c>
      <c r="C74">
        <v>669</v>
      </c>
      <c r="F74" t="s">
        <v>14</v>
      </c>
    </row>
    <row r="75" spans="1:6" x14ac:dyDescent="0.25">
      <c r="A75" t="s">
        <v>90</v>
      </c>
      <c r="B75">
        <v>2</v>
      </c>
      <c r="C75">
        <v>675</v>
      </c>
      <c r="F75" t="s">
        <v>14</v>
      </c>
    </row>
    <row r="76" spans="1:6" x14ac:dyDescent="0.25">
      <c r="A76" t="s">
        <v>91</v>
      </c>
      <c r="B76">
        <v>2</v>
      </c>
      <c r="C76">
        <v>679</v>
      </c>
      <c r="F76" t="s">
        <v>14</v>
      </c>
    </row>
    <row r="77" spans="1:6" x14ac:dyDescent="0.25">
      <c r="A77" t="s">
        <v>92</v>
      </c>
      <c r="B77">
        <v>2</v>
      </c>
      <c r="C77">
        <v>701</v>
      </c>
      <c r="F77" t="s">
        <v>14</v>
      </c>
    </row>
    <row r="78" spans="1:6" x14ac:dyDescent="0.25">
      <c r="A78" t="s">
        <v>93</v>
      </c>
      <c r="B78">
        <v>2</v>
      </c>
      <c r="C78">
        <v>705</v>
      </c>
      <c r="F78" t="s">
        <v>14</v>
      </c>
    </row>
    <row r="79" spans="1:6" x14ac:dyDescent="0.25">
      <c r="A79" t="s">
        <v>95</v>
      </c>
      <c r="B79">
        <v>2</v>
      </c>
      <c r="C79">
        <v>731</v>
      </c>
      <c r="F79" t="s">
        <v>14</v>
      </c>
    </row>
    <row r="80" spans="1:6" x14ac:dyDescent="0.25">
      <c r="A80" t="s">
        <v>94</v>
      </c>
      <c r="B80">
        <v>2</v>
      </c>
      <c r="C80">
        <v>739</v>
      </c>
      <c r="F80" t="s">
        <v>14</v>
      </c>
    </row>
    <row r="81" spans="1:6" x14ac:dyDescent="0.25">
      <c r="A81" t="s">
        <v>96</v>
      </c>
      <c r="B81">
        <v>2</v>
      </c>
      <c r="C81">
        <v>798</v>
      </c>
      <c r="F81" t="s">
        <v>14</v>
      </c>
    </row>
    <row r="82" spans="1:6" x14ac:dyDescent="0.25">
      <c r="A82" t="s">
        <v>97</v>
      </c>
      <c r="B82">
        <v>2</v>
      </c>
      <c r="C82">
        <v>829</v>
      </c>
      <c r="F82" t="s">
        <v>14</v>
      </c>
    </row>
    <row r="83" spans="1:6" x14ac:dyDescent="0.25">
      <c r="A83" t="s">
        <v>98</v>
      </c>
      <c r="B83">
        <v>2</v>
      </c>
      <c r="C83">
        <v>830</v>
      </c>
      <c r="F83" t="s">
        <v>14</v>
      </c>
    </row>
    <row r="84" spans="1:6" x14ac:dyDescent="0.25">
      <c r="A84" t="s">
        <v>99</v>
      </c>
      <c r="B84">
        <v>2</v>
      </c>
      <c r="C84">
        <v>858</v>
      </c>
      <c r="F84" t="s">
        <v>14</v>
      </c>
    </row>
    <row r="85" spans="1:6" x14ac:dyDescent="0.25">
      <c r="A85" t="s">
        <v>100</v>
      </c>
      <c r="B85">
        <v>2</v>
      </c>
      <c r="C85">
        <v>901</v>
      </c>
      <c r="F85" t="s">
        <v>14</v>
      </c>
    </row>
    <row r="86" spans="1:6" x14ac:dyDescent="0.25">
      <c r="A86" t="s">
        <v>101</v>
      </c>
      <c r="B86">
        <v>2</v>
      </c>
      <c r="C86">
        <v>913</v>
      </c>
      <c r="F86" t="s">
        <v>14</v>
      </c>
    </row>
    <row r="87" spans="1:6" x14ac:dyDescent="0.25">
      <c r="A87" t="s">
        <v>102</v>
      </c>
      <c r="B87">
        <v>2</v>
      </c>
      <c r="C87">
        <v>947</v>
      </c>
      <c r="F87" t="s">
        <v>14</v>
      </c>
    </row>
    <row r="88" spans="1:6" x14ac:dyDescent="0.25">
      <c r="A88" t="s">
        <v>103</v>
      </c>
      <c r="B88">
        <v>2</v>
      </c>
      <c r="C88">
        <v>950</v>
      </c>
      <c r="F88" t="s">
        <v>14</v>
      </c>
    </row>
    <row r="89" spans="1:6" x14ac:dyDescent="0.25">
      <c r="A89" t="s">
        <v>104</v>
      </c>
      <c r="B89">
        <v>2</v>
      </c>
      <c r="C89">
        <v>1536</v>
      </c>
      <c r="F89" t="s">
        <v>14</v>
      </c>
    </row>
    <row r="91" spans="1:6" x14ac:dyDescent="0.25">
      <c r="A91" s="3" t="s">
        <v>105</v>
      </c>
    </row>
    <row r="92" spans="1:6" x14ac:dyDescent="0.25">
      <c r="A92" s="3" t="s">
        <v>6</v>
      </c>
      <c r="B92" s="3" t="s">
        <v>7</v>
      </c>
      <c r="C92" s="3" t="s">
        <v>8</v>
      </c>
      <c r="D92" s="3" t="s">
        <v>9</v>
      </c>
      <c r="E92" s="3" t="s">
        <v>10</v>
      </c>
      <c r="F92" s="3" t="s">
        <v>11</v>
      </c>
    </row>
    <row r="93" spans="1:6" x14ac:dyDescent="0.25">
      <c r="A93" s="5" t="s">
        <v>106</v>
      </c>
      <c r="B93" s="5">
        <v>2</v>
      </c>
      <c r="C93" s="5">
        <v>1512</v>
      </c>
      <c r="F93" t="s">
        <v>14</v>
      </c>
    </row>
    <row r="95" spans="1:6" x14ac:dyDescent="0.25">
      <c r="A95" s="3" t="s">
        <v>107</v>
      </c>
    </row>
    <row r="96" spans="1:6" x14ac:dyDescent="0.25">
      <c r="A96" s="3" t="s">
        <v>6</v>
      </c>
      <c r="B96" s="3" t="s">
        <v>7</v>
      </c>
      <c r="C96" s="3" t="s">
        <v>8</v>
      </c>
      <c r="D96" s="3" t="s">
        <v>9</v>
      </c>
      <c r="E96" s="3" t="s">
        <v>10</v>
      </c>
      <c r="F96" s="3" t="s">
        <v>11</v>
      </c>
    </row>
    <row r="97" spans="1:6" x14ac:dyDescent="0.25">
      <c r="A97" s="5" t="s">
        <v>108</v>
      </c>
      <c r="B97" s="5">
        <v>2</v>
      </c>
      <c r="C97" s="5">
        <v>621</v>
      </c>
      <c r="F97" t="s">
        <v>14</v>
      </c>
    </row>
    <row r="98" spans="1:6" x14ac:dyDescent="0.25">
      <c r="A98" s="5" t="s">
        <v>109</v>
      </c>
      <c r="B98" s="5">
        <v>2</v>
      </c>
      <c r="C98" s="5">
        <v>1536</v>
      </c>
      <c r="F98" t="s">
        <v>14</v>
      </c>
    </row>
    <row r="100" spans="1:6" x14ac:dyDescent="0.25">
      <c r="A100" s="3" t="s">
        <v>110</v>
      </c>
    </row>
    <row r="101" spans="1:6" x14ac:dyDescent="0.25">
      <c r="A101" s="3" t="s">
        <v>6</v>
      </c>
      <c r="B101" s="3" t="s">
        <v>7</v>
      </c>
      <c r="C101" s="3" t="s">
        <v>8</v>
      </c>
      <c r="D101" s="3" t="s">
        <v>9</v>
      </c>
      <c r="E101" s="3" t="s">
        <v>10</v>
      </c>
      <c r="F101" s="3" t="s">
        <v>11</v>
      </c>
    </row>
    <row r="102" spans="1:6" x14ac:dyDescent="0.25">
      <c r="A102" t="s">
        <v>111</v>
      </c>
      <c r="B102">
        <v>2</v>
      </c>
      <c r="C102">
        <v>355</v>
      </c>
      <c r="F102" t="s">
        <v>14</v>
      </c>
    </row>
    <row r="103" spans="1:6" x14ac:dyDescent="0.25">
      <c r="A103" t="s">
        <v>112</v>
      </c>
      <c r="B103">
        <v>2</v>
      </c>
      <c r="C103">
        <v>358</v>
      </c>
      <c r="F103" t="s">
        <v>14</v>
      </c>
    </row>
    <row r="104" spans="1:6" x14ac:dyDescent="0.25">
      <c r="A104" t="s">
        <v>113</v>
      </c>
      <c r="B104">
        <v>2</v>
      </c>
      <c r="C104">
        <v>389</v>
      </c>
      <c r="F104" t="s">
        <v>14</v>
      </c>
    </row>
    <row r="105" spans="1:6" x14ac:dyDescent="0.25">
      <c r="A105" t="s">
        <v>114</v>
      </c>
      <c r="B105">
        <v>2</v>
      </c>
      <c r="C105">
        <v>739</v>
      </c>
      <c r="F105" t="s">
        <v>14</v>
      </c>
    </row>
    <row r="107" spans="1:6" x14ac:dyDescent="0.25">
      <c r="A107" s="3" t="s">
        <v>115</v>
      </c>
    </row>
    <row r="108" spans="1:6" x14ac:dyDescent="0.25">
      <c r="A108" s="3" t="s">
        <v>6</v>
      </c>
      <c r="B108" s="3" t="s">
        <v>7</v>
      </c>
      <c r="C108" s="3" t="s">
        <v>8</v>
      </c>
      <c r="D108" s="3" t="s">
        <v>9</v>
      </c>
      <c r="E108" s="3" t="s">
        <v>10</v>
      </c>
      <c r="F108" s="3" t="s">
        <v>11</v>
      </c>
    </row>
    <row r="109" spans="1:6" x14ac:dyDescent="0.25">
      <c r="A109" t="s">
        <v>116</v>
      </c>
      <c r="B109">
        <v>2</v>
      </c>
      <c r="C109">
        <v>319</v>
      </c>
      <c r="F109" t="s">
        <v>14</v>
      </c>
    </row>
    <row r="110" spans="1:6" x14ac:dyDescent="0.25">
      <c r="A110" t="s">
        <v>117</v>
      </c>
      <c r="B110">
        <v>2</v>
      </c>
      <c r="C110">
        <v>325</v>
      </c>
      <c r="F110" t="s">
        <v>14</v>
      </c>
    </row>
    <row r="111" spans="1:6" x14ac:dyDescent="0.25">
      <c r="A111" t="s">
        <v>118</v>
      </c>
      <c r="B111">
        <v>2</v>
      </c>
      <c r="C111">
        <v>333</v>
      </c>
      <c r="F111" t="s">
        <v>14</v>
      </c>
    </row>
    <row r="112" spans="1:6" x14ac:dyDescent="0.25">
      <c r="A112" t="s">
        <v>119</v>
      </c>
      <c r="B112">
        <v>2</v>
      </c>
      <c r="C112">
        <v>351</v>
      </c>
      <c r="F112" t="s">
        <v>14</v>
      </c>
    </row>
    <row r="113" spans="1:6" x14ac:dyDescent="0.25">
      <c r="A113" t="s">
        <v>120</v>
      </c>
      <c r="B113">
        <v>2</v>
      </c>
      <c r="C113">
        <v>368</v>
      </c>
      <c r="F113" t="s">
        <v>14</v>
      </c>
    </row>
    <row r="114" spans="1:6" x14ac:dyDescent="0.25">
      <c r="A114" t="s">
        <v>121</v>
      </c>
      <c r="B114">
        <v>2</v>
      </c>
      <c r="C114">
        <v>425</v>
      </c>
      <c r="F114" t="s">
        <v>14</v>
      </c>
    </row>
    <row r="116" spans="1:6" x14ac:dyDescent="0.25">
      <c r="A116" s="3" t="s">
        <v>122</v>
      </c>
    </row>
    <row r="117" spans="1:6" x14ac:dyDescent="0.25">
      <c r="A117" s="3" t="s">
        <v>6</v>
      </c>
      <c r="B117" s="3" t="s">
        <v>7</v>
      </c>
      <c r="C117" s="3" t="s">
        <v>8</v>
      </c>
      <c r="D117" s="3" t="s">
        <v>9</v>
      </c>
      <c r="E117" s="3" t="s">
        <v>10</v>
      </c>
      <c r="F117" s="3" t="s">
        <v>11</v>
      </c>
    </row>
    <row r="118" spans="1:6" x14ac:dyDescent="0.25">
      <c r="A118" t="s">
        <v>123</v>
      </c>
      <c r="B118">
        <v>2</v>
      </c>
      <c r="C118">
        <v>914</v>
      </c>
      <c r="F118" t="s">
        <v>14</v>
      </c>
    </row>
    <row r="120" spans="1:6" x14ac:dyDescent="0.25">
      <c r="A120" s="3" t="s">
        <v>124</v>
      </c>
    </row>
    <row r="121" spans="1:6" x14ac:dyDescent="0.25">
      <c r="A121" s="3" t="s">
        <v>6</v>
      </c>
      <c r="B121" s="3" t="s">
        <v>7</v>
      </c>
      <c r="C121" s="3" t="s">
        <v>8</v>
      </c>
      <c r="D121" s="3" t="s">
        <v>9</v>
      </c>
      <c r="E121" s="3" t="s">
        <v>10</v>
      </c>
      <c r="F121" s="3" t="s">
        <v>11</v>
      </c>
    </row>
    <row r="122" spans="1:6" x14ac:dyDescent="0.25">
      <c r="A122" s="5" t="s">
        <v>125</v>
      </c>
      <c r="B122" s="5">
        <v>2</v>
      </c>
      <c r="C122" s="5">
        <v>914</v>
      </c>
      <c r="F122" t="s">
        <v>14</v>
      </c>
    </row>
    <row r="123" spans="1:6" x14ac:dyDescent="0.25">
      <c r="A123" s="5" t="s">
        <v>126</v>
      </c>
      <c r="B123" s="5">
        <v>2</v>
      </c>
      <c r="C123" s="5">
        <v>1557</v>
      </c>
      <c r="F123" t="s">
        <v>14</v>
      </c>
    </row>
    <row r="125" spans="1:6" x14ac:dyDescent="0.25">
      <c r="A125" s="3" t="s">
        <v>127</v>
      </c>
    </row>
    <row r="126" spans="1:6" x14ac:dyDescent="0.25">
      <c r="A126" s="3" t="s">
        <v>6</v>
      </c>
      <c r="B126" s="3" t="s">
        <v>7</v>
      </c>
      <c r="C126" s="3" t="s">
        <v>8</v>
      </c>
      <c r="D126" s="3" t="s">
        <v>9</v>
      </c>
      <c r="E126" s="3" t="s">
        <v>10</v>
      </c>
      <c r="F126" s="3" t="s">
        <v>11</v>
      </c>
    </row>
    <row r="127" spans="1:6" x14ac:dyDescent="0.25">
      <c r="A127" t="s">
        <v>128</v>
      </c>
      <c r="B127">
        <v>2</v>
      </c>
      <c r="C127">
        <v>347</v>
      </c>
      <c r="F127" t="s">
        <v>14</v>
      </c>
    </row>
    <row r="128" spans="1:6" x14ac:dyDescent="0.25">
      <c r="A128" t="s">
        <v>129</v>
      </c>
      <c r="B128">
        <v>2</v>
      </c>
      <c r="C128">
        <v>360</v>
      </c>
      <c r="F128" t="s">
        <v>14</v>
      </c>
    </row>
    <row r="129" spans="1:6" x14ac:dyDescent="0.25">
      <c r="A129" t="s">
        <v>130</v>
      </c>
      <c r="B129">
        <v>2</v>
      </c>
      <c r="C129">
        <v>402</v>
      </c>
      <c r="F129" t="s">
        <v>14</v>
      </c>
    </row>
    <row r="131" spans="1:6" x14ac:dyDescent="0.25">
      <c r="A131" s="3" t="s">
        <v>131</v>
      </c>
    </row>
    <row r="132" spans="1:6" x14ac:dyDescent="0.25">
      <c r="A132" s="3" t="s">
        <v>6</v>
      </c>
      <c r="B132" s="3" t="s">
        <v>7</v>
      </c>
      <c r="C132" s="3" t="s">
        <v>8</v>
      </c>
      <c r="D132" s="3" t="s">
        <v>9</v>
      </c>
      <c r="E132" s="3" t="s">
        <v>10</v>
      </c>
      <c r="F132" s="3" t="s">
        <v>11</v>
      </c>
    </row>
    <row r="133" spans="1:6" x14ac:dyDescent="0.25">
      <c r="A133" s="5" t="s">
        <v>132</v>
      </c>
      <c r="B133" s="5">
        <v>2</v>
      </c>
      <c r="C133" s="5">
        <v>739</v>
      </c>
      <c r="F133" t="s">
        <v>14</v>
      </c>
    </row>
    <row r="135" spans="1:6" x14ac:dyDescent="0.25">
      <c r="A135" s="3" t="s">
        <v>133</v>
      </c>
    </row>
    <row r="136" spans="1:6" x14ac:dyDescent="0.25">
      <c r="A136" s="3" t="s">
        <v>6</v>
      </c>
      <c r="B136" s="3" t="s">
        <v>7</v>
      </c>
      <c r="C136" s="3" t="s">
        <v>8</v>
      </c>
      <c r="D136" s="3" t="s">
        <v>9</v>
      </c>
      <c r="E136" s="3" t="s">
        <v>10</v>
      </c>
      <c r="F136" s="3" t="s">
        <v>11</v>
      </c>
    </row>
    <row r="137" spans="1:6" x14ac:dyDescent="0.25">
      <c r="A137" t="s">
        <v>134</v>
      </c>
      <c r="B137">
        <v>2</v>
      </c>
      <c r="C137">
        <v>3560</v>
      </c>
      <c r="F137" t="s">
        <v>14</v>
      </c>
    </row>
    <row r="139" spans="1:6" x14ac:dyDescent="0.25">
      <c r="A139" s="3" t="s">
        <v>135</v>
      </c>
    </row>
    <row r="140" spans="1:6" x14ac:dyDescent="0.25">
      <c r="A140" s="3" t="s">
        <v>6</v>
      </c>
      <c r="B140" s="3" t="s">
        <v>7</v>
      </c>
      <c r="C140" s="3" t="s">
        <v>8</v>
      </c>
      <c r="D140" s="3" t="s">
        <v>9</v>
      </c>
      <c r="E140" s="3" t="s">
        <v>10</v>
      </c>
      <c r="F140" s="3" t="s">
        <v>11</v>
      </c>
    </row>
    <row r="141" spans="1:6" x14ac:dyDescent="0.25">
      <c r="A141" s="5" t="s">
        <v>136</v>
      </c>
      <c r="B141" s="5">
        <v>2</v>
      </c>
      <c r="C141" s="5">
        <v>1607</v>
      </c>
      <c r="F141" t="s">
        <v>14</v>
      </c>
    </row>
    <row r="142" spans="1:6" x14ac:dyDescent="0.25">
      <c r="A142" s="5" t="s">
        <v>137</v>
      </c>
      <c r="B142" s="5">
        <v>2</v>
      </c>
      <c r="C142" s="5">
        <v>1732</v>
      </c>
      <c r="F142" t="s">
        <v>14</v>
      </c>
    </row>
    <row r="143" spans="1:6" x14ac:dyDescent="0.25">
      <c r="A143" s="5" t="s">
        <v>138</v>
      </c>
      <c r="B143" s="5">
        <v>2</v>
      </c>
      <c r="C143" s="5">
        <v>1762</v>
      </c>
      <c r="F143" t="s">
        <v>14</v>
      </c>
    </row>
    <row r="145" spans="1:6" x14ac:dyDescent="0.25">
      <c r="A145" s="3" t="s">
        <v>139</v>
      </c>
    </row>
    <row r="146" spans="1:6" x14ac:dyDescent="0.25">
      <c r="A146" s="3" t="s">
        <v>6</v>
      </c>
      <c r="B146" s="3" t="s">
        <v>7</v>
      </c>
      <c r="C146" s="3" t="s">
        <v>8</v>
      </c>
      <c r="D146" s="3" t="s">
        <v>9</v>
      </c>
      <c r="E146" s="3" t="s">
        <v>10</v>
      </c>
      <c r="F146" s="3" t="s">
        <v>11</v>
      </c>
    </row>
    <row r="147" spans="1:6" x14ac:dyDescent="0.25">
      <c r="A147" s="5" t="s">
        <v>140</v>
      </c>
      <c r="B147" s="5">
        <v>2</v>
      </c>
      <c r="C147" s="5">
        <v>914</v>
      </c>
      <c r="F147" t="s">
        <v>14</v>
      </c>
    </row>
    <row r="148" spans="1:6" x14ac:dyDescent="0.25">
      <c r="A148" s="5" t="s">
        <v>141</v>
      </c>
      <c r="B148" s="5">
        <v>2</v>
      </c>
      <c r="C148" s="5">
        <v>1618</v>
      </c>
      <c r="F148" t="s">
        <v>14</v>
      </c>
    </row>
    <row r="149" spans="1:6" x14ac:dyDescent="0.25">
      <c r="A149" s="5" t="s">
        <v>142</v>
      </c>
      <c r="B149" s="5">
        <v>2</v>
      </c>
      <c r="C149" s="5">
        <v>1665</v>
      </c>
      <c r="F149" t="s">
        <v>14</v>
      </c>
    </row>
    <row r="150" spans="1:6" x14ac:dyDescent="0.25">
      <c r="A150" s="5" t="s">
        <v>143</v>
      </c>
      <c r="B150" s="5">
        <v>2</v>
      </c>
      <c r="C150" s="5">
        <v>1782</v>
      </c>
      <c r="F150" t="s">
        <v>14</v>
      </c>
    </row>
    <row r="151" spans="1:6" x14ac:dyDescent="0.25">
      <c r="A151" s="5" t="s">
        <v>144</v>
      </c>
      <c r="B151" s="5">
        <v>2</v>
      </c>
      <c r="C151" s="5">
        <v>1805</v>
      </c>
      <c r="F151" t="s">
        <v>14</v>
      </c>
    </row>
    <row r="153" spans="1:6" x14ac:dyDescent="0.25">
      <c r="A153" s="3" t="s">
        <v>145</v>
      </c>
    </row>
    <row r="154" spans="1:6" x14ac:dyDescent="0.25">
      <c r="A154" s="3" t="s">
        <v>6</v>
      </c>
      <c r="B154" s="3" t="s">
        <v>7</v>
      </c>
      <c r="C154" s="3" t="s">
        <v>8</v>
      </c>
      <c r="D154" s="3" t="s">
        <v>9</v>
      </c>
      <c r="E154" s="3" t="s">
        <v>10</v>
      </c>
      <c r="F154" s="3" t="s">
        <v>11</v>
      </c>
    </row>
    <row r="155" spans="1:6" x14ac:dyDescent="0.25">
      <c r="A155" s="5" t="s">
        <v>146</v>
      </c>
      <c r="B155" s="5">
        <v>2</v>
      </c>
      <c r="C155" s="5">
        <v>1729</v>
      </c>
      <c r="F155" t="s">
        <v>14</v>
      </c>
    </row>
    <row r="156" spans="1:6" x14ac:dyDescent="0.25">
      <c r="A156" s="5" t="s">
        <v>147</v>
      </c>
      <c r="B156" s="5">
        <v>2</v>
      </c>
      <c r="C156" s="5">
        <v>1787</v>
      </c>
      <c r="F156" t="s">
        <v>14</v>
      </c>
    </row>
    <row r="157" spans="1:6" x14ac:dyDescent="0.25">
      <c r="A157" s="5" t="s">
        <v>148</v>
      </c>
      <c r="B157" s="5">
        <v>2</v>
      </c>
      <c r="C157" s="5">
        <v>1841</v>
      </c>
      <c r="F157" t="s">
        <v>14</v>
      </c>
    </row>
    <row r="158" spans="1:6" x14ac:dyDescent="0.25">
      <c r="A158" s="5" t="s">
        <v>149</v>
      </c>
      <c r="B158" s="5">
        <v>2</v>
      </c>
      <c r="C158" s="5">
        <v>1910</v>
      </c>
      <c r="F158" t="s">
        <v>14</v>
      </c>
    </row>
    <row r="160" spans="1:6" x14ac:dyDescent="0.25">
      <c r="A160" s="3" t="s">
        <v>150</v>
      </c>
    </row>
    <row r="161" spans="1:6" x14ac:dyDescent="0.25">
      <c r="A161" s="3" t="s">
        <v>6</v>
      </c>
      <c r="B161" s="3" t="s">
        <v>7</v>
      </c>
      <c r="C161" s="3" t="s">
        <v>8</v>
      </c>
      <c r="D161" s="3" t="s">
        <v>9</v>
      </c>
      <c r="E161" s="3" t="s">
        <v>10</v>
      </c>
      <c r="F161" s="3" t="s">
        <v>11</v>
      </c>
    </row>
    <row r="162" spans="1:6" x14ac:dyDescent="0.25">
      <c r="A162" t="s">
        <v>151</v>
      </c>
      <c r="B162">
        <v>2</v>
      </c>
      <c r="C162">
        <v>914</v>
      </c>
      <c r="F162" t="s">
        <v>14</v>
      </c>
    </row>
    <row r="163" spans="1:6" x14ac:dyDescent="0.25">
      <c r="A163" t="s">
        <v>152</v>
      </c>
      <c r="B163">
        <v>2</v>
      </c>
      <c r="C163">
        <v>1454</v>
      </c>
      <c r="F163" t="s">
        <v>14</v>
      </c>
    </row>
    <row r="165" spans="1:6" x14ac:dyDescent="0.25">
      <c r="A165" s="3" t="s">
        <v>153</v>
      </c>
    </row>
    <row r="166" spans="1:6" x14ac:dyDescent="0.25">
      <c r="A166" s="3" t="s">
        <v>6</v>
      </c>
      <c r="B166" s="3" t="s">
        <v>7</v>
      </c>
      <c r="C166" s="3" t="s">
        <v>8</v>
      </c>
      <c r="D166" s="3" t="s">
        <v>9</v>
      </c>
      <c r="E166" s="3" t="s">
        <v>10</v>
      </c>
      <c r="F166" s="3" t="s">
        <v>11</v>
      </c>
    </row>
    <row r="167" spans="1:6" x14ac:dyDescent="0.25">
      <c r="A167" t="s">
        <v>154</v>
      </c>
      <c r="B167">
        <v>2</v>
      </c>
      <c r="C167">
        <v>424</v>
      </c>
      <c r="F167" t="s">
        <v>14</v>
      </c>
    </row>
    <row r="168" spans="1:6" x14ac:dyDescent="0.25">
      <c r="A168" t="s">
        <v>155</v>
      </c>
      <c r="B168">
        <v>2</v>
      </c>
      <c r="C168">
        <v>476</v>
      </c>
      <c r="F168" t="s">
        <v>14</v>
      </c>
    </row>
    <row r="169" spans="1:6" x14ac:dyDescent="0.25">
      <c r="A169" t="s">
        <v>156</v>
      </c>
      <c r="B169">
        <v>2</v>
      </c>
      <c r="C169">
        <v>492</v>
      </c>
      <c r="F169" t="s">
        <v>14</v>
      </c>
    </row>
    <row r="170" spans="1:6" x14ac:dyDescent="0.25">
      <c r="A170" t="s">
        <v>157</v>
      </c>
      <c r="B170">
        <v>2</v>
      </c>
      <c r="C170">
        <v>503</v>
      </c>
      <c r="F170" t="s">
        <v>14</v>
      </c>
    </row>
    <row r="171" spans="1:6" x14ac:dyDescent="0.25">
      <c r="A171" t="s">
        <v>158</v>
      </c>
      <c r="B171">
        <v>2</v>
      </c>
      <c r="C171">
        <v>516</v>
      </c>
      <c r="F171" t="s">
        <v>14</v>
      </c>
    </row>
    <row r="172" spans="1:6" x14ac:dyDescent="0.25">
      <c r="A172" t="s">
        <v>159</v>
      </c>
      <c r="B172">
        <v>2</v>
      </c>
      <c r="C172">
        <v>519</v>
      </c>
      <c r="F172" t="s">
        <v>14</v>
      </c>
    </row>
    <row r="173" spans="1:6" x14ac:dyDescent="0.25">
      <c r="A173" t="s">
        <v>192</v>
      </c>
      <c r="B173">
        <v>2</v>
      </c>
      <c r="C173">
        <v>528</v>
      </c>
      <c r="F173" t="s">
        <v>14</v>
      </c>
    </row>
    <row r="174" spans="1:6" x14ac:dyDescent="0.25">
      <c r="A174" t="s">
        <v>193</v>
      </c>
      <c r="B174">
        <v>2</v>
      </c>
      <c r="C174">
        <v>530</v>
      </c>
      <c r="F174" t="s">
        <v>14</v>
      </c>
    </row>
    <row r="175" spans="1:6" x14ac:dyDescent="0.25">
      <c r="A175" t="s">
        <v>161</v>
      </c>
      <c r="B175">
        <v>2</v>
      </c>
      <c r="C175">
        <v>544</v>
      </c>
      <c r="F175" t="s">
        <v>14</v>
      </c>
    </row>
    <row r="176" spans="1:6" x14ac:dyDescent="0.25">
      <c r="A176" t="s">
        <v>162</v>
      </c>
      <c r="B176">
        <v>2</v>
      </c>
      <c r="C176">
        <v>552</v>
      </c>
      <c r="F176" t="s">
        <v>14</v>
      </c>
    </row>
    <row r="177" spans="1:6" x14ac:dyDescent="0.25">
      <c r="A177" t="s">
        <v>163</v>
      </c>
      <c r="B177">
        <v>2</v>
      </c>
      <c r="C177">
        <v>571</v>
      </c>
      <c r="F177" t="s">
        <v>14</v>
      </c>
    </row>
    <row r="178" spans="1:6" x14ac:dyDescent="0.25">
      <c r="A178" t="s">
        <v>164</v>
      </c>
      <c r="B178">
        <v>2</v>
      </c>
      <c r="C178">
        <v>572</v>
      </c>
      <c r="F178" t="s">
        <v>14</v>
      </c>
    </row>
    <row r="179" spans="1:6" x14ac:dyDescent="0.25">
      <c r="A179" t="s">
        <v>166</v>
      </c>
      <c r="B179">
        <v>2</v>
      </c>
      <c r="C179">
        <v>628</v>
      </c>
      <c r="F179" t="s">
        <v>14</v>
      </c>
    </row>
    <row r="180" spans="1:6" x14ac:dyDescent="0.25">
      <c r="A180" t="s">
        <v>165</v>
      </c>
      <c r="B180">
        <v>2</v>
      </c>
      <c r="C180">
        <v>645</v>
      </c>
      <c r="F180" t="s">
        <v>14</v>
      </c>
    </row>
    <row r="181" spans="1:6" x14ac:dyDescent="0.25">
      <c r="A181" t="s">
        <v>167</v>
      </c>
      <c r="B181">
        <v>2</v>
      </c>
      <c r="C181">
        <v>692</v>
      </c>
      <c r="F181" t="s">
        <v>14</v>
      </c>
    </row>
    <row r="182" spans="1:6" x14ac:dyDescent="0.25">
      <c r="A182" t="s">
        <v>168</v>
      </c>
      <c r="B182">
        <v>2</v>
      </c>
      <c r="C182">
        <v>832</v>
      </c>
      <c r="F182" t="s">
        <v>14</v>
      </c>
    </row>
    <row r="183" spans="1:6" x14ac:dyDescent="0.25">
      <c r="A183" t="s">
        <v>169</v>
      </c>
      <c r="B183">
        <v>2</v>
      </c>
      <c r="C183">
        <v>884</v>
      </c>
      <c r="F183" t="s">
        <v>14</v>
      </c>
    </row>
    <row r="184" spans="1:6" x14ac:dyDescent="0.25">
      <c r="A184" t="s">
        <v>170</v>
      </c>
      <c r="B184">
        <v>2</v>
      </c>
      <c r="C184">
        <v>926</v>
      </c>
      <c r="F184" t="s">
        <v>14</v>
      </c>
    </row>
    <row r="185" spans="1:6" x14ac:dyDescent="0.25">
      <c r="A185" t="s">
        <v>171</v>
      </c>
      <c r="B185">
        <v>2</v>
      </c>
      <c r="C185">
        <v>985</v>
      </c>
      <c r="F185" t="s">
        <v>14</v>
      </c>
    </row>
    <row r="186" spans="1:6" x14ac:dyDescent="0.25">
      <c r="A186" t="s">
        <v>172</v>
      </c>
      <c r="B186">
        <v>2</v>
      </c>
      <c r="C186">
        <v>1008</v>
      </c>
      <c r="F186" t="s">
        <v>14</v>
      </c>
    </row>
    <row r="187" spans="1:6" x14ac:dyDescent="0.25">
      <c r="A187" t="s">
        <v>173</v>
      </c>
      <c r="B187">
        <v>2</v>
      </c>
      <c r="C187">
        <v>2098</v>
      </c>
      <c r="F187" t="s">
        <v>14</v>
      </c>
    </row>
    <row r="188" spans="1:6" x14ac:dyDescent="0.25">
      <c r="A188" t="s">
        <v>174</v>
      </c>
      <c r="B188">
        <v>2</v>
      </c>
      <c r="C188">
        <v>2152</v>
      </c>
      <c r="F188" t="s">
        <v>14</v>
      </c>
    </row>
    <row r="189" spans="1:6" x14ac:dyDescent="0.25">
      <c r="A189" t="s">
        <v>175</v>
      </c>
      <c r="B189">
        <v>2</v>
      </c>
      <c r="C189">
        <v>2180</v>
      </c>
      <c r="F189" t="s">
        <v>14</v>
      </c>
    </row>
    <row r="191" spans="1:6" x14ac:dyDescent="0.25">
      <c r="A191" s="6" t="s">
        <v>176</v>
      </c>
    </row>
    <row r="193" spans="1:5" x14ac:dyDescent="0.25">
      <c r="A193" s="6" t="s">
        <v>177</v>
      </c>
    </row>
    <row r="194" spans="1:5" x14ac:dyDescent="0.25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</row>
    <row r="195" spans="1:5" x14ac:dyDescent="0.25">
      <c r="A195" t="s">
        <v>178</v>
      </c>
      <c r="B195">
        <v>2</v>
      </c>
      <c r="C195">
        <v>4491</v>
      </c>
    </row>
    <row r="197" spans="1:5" x14ac:dyDescent="0.25">
      <c r="A197" s="3" t="s">
        <v>5</v>
      </c>
    </row>
    <row r="198" spans="1:5" x14ac:dyDescent="0.25">
      <c r="A198" s="3" t="s">
        <v>6</v>
      </c>
      <c r="B198" s="3" t="s">
        <v>7</v>
      </c>
      <c r="C198" s="3" t="s">
        <v>8</v>
      </c>
      <c r="D198" s="3" t="s">
        <v>9</v>
      </c>
      <c r="E198" s="3" t="s">
        <v>10</v>
      </c>
    </row>
    <row r="199" spans="1:5" x14ac:dyDescent="0.25">
      <c r="A199" t="s">
        <v>179</v>
      </c>
      <c r="B199">
        <v>2</v>
      </c>
      <c r="C199">
        <v>1380</v>
      </c>
    </row>
    <row r="200" spans="1:5" x14ac:dyDescent="0.25">
      <c r="A200" t="s">
        <v>194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5628-6D1C-4F87-9759-9C09A4121E4A}">
  <dimension ref="A1:M197"/>
  <sheetViews>
    <sheetView zoomScale="80" zoomScaleNormal="80" workbookViewId="0"/>
  </sheetViews>
  <sheetFormatPr defaultRowHeight="15" x14ac:dyDescent="0.25"/>
  <cols>
    <col min="1" max="1" width="40" customWidth="1"/>
  </cols>
  <sheetData>
    <row r="1" spans="1:13" ht="20.25" x14ac:dyDescent="0.3">
      <c r="A1" s="1" t="s">
        <v>0</v>
      </c>
      <c r="G1" t="s">
        <v>1</v>
      </c>
    </row>
    <row r="2" spans="1:13" x14ac:dyDescent="0.25">
      <c r="A2" s="2" t="s">
        <v>181</v>
      </c>
      <c r="G2" t="s">
        <v>2</v>
      </c>
    </row>
    <row r="3" spans="1:13" x14ac:dyDescent="0.25">
      <c r="A3" s="2"/>
      <c r="B3" s="2"/>
      <c r="G3" t="s">
        <v>3</v>
      </c>
    </row>
    <row r="4" spans="1:13" x14ac:dyDescent="0.25">
      <c r="A4" s="3"/>
    </row>
    <row r="5" spans="1:13" x14ac:dyDescent="0.25">
      <c r="A5" s="3"/>
    </row>
    <row r="6" spans="1:13" x14ac:dyDescent="0.25">
      <c r="A6" s="3"/>
    </row>
    <row r="7" spans="1:13" ht="20.25" x14ac:dyDescent="0.3">
      <c r="H7" s="1" t="s">
        <v>4</v>
      </c>
    </row>
    <row r="8" spans="1:13" x14ac:dyDescent="0.25">
      <c r="A8" s="3" t="s">
        <v>5</v>
      </c>
      <c r="H8" s="2" t="s">
        <v>182</v>
      </c>
    </row>
    <row r="9" spans="1:13" x14ac:dyDescent="0.25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H9" s="3" t="s">
        <v>12</v>
      </c>
    </row>
    <row r="10" spans="1:13" x14ac:dyDescent="0.25">
      <c r="A10" t="s">
        <v>13</v>
      </c>
      <c r="B10">
        <v>2</v>
      </c>
      <c r="C10">
        <v>1830</v>
      </c>
      <c r="F10" t="s">
        <v>14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</row>
    <row r="11" spans="1:13" x14ac:dyDescent="0.25">
      <c r="A11" s="4" t="s">
        <v>20</v>
      </c>
      <c r="H11" t="s">
        <v>21</v>
      </c>
      <c r="K11">
        <f>3747+1994+790+(-10-7+5)</f>
        <v>6519</v>
      </c>
      <c r="L11">
        <f>3747+1994+921+(-10-7+5)</f>
        <v>6650</v>
      </c>
      <c r="M11">
        <f>1481+1518+2247+1053+945+(-11-7-5-5+5)</f>
        <v>7221</v>
      </c>
    </row>
    <row r="12" spans="1:13" x14ac:dyDescent="0.25">
      <c r="A12" t="s">
        <v>22</v>
      </c>
      <c r="B12">
        <v>2</v>
      </c>
      <c r="C12">
        <v>1910</v>
      </c>
      <c r="H12" t="s">
        <v>23</v>
      </c>
      <c r="I12">
        <f>4078+1885+447+(-12-10+5)</f>
        <v>6393</v>
      </c>
      <c r="J12">
        <f>4084+1840+433+(-9-6+5)</f>
        <v>6347</v>
      </c>
      <c r="K12">
        <f>3747+1994+726+(-10-7+5)</f>
        <v>6455</v>
      </c>
      <c r="M12">
        <f>1481+1518+2247+1053+683+(-11-7-5-5+4)</f>
        <v>6958</v>
      </c>
    </row>
    <row r="13" spans="1:13" x14ac:dyDescent="0.25">
      <c r="A13" s="4" t="s">
        <v>24</v>
      </c>
      <c r="H13" t="s">
        <v>25</v>
      </c>
      <c r="I13">
        <f>4078+1885+412+(-12-10+5)</f>
        <v>6358</v>
      </c>
      <c r="J13">
        <f>4084+1840+397+(-9-6+5)</f>
        <v>6311</v>
      </c>
      <c r="K13">
        <f>3747+1994+721+(-10-7+5)</f>
        <v>6450</v>
      </c>
      <c r="L13">
        <f>3747+1994+859+(-10-7+5)</f>
        <v>6588</v>
      </c>
      <c r="M13">
        <f>1481+1518+2247+1053+623+(-11-7-5-5+3)</f>
        <v>6897</v>
      </c>
    </row>
    <row r="14" spans="1:13" x14ac:dyDescent="0.25">
      <c r="A14" s="4"/>
      <c r="H14" t="s">
        <v>26</v>
      </c>
      <c r="K14">
        <f>3747+1922+760+(-10-7+5)</f>
        <v>6417</v>
      </c>
      <c r="L14">
        <f>3747+1922+894+(-10-7+5)</f>
        <v>6551</v>
      </c>
      <c r="M14">
        <f>1481+1518+2247+1028+555+(-11-7-5-5+5)</f>
        <v>6806</v>
      </c>
    </row>
    <row r="15" spans="1:13" x14ac:dyDescent="0.25">
      <c r="A15" s="3" t="s">
        <v>27</v>
      </c>
      <c r="H15" t="s">
        <v>28</v>
      </c>
      <c r="I15">
        <f>4078+1861+395+(-12-10+5)</f>
        <v>6317</v>
      </c>
      <c r="J15">
        <f>4084+1808+389+(-9-6+5)</f>
        <v>6271</v>
      </c>
      <c r="K15">
        <f>3747+1922+735+(-10-7+5)</f>
        <v>6392</v>
      </c>
      <c r="M15">
        <f>1481+1518+2247+1028+603+(-11-7-5-5+4)</f>
        <v>6853</v>
      </c>
    </row>
    <row r="16" spans="1:13" x14ac:dyDescent="0.25">
      <c r="A16" s="3" t="s">
        <v>6</v>
      </c>
      <c r="B16" s="3" t="s">
        <v>7</v>
      </c>
      <c r="C16" s="3" t="s">
        <v>8</v>
      </c>
      <c r="D16" s="3" t="s">
        <v>9</v>
      </c>
      <c r="E16" s="3" t="s">
        <v>10</v>
      </c>
      <c r="F16" s="3" t="s">
        <v>11</v>
      </c>
      <c r="H16" t="s">
        <v>29</v>
      </c>
      <c r="I16">
        <f>4078+1861+405+(-12-10+5)</f>
        <v>6327</v>
      </c>
      <c r="J16">
        <f>4084+1808+400+(-9-6+5)</f>
        <v>6282</v>
      </c>
      <c r="K16">
        <f>3747+1922+766+(-10-7+5)</f>
        <v>6423</v>
      </c>
      <c r="L16">
        <f>3747+1922+893+(-10-7+5)</f>
        <v>6550</v>
      </c>
      <c r="M16">
        <f>1481+1518+2192+967+571+(-11-7-5-5+5)</f>
        <v>6706</v>
      </c>
    </row>
    <row r="17" spans="1:13" x14ac:dyDescent="0.25">
      <c r="A17" t="s">
        <v>30</v>
      </c>
      <c r="B17">
        <v>2</v>
      </c>
      <c r="C17">
        <v>4078</v>
      </c>
      <c r="F17" t="s">
        <v>14</v>
      </c>
      <c r="H17" t="s">
        <v>31</v>
      </c>
      <c r="K17">
        <f>3894+1866+625+(-10-7+5)</f>
        <v>6373</v>
      </c>
      <c r="L17">
        <f>3894+1866+738+(-10-7+5)</f>
        <v>6486</v>
      </c>
      <c r="M17">
        <f>1481+1518+2192+967+473+(-11-7-5-5+4)</f>
        <v>6607</v>
      </c>
    </row>
    <row r="18" spans="1:13" x14ac:dyDescent="0.25">
      <c r="A18" t="s">
        <v>32</v>
      </c>
      <c r="B18">
        <v>2</v>
      </c>
      <c r="C18">
        <v>4139</v>
      </c>
      <c r="F18" t="s">
        <v>14</v>
      </c>
      <c r="H18" t="s">
        <v>33</v>
      </c>
      <c r="I18">
        <f>4139+1739+394+(-12-10+5)</f>
        <v>6255</v>
      </c>
      <c r="J18">
        <f>4145+1679+404+(-9-6+5)</f>
        <v>6218</v>
      </c>
      <c r="K18">
        <f>3894+1866+569+(-10-7+5)</f>
        <v>6317</v>
      </c>
      <c r="M18">
        <f>1481+1518+2192+869+545+(-11-7-5-5+5)</f>
        <v>6582</v>
      </c>
    </row>
    <row r="19" spans="1:13" x14ac:dyDescent="0.25">
      <c r="H19" t="s">
        <v>34</v>
      </c>
      <c r="I19">
        <f>4139+1739+364+(-12-10+5)</f>
        <v>6225</v>
      </c>
      <c r="J19">
        <f>4145+1679+372+(-9-6+5)</f>
        <v>6186</v>
      </c>
      <c r="K19">
        <f>3894+1866+573+(-10-7+5)</f>
        <v>6321</v>
      </c>
      <c r="L19">
        <f>3894+1866+684+(-10-7+5)</f>
        <v>6432</v>
      </c>
      <c r="M19">
        <f>1481+1518+2192+869+597+(-11-7-5-5+4)</f>
        <v>6633</v>
      </c>
    </row>
    <row r="20" spans="1:13" x14ac:dyDescent="0.25">
      <c r="A20" s="3" t="s">
        <v>35</v>
      </c>
      <c r="H20" t="s">
        <v>36</v>
      </c>
      <c r="K20">
        <f>3894+1806+587+(-10-7+5)</f>
        <v>6275</v>
      </c>
      <c r="L20">
        <f>3894+1806+690+(-10-7+5)</f>
        <v>6378</v>
      </c>
      <c r="M20">
        <f>1481+1518+2277+722+579+(-11-7-5-5+5)</f>
        <v>6554</v>
      </c>
    </row>
    <row r="21" spans="1:13" x14ac:dyDescent="0.25">
      <c r="A21" s="3" t="s">
        <v>6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H21" t="s">
        <v>37</v>
      </c>
      <c r="I21">
        <f>4139+1690+371+(-12-9+5)</f>
        <v>6184</v>
      </c>
      <c r="J21">
        <f>4145+1626+383+(-9-5+5)</f>
        <v>6145</v>
      </c>
      <c r="K21">
        <f>3894+1806+554+(-10-7+5)</f>
        <v>6242</v>
      </c>
      <c r="M21">
        <f>1481+1518+2277+722+526+(-11-7-5-5+4)</f>
        <v>6500</v>
      </c>
    </row>
    <row r="22" spans="1:13" x14ac:dyDescent="0.25">
      <c r="A22" t="s">
        <v>38</v>
      </c>
      <c r="B22">
        <v>2</v>
      </c>
      <c r="C22">
        <v>3747</v>
      </c>
      <c r="F22" t="s">
        <v>14</v>
      </c>
      <c r="H22" t="s">
        <v>39</v>
      </c>
      <c r="I22">
        <f>4139+1690+379+(-12-9+5)</f>
        <v>6192</v>
      </c>
      <c r="J22">
        <f>4145+1626+390+(-9-5+5)</f>
        <v>6152</v>
      </c>
      <c r="K22">
        <f>3894+1806+577+(-10-7+5)</f>
        <v>6265</v>
      </c>
      <c r="L22">
        <f>3894+1806+668+(-10-7+5)</f>
        <v>6356</v>
      </c>
      <c r="M22">
        <f>1481+1518+2277+673+566+(-11-7-5-5+5)</f>
        <v>6492</v>
      </c>
    </row>
    <row r="23" spans="1:13" x14ac:dyDescent="0.25">
      <c r="A23" t="s">
        <v>40</v>
      </c>
      <c r="B23">
        <v>2</v>
      </c>
      <c r="C23">
        <v>3882</v>
      </c>
      <c r="F23" t="s">
        <v>14</v>
      </c>
      <c r="H23" t="s">
        <v>41</v>
      </c>
      <c r="I23">
        <f>3894+955+771+476+(-11-11-7+5)</f>
        <v>6072</v>
      </c>
      <c r="J23">
        <f>3900+955+771+435+(-8-4+0+5)</f>
        <v>6054</v>
      </c>
      <c r="K23">
        <f>3882+955+771+525+(-7-2+0+5)</f>
        <v>6129</v>
      </c>
      <c r="M23">
        <f>1481+1518+2277+673+579+(-11-7-5-5+4)</f>
        <v>6504</v>
      </c>
    </row>
    <row r="24" spans="1:13" x14ac:dyDescent="0.25">
      <c r="A24" t="s">
        <v>42</v>
      </c>
      <c r="B24">
        <v>2</v>
      </c>
      <c r="C24">
        <v>3894</v>
      </c>
      <c r="H24" t="s">
        <v>43</v>
      </c>
      <c r="I24">
        <f>3894+955+771+432+(-11-11-7+5)</f>
        <v>6028</v>
      </c>
      <c r="J24">
        <f>3900+955+771+390+(-8-4+0+5)</f>
        <v>6009</v>
      </c>
      <c r="K24">
        <f>3882+955+771+477+(-7-2+0+5)</f>
        <v>6081</v>
      </c>
      <c r="M24">
        <f>1481+1518+2277+673+618+(-11-7-5-5+3)</f>
        <v>6542</v>
      </c>
    </row>
    <row r="25" spans="1:13" x14ac:dyDescent="0.25">
      <c r="H25" t="s">
        <v>44</v>
      </c>
      <c r="I25">
        <f>3894+955+649+500+(-11-11-1+5)</f>
        <v>5980</v>
      </c>
      <c r="J25">
        <f>3900+955+649+456+(-8-4+0+5)</f>
        <v>5953</v>
      </c>
      <c r="K25">
        <f>3882+955+649+540+(-7-2+0+5)</f>
        <v>6022</v>
      </c>
    </row>
    <row r="26" spans="1:13" x14ac:dyDescent="0.25">
      <c r="A26" s="3" t="s">
        <v>45</v>
      </c>
      <c r="H26" t="s">
        <v>46</v>
      </c>
      <c r="I26">
        <f>3894+955+649+498+(-11-11-1+5)</f>
        <v>5978</v>
      </c>
      <c r="J26">
        <f>3900+955+649+454+(-8-4+0+5)</f>
        <v>5951</v>
      </c>
      <c r="K26">
        <f>3882+955+649+533+(-7-2+0+5)</f>
        <v>6015</v>
      </c>
    </row>
    <row r="27" spans="1:13" x14ac:dyDescent="0.25">
      <c r="A27" s="3" t="s">
        <v>6</v>
      </c>
      <c r="B27" s="3" t="s">
        <v>7</v>
      </c>
      <c r="C27" s="3" t="s">
        <v>8</v>
      </c>
      <c r="D27" s="3" t="s">
        <v>9</v>
      </c>
      <c r="E27" s="3" t="s">
        <v>10</v>
      </c>
      <c r="F27" s="3" t="s">
        <v>11</v>
      </c>
      <c r="H27" t="s">
        <v>47</v>
      </c>
      <c r="I27">
        <f>3894+1604+429+(-11-1+5)</f>
        <v>5920</v>
      </c>
      <c r="J27">
        <f>3900+1579+417+(-8+0+5)</f>
        <v>5893</v>
      </c>
      <c r="K27">
        <f>3882+1604+470+(-7+0+5)</f>
        <v>5954</v>
      </c>
    </row>
    <row r="28" spans="1:13" x14ac:dyDescent="0.25">
      <c r="A28" t="s">
        <v>48</v>
      </c>
      <c r="B28">
        <v>2</v>
      </c>
      <c r="C28">
        <v>3894</v>
      </c>
      <c r="F28" t="s">
        <v>14</v>
      </c>
      <c r="H28" t="s">
        <v>49</v>
      </c>
      <c r="I28">
        <f>3894+1604+426+(-11-1+5)</f>
        <v>5917</v>
      </c>
      <c r="J28">
        <f>3900+1579+412+(-8+0+5)</f>
        <v>5888</v>
      </c>
      <c r="K28">
        <f>3882+1604+456+(-7+0+5)</f>
        <v>5940</v>
      </c>
    </row>
    <row r="29" spans="1:13" x14ac:dyDescent="0.25">
      <c r="H29" t="s">
        <v>50</v>
      </c>
      <c r="I29">
        <f>955+3718+1023+(-7-2+5)</f>
        <v>5692</v>
      </c>
      <c r="J29">
        <f>955+3718+1021+(-7-2+5)</f>
        <v>5690</v>
      </c>
    </row>
    <row r="30" spans="1:13" x14ac:dyDescent="0.25">
      <c r="A30" s="3" t="s">
        <v>51</v>
      </c>
      <c r="H30" t="s">
        <v>52</v>
      </c>
      <c r="I30">
        <f>955+3718+972+(-7-2+5)</f>
        <v>5641</v>
      </c>
      <c r="J30">
        <f>955+3718+984+(-7-2+5)</f>
        <v>5653</v>
      </c>
    </row>
    <row r="31" spans="1:13" x14ac:dyDescent="0.25">
      <c r="A31" s="3" t="s">
        <v>6</v>
      </c>
      <c r="B31" s="3" t="s">
        <v>7</v>
      </c>
      <c r="C31" s="3" t="s">
        <v>8</v>
      </c>
      <c r="D31" s="3" t="s">
        <v>9</v>
      </c>
      <c r="E31" s="3" t="s">
        <v>10</v>
      </c>
      <c r="F31" s="3" t="s">
        <v>11</v>
      </c>
    </row>
    <row r="32" spans="1:13" x14ac:dyDescent="0.25">
      <c r="A32" t="s">
        <v>53</v>
      </c>
      <c r="B32">
        <v>2</v>
      </c>
      <c r="C32">
        <v>3900</v>
      </c>
      <c r="F32" t="s">
        <v>14</v>
      </c>
    </row>
    <row r="33" spans="1:6" x14ac:dyDescent="0.25">
      <c r="A33" t="s">
        <v>54</v>
      </c>
      <c r="B33">
        <v>2</v>
      </c>
      <c r="C33">
        <v>4084</v>
      </c>
      <c r="F33" t="s">
        <v>14</v>
      </c>
    </row>
    <row r="34" spans="1:6" x14ac:dyDescent="0.25">
      <c r="A34" t="s">
        <v>55</v>
      </c>
      <c r="B34">
        <v>2</v>
      </c>
      <c r="C34">
        <v>4145</v>
      </c>
      <c r="F34" t="s">
        <v>14</v>
      </c>
    </row>
    <row r="36" spans="1:6" x14ac:dyDescent="0.25">
      <c r="A36" s="3" t="s">
        <v>56</v>
      </c>
    </row>
    <row r="37" spans="1:6" x14ac:dyDescent="0.25">
      <c r="A37" s="3" t="s">
        <v>6</v>
      </c>
      <c r="B37" s="3" t="s">
        <v>7</v>
      </c>
      <c r="C37" s="3" t="s">
        <v>8</v>
      </c>
      <c r="D37" s="3" t="s">
        <v>9</v>
      </c>
      <c r="E37" s="3" t="s">
        <v>10</v>
      </c>
      <c r="F37" s="3" t="s">
        <v>11</v>
      </c>
    </row>
    <row r="38" spans="1:6" x14ac:dyDescent="0.25">
      <c r="A38" t="s">
        <v>57</v>
      </c>
      <c r="B38">
        <v>2</v>
      </c>
      <c r="C38">
        <v>425</v>
      </c>
      <c r="F38" t="s">
        <v>14</v>
      </c>
    </row>
    <row r="39" spans="1:6" x14ac:dyDescent="0.25">
      <c r="A39" t="s">
        <v>58</v>
      </c>
      <c r="B39">
        <v>2</v>
      </c>
      <c r="C39">
        <v>429</v>
      </c>
      <c r="F39" t="s">
        <v>14</v>
      </c>
    </row>
    <row r="40" spans="1:6" x14ac:dyDescent="0.25">
      <c r="A40" t="s">
        <v>59</v>
      </c>
      <c r="B40">
        <v>2</v>
      </c>
      <c r="C40">
        <v>432</v>
      </c>
      <c r="F40" t="s">
        <v>14</v>
      </c>
    </row>
    <row r="41" spans="1:6" x14ac:dyDescent="0.25">
      <c r="A41" t="s">
        <v>60</v>
      </c>
      <c r="B41">
        <v>2</v>
      </c>
      <c r="C41">
        <v>498</v>
      </c>
      <c r="F41" t="s">
        <v>14</v>
      </c>
    </row>
    <row r="42" spans="1:6" x14ac:dyDescent="0.25">
      <c r="A42" t="s">
        <v>61</v>
      </c>
      <c r="B42">
        <v>2</v>
      </c>
      <c r="C42">
        <v>500</v>
      </c>
      <c r="F42" t="s">
        <v>14</v>
      </c>
    </row>
    <row r="44" spans="1:6" x14ac:dyDescent="0.25">
      <c r="A44" s="3" t="s">
        <v>62</v>
      </c>
    </row>
    <row r="45" spans="1:6" x14ac:dyDescent="0.25">
      <c r="A45" s="3" t="s">
        <v>6</v>
      </c>
      <c r="B45" s="3" t="s">
        <v>7</v>
      </c>
      <c r="C45" s="3" t="s">
        <v>8</v>
      </c>
      <c r="D45" s="3" t="s">
        <v>9</v>
      </c>
      <c r="E45" s="3" t="s">
        <v>10</v>
      </c>
      <c r="F45" s="3" t="s">
        <v>11</v>
      </c>
    </row>
    <row r="46" spans="1:6" x14ac:dyDescent="0.25">
      <c r="A46" t="s">
        <v>63</v>
      </c>
      <c r="B46">
        <v>2</v>
      </c>
      <c r="C46">
        <v>372</v>
      </c>
      <c r="F46" t="s">
        <v>14</v>
      </c>
    </row>
    <row r="47" spans="1:6" x14ac:dyDescent="0.25">
      <c r="A47" t="s">
        <v>64</v>
      </c>
      <c r="B47">
        <v>2</v>
      </c>
      <c r="C47">
        <v>383</v>
      </c>
      <c r="F47" t="s">
        <v>14</v>
      </c>
    </row>
    <row r="48" spans="1:6" x14ac:dyDescent="0.25">
      <c r="A48" t="s">
        <v>65</v>
      </c>
      <c r="B48">
        <v>2</v>
      </c>
      <c r="C48">
        <v>389</v>
      </c>
      <c r="F48" t="s">
        <v>14</v>
      </c>
    </row>
    <row r="49" spans="1:6" x14ac:dyDescent="0.25">
      <c r="A49" t="s">
        <v>66</v>
      </c>
      <c r="B49">
        <v>4</v>
      </c>
      <c r="C49">
        <v>390</v>
      </c>
      <c r="F49" t="s">
        <v>14</v>
      </c>
    </row>
    <row r="50" spans="1:6" x14ac:dyDescent="0.25">
      <c r="A50" t="s">
        <v>67</v>
      </c>
      <c r="B50">
        <v>2</v>
      </c>
      <c r="C50">
        <v>397</v>
      </c>
      <c r="F50" t="s">
        <v>14</v>
      </c>
    </row>
    <row r="51" spans="1:6" x14ac:dyDescent="0.25">
      <c r="A51" t="s">
        <v>68</v>
      </c>
      <c r="B51">
        <v>2</v>
      </c>
      <c r="C51">
        <v>412</v>
      </c>
      <c r="F51" t="s">
        <v>14</v>
      </c>
    </row>
    <row r="52" spans="1:6" x14ac:dyDescent="0.25">
      <c r="A52" t="s">
        <v>69</v>
      </c>
      <c r="B52">
        <v>2</v>
      </c>
      <c r="C52">
        <v>417</v>
      </c>
      <c r="F52" t="s">
        <v>14</v>
      </c>
    </row>
    <row r="53" spans="1:6" x14ac:dyDescent="0.25">
      <c r="A53" t="s">
        <v>70</v>
      </c>
      <c r="B53">
        <v>2</v>
      </c>
      <c r="C53">
        <v>435</v>
      </c>
      <c r="F53" t="s">
        <v>14</v>
      </c>
    </row>
    <row r="54" spans="1:6" x14ac:dyDescent="0.25">
      <c r="A54" t="s">
        <v>71</v>
      </c>
      <c r="B54">
        <v>2</v>
      </c>
      <c r="C54">
        <v>454</v>
      </c>
      <c r="F54" t="s">
        <v>14</v>
      </c>
    </row>
    <row r="55" spans="1:6" x14ac:dyDescent="0.25">
      <c r="A55" t="s">
        <v>72</v>
      </c>
      <c r="B55">
        <v>4</v>
      </c>
      <c r="C55">
        <v>456</v>
      </c>
      <c r="F55" t="s">
        <v>14</v>
      </c>
    </row>
    <row r="56" spans="1:6" x14ac:dyDescent="0.25">
      <c r="A56" t="s">
        <v>73</v>
      </c>
      <c r="B56">
        <v>2</v>
      </c>
      <c r="C56">
        <v>470</v>
      </c>
      <c r="F56" t="s">
        <v>14</v>
      </c>
    </row>
    <row r="57" spans="1:6" x14ac:dyDescent="0.25">
      <c r="A57" t="s">
        <v>74</v>
      </c>
      <c r="B57">
        <v>2</v>
      </c>
      <c r="C57">
        <v>477</v>
      </c>
      <c r="F57" t="s">
        <v>14</v>
      </c>
    </row>
    <row r="58" spans="1:6" x14ac:dyDescent="0.25">
      <c r="A58" t="s">
        <v>75</v>
      </c>
      <c r="B58">
        <v>2</v>
      </c>
      <c r="C58">
        <v>525</v>
      </c>
      <c r="F58" t="s">
        <v>14</v>
      </c>
    </row>
    <row r="59" spans="1:6" x14ac:dyDescent="0.25">
      <c r="A59" t="s">
        <v>76</v>
      </c>
      <c r="B59">
        <v>2</v>
      </c>
      <c r="C59">
        <v>533</v>
      </c>
      <c r="F59" t="s">
        <v>14</v>
      </c>
    </row>
    <row r="60" spans="1:6" x14ac:dyDescent="0.25">
      <c r="A60" t="s">
        <v>77</v>
      </c>
      <c r="B60">
        <v>2</v>
      </c>
      <c r="C60">
        <v>540</v>
      </c>
      <c r="F60" t="s">
        <v>14</v>
      </c>
    </row>
    <row r="61" spans="1:6" x14ac:dyDescent="0.25">
      <c r="A61" t="s">
        <v>78</v>
      </c>
      <c r="B61">
        <v>2</v>
      </c>
      <c r="C61">
        <v>554</v>
      </c>
      <c r="F61" t="s">
        <v>14</v>
      </c>
    </row>
    <row r="62" spans="1:6" x14ac:dyDescent="0.25">
      <c r="A62" t="s">
        <v>79</v>
      </c>
      <c r="B62">
        <v>2</v>
      </c>
      <c r="C62">
        <v>569</v>
      </c>
      <c r="F62" t="s">
        <v>14</v>
      </c>
    </row>
    <row r="63" spans="1:6" x14ac:dyDescent="0.25">
      <c r="A63" t="s">
        <v>80</v>
      </c>
      <c r="B63">
        <v>2</v>
      </c>
      <c r="C63">
        <v>573</v>
      </c>
      <c r="F63" t="s">
        <v>14</v>
      </c>
    </row>
    <row r="64" spans="1:6" x14ac:dyDescent="0.25">
      <c r="A64" t="s">
        <v>81</v>
      </c>
      <c r="B64">
        <v>2</v>
      </c>
      <c r="C64">
        <v>577</v>
      </c>
      <c r="F64" t="s">
        <v>14</v>
      </c>
    </row>
    <row r="65" spans="1:6" x14ac:dyDescent="0.25">
      <c r="A65" t="s">
        <v>82</v>
      </c>
      <c r="B65">
        <v>2</v>
      </c>
      <c r="C65">
        <v>587</v>
      </c>
      <c r="F65" t="s">
        <v>14</v>
      </c>
    </row>
    <row r="66" spans="1:6" x14ac:dyDescent="0.25">
      <c r="A66" t="s">
        <v>83</v>
      </c>
      <c r="B66">
        <v>2</v>
      </c>
      <c r="C66">
        <v>625</v>
      </c>
      <c r="F66" t="s">
        <v>14</v>
      </c>
    </row>
    <row r="67" spans="1:6" x14ac:dyDescent="0.25">
      <c r="A67" t="s">
        <v>84</v>
      </c>
      <c r="B67">
        <v>4</v>
      </c>
      <c r="C67">
        <v>649</v>
      </c>
      <c r="F67" t="s">
        <v>14</v>
      </c>
    </row>
    <row r="68" spans="1:6" x14ac:dyDescent="0.25">
      <c r="A68" t="s">
        <v>85</v>
      </c>
      <c r="B68">
        <v>2</v>
      </c>
      <c r="C68">
        <v>668</v>
      </c>
      <c r="F68" t="s">
        <v>14</v>
      </c>
    </row>
    <row r="69" spans="1:6" x14ac:dyDescent="0.25">
      <c r="A69" t="s">
        <v>86</v>
      </c>
      <c r="B69">
        <v>2</v>
      </c>
      <c r="C69">
        <v>684</v>
      </c>
      <c r="F69" t="s">
        <v>14</v>
      </c>
    </row>
    <row r="70" spans="1:6" x14ac:dyDescent="0.25">
      <c r="A70" t="s">
        <v>87</v>
      </c>
      <c r="B70">
        <v>2</v>
      </c>
      <c r="C70">
        <v>690</v>
      </c>
      <c r="F70" t="s">
        <v>14</v>
      </c>
    </row>
    <row r="71" spans="1:6" x14ac:dyDescent="0.25">
      <c r="A71" t="s">
        <v>88</v>
      </c>
      <c r="B71">
        <v>2</v>
      </c>
      <c r="C71">
        <v>721</v>
      </c>
      <c r="F71" t="s">
        <v>14</v>
      </c>
    </row>
    <row r="72" spans="1:6" x14ac:dyDescent="0.25">
      <c r="A72" t="s">
        <v>89</v>
      </c>
      <c r="B72">
        <v>2</v>
      </c>
      <c r="C72">
        <v>726</v>
      </c>
      <c r="F72" t="s">
        <v>14</v>
      </c>
    </row>
    <row r="73" spans="1:6" x14ac:dyDescent="0.25">
      <c r="A73" t="s">
        <v>90</v>
      </c>
      <c r="B73">
        <v>2</v>
      </c>
      <c r="C73">
        <v>735</v>
      </c>
      <c r="F73" t="s">
        <v>14</v>
      </c>
    </row>
    <row r="74" spans="1:6" x14ac:dyDescent="0.25">
      <c r="A74" t="s">
        <v>91</v>
      </c>
      <c r="B74">
        <v>2</v>
      </c>
      <c r="C74">
        <v>738</v>
      </c>
      <c r="F74" t="s">
        <v>14</v>
      </c>
    </row>
    <row r="75" spans="1:6" x14ac:dyDescent="0.25">
      <c r="A75" t="s">
        <v>92</v>
      </c>
      <c r="B75">
        <v>2</v>
      </c>
      <c r="C75">
        <v>760</v>
      </c>
      <c r="F75" t="s">
        <v>14</v>
      </c>
    </row>
    <row r="76" spans="1:6" x14ac:dyDescent="0.25">
      <c r="A76" t="s">
        <v>93</v>
      </c>
      <c r="B76">
        <v>2</v>
      </c>
      <c r="C76">
        <v>766</v>
      </c>
      <c r="F76" t="s">
        <v>14</v>
      </c>
    </row>
    <row r="77" spans="1:6" x14ac:dyDescent="0.25">
      <c r="A77" t="s">
        <v>94</v>
      </c>
      <c r="B77">
        <v>2</v>
      </c>
      <c r="C77">
        <v>771</v>
      </c>
      <c r="F77" t="s">
        <v>14</v>
      </c>
    </row>
    <row r="78" spans="1:6" x14ac:dyDescent="0.25">
      <c r="A78" t="s">
        <v>95</v>
      </c>
      <c r="B78">
        <v>2</v>
      </c>
      <c r="C78">
        <v>790</v>
      </c>
      <c r="F78" t="s">
        <v>14</v>
      </c>
    </row>
    <row r="79" spans="1:6" x14ac:dyDescent="0.25">
      <c r="A79" t="s">
        <v>96</v>
      </c>
      <c r="B79">
        <v>2</v>
      </c>
      <c r="C79">
        <v>859</v>
      </c>
      <c r="F79" t="s">
        <v>14</v>
      </c>
    </row>
    <row r="80" spans="1:6" x14ac:dyDescent="0.25">
      <c r="A80" t="s">
        <v>97</v>
      </c>
      <c r="B80">
        <v>2</v>
      </c>
      <c r="C80">
        <v>893</v>
      </c>
      <c r="F80" t="s">
        <v>14</v>
      </c>
    </row>
    <row r="81" spans="1:6" x14ac:dyDescent="0.25">
      <c r="A81" t="s">
        <v>98</v>
      </c>
      <c r="B81">
        <v>2</v>
      </c>
      <c r="C81">
        <v>894</v>
      </c>
      <c r="F81" t="s">
        <v>14</v>
      </c>
    </row>
    <row r="82" spans="1:6" x14ac:dyDescent="0.25">
      <c r="A82" t="s">
        <v>99</v>
      </c>
      <c r="B82">
        <v>2</v>
      </c>
      <c r="C82">
        <v>921</v>
      </c>
      <c r="F82" t="s">
        <v>14</v>
      </c>
    </row>
    <row r="83" spans="1:6" x14ac:dyDescent="0.25">
      <c r="A83" t="s">
        <v>100</v>
      </c>
      <c r="B83">
        <v>2</v>
      </c>
      <c r="C83">
        <v>972</v>
      </c>
      <c r="F83" t="s">
        <v>14</v>
      </c>
    </row>
    <row r="84" spans="1:6" x14ac:dyDescent="0.25">
      <c r="A84" t="s">
        <v>101</v>
      </c>
      <c r="B84">
        <v>2</v>
      </c>
      <c r="C84">
        <v>984</v>
      </c>
      <c r="F84" t="s">
        <v>14</v>
      </c>
    </row>
    <row r="85" spans="1:6" x14ac:dyDescent="0.25">
      <c r="A85" t="s">
        <v>102</v>
      </c>
      <c r="B85">
        <v>2</v>
      </c>
      <c r="C85">
        <v>1021</v>
      </c>
      <c r="F85" t="s">
        <v>14</v>
      </c>
    </row>
    <row r="86" spans="1:6" x14ac:dyDescent="0.25">
      <c r="A86" t="s">
        <v>103</v>
      </c>
      <c r="B86">
        <v>2</v>
      </c>
      <c r="C86">
        <v>1023</v>
      </c>
      <c r="F86" t="s">
        <v>14</v>
      </c>
    </row>
    <row r="87" spans="1:6" x14ac:dyDescent="0.25">
      <c r="A87" t="s">
        <v>104</v>
      </c>
      <c r="B87">
        <v>2</v>
      </c>
      <c r="C87">
        <v>1604</v>
      </c>
      <c r="F87" t="s">
        <v>14</v>
      </c>
    </row>
    <row r="89" spans="1:6" x14ac:dyDescent="0.25">
      <c r="A89" s="3" t="s">
        <v>105</v>
      </c>
    </row>
    <row r="90" spans="1:6" x14ac:dyDescent="0.25">
      <c r="A90" s="3" t="s">
        <v>6</v>
      </c>
      <c r="B90" s="3" t="s">
        <v>7</v>
      </c>
      <c r="C90" s="3" t="s">
        <v>8</v>
      </c>
      <c r="D90" s="3" t="s">
        <v>9</v>
      </c>
      <c r="E90" s="3" t="s">
        <v>10</v>
      </c>
      <c r="F90" s="3" t="s">
        <v>11</v>
      </c>
    </row>
    <row r="91" spans="1:6" x14ac:dyDescent="0.25">
      <c r="A91" s="5" t="s">
        <v>106</v>
      </c>
      <c r="B91" s="5">
        <v>2</v>
      </c>
      <c r="C91" s="5">
        <v>1579</v>
      </c>
      <c r="F91" t="s">
        <v>14</v>
      </c>
    </row>
    <row r="93" spans="1:6" x14ac:dyDescent="0.25">
      <c r="A93" s="3" t="s">
        <v>107</v>
      </c>
    </row>
    <row r="94" spans="1:6" x14ac:dyDescent="0.25">
      <c r="A94" s="3" t="s">
        <v>6</v>
      </c>
      <c r="B94" s="3" t="s">
        <v>7</v>
      </c>
      <c r="C94" s="3" t="s">
        <v>8</v>
      </c>
      <c r="D94" s="3" t="s">
        <v>9</v>
      </c>
      <c r="E94" s="3" t="s">
        <v>10</v>
      </c>
      <c r="F94" s="3" t="s">
        <v>11</v>
      </c>
    </row>
    <row r="95" spans="1:6" x14ac:dyDescent="0.25">
      <c r="A95" s="5" t="s">
        <v>108</v>
      </c>
      <c r="B95" s="5">
        <v>2</v>
      </c>
      <c r="C95" s="5">
        <v>649</v>
      </c>
      <c r="F95" t="s">
        <v>14</v>
      </c>
    </row>
    <row r="96" spans="1:6" x14ac:dyDescent="0.25">
      <c r="A96" s="5" t="s">
        <v>109</v>
      </c>
      <c r="B96" s="5">
        <v>2</v>
      </c>
      <c r="C96" s="5">
        <v>1604</v>
      </c>
      <c r="F96" t="s">
        <v>14</v>
      </c>
    </row>
    <row r="98" spans="1:6" x14ac:dyDescent="0.25">
      <c r="A98" s="3" t="s">
        <v>110</v>
      </c>
    </row>
    <row r="99" spans="1:6" x14ac:dyDescent="0.25">
      <c r="A99" s="3" t="s">
        <v>6</v>
      </c>
      <c r="B99" s="3" t="s">
        <v>7</v>
      </c>
      <c r="C99" s="3" t="s">
        <v>8</v>
      </c>
      <c r="D99" s="3" t="s">
        <v>9</v>
      </c>
      <c r="E99" s="3" t="s">
        <v>10</v>
      </c>
      <c r="F99" s="3" t="s">
        <v>11</v>
      </c>
    </row>
    <row r="100" spans="1:6" x14ac:dyDescent="0.25">
      <c r="A100" t="s">
        <v>111</v>
      </c>
      <c r="B100">
        <v>2</v>
      </c>
      <c r="C100">
        <v>400</v>
      </c>
      <c r="F100" t="s">
        <v>14</v>
      </c>
    </row>
    <row r="101" spans="1:6" x14ac:dyDescent="0.25">
      <c r="A101" t="s">
        <v>112</v>
      </c>
      <c r="B101">
        <v>2</v>
      </c>
      <c r="C101">
        <v>404</v>
      </c>
      <c r="F101" t="s">
        <v>14</v>
      </c>
    </row>
    <row r="102" spans="1:6" x14ac:dyDescent="0.25">
      <c r="A102" t="s">
        <v>113</v>
      </c>
      <c r="B102">
        <v>2</v>
      </c>
      <c r="C102">
        <v>433</v>
      </c>
      <c r="F102" t="s">
        <v>14</v>
      </c>
    </row>
    <row r="103" spans="1:6" x14ac:dyDescent="0.25">
      <c r="A103" t="s">
        <v>114</v>
      </c>
      <c r="B103">
        <v>2</v>
      </c>
      <c r="C103">
        <v>771</v>
      </c>
      <c r="F103" t="s">
        <v>14</v>
      </c>
    </row>
    <row r="105" spans="1:6" x14ac:dyDescent="0.25">
      <c r="A105" s="3" t="s">
        <v>115</v>
      </c>
    </row>
    <row r="106" spans="1:6" x14ac:dyDescent="0.25">
      <c r="A106" s="3" t="s">
        <v>6</v>
      </c>
      <c r="B106" s="3" t="s">
        <v>7</v>
      </c>
      <c r="C106" s="3" t="s">
        <v>8</v>
      </c>
      <c r="D106" s="3" t="s">
        <v>9</v>
      </c>
      <c r="E106" s="3" t="s">
        <v>10</v>
      </c>
      <c r="F106" s="3" t="s">
        <v>11</v>
      </c>
    </row>
    <row r="107" spans="1:6" x14ac:dyDescent="0.25">
      <c r="A107" t="s">
        <v>116</v>
      </c>
      <c r="B107">
        <v>2</v>
      </c>
      <c r="C107">
        <v>364</v>
      </c>
      <c r="F107" t="s">
        <v>14</v>
      </c>
    </row>
    <row r="108" spans="1:6" x14ac:dyDescent="0.25">
      <c r="A108" t="s">
        <v>117</v>
      </c>
      <c r="B108">
        <v>2</v>
      </c>
      <c r="C108">
        <v>371</v>
      </c>
      <c r="F108" t="s">
        <v>14</v>
      </c>
    </row>
    <row r="109" spans="1:6" x14ac:dyDescent="0.25">
      <c r="A109" t="s">
        <v>118</v>
      </c>
      <c r="B109">
        <v>2</v>
      </c>
      <c r="C109">
        <v>379</v>
      </c>
      <c r="F109" t="s">
        <v>14</v>
      </c>
    </row>
    <row r="110" spans="1:6" x14ac:dyDescent="0.25">
      <c r="A110" t="s">
        <v>119</v>
      </c>
      <c r="B110">
        <v>2</v>
      </c>
      <c r="C110">
        <v>395</v>
      </c>
      <c r="F110" t="s">
        <v>14</v>
      </c>
    </row>
    <row r="111" spans="1:6" x14ac:dyDescent="0.25">
      <c r="A111" t="s">
        <v>120</v>
      </c>
      <c r="B111">
        <v>2</v>
      </c>
      <c r="C111">
        <v>412</v>
      </c>
      <c r="F111" t="s">
        <v>14</v>
      </c>
    </row>
    <row r="112" spans="1:6" x14ac:dyDescent="0.25">
      <c r="A112" t="s">
        <v>121</v>
      </c>
      <c r="B112">
        <v>2</v>
      </c>
      <c r="C112">
        <v>476</v>
      </c>
      <c r="F112" t="s">
        <v>14</v>
      </c>
    </row>
    <row r="114" spans="1:6" x14ac:dyDescent="0.25">
      <c r="A114" s="3" t="s">
        <v>122</v>
      </c>
    </row>
    <row r="115" spans="1:6" x14ac:dyDescent="0.25">
      <c r="A115" s="3" t="s">
        <v>6</v>
      </c>
      <c r="B115" s="3" t="s">
        <v>7</v>
      </c>
      <c r="C115" s="3" t="s">
        <v>8</v>
      </c>
      <c r="D115" s="3" t="s">
        <v>9</v>
      </c>
      <c r="E115" s="3" t="s">
        <v>10</v>
      </c>
      <c r="F115" s="3" t="s">
        <v>11</v>
      </c>
    </row>
    <row r="116" spans="1:6" x14ac:dyDescent="0.25">
      <c r="A116" t="s">
        <v>123</v>
      </c>
      <c r="B116">
        <v>2</v>
      </c>
      <c r="C116">
        <v>955</v>
      </c>
      <c r="F116" t="s">
        <v>14</v>
      </c>
    </row>
    <row r="118" spans="1:6" x14ac:dyDescent="0.25">
      <c r="A118" s="3" t="s">
        <v>124</v>
      </c>
    </row>
    <row r="119" spans="1:6" x14ac:dyDescent="0.25">
      <c r="A119" s="3" t="s">
        <v>6</v>
      </c>
      <c r="B119" s="3" t="s">
        <v>7</v>
      </c>
      <c r="C119" s="3" t="s">
        <v>8</v>
      </c>
      <c r="D119" s="3" t="s">
        <v>9</v>
      </c>
      <c r="E119" s="3" t="s">
        <v>10</v>
      </c>
      <c r="F119" s="3" t="s">
        <v>11</v>
      </c>
    </row>
    <row r="120" spans="1:6" x14ac:dyDescent="0.25">
      <c r="A120" s="5" t="s">
        <v>125</v>
      </c>
      <c r="B120" s="5">
        <v>2</v>
      </c>
      <c r="C120" s="5">
        <v>955</v>
      </c>
      <c r="F120" t="s">
        <v>14</v>
      </c>
    </row>
    <row r="121" spans="1:6" x14ac:dyDescent="0.25">
      <c r="A121" s="5" t="s">
        <v>126</v>
      </c>
      <c r="B121" s="5">
        <v>2</v>
      </c>
      <c r="C121" s="5">
        <v>1626</v>
      </c>
      <c r="F121" t="s">
        <v>14</v>
      </c>
    </row>
    <row r="123" spans="1:6" x14ac:dyDescent="0.25">
      <c r="A123" s="3" t="s">
        <v>127</v>
      </c>
    </row>
    <row r="124" spans="1:6" x14ac:dyDescent="0.25">
      <c r="A124" s="3" t="s">
        <v>6</v>
      </c>
      <c r="B124" s="3" t="s">
        <v>7</v>
      </c>
      <c r="C124" s="3" t="s">
        <v>8</v>
      </c>
      <c r="D124" s="3" t="s">
        <v>9</v>
      </c>
      <c r="E124" s="3" t="s">
        <v>10</v>
      </c>
      <c r="F124" s="3" t="s">
        <v>11</v>
      </c>
    </row>
    <row r="125" spans="1:6" x14ac:dyDescent="0.25">
      <c r="A125" t="s">
        <v>128</v>
      </c>
      <c r="B125">
        <v>2</v>
      </c>
      <c r="C125">
        <v>394</v>
      </c>
      <c r="F125" t="s">
        <v>14</v>
      </c>
    </row>
    <row r="126" spans="1:6" x14ac:dyDescent="0.25">
      <c r="A126" t="s">
        <v>129</v>
      </c>
      <c r="B126">
        <v>2</v>
      </c>
      <c r="C126">
        <v>405</v>
      </c>
      <c r="F126" t="s">
        <v>14</v>
      </c>
    </row>
    <row r="127" spans="1:6" x14ac:dyDescent="0.25">
      <c r="A127" t="s">
        <v>130</v>
      </c>
      <c r="B127">
        <v>2</v>
      </c>
      <c r="C127">
        <v>447</v>
      </c>
      <c r="F127" t="s">
        <v>14</v>
      </c>
    </row>
    <row r="129" spans="1:6" x14ac:dyDescent="0.25">
      <c r="A129" s="3" t="s">
        <v>131</v>
      </c>
    </row>
    <row r="130" spans="1:6" x14ac:dyDescent="0.25">
      <c r="A130" s="3" t="s">
        <v>6</v>
      </c>
      <c r="B130" s="3" t="s">
        <v>7</v>
      </c>
      <c r="C130" s="3" t="s">
        <v>8</v>
      </c>
      <c r="D130" s="3" t="s">
        <v>9</v>
      </c>
      <c r="E130" s="3" t="s">
        <v>10</v>
      </c>
      <c r="F130" s="3" t="s">
        <v>11</v>
      </c>
    </row>
    <row r="131" spans="1:6" x14ac:dyDescent="0.25">
      <c r="A131" s="5" t="s">
        <v>132</v>
      </c>
      <c r="B131" s="5">
        <v>2</v>
      </c>
      <c r="C131" s="5">
        <v>771</v>
      </c>
      <c r="F131" t="s">
        <v>14</v>
      </c>
    </row>
    <row r="133" spans="1:6" x14ac:dyDescent="0.25">
      <c r="A133" s="3" t="s">
        <v>133</v>
      </c>
    </row>
    <row r="134" spans="1:6" x14ac:dyDescent="0.25">
      <c r="A134" s="3" t="s">
        <v>6</v>
      </c>
      <c r="B134" s="3" t="s">
        <v>7</v>
      </c>
      <c r="C134" s="3" t="s">
        <v>8</v>
      </c>
      <c r="D134" s="3" t="s">
        <v>9</v>
      </c>
      <c r="E134" s="3" t="s">
        <v>10</v>
      </c>
      <c r="F134" s="3" t="s">
        <v>11</v>
      </c>
    </row>
    <row r="135" spans="1:6" x14ac:dyDescent="0.25">
      <c r="A135" t="s">
        <v>134</v>
      </c>
      <c r="B135">
        <v>2</v>
      </c>
      <c r="C135">
        <v>3718</v>
      </c>
      <c r="F135" t="s">
        <v>14</v>
      </c>
    </row>
    <row r="137" spans="1:6" x14ac:dyDescent="0.25">
      <c r="A137" s="3" t="s">
        <v>135</v>
      </c>
    </row>
    <row r="138" spans="1:6" x14ac:dyDescent="0.25">
      <c r="A138" s="3" t="s">
        <v>6</v>
      </c>
      <c r="B138" s="3" t="s">
        <v>7</v>
      </c>
      <c r="C138" s="3" t="s">
        <v>8</v>
      </c>
      <c r="D138" s="3" t="s">
        <v>9</v>
      </c>
      <c r="E138" s="3" t="s">
        <v>10</v>
      </c>
      <c r="F138" s="3" t="s">
        <v>11</v>
      </c>
    </row>
    <row r="139" spans="1:6" x14ac:dyDescent="0.25">
      <c r="A139" s="5" t="s">
        <v>136</v>
      </c>
      <c r="B139" s="5">
        <v>2</v>
      </c>
      <c r="C139" s="5">
        <v>1679</v>
      </c>
      <c r="F139" t="s">
        <v>14</v>
      </c>
    </row>
    <row r="140" spans="1:6" x14ac:dyDescent="0.25">
      <c r="A140" s="5" t="s">
        <v>137</v>
      </c>
      <c r="B140" s="5">
        <v>2</v>
      </c>
      <c r="C140" s="5">
        <v>1808</v>
      </c>
      <c r="F140" t="s">
        <v>14</v>
      </c>
    </row>
    <row r="141" spans="1:6" x14ac:dyDescent="0.25">
      <c r="A141" s="5" t="s">
        <v>138</v>
      </c>
      <c r="B141" s="5">
        <v>2</v>
      </c>
      <c r="C141" s="5">
        <v>1840</v>
      </c>
      <c r="F141" t="s">
        <v>14</v>
      </c>
    </row>
    <row r="143" spans="1:6" x14ac:dyDescent="0.25">
      <c r="A143" s="3" t="s">
        <v>139</v>
      </c>
    </row>
    <row r="144" spans="1:6" x14ac:dyDescent="0.25">
      <c r="A144" s="3" t="s">
        <v>6</v>
      </c>
      <c r="B144" s="3" t="s">
        <v>7</v>
      </c>
      <c r="C144" s="3" t="s">
        <v>8</v>
      </c>
      <c r="D144" s="3" t="s">
        <v>9</v>
      </c>
      <c r="E144" s="3" t="s">
        <v>10</v>
      </c>
      <c r="F144" s="3" t="s">
        <v>11</v>
      </c>
    </row>
    <row r="145" spans="1:6" x14ac:dyDescent="0.25">
      <c r="A145" s="5" t="s">
        <v>140</v>
      </c>
      <c r="B145" s="5">
        <v>2</v>
      </c>
      <c r="C145" s="5">
        <v>955</v>
      </c>
      <c r="F145" t="s">
        <v>14</v>
      </c>
    </row>
    <row r="146" spans="1:6" x14ac:dyDescent="0.25">
      <c r="A146" s="5" t="s">
        <v>141</v>
      </c>
      <c r="B146" s="5">
        <v>2</v>
      </c>
      <c r="C146" s="5">
        <v>1690</v>
      </c>
      <c r="F146" t="s">
        <v>14</v>
      </c>
    </row>
    <row r="147" spans="1:6" x14ac:dyDescent="0.25">
      <c r="A147" s="5" t="s">
        <v>142</v>
      </c>
      <c r="B147" s="5">
        <v>2</v>
      </c>
      <c r="C147" s="5">
        <v>1739</v>
      </c>
      <c r="F147" t="s">
        <v>14</v>
      </c>
    </row>
    <row r="148" spans="1:6" x14ac:dyDescent="0.25">
      <c r="A148" s="5" t="s">
        <v>143</v>
      </c>
      <c r="B148" s="5">
        <v>2</v>
      </c>
      <c r="C148" s="5">
        <v>1861</v>
      </c>
      <c r="F148" t="s">
        <v>14</v>
      </c>
    </row>
    <row r="149" spans="1:6" x14ac:dyDescent="0.25">
      <c r="A149" s="5" t="s">
        <v>144</v>
      </c>
      <c r="B149" s="5">
        <v>2</v>
      </c>
      <c r="C149" s="5">
        <v>1885</v>
      </c>
      <c r="F149" t="s">
        <v>14</v>
      </c>
    </row>
    <row r="151" spans="1:6" x14ac:dyDescent="0.25">
      <c r="A151" s="3" t="s">
        <v>145</v>
      </c>
    </row>
    <row r="152" spans="1:6" x14ac:dyDescent="0.25">
      <c r="A152" s="3" t="s">
        <v>6</v>
      </c>
      <c r="B152" s="3" t="s">
        <v>7</v>
      </c>
      <c r="C152" s="3" t="s">
        <v>8</v>
      </c>
      <c r="D152" s="3" t="s">
        <v>9</v>
      </c>
      <c r="E152" s="3" t="s">
        <v>10</v>
      </c>
      <c r="F152" s="3" t="s">
        <v>11</v>
      </c>
    </row>
    <row r="153" spans="1:6" x14ac:dyDescent="0.25">
      <c r="A153" s="5" t="s">
        <v>146</v>
      </c>
      <c r="B153" s="5">
        <v>2</v>
      </c>
      <c r="C153" s="5">
        <v>1806</v>
      </c>
      <c r="F153" t="s">
        <v>14</v>
      </c>
    </row>
    <row r="154" spans="1:6" x14ac:dyDescent="0.25">
      <c r="A154" s="5" t="s">
        <v>147</v>
      </c>
      <c r="B154" s="5">
        <v>2</v>
      </c>
      <c r="C154" s="5">
        <v>1866</v>
      </c>
      <c r="F154" t="s">
        <v>14</v>
      </c>
    </row>
    <row r="155" spans="1:6" x14ac:dyDescent="0.25">
      <c r="A155" s="5" t="s">
        <v>148</v>
      </c>
      <c r="B155" s="5">
        <v>2</v>
      </c>
      <c r="C155" s="5">
        <v>1922</v>
      </c>
      <c r="F155" t="s">
        <v>14</v>
      </c>
    </row>
    <row r="156" spans="1:6" x14ac:dyDescent="0.25">
      <c r="A156" s="5" t="s">
        <v>149</v>
      </c>
      <c r="B156" s="5">
        <v>2</v>
      </c>
      <c r="C156" s="5">
        <v>1994</v>
      </c>
      <c r="F156" t="s">
        <v>14</v>
      </c>
    </row>
    <row r="158" spans="1:6" x14ac:dyDescent="0.25">
      <c r="A158" s="3" t="s">
        <v>150</v>
      </c>
    </row>
    <row r="159" spans="1:6" x14ac:dyDescent="0.25">
      <c r="A159" s="3" t="s">
        <v>6</v>
      </c>
      <c r="B159" s="3" t="s">
        <v>7</v>
      </c>
      <c r="C159" s="3" t="s">
        <v>8</v>
      </c>
      <c r="D159" s="3" t="s">
        <v>9</v>
      </c>
      <c r="E159" s="3" t="s">
        <v>10</v>
      </c>
      <c r="F159" s="3" t="s">
        <v>11</v>
      </c>
    </row>
    <row r="160" spans="1:6" x14ac:dyDescent="0.25">
      <c r="A160" t="s">
        <v>151</v>
      </c>
      <c r="B160">
        <v>2</v>
      </c>
      <c r="C160">
        <v>955</v>
      </c>
      <c r="F160" t="s">
        <v>14</v>
      </c>
    </row>
    <row r="161" spans="1:6" x14ac:dyDescent="0.25">
      <c r="A161" t="s">
        <v>152</v>
      </c>
      <c r="B161">
        <v>2</v>
      </c>
      <c r="C161">
        <v>1518</v>
      </c>
      <c r="F161" t="s">
        <v>14</v>
      </c>
    </row>
    <row r="163" spans="1:6" x14ac:dyDescent="0.25">
      <c r="A163" s="3" t="s">
        <v>153</v>
      </c>
    </row>
    <row r="164" spans="1:6" x14ac:dyDescent="0.25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</row>
    <row r="165" spans="1:6" x14ac:dyDescent="0.25">
      <c r="A165" t="s">
        <v>154</v>
      </c>
      <c r="B165">
        <v>2</v>
      </c>
      <c r="C165">
        <v>473</v>
      </c>
      <c r="F165" t="s">
        <v>14</v>
      </c>
    </row>
    <row r="166" spans="1:6" x14ac:dyDescent="0.25">
      <c r="A166" t="s">
        <v>155</v>
      </c>
      <c r="B166">
        <v>2</v>
      </c>
      <c r="C166">
        <v>526</v>
      </c>
      <c r="F166" t="s">
        <v>14</v>
      </c>
    </row>
    <row r="167" spans="1:6" x14ac:dyDescent="0.25">
      <c r="A167" t="s">
        <v>156</v>
      </c>
      <c r="B167">
        <v>2</v>
      </c>
      <c r="C167">
        <v>545</v>
      </c>
      <c r="F167" t="s">
        <v>14</v>
      </c>
    </row>
    <row r="168" spans="1:6" x14ac:dyDescent="0.25">
      <c r="A168" t="s">
        <v>157</v>
      </c>
      <c r="B168">
        <v>2</v>
      </c>
      <c r="C168">
        <v>555</v>
      </c>
      <c r="F168" t="s">
        <v>14</v>
      </c>
    </row>
    <row r="169" spans="1:6" x14ac:dyDescent="0.25">
      <c r="A169" t="s">
        <v>158</v>
      </c>
      <c r="B169">
        <v>2</v>
      </c>
      <c r="C169">
        <v>566</v>
      </c>
      <c r="F169" t="s">
        <v>14</v>
      </c>
    </row>
    <row r="170" spans="1:6" x14ac:dyDescent="0.25">
      <c r="A170" t="s">
        <v>159</v>
      </c>
      <c r="B170">
        <v>2</v>
      </c>
      <c r="C170">
        <v>571</v>
      </c>
      <c r="F170" t="s">
        <v>14</v>
      </c>
    </row>
    <row r="171" spans="1:6" x14ac:dyDescent="0.25">
      <c r="A171" t="s">
        <v>160</v>
      </c>
      <c r="B171">
        <v>4</v>
      </c>
      <c r="C171">
        <v>579</v>
      </c>
      <c r="F171" t="s">
        <v>14</v>
      </c>
    </row>
    <row r="172" spans="1:6" x14ac:dyDescent="0.25">
      <c r="A172" t="s">
        <v>161</v>
      </c>
      <c r="B172">
        <v>2</v>
      </c>
      <c r="C172">
        <v>597</v>
      </c>
      <c r="F172" t="s">
        <v>14</v>
      </c>
    </row>
    <row r="173" spans="1:6" x14ac:dyDescent="0.25">
      <c r="A173" t="s">
        <v>162</v>
      </c>
      <c r="B173">
        <v>2</v>
      </c>
      <c r="C173">
        <v>603</v>
      </c>
      <c r="F173" t="s">
        <v>14</v>
      </c>
    </row>
    <row r="174" spans="1:6" x14ac:dyDescent="0.25">
      <c r="A174" t="s">
        <v>163</v>
      </c>
      <c r="B174">
        <v>2</v>
      </c>
      <c r="C174">
        <v>618</v>
      </c>
      <c r="F174" t="s">
        <v>14</v>
      </c>
    </row>
    <row r="175" spans="1:6" x14ac:dyDescent="0.25">
      <c r="A175" t="s">
        <v>164</v>
      </c>
      <c r="B175">
        <v>2</v>
      </c>
      <c r="C175">
        <v>623</v>
      </c>
      <c r="F175" t="s">
        <v>14</v>
      </c>
    </row>
    <row r="176" spans="1:6" x14ac:dyDescent="0.25">
      <c r="A176" t="s">
        <v>165</v>
      </c>
      <c r="B176">
        <v>2</v>
      </c>
      <c r="C176">
        <v>673</v>
      </c>
      <c r="F176" t="s">
        <v>14</v>
      </c>
    </row>
    <row r="177" spans="1:6" x14ac:dyDescent="0.25">
      <c r="A177" t="s">
        <v>166</v>
      </c>
      <c r="B177">
        <v>2</v>
      </c>
      <c r="C177">
        <v>683</v>
      </c>
      <c r="F177" t="s">
        <v>14</v>
      </c>
    </row>
    <row r="178" spans="1:6" x14ac:dyDescent="0.25">
      <c r="A178" t="s">
        <v>167</v>
      </c>
      <c r="B178">
        <v>2</v>
      </c>
      <c r="C178">
        <v>722</v>
      </c>
      <c r="F178" t="s">
        <v>14</v>
      </c>
    </row>
    <row r="179" spans="1:6" x14ac:dyDescent="0.25">
      <c r="A179" t="s">
        <v>168</v>
      </c>
      <c r="B179">
        <v>2</v>
      </c>
      <c r="C179">
        <v>869</v>
      </c>
      <c r="F179" t="s">
        <v>14</v>
      </c>
    </row>
    <row r="180" spans="1:6" x14ac:dyDescent="0.25">
      <c r="A180" t="s">
        <v>169</v>
      </c>
      <c r="B180">
        <v>2</v>
      </c>
      <c r="C180">
        <v>945</v>
      </c>
      <c r="F180" t="s">
        <v>14</v>
      </c>
    </row>
    <row r="181" spans="1:6" x14ac:dyDescent="0.25">
      <c r="A181" t="s">
        <v>170</v>
      </c>
      <c r="B181">
        <v>2</v>
      </c>
      <c r="C181">
        <v>967</v>
      </c>
      <c r="F181" t="s">
        <v>14</v>
      </c>
    </row>
    <row r="182" spans="1:6" x14ac:dyDescent="0.25">
      <c r="A182" t="s">
        <v>171</v>
      </c>
      <c r="B182">
        <v>2</v>
      </c>
      <c r="C182">
        <v>1028</v>
      </c>
      <c r="F182" t="s">
        <v>14</v>
      </c>
    </row>
    <row r="183" spans="1:6" x14ac:dyDescent="0.25">
      <c r="A183" t="s">
        <v>172</v>
      </c>
      <c r="B183">
        <v>2</v>
      </c>
      <c r="C183">
        <v>1053</v>
      </c>
      <c r="F183" t="s">
        <v>14</v>
      </c>
    </row>
    <row r="184" spans="1:6" x14ac:dyDescent="0.25">
      <c r="A184" t="s">
        <v>173</v>
      </c>
      <c r="B184">
        <v>2</v>
      </c>
      <c r="C184">
        <v>2192</v>
      </c>
      <c r="F184" t="s">
        <v>14</v>
      </c>
    </row>
    <row r="185" spans="1:6" x14ac:dyDescent="0.25">
      <c r="A185" t="s">
        <v>174</v>
      </c>
      <c r="B185">
        <v>2</v>
      </c>
      <c r="C185">
        <v>2247</v>
      </c>
      <c r="F185" t="s">
        <v>14</v>
      </c>
    </row>
    <row r="186" spans="1:6" x14ac:dyDescent="0.25">
      <c r="A186" t="s">
        <v>175</v>
      </c>
      <c r="B186">
        <v>2</v>
      </c>
      <c r="C186">
        <v>2277</v>
      </c>
      <c r="F186" t="s">
        <v>14</v>
      </c>
    </row>
    <row r="188" spans="1:6" x14ac:dyDescent="0.25">
      <c r="A188" s="6" t="s">
        <v>176</v>
      </c>
    </row>
    <row r="190" spans="1:6" x14ac:dyDescent="0.25">
      <c r="A190" s="6" t="s">
        <v>177</v>
      </c>
    </row>
    <row r="191" spans="1:6" x14ac:dyDescent="0.25">
      <c r="A191" s="3" t="s">
        <v>6</v>
      </c>
      <c r="B191" s="3" t="s">
        <v>7</v>
      </c>
      <c r="C191" s="3" t="s">
        <v>8</v>
      </c>
      <c r="D191" s="3" t="s">
        <v>9</v>
      </c>
      <c r="E191" s="3" t="s">
        <v>10</v>
      </c>
    </row>
    <row r="192" spans="1:6" x14ac:dyDescent="0.25">
      <c r="A192" t="s">
        <v>178</v>
      </c>
      <c r="B192">
        <v>2</v>
      </c>
      <c r="C192">
        <v>4762</v>
      </c>
    </row>
    <row r="194" spans="1:5" x14ac:dyDescent="0.25">
      <c r="A194" s="3" t="s">
        <v>5</v>
      </c>
    </row>
    <row r="195" spans="1:5" x14ac:dyDescent="0.25">
      <c r="A195" s="3" t="s">
        <v>6</v>
      </c>
      <c r="B195" s="3" t="s">
        <v>7</v>
      </c>
      <c r="C195" s="3" t="s">
        <v>8</v>
      </c>
      <c r="D195" s="3" t="s">
        <v>9</v>
      </c>
      <c r="E195" s="3" t="s">
        <v>10</v>
      </c>
    </row>
    <row r="196" spans="1:5" x14ac:dyDescent="0.25">
      <c r="A196" t="s">
        <v>179</v>
      </c>
      <c r="B196">
        <v>2</v>
      </c>
      <c r="C196">
        <v>1390</v>
      </c>
    </row>
    <row r="197" spans="1:5" x14ac:dyDescent="0.25">
      <c r="A197" t="s">
        <v>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16</vt:lpstr>
      <vt:lpstr>18</vt:lpstr>
      <vt:lpstr>20</vt:lpstr>
      <vt:lpstr>22</vt:lpstr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Dagault</dc:creator>
  <cp:lastModifiedBy>David Dagault</cp:lastModifiedBy>
  <dcterms:created xsi:type="dcterms:W3CDTF">2023-01-16T10:55:07Z</dcterms:created>
  <dcterms:modified xsi:type="dcterms:W3CDTF">2023-01-16T11:00:16Z</dcterms:modified>
</cp:coreProperties>
</file>