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325"/>
  </bookViews>
  <sheets>
    <sheet name="Line details" sheetId="1" r:id="rId1"/>
    <sheet name="DECAL" sheetId="4" r:id="rId2"/>
    <sheet name="Line check" sheetId="2" r:id="rId3"/>
    <sheet name="Line mods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D64" i="1"/>
  <c r="D65"/>
  <c r="D66"/>
  <c r="D67"/>
  <c r="D68"/>
  <c r="D69"/>
  <c r="D70"/>
  <c r="D71"/>
  <c r="D72"/>
  <c r="D73"/>
  <c r="D74"/>
  <c r="D75"/>
  <c r="D76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103"/>
  <c r="D104"/>
  <c r="D105"/>
  <c r="D106"/>
  <c r="D107"/>
  <c r="D108"/>
  <c r="D109"/>
  <c r="D110"/>
  <c r="D111"/>
  <c r="D112"/>
  <c r="D113"/>
  <c r="D114"/>
  <c r="D119"/>
  <c r="D120"/>
  <c r="D121"/>
  <c r="D122"/>
  <c r="D123"/>
  <c r="D124"/>
  <c r="D125"/>
  <c r="D137"/>
  <c r="D133"/>
  <c r="D129"/>
  <c r="D118"/>
  <c r="D102"/>
  <c r="D80"/>
  <c r="D63"/>
  <c r="D45"/>
  <c r="D41"/>
  <c r="D37"/>
  <c r="D33"/>
  <c r="H9" i="2"/>
  <c r="H10"/>
  <c r="H11"/>
  <c r="H12"/>
  <c r="H13"/>
  <c r="H14"/>
  <c r="H15"/>
  <c r="H16"/>
  <c r="H17"/>
  <c r="H18"/>
  <c r="H19"/>
  <c r="H20"/>
  <c r="H21"/>
  <c r="H8"/>
  <c r="B9"/>
  <c r="B10"/>
  <c r="B11"/>
  <c r="B12"/>
  <c r="B13"/>
  <c r="B14"/>
  <c r="B15"/>
  <c r="B16"/>
  <c r="B17"/>
  <c r="B18"/>
  <c r="B19"/>
  <c r="B20"/>
  <c r="B21"/>
  <c r="B8"/>
  <c r="E11"/>
  <c r="E12"/>
  <c r="E13"/>
  <c r="E14"/>
  <c r="E15"/>
  <c r="E16"/>
  <c r="E17"/>
  <c r="E18"/>
  <c r="E19"/>
  <c r="E20"/>
  <c r="E21"/>
  <c r="E9"/>
  <c r="E10"/>
  <c r="E8"/>
  <c r="Q93" i="1"/>
  <c r="P93"/>
  <c r="O93"/>
  <c r="Q92"/>
  <c r="P92"/>
  <c r="O92"/>
  <c r="Q91"/>
  <c r="P91"/>
  <c r="O91"/>
  <c r="Q90"/>
  <c r="P90"/>
  <c r="O90"/>
  <c r="Q89"/>
  <c r="P89"/>
  <c r="O89"/>
  <c r="Q88"/>
  <c r="P88"/>
  <c r="O88"/>
  <c r="Q87"/>
  <c r="P87"/>
  <c r="O87"/>
  <c r="Q86"/>
  <c r="P86"/>
  <c r="O86"/>
  <c r="S85"/>
  <c r="Q85"/>
  <c r="P85"/>
  <c r="O85"/>
  <c r="S84"/>
  <c r="Q84"/>
  <c r="P84"/>
  <c r="O84"/>
  <c r="S83"/>
  <c r="R83"/>
  <c r="Q83"/>
  <c r="P83"/>
  <c r="O83"/>
  <c r="S82"/>
  <c r="R82"/>
  <c r="Q82"/>
  <c r="P82"/>
  <c r="O82"/>
  <c r="S81"/>
  <c r="R81"/>
  <c r="Q81"/>
  <c r="P81"/>
  <c r="O81"/>
  <c r="S80"/>
  <c r="R80"/>
  <c r="Q80"/>
  <c r="P80"/>
  <c r="O80"/>
  <c r="O61"/>
  <c r="P61"/>
  <c r="Q61"/>
  <c r="R61"/>
  <c r="S61"/>
  <c r="S97"/>
  <c r="N8" i="2"/>
  <c r="Q97" i="1"/>
  <c r="O97"/>
  <c r="Q74"/>
  <c r="P74"/>
  <c r="O74"/>
  <c r="Q73"/>
  <c r="P73"/>
  <c r="O73"/>
  <c r="Q72"/>
  <c r="P72"/>
  <c r="O72"/>
  <c r="Q71"/>
  <c r="P71"/>
  <c r="O71"/>
  <c r="Q70"/>
  <c r="P70"/>
  <c r="O70"/>
  <c r="Q69"/>
  <c r="P69"/>
  <c r="O69"/>
  <c r="Q68"/>
  <c r="P68"/>
  <c r="O68"/>
  <c r="Q67"/>
  <c r="P67"/>
  <c r="O67"/>
  <c r="S66"/>
  <c r="Q66"/>
  <c r="P66"/>
  <c r="O66"/>
  <c r="S65"/>
  <c r="Q65"/>
  <c r="P65"/>
  <c r="O65"/>
  <c r="S64"/>
  <c r="R64"/>
  <c r="Q64"/>
  <c r="P64"/>
  <c r="O64"/>
  <c r="S63"/>
  <c r="R63"/>
  <c r="Q63"/>
  <c r="P63"/>
  <c r="O63"/>
  <c r="S62"/>
  <c r="R62"/>
  <c r="Q62"/>
  <c r="P62"/>
  <c r="O62"/>
  <c r="B11" i="4"/>
  <c r="C11"/>
  <c r="A10"/>
  <c r="B10"/>
  <c r="C10"/>
  <c r="A8"/>
  <c r="B8"/>
  <c r="C8"/>
  <c r="B9"/>
  <c r="C9"/>
  <c r="A6"/>
  <c r="B6"/>
  <c r="C6"/>
  <c r="B7"/>
  <c r="C7"/>
  <c r="B2"/>
  <c r="C2"/>
  <c r="B3"/>
  <c r="C3"/>
  <c r="A4"/>
  <c r="B4"/>
  <c r="C4"/>
  <c r="B5"/>
  <c r="C5"/>
  <c r="F13"/>
  <c r="G13"/>
  <c r="F14"/>
  <c r="G14"/>
  <c r="F15"/>
  <c r="G15"/>
  <c r="F16"/>
  <c r="G16"/>
  <c r="B1"/>
  <c r="C1"/>
  <c r="E11"/>
  <c r="F11"/>
  <c r="G11"/>
  <c r="F12"/>
  <c r="G12"/>
  <c r="F2"/>
  <c r="G2"/>
  <c r="F3"/>
  <c r="G3"/>
  <c r="F4"/>
  <c r="G4"/>
  <c r="F5"/>
  <c r="G5"/>
  <c r="F6"/>
  <c r="G6"/>
  <c r="F7"/>
  <c r="G7"/>
  <c r="F8"/>
  <c r="G8"/>
  <c r="F9"/>
  <c r="G9"/>
  <c r="F10"/>
  <c r="G10"/>
  <c r="J15"/>
  <c r="K15"/>
  <c r="J16"/>
  <c r="K16"/>
  <c r="F1"/>
  <c r="G1"/>
  <c r="J12"/>
  <c r="K12"/>
  <c r="I13"/>
  <c r="J13"/>
  <c r="K13"/>
  <c r="J14"/>
  <c r="K14"/>
  <c r="J2"/>
  <c r="K2"/>
  <c r="J3"/>
  <c r="K3"/>
  <c r="J4"/>
  <c r="K4"/>
  <c r="J5"/>
  <c r="K5"/>
  <c r="J6"/>
  <c r="K6"/>
  <c r="J7"/>
  <c r="K7"/>
  <c r="J8"/>
  <c r="K8"/>
  <c r="J9"/>
  <c r="K9"/>
  <c r="J10"/>
  <c r="K10"/>
  <c r="J11"/>
  <c r="K11"/>
  <c r="N11"/>
  <c r="O11"/>
  <c r="N12"/>
  <c r="O12"/>
  <c r="N13"/>
  <c r="O13"/>
  <c r="N14"/>
  <c r="O14"/>
  <c r="N15"/>
  <c r="O15"/>
  <c r="N16"/>
  <c r="O16"/>
  <c r="J1"/>
  <c r="K1"/>
  <c r="N10"/>
  <c r="O10"/>
  <c r="N2"/>
  <c r="O2"/>
  <c r="N3"/>
  <c r="O3"/>
  <c r="N4"/>
  <c r="O4"/>
  <c r="N5"/>
  <c r="O5"/>
  <c r="N6"/>
  <c r="O6"/>
  <c r="N7"/>
  <c r="O7"/>
  <c r="N8"/>
  <c r="O8"/>
  <c r="M9"/>
  <c r="N9"/>
  <c r="O9"/>
  <c r="R12"/>
  <c r="S12"/>
  <c r="R13"/>
  <c r="S13"/>
  <c r="R14"/>
  <c r="S14"/>
  <c r="R15"/>
  <c r="S15"/>
  <c r="R16"/>
  <c r="S16"/>
  <c r="N1"/>
  <c r="O1"/>
  <c r="R11"/>
  <c r="S11"/>
  <c r="Q10"/>
  <c r="R10"/>
  <c r="S10"/>
  <c r="Q8"/>
  <c r="R8"/>
  <c r="S8"/>
  <c r="R9"/>
  <c r="S9"/>
  <c r="Q6"/>
  <c r="R6"/>
  <c r="S6"/>
  <c r="R7"/>
  <c r="S7"/>
  <c r="Q4"/>
  <c r="R4"/>
  <c r="S4"/>
  <c r="R5"/>
  <c r="S5"/>
  <c r="R3"/>
  <c r="S3"/>
  <c r="S1"/>
  <c r="E13"/>
  <c r="E14"/>
  <c r="E15"/>
  <c r="E16"/>
  <c r="A1"/>
  <c r="A2"/>
  <c r="A3"/>
  <c r="I15"/>
  <c r="I16"/>
  <c r="E1"/>
  <c r="E2"/>
  <c r="E3"/>
  <c r="E4"/>
  <c r="E5"/>
  <c r="E6"/>
  <c r="E7"/>
  <c r="E8"/>
  <c r="E9"/>
  <c r="E10"/>
  <c r="M11"/>
  <c r="M12"/>
  <c r="M13"/>
  <c r="M14"/>
  <c r="M15"/>
  <c r="M16"/>
  <c r="I1"/>
  <c r="I2"/>
  <c r="I3"/>
  <c r="I4"/>
  <c r="I5"/>
  <c r="I6"/>
  <c r="I7"/>
  <c r="I8"/>
  <c r="I9"/>
  <c r="I10"/>
  <c r="I12"/>
  <c r="Q12"/>
  <c r="Q13"/>
  <c r="Q14"/>
  <c r="Q15"/>
  <c r="Q16"/>
  <c r="M1"/>
  <c r="M2"/>
  <c r="M3"/>
  <c r="M4"/>
  <c r="M5"/>
  <c r="M6"/>
  <c r="M7"/>
  <c r="M8"/>
  <c r="Q3"/>
  <c r="Q5"/>
  <c r="Q7"/>
  <c r="Q9"/>
  <c r="Q11"/>
  <c r="M10"/>
  <c r="I14"/>
  <c r="E12"/>
  <c r="A5"/>
  <c r="A7"/>
  <c r="A9"/>
  <c r="D16" i="1"/>
  <c r="Q1" i="4"/>
  <c r="P97" i="1"/>
  <c r="R97"/>
  <c r="K8" i="2"/>
  <c r="O98" i="1"/>
  <c r="Q98"/>
  <c r="S98"/>
  <c r="N9" i="2"/>
  <c r="P99" i="1"/>
  <c r="R99"/>
  <c r="K10" i="2"/>
  <c r="O100" i="1"/>
  <c r="Q100"/>
  <c r="S100"/>
  <c r="N11" i="2"/>
  <c r="P101" i="1"/>
  <c r="S101"/>
  <c r="N12" i="2"/>
  <c r="P102" i="1"/>
  <c r="S102"/>
  <c r="N13" i="2"/>
  <c r="P103" i="1"/>
  <c r="O104"/>
  <c r="Q104"/>
  <c r="P105"/>
  <c r="O106"/>
  <c r="Q106"/>
  <c r="P107"/>
  <c r="O108"/>
  <c r="Q108"/>
  <c r="P109"/>
  <c r="O110"/>
  <c r="Q110"/>
  <c r="P98"/>
  <c r="R98"/>
  <c r="K9" i="2"/>
  <c r="O99" i="1"/>
  <c r="Q99"/>
  <c r="S99"/>
  <c r="N10" i="2"/>
  <c r="P100" i="1"/>
  <c r="R100"/>
  <c r="K11" i="2"/>
  <c r="O101" i="1"/>
  <c r="Q101"/>
  <c r="O102"/>
  <c r="Q102"/>
  <c r="O103"/>
  <c r="Q103"/>
  <c r="P104"/>
  <c r="O105"/>
  <c r="Q105"/>
  <c r="P106"/>
  <c r="O107"/>
  <c r="Q107"/>
  <c r="P108"/>
  <c r="O109"/>
  <c r="Q109"/>
  <c r="P110"/>
  <c r="I11" i="4"/>
</calcChain>
</file>

<file path=xl/sharedStrings.xml><?xml version="1.0" encoding="utf-8"?>
<sst xmlns="http://schemas.openxmlformats.org/spreadsheetml/2006/main" count="437" uniqueCount="149">
  <si>
    <t>Prototype</t>
  </si>
  <si>
    <t>Rapi Dos 11m mk2 New Construction</t>
  </si>
  <si>
    <t>Export name</t>
  </si>
  <si>
    <t>RapiDos11mmk2NewConstruction</t>
  </si>
  <si>
    <t>Name</t>
  </si>
  <si>
    <t>No.</t>
  </si>
  <si>
    <t>Sewn</t>
  </si>
  <si>
    <t>KR1</t>
  </si>
  <si>
    <t>BR4</t>
  </si>
  <si>
    <t>B12</t>
  </si>
  <si>
    <t>B11</t>
  </si>
  <si>
    <t>B10</t>
  </si>
  <si>
    <t>B7</t>
  </si>
  <si>
    <t>B6</t>
  </si>
  <si>
    <t>B9</t>
  </si>
  <si>
    <t>B3</t>
  </si>
  <si>
    <t>B5</t>
  </si>
  <si>
    <t>B8</t>
  </si>
  <si>
    <t>B2</t>
  </si>
  <si>
    <t>B4</t>
  </si>
  <si>
    <t>B1</t>
  </si>
  <si>
    <t>B14</t>
  </si>
  <si>
    <t>B13</t>
  </si>
  <si>
    <t>C12</t>
  </si>
  <si>
    <t>C11</t>
  </si>
  <si>
    <t>C10</t>
  </si>
  <si>
    <t>C9</t>
  </si>
  <si>
    <t>C7</t>
  </si>
  <si>
    <t>C6</t>
  </si>
  <si>
    <t>C8</t>
  </si>
  <si>
    <t>C4</t>
  </si>
  <si>
    <t>C2</t>
  </si>
  <si>
    <t>C1</t>
  </si>
  <si>
    <t>D3</t>
  </si>
  <si>
    <t>D4</t>
  </si>
  <si>
    <t>D2</t>
  </si>
  <si>
    <t>D1</t>
  </si>
  <si>
    <t>C14</t>
  </si>
  <si>
    <t>C13</t>
  </si>
  <si>
    <t>A12</t>
  </si>
  <si>
    <t>A11</t>
  </si>
  <si>
    <t>A10</t>
  </si>
  <si>
    <t>A7</t>
  </si>
  <si>
    <t>A6</t>
  </si>
  <si>
    <t>A9</t>
  </si>
  <si>
    <t>A3</t>
  </si>
  <si>
    <t>A8</t>
  </si>
  <si>
    <t>A5</t>
  </si>
  <si>
    <t>A2</t>
  </si>
  <si>
    <t>A4</t>
  </si>
  <si>
    <t>A1</t>
  </si>
  <si>
    <t>A13</t>
  </si>
  <si>
    <t>K6</t>
  </si>
  <si>
    <t>K5</t>
  </si>
  <si>
    <t>K4</t>
  </si>
  <si>
    <t>K3</t>
  </si>
  <si>
    <t>K2</t>
  </si>
  <si>
    <t>K1</t>
  </si>
  <si>
    <t>KM1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</si>
  <si>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</si>
  <si>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</si>
  <si>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</si>
  <si>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</si>
  <si>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</si>
  <si>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</si>
  <si>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</si>
  <si>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</si>
  <si>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</si>
  <si>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</si>
  <si>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</si>
  <si>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</si>
  <si>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</si>
  <si>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</si>
  <si>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</si>
  <si>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</si>
  <si>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</si>
  <si>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</si>
  <si>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</si>
  <si>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</si>
  <si>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</si>
  <si>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</si>
  <si>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</si>
  <si>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</si>
  <si>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</si>
  <si>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</si>
  <si>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</si>
  <si>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</si>
  <si>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</si>
  <si>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</si>
  <si>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</si>
  <si>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</si>
  <si>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AM1</t>
  </si>
  <si>
    <t>AM2</t>
  </si>
  <si>
    <t>AM3</t>
  </si>
  <si>
    <t>AM4</t>
  </si>
  <si>
    <t>AM5</t>
  </si>
  <si>
    <t>AM6</t>
  </si>
  <si>
    <t>BM1</t>
  </si>
  <si>
    <t>BM2</t>
  </si>
  <si>
    <t>BM3</t>
  </si>
  <si>
    <t>BM4</t>
  </si>
  <si>
    <t>BM5</t>
  </si>
  <si>
    <t>BM6</t>
  </si>
  <si>
    <t>CM1</t>
  </si>
  <si>
    <t>CM2</t>
  </si>
  <si>
    <t>CM3</t>
  </si>
  <si>
    <t>CM4</t>
  </si>
  <si>
    <t>CM5</t>
  </si>
  <si>
    <t>CM6</t>
  </si>
  <si>
    <t>KM2</t>
  </si>
  <si>
    <t>KM3</t>
  </si>
  <si>
    <t>Riser lines</t>
  </si>
  <si>
    <t>LIN-10-200-41</t>
  </si>
  <si>
    <t>Mark at: 1950</t>
  </si>
  <si>
    <t>CUT</t>
  </si>
  <si>
    <t>LIN-6843-160-05</t>
  </si>
  <si>
    <t>LIN-6843-200-05</t>
  </si>
  <si>
    <t>LIN-6843-240-18</t>
  </si>
  <si>
    <t>LIN-DSL-70-BLUE</t>
  </si>
  <si>
    <t>LIN-DSL-70-GREN</t>
  </si>
  <si>
    <t>LIN-DSL-70-RED</t>
  </si>
  <si>
    <t>LIN-DSL-70-YELLO</t>
  </si>
  <si>
    <t>LIN-DSL-140-BLUE</t>
  </si>
  <si>
    <t>LIN-DSL-140-GREE</t>
  </si>
  <si>
    <t>LIN-DSL-140-RED</t>
  </si>
  <si>
    <t>BM1-6</t>
  </si>
  <si>
    <t>CM1-4</t>
  </si>
  <si>
    <t>AM1-6</t>
  </si>
  <si>
    <t>Cut</t>
  </si>
  <si>
    <t>2150
1950</t>
  </si>
  <si>
    <t>Rapidos 11M</t>
  </si>
  <si>
    <t>LIN-6843-160-6</t>
  </si>
  <si>
    <t>Rapidos 11m production lines</t>
  </si>
  <si>
    <t>Serial Number</t>
  </si>
  <si>
    <t>Checked by:</t>
  </si>
  <si>
    <t>Colour:</t>
  </si>
  <si>
    <t>Date of manufacture:</t>
  </si>
  <si>
    <t>LEFT</t>
  </si>
  <si>
    <t>RIGHT</t>
  </si>
  <si>
    <t>RAPIDOS-11M</t>
  </si>
  <si>
    <t>M</t>
  </si>
  <si>
    <t>EURO</t>
  </si>
  <si>
    <t>CR1-3</t>
  </si>
  <si>
    <t>BR1-3</t>
  </si>
  <si>
    <t>AR1-3</t>
  </si>
  <si>
    <t>C3,C5</t>
  </si>
  <si>
    <t>CM5,6</t>
  </si>
  <si>
    <t>KM2,3</t>
  </si>
  <si>
    <t>A14</t>
  </si>
</sst>
</file>

<file path=xl/styles.xml><?xml version="1.0" encoding="utf-8"?>
<styleSheet xmlns="http://schemas.openxmlformats.org/spreadsheetml/2006/main">
  <fonts count="26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i/>
      <u/>
      <sz val="10"/>
      <color indexed="8"/>
      <name val="VNI-Times"/>
    </font>
    <font>
      <sz val="10"/>
      <color indexed="8"/>
      <name val="VNI-Times"/>
    </font>
    <font>
      <b/>
      <sz val="10"/>
      <color indexed="8"/>
      <name val="VNI-Times"/>
    </font>
    <font>
      <sz val="10"/>
      <name val="Calibri"/>
      <family val="2"/>
    </font>
    <font>
      <b/>
      <sz val="18"/>
      <color indexed="8"/>
      <name val="VNI-Times"/>
    </font>
    <font>
      <b/>
      <sz val="22"/>
      <color indexed="8"/>
      <name val="VNI-Times"/>
    </font>
    <font>
      <sz val="14"/>
      <color indexed="8"/>
      <name val="VNI-Times"/>
    </font>
    <font>
      <b/>
      <sz val="13"/>
      <color indexed="8"/>
      <name val="VNI-Times"/>
    </font>
    <font>
      <sz val="11"/>
      <color indexed="8"/>
      <name val="VNI-Times"/>
    </font>
    <font>
      <b/>
      <sz val="14"/>
      <color indexed="8"/>
      <name val="VNI-Times"/>
    </font>
    <font>
      <sz val="12"/>
      <color indexed="8"/>
      <name val="VNI-Times"/>
    </font>
    <font>
      <sz val="12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VNI-Time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62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1" fontId="5" fillId="0" borderId="1" xfId="0" applyNumberFormat="1" applyFont="1" applyFill="1" applyBorder="1" applyAlignment="1" applyProtection="1">
      <alignment vertical="top"/>
    </xf>
    <xf numFmtId="0" fontId="6" fillId="0" borderId="0" xfId="0" applyFont="1"/>
    <xf numFmtId="1" fontId="10" fillId="0" borderId="0" xfId="0" applyNumberFormat="1" applyFont="1" applyAlignment="1">
      <alignment horizontal="center" vertical="distributed" textRotation="180"/>
    </xf>
    <xf numFmtId="0" fontId="11" fillId="0" borderId="0" xfId="0" applyFont="1" applyAlignment="1">
      <alignment horizontal="center" vertical="distributed" textRotation="180" wrapText="1"/>
    </xf>
    <xf numFmtId="0" fontId="11" fillId="0" borderId="0" xfId="0" applyFont="1" applyAlignment="1">
      <alignment horizontal="center" vertical="distributed" textRotation="180"/>
    </xf>
    <xf numFmtId="0" fontId="12" fillId="0" borderId="0" xfId="0" applyFont="1" applyAlignment="1">
      <alignment vertical="center" textRotation="180" wrapText="1"/>
    </xf>
    <xf numFmtId="0" fontId="13" fillId="0" borderId="0" xfId="0" applyFont="1"/>
    <xf numFmtId="0" fontId="0" fillId="2" borderId="0" xfId="0" applyFill="1"/>
    <xf numFmtId="0" fontId="2" fillId="2" borderId="0" xfId="6" applyNumberFormat="1" applyFont="1" applyFill="1">
      <alignment horizontal="right"/>
    </xf>
    <xf numFmtId="0" fontId="2" fillId="2" borderId="0" xfId="4" applyNumberFormat="1" applyFont="1" applyFill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 applyAlignment="1"/>
    <xf numFmtId="0" fontId="19" fillId="0" borderId="5" xfId="0" applyFont="1" applyBorder="1" applyAlignment="1"/>
    <xf numFmtId="0" fontId="19" fillId="0" borderId="6" xfId="0" applyFont="1" applyBorder="1" applyAlignment="1"/>
    <xf numFmtId="0" fontId="19" fillId="0" borderId="0" xfId="0" applyFont="1" applyAlignment="1">
      <alignment horizontal="right"/>
    </xf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19" fillId="0" borderId="0" xfId="0" applyFont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Fill="1" applyBorder="1"/>
    <xf numFmtId="0" fontId="22" fillId="3" borderId="1" xfId="0" applyFont="1" applyFill="1" applyBorder="1"/>
    <xf numFmtId="0" fontId="22" fillId="0" borderId="1" xfId="0" applyNumberFormat="1" applyFont="1" applyFill="1" applyBorder="1"/>
    <xf numFmtId="0" fontId="23" fillId="0" borderId="1" xfId="0" applyFont="1" applyFill="1" applyBorder="1"/>
    <xf numFmtId="0" fontId="24" fillId="0" borderId="1" xfId="7" applyNumberFormat="1" applyFont="1" applyFill="1" applyBorder="1">
      <alignment horizontal="left"/>
    </xf>
    <xf numFmtId="0" fontId="22" fillId="3" borderId="1" xfId="0" applyNumberFormat="1" applyFont="1" applyFill="1" applyBorder="1"/>
    <xf numFmtId="0" fontId="0" fillId="0" borderId="1" xfId="0" applyFill="1" applyBorder="1" applyAlignment="1">
      <alignment horizontal="left"/>
    </xf>
    <xf numFmtId="1" fontId="5" fillId="0" borderId="1" xfId="0" applyNumberFormat="1" applyFont="1" applyFill="1" applyBorder="1" applyAlignment="1" applyProtection="1">
      <alignment horizontal="left" vertical="top"/>
    </xf>
    <xf numFmtId="0" fontId="2" fillId="0" borderId="1" xfId="4" applyNumberFormat="1" applyFont="1" applyFill="1" applyBorder="1" applyAlignment="1">
      <alignment horizontal="left"/>
    </xf>
    <xf numFmtId="0" fontId="2" fillId="0" borderId="1" xfId="6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7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5" fillId="0" borderId="1" xfId="0" applyFont="1" applyBorder="1" applyAlignment="1">
      <alignment horizontal="right"/>
    </xf>
    <xf numFmtId="0" fontId="25" fillId="0" borderId="1" xfId="0" applyFont="1" applyBorder="1"/>
    <xf numFmtId="14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1" xfId="4" applyFont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56028</xdr:colOff>
      <xdr:row>1</xdr:row>
      <xdr:rowOff>112059</xdr:rowOff>
    </xdr:from>
    <xdr:to>
      <xdr:col>3</xdr:col>
      <xdr:colOff>549051</xdr:colOff>
      <xdr:row>11</xdr:row>
      <xdr:rowOff>135490</xdr:rowOff>
    </xdr:to>
    <xdr:pic>
      <xdr:nvPicPr>
        <xdr:cNvPr id="2" name="Picture 1" descr="MAY DAY 10-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28" y="750794"/>
          <a:ext cx="5434817" cy="2084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19</xdr:row>
      <xdr:rowOff>38100</xdr:rowOff>
    </xdr:from>
    <xdr:to>
      <xdr:col>3</xdr:col>
      <xdr:colOff>582706</xdr:colOff>
      <xdr:row>29</xdr:row>
      <xdr:rowOff>103415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19049" y="4105835"/>
          <a:ext cx="5505451" cy="1970315"/>
          <a:chOff x="0" y="6544234"/>
          <a:chExt cx="5311588" cy="2510119"/>
        </a:xfrm>
      </xdr:grpSpPr>
      <xdr:pic>
        <xdr:nvPicPr>
          <xdr:cNvPr id="6" name="Picture 6" descr="Untitled-111111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544234"/>
            <a:ext cx="5311588" cy="2510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Rectangle 6"/>
          <xdr:cNvSpPr/>
        </xdr:nvSpPr>
        <xdr:spPr>
          <a:xfrm>
            <a:off x="3121821" y="8660609"/>
            <a:ext cx="1650747" cy="356831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sz="1400"/>
              <a:t>10</a:t>
            </a:r>
            <a:r>
              <a:rPr lang="en-US" sz="1400" baseline="0"/>
              <a:t> mui 1.8cm</a:t>
            </a:r>
            <a:endParaRPr lang="en-US" sz="1400"/>
          </a:p>
        </xdr:txBody>
      </xdr:sp>
    </xdr:grpSp>
    <xdr:clientData/>
  </xdr:twoCellAnchor>
  <xdr:twoCellAnchor editAs="oneCell">
    <xdr:from>
      <xdr:col>0</xdr:col>
      <xdr:colOff>0</xdr:colOff>
      <xdr:row>48</xdr:row>
      <xdr:rowOff>0</xdr:rowOff>
    </xdr:from>
    <xdr:to>
      <xdr:col>3</xdr:col>
      <xdr:colOff>609920</xdr:colOff>
      <xdr:row>59</xdr:row>
      <xdr:rowOff>22413</xdr:rowOff>
    </xdr:to>
    <xdr:pic>
      <xdr:nvPicPr>
        <xdr:cNvPr id="8" name="Picture 4" descr="Untitled-11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197353"/>
          <a:ext cx="5551714" cy="2117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pex/parapex/Customers/Ozone%20gliders/Protos/Rapi%20Dos/Rapi%20Dos%2015m/Rapi%20Dos%2015m%20mk1%20(18-11-2017)/lines/line%20details%20RapiDos15mmk1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ne details"/>
      <sheetName val="DECAL"/>
      <sheetName val="Line check"/>
      <sheetName val="Line mods"/>
    </sheetNames>
    <sheetDataSet>
      <sheetData sheetId="0" refreshError="1">
        <row r="18">
          <cell r="A18" t="str">
            <v>KR1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8"/>
  <sheetViews>
    <sheetView tabSelected="1" topLeftCell="A46" zoomScale="85" zoomScaleNormal="85" workbookViewId="0">
      <selection activeCell="D62" sqref="D62:D63"/>
    </sheetView>
  </sheetViews>
  <sheetFormatPr defaultRowHeight="15"/>
  <cols>
    <col min="1" max="1" width="56" style="18" customWidth="1"/>
    <col min="2" max="3" width="9.140625" style="18"/>
    <col min="4" max="4" width="10.42578125" style="18" customWidth="1"/>
  </cols>
  <sheetData>
    <row r="1" spans="1:12" ht="27">
      <c r="A1" s="19" t="s">
        <v>132</v>
      </c>
      <c r="B1" s="15"/>
      <c r="C1" s="57">
        <v>43330</v>
      </c>
      <c r="D1" s="58"/>
    </row>
    <row r="2" spans="1:12">
      <c r="A2" s="15"/>
      <c r="B2" s="15"/>
      <c r="C2" s="15"/>
      <c r="D2" s="15"/>
    </row>
    <row r="3" spans="1:12" ht="15.75">
      <c r="A3" s="15"/>
      <c r="B3" s="15"/>
      <c r="C3" s="15"/>
      <c r="D3" s="15"/>
      <c r="G3" s="5" t="s">
        <v>112</v>
      </c>
      <c r="H3" s="38"/>
      <c r="I3" s="38"/>
      <c r="J3" s="39" t="s">
        <v>140</v>
      </c>
      <c r="K3" s="40">
        <v>0.2424</v>
      </c>
      <c r="L3" s="41" t="s">
        <v>141</v>
      </c>
    </row>
    <row r="4" spans="1:12" ht="15.75">
      <c r="A4" s="15"/>
      <c r="B4" s="15"/>
      <c r="C4" s="15"/>
      <c r="D4" s="15"/>
      <c r="G4" s="42" t="s">
        <v>115</v>
      </c>
      <c r="H4" s="38"/>
      <c r="I4" s="38"/>
      <c r="J4" s="39" t="s">
        <v>140</v>
      </c>
      <c r="K4" s="40">
        <v>0.15279999999999999</v>
      </c>
      <c r="L4" s="39" t="s">
        <v>141</v>
      </c>
    </row>
    <row r="5" spans="1:12" ht="15.75">
      <c r="A5" s="15"/>
      <c r="B5" s="15"/>
      <c r="C5" s="15"/>
      <c r="D5" s="15"/>
      <c r="G5" s="43" t="s">
        <v>131</v>
      </c>
      <c r="H5" s="38"/>
      <c r="I5" s="38"/>
      <c r="J5" s="39" t="s">
        <v>140</v>
      </c>
      <c r="K5" s="40">
        <v>0.15279999999999999</v>
      </c>
      <c r="L5" s="39" t="s">
        <v>141</v>
      </c>
    </row>
    <row r="6" spans="1:12" ht="15.75">
      <c r="A6" s="15"/>
      <c r="B6" s="15"/>
      <c r="C6" s="15"/>
      <c r="D6" s="15"/>
      <c r="G6" s="43" t="s">
        <v>116</v>
      </c>
      <c r="H6" s="38"/>
      <c r="I6" s="38"/>
      <c r="J6" s="39" t="s">
        <v>140</v>
      </c>
      <c r="K6" s="40">
        <v>0.2064</v>
      </c>
      <c r="L6" s="39" t="s">
        <v>141</v>
      </c>
    </row>
    <row r="7" spans="1:12" ht="15.75">
      <c r="A7" s="15"/>
      <c r="B7" s="15"/>
      <c r="C7" s="15"/>
      <c r="D7" s="15"/>
      <c r="G7" s="43" t="s">
        <v>117</v>
      </c>
      <c r="H7" s="38"/>
      <c r="I7" s="38"/>
      <c r="J7" s="39" t="s">
        <v>140</v>
      </c>
      <c r="K7" s="40">
        <v>0.2064</v>
      </c>
      <c r="L7" s="39" t="s">
        <v>141</v>
      </c>
    </row>
    <row r="8" spans="1:12" ht="15.75">
      <c r="A8" s="15"/>
      <c r="B8" s="15"/>
      <c r="C8" s="15"/>
      <c r="D8" s="15"/>
      <c r="G8" s="43" t="s">
        <v>118</v>
      </c>
      <c r="H8" s="38"/>
      <c r="I8" s="38"/>
      <c r="J8" s="39" t="s">
        <v>140</v>
      </c>
      <c r="K8" s="44">
        <v>0.1179</v>
      </c>
      <c r="L8" s="39" t="s">
        <v>141</v>
      </c>
    </row>
    <row r="9" spans="1:12" ht="15.75">
      <c r="A9" s="15"/>
      <c r="B9" s="15"/>
      <c r="C9" s="15"/>
      <c r="D9" s="15"/>
      <c r="G9" s="43" t="s">
        <v>119</v>
      </c>
      <c r="H9" s="38"/>
      <c r="I9" s="38"/>
      <c r="J9" s="39" t="s">
        <v>140</v>
      </c>
      <c r="K9" s="44">
        <v>0.1179</v>
      </c>
      <c r="L9" s="39" t="s">
        <v>141</v>
      </c>
    </row>
    <row r="10" spans="1:12" ht="15.75">
      <c r="A10" s="15"/>
      <c r="B10" s="15"/>
      <c r="C10" s="15"/>
      <c r="D10" s="15"/>
      <c r="G10" s="43" t="s">
        <v>120</v>
      </c>
      <c r="H10" s="38"/>
      <c r="I10" s="38"/>
      <c r="J10" s="39" t="s">
        <v>140</v>
      </c>
      <c r="K10" s="44">
        <v>0.1179</v>
      </c>
      <c r="L10" s="39" t="s">
        <v>141</v>
      </c>
    </row>
    <row r="11" spans="1:12" ht="15.75">
      <c r="A11" s="15"/>
      <c r="B11" s="15"/>
      <c r="C11" s="15"/>
      <c r="D11" s="15"/>
      <c r="G11" s="43" t="s">
        <v>121</v>
      </c>
      <c r="H11" s="38"/>
      <c r="I11" s="38"/>
      <c r="J11" s="39" t="s">
        <v>140</v>
      </c>
      <c r="K11" s="44">
        <v>0.1179</v>
      </c>
      <c r="L11" s="39" t="s">
        <v>141</v>
      </c>
    </row>
    <row r="12" spans="1:12" ht="15.75">
      <c r="A12" s="15"/>
      <c r="B12" s="15"/>
      <c r="C12" s="15"/>
      <c r="D12" s="15"/>
      <c r="G12" s="43" t="s">
        <v>122</v>
      </c>
      <c r="H12" s="38"/>
      <c r="I12" s="38"/>
      <c r="J12" s="39" t="s">
        <v>140</v>
      </c>
      <c r="K12" s="44">
        <v>0.12970000000000001</v>
      </c>
      <c r="L12" s="39" t="s">
        <v>141</v>
      </c>
    </row>
    <row r="13" spans="1:12" ht="15.75">
      <c r="A13" s="15"/>
      <c r="B13" s="15"/>
      <c r="C13" s="15"/>
      <c r="D13" s="15"/>
      <c r="G13" s="43" t="s">
        <v>123</v>
      </c>
      <c r="H13" s="38"/>
      <c r="I13" s="38"/>
      <c r="J13" s="39" t="s">
        <v>140</v>
      </c>
      <c r="K13" s="44">
        <v>0.12970000000000001</v>
      </c>
      <c r="L13" s="39" t="s">
        <v>141</v>
      </c>
    </row>
    <row r="14" spans="1:12" ht="15.75">
      <c r="A14" s="46" t="s">
        <v>112</v>
      </c>
      <c r="B14" s="15"/>
      <c r="C14" s="15"/>
      <c r="D14" s="15"/>
      <c r="G14" s="43" t="s">
        <v>124</v>
      </c>
      <c r="H14" s="38"/>
      <c r="I14" s="38"/>
      <c r="J14" s="39" t="s">
        <v>140</v>
      </c>
      <c r="K14" s="44">
        <v>0.12970000000000001</v>
      </c>
      <c r="L14" s="39" t="s">
        <v>141</v>
      </c>
    </row>
    <row r="15" spans="1:12">
      <c r="A15" s="47" t="s">
        <v>4</v>
      </c>
      <c r="B15" s="48" t="s">
        <v>5</v>
      </c>
      <c r="C15" s="48" t="s">
        <v>6</v>
      </c>
      <c r="D15" s="16" t="s">
        <v>114</v>
      </c>
    </row>
    <row r="16" spans="1:12">
      <c r="A16" s="15" t="s">
        <v>7</v>
      </c>
      <c r="B16" s="15">
        <v>2</v>
      </c>
      <c r="C16" s="15">
        <v>2150</v>
      </c>
      <c r="D16" s="16">
        <f>C16-90</f>
        <v>2060</v>
      </c>
    </row>
    <row r="17" spans="1:15">
      <c r="A17" s="17" t="s">
        <v>113</v>
      </c>
      <c r="B17" s="15"/>
      <c r="C17" s="15"/>
      <c r="D17" s="15"/>
    </row>
    <row r="18" spans="1:15">
      <c r="A18" s="15"/>
      <c r="B18" s="15"/>
      <c r="C18" s="15"/>
      <c r="D18" s="15"/>
    </row>
    <row r="19" spans="1:15" ht="27">
      <c r="A19" s="19" t="s">
        <v>132</v>
      </c>
      <c r="B19" s="15"/>
      <c r="C19" s="57">
        <v>43330</v>
      </c>
      <c r="D19" s="58"/>
    </row>
    <row r="20" spans="1:15">
      <c r="A20" s="15"/>
      <c r="B20" s="15"/>
      <c r="C20" s="15"/>
      <c r="D20" s="15"/>
    </row>
    <row r="21" spans="1:15">
      <c r="A21" s="15"/>
      <c r="B21" s="15"/>
      <c r="C21" s="15"/>
      <c r="D21" s="15"/>
    </row>
    <row r="22" spans="1:15">
      <c r="A22" s="15"/>
      <c r="B22" s="15"/>
      <c r="C22" s="15"/>
      <c r="D22" s="15"/>
    </row>
    <row r="23" spans="1:15">
      <c r="A23" s="15"/>
      <c r="B23" s="15"/>
      <c r="C23" s="15"/>
      <c r="D23" s="15"/>
    </row>
    <row r="24" spans="1:15">
      <c r="A24" s="15"/>
      <c r="B24" s="15"/>
      <c r="C24" s="15"/>
      <c r="D24" s="15"/>
    </row>
    <row r="25" spans="1:15">
      <c r="A25" s="15"/>
      <c r="B25" s="15"/>
      <c r="C25" s="15"/>
      <c r="D25" s="15"/>
    </row>
    <row r="26" spans="1:15">
      <c r="A26" s="15"/>
      <c r="B26" s="15"/>
      <c r="C26" s="15"/>
      <c r="D26" s="15"/>
    </row>
    <row r="27" spans="1:15">
      <c r="A27" s="15"/>
      <c r="B27" s="15"/>
      <c r="C27" s="15"/>
      <c r="D27" s="15"/>
    </row>
    <row r="28" spans="1:15">
      <c r="A28" s="15"/>
      <c r="B28" s="15"/>
      <c r="C28" s="15"/>
      <c r="D28" s="15"/>
      <c r="O28" s="4"/>
    </row>
    <row r="29" spans="1:15">
      <c r="A29" s="15"/>
      <c r="B29" s="15"/>
      <c r="C29" s="15"/>
      <c r="D29" s="15"/>
    </row>
    <row r="30" spans="1:15">
      <c r="A30" s="15"/>
      <c r="B30" s="15"/>
      <c r="C30" s="15"/>
      <c r="D30" s="15"/>
    </row>
    <row r="31" spans="1:15" ht="18.75">
      <c r="A31" s="49" t="s">
        <v>115</v>
      </c>
      <c r="B31" s="15"/>
      <c r="C31" s="15"/>
      <c r="D31" s="15"/>
    </row>
    <row r="32" spans="1:15" ht="17.25">
      <c r="A32" s="47" t="s">
        <v>4</v>
      </c>
      <c r="B32" s="48" t="s">
        <v>5</v>
      </c>
      <c r="C32" s="48" t="s">
        <v>6</v>
      </c>
      <c r="D32" s="55" t="s">
        <v>128</v>
      </c>
    </row>
    <row r="33" spans="1:4" ht="17.25">
      <c r="A33" s="15" t="s">
        <v>8</v>
      </c>
      <c r="B33" s="15">
        <v>2</v>
      </c>
      <c r="C33" s="15">
        <v>2200</v>
      </c>
      <c r="D33" s="56">
        <f>C33+95</f>
        <v>2295</v>
      </c>
    </row>
    <row r="34" spans="1:4">
      <c r="A34" s="15"/>
      <c r="B34" s="15"/>
      <c r="C34" s="15"/>
      <c r="D34" s="15"/>
    </row>
    <row r="35" spans="1:4" ht="18.75">
      <c r="A35" s="50" t="s">
        <v>131</v>
      </c>
      <c r="B35" s="15"/>
      <c r="C35" s="15"/>
      <c r="D35" s="15"/>
    </row>
    <row r="36" spans="1:4" ht="17.25">
      <c r="A36" s="47" t="s">
        <v>4</v>
      </c>
      <c r="B36" s="48" t="s">
        <v>5</v>
      </c>
      <c r="C36" s="48" t="s">
        <v>6</v>
      </c>
      <c r="D36" s="55" t="s">
        <v>128</v>
      </c>
    </row>
    <row r="37" spans="1:4" ht="17.25">
      <c r="A37" s="15" t="s">
        <v>142</v>
      </c>
      <c r="B37" s="15">
        <v>6</v>
      </c>
      <c r="C37" s="15">
        <v>2400</v>
      </c>
      <c r="D37" s="56">
        <f>C37+95</f>
        <v>2495</v>
      </c>
    </row>
    <row r="38" spans="1:4">
      <c r="A38" s="15"/>
      <c r="B38" s="15"/>
      <c r="C38" s="15"/>
      <c r="D38" s="15"/>
    </row>
    <row r="39" spans="1:4" ht="18.75">
      <c r="A39" s="50" t="s">
        <v>116</v>
      </c>
      <c r="B39" s="15"/>
      <c r="C39" s="15"/>
      <c r="D39" s="15"/>
    </row>
    <row r="40" spans="1:4" ht="17.25">
      <c r="A40" s="47" t="s">
        <v>4</v>
      </c>
      <c r="B40" s="48" t="s">
        <v>5</v>
      </c>
      <c r="C40" s="48" t="s">
        <v>6</v>
      </c>
      <c r="D40" s="55" t="s">
        <v>128</v>
      </c>
    </row>
    <row r="41" spans="1:4" ht="17.25">
      <c r="A41" s="15" t="s">
        <v>143</v>
      </c>
      <c r="B41" s="15">
        <v>6</v>
      </c>
      <c r="C41" s="15">
        <v>2385</v>
      </c>
      <c r="D41" s="56">
        <f>C41+95</f>
        <v>2480</v>
      </c>
    </row>
    <row r="42" spans="1:4">
      <c r="A42" s="15"/>
      <c r="B42" s="15"/>
      <c r="C42" s="15"/>
      <c r="D42" s="15"/>
    </row>
    <row r="43" spans="1:4" ht="18.75">
      <c r="A43" s="50" t="s">
        <v>117</v>
      </c>
      <c r="B43" s="15"/>
      <c r="C43" s="15"/>
      <c r="D43" s="15"/>
    </row>
    <row r="44" spans="1:4" ht="17.25">
      <c r="A44" s="47" t="s">
        <v>4</v>
      </c>
      <c r="B44" s="48" t="s">
        <v>5</v>
      </c>
      <c r="C44" s="48" t="s">
        <v>6</v>
      </c>
      <c r="D44" s="55" t="s">
        <v>128</v>
      </c>
    </row>
    <row r="45" spans="1:4" ht="17.25">
      <c r="A45" s="15" t="s">
        <v>144</v>
      </c>
      <c r="B45" s="15">
        <v>6</v>
      </c>
      <c r="C45" s="15">
        <v>2400</v>
      </c>
      <c r="D45" s="56">
        <f>C45+95</f>
        <v>2495</v>
      </c>
    </row>
    <row r="46" spans="1:4">
      <c r="A46" s="15"/>
      <c r="B46" s="15"/>
      <c r="C46" s="15"/>
      <c r="D46" s="15"/>
    </row>
    <row r="47" spans="1:4">
      <c r="A47" s="52"/>
      <c r="B47" s="15"/>
      <c r="C47" s="53"/>
      <c r="D47" s="54"/>
    </row>
    <row r="48" spans="1:4" ht="27">
      <c r="A48" s="19" t="s">
        <v>132</v>
      </c>
      <c r="B48" s="15"/>
      <c r="C48" s="57">
        <v>43330</v>
      </c>
      <c r="D48" s="58"/>
    </row>
    <row r="49" spans="1:19">
      <c r="A49" s="15"/>
      <c r="B49" s="15"/>
      <c r="C49" s="15"/>
      <c r="D49" s="15"/>
    </row>
    <row r="50" spans="1:19">
      <c r="A50" s="15"/>
      <c r="B50" s="15"/>
      <c r="C50" s="15"/>
      <c r="D50" s="15"/>
    </row>
    <row r="51" spans="1:19">
      <c r="A51" s="15"/>
      <c r="B51" s="15"/>
      <c r="C51" s="15"/>
      <c r="D51" s="15"/>
    </row>
    <row r="52" spans="1:19">
      <c r="A52" s="15"/>
      <c r="B52" s="15"/>
      <c r="C52" s="15"/>
      <c r="D52" s="15"/>
    </row>
    <row r="53" spans="1:19">
      <c r="A53" s="15"/>
      <c r="B53" s="15"/>
      <c r="C53" s="15"/>
      <c r="D53" s="15"/>
    </row>
    <row r="54" spans="1:19">
      <c r="A54" s="15"/>
      <c r="B54" s="15"/>
      <c r="C54" s="15"/>
      <c r="D54" s="15"/>
    </row>
    <row r="55" spans="1:19">
      <c r="A55" s="15"/>
      <c r="B55" s="15"/>
      <c r="C55" s="15"/>
      <c r="D55" s="15"/>
    </row>
    <row r="56" spans="1:19">
      <c r="A56" s="15"/>
      <c r="B56" s="15"/>
      <c r="C56" s="15"/>
      <c r="D56" s="15"/>
    </row>
    <row r="57" spans="1:19">
      <c r="A57" s="15"/>
      <c r="B57" s="15"/>
      <c r="C57" s="15"/>
      <c r="D57" s="15"/>
    </row>
    <row r="58" spans="1:19">
      <c r="A58" s="15"/>
      <c r="B58" s="15"/>
      <c r="C58" s="15"/>
      <c r="D58" s="15"/>
    </row>
    <row r="59" spans="1:19">
      <c r="A59" s="15"/>
      <c r="B59" s="15"/>
      <c r="C59" s="15"/>
      <c r="D59" s="15"/>
      <c r="O59" s="4" t="s">
        <v>59</v>
      </c>
      <c r="P59" s="4" t="s">
        <v>60</v>
      </c>
      <c r="Q59" s="4" t="s">
        <v>61</v>
      </c>
      <c r="R59" s="4" t="s">
        <v>62</v>
      </c>
      <c r="S59" s="4" t="s">
        <v>69</v>
      </c>
    </row>
    <row r="60" spans="1:19">
      <c r="A60" s="15"/>
      <c r="B60" s="15"/>
      <c r="C60" s="15"/>
      <c r="D60" s="15"/>
    </row>
    <row r="61" spans="1:19" ht="18.75">
      <c r="A61" s="50" t="s">
        <v>118</v>
      </c>
      <c r="B61" s="15"/>
      <c r="C61" s="15"/>
      <c r="D61" s="15"/>
      <c r="N61" s="3" t="s">
        <v>70</v>
      </c>
      <c r="O61">
        <f>2400+800+433</f>
        <v>3633</v>
      </c>
      <c r="P61">
        <f>2385+800+441</f>
        <v>3626</v>
      </c>
      <c r="Q61">
        <f>2400+800+551</f>
        <v>3751</v>
      </c>
      <c r="R61">
        <f>2400+800+636</f>
        <v>3836</v>
      </c>
      <c r="S61">
        <f>1950+1230+1102</f>
        <v>4282</v>
      </c>
    </row>
    <row r="62" spans="1:19" ht="17.25">
      <c r="A62" s="47" t="s">
        <v>4</v>
      </c>
      <c r="B62" s="48" t="s">
        <v>5</v>
      </c>
      <c r="C62" s="48" t="s">
        <v>6</v>
      </c>
      <c r="D62" s="55" t="s">
        <v>128</v>
      </c>
      <c r="N62" s="3" t="s">
        <v>71</v>
      </c>
      <c r="O62">
        <f>2400+800+377</f>
        <v>3577</v>
      </c>
      <c r="P62">
        <f>2385+800+386</f>
        <v>3571</v>
      </c>
      <c r="Q62">
        <f>2400+800+493</f>
        <v>3693</v>
      </c>
      <c r="R62">
        <f>2400+800+583</f>
        <v>3783</v>
      </c>
      <c r="S62">
        <f>1950+1230+892</f>
        <v>4072</v>
      </c>
    </row>
    <row r="63" spans="1:19" ht="17.25">
      <c r="A63" s="15" t="s">
        <v>9</v>
      </c>
      <c r="B63" s="15">
        <v>2</v>
      </c>
      <c r="C63" s="15">
        <v>288</v>
      </c>
      <c r="D63" s="56">
        <f>C63+60</f>
        <v>348</v>
      </c>
      <c r="N63" s="3" t="s">
        <v>72</v>
      </c>
      <c r="O63">
        <f>2400+800+360</f>
        <v>3560</v>
      </c>
      <c r="P63">
        <f>2385+800+370</f>
        <v>3555</v>
      </c>
      <c r="Q63">
        <f>2400+800+478</f>
        <v>3678</v>
      </c>
      <c r="R63">
        <f>2400+800+562</f>
        <v>3762</v>
      </c>
      <c r="S63">
        <f>1950+1130+868</f>
        <v>3948</v>
      </c>
    </row>
    <row r="64" spans="1:19" ht="17.25">
      <c r="A64" s="15" t="s">
        <v>10</v>
      </c>
      <c r="B64" s="15">
        <v>2</v>
      </c>
      <c r="C64" s="15">
        <v>294</v>
      </c>
      <c r="D64" s="56">
        <f t="shared" ref="D64:D76" si="0">C64+60</f>
        <v>354</v>
      </c>
      <c r="N64" s="3" t="s">
        <v>73</v>
      </c>
      <c r="O64">
        <f>2400+800+383</f>
        <v>3583</v>
      </c>
      <c r="P64">
        <f>2385+800+394</f>
        <v>3579</v>
      </c>
      <c r="Q64">
        <f>2400+800+490</f>
        <v>3690</v>
      </c>
      <c r="R64">
        <f>2400+800+567</f>
        <v>3767</v>
      </c>
      <c r="S64">
        <f>1950+1130+782</f>
        <v>3862</v>
      </c>
    </row>
    <row r="65" spans="1:19" ht="17.25">
      <c r="A65" s="15" t="s">
        <v>11</v>
      </c>
      <c r="B65" s="15">
        <v>2</v>
      </c>
      <c r="C65" s="15">
        <v>320</v>
      </c>
      <c r="D65" s="56">
        <f t="shared" si="0"/>
        <v>380</v>
      </c>
      <c r="N65" s="3" t="s">
        <v>74</v>
      </c>
      <c r="O65">
        <f>2400+800+369</f>
        <v>3569</v>
      </c>
      <c r="P65">
        <f>2385+800+380</f>
        <v>3565</v>
      </c>
      <c r="Q65">
        <f>2400+800+478</f>
        <v>3678</v>
      </c>
      <c r="S65">
        <f>1950+1130+728</f>
        <v>3808</v>
      </c>
    </row>
    <row r="66" spans="1:19" ht="17.25">
      <c r="A66" s="15" t="s">
        <v>12</v>
      </c>
      <c r="B66" s="15">
        <v>2</v>
      </c>
      <c r="C66" s="15">
        <v>345</v>
      </c>
      <c r="D66" s="56">
        <f t="shared" si="0"/>
        <v>405</v>
      </c>
      <c r="N66" s="3" t="s">
        <v>75</v>
      </c>
      <c r="O66">
        <f>2400+800+334</f>
        <v>3534</v>
      </c>
      <c r="P66">
        <f>2385+800+347</f>
        <v>3532</v>
      </c>
      <c r="Q66">
        <f>2400+800+431</f>
        <v>3631</v>
      </c>
      <c r="S66">
        <f>1950+1130+714</f>
        <v>3794</v>
      </c>
    </row>
    <row r="67" spans="1:19" ht="17.25">
      <c r="A67" s="15" t="s">
        <v>13</v>
      </c>
      <c r="B67" s="15">
        <v>2</v>
      </c>
      <c r="C67" s="15">
        <v>347</v>
      </c>
      <c r="D67" s="56">
        <f t="shared" si="0"/>
        <v>407</v>
      </c>
      <c r="N67" s="3" t="s">
        <v>76</v>
      </c>
      <c r="O67">
        <f>2400+800+331</f>
        <v>3531</v>
      </c>
      <c r="P67">
        <f>2385+800+345</f>
        <v>3530</v>
      </c>
      <c r="Q67">
        <f>2400+800+426</f>
        <v>3626</v>
      </c>
    </row>
    <row r="68" spans="1:19" ht="17.25">
      <c r="A68" s="15" t="s">
        <v>14</v>
      </c>
      <c r="B68" s="15">
        <v>2</v>
      </c>
      <c r="C68" s="15">
        <v>351</v>
      </c>
      <c r="D68" s="56">
        <f t="shared" si="0"/>
        <v>411</v>
      </c>
      <c r="N68" s="3" t="s">
        <v>77</v>
      </c>
      <c r="O68">
        <f>2400+800+368</f>
        <v>3568</v>
      </c>
      <c r="P68">
        <f>2385+800+383</f>
        <v>3568</v>
      </c>
      <c r="Q68">
        <f>2400+800+452</f>
        <v>3652</v>
      </c>
    </row>
    <row r="69" spans="1:19" ht="17.25">
      <c r="A69" s="15" t="s">
        <v>15</v>
      </c>
      <c r="B69" s="15">
        <v>2</v>
      </c>
      <c r="C69" s="15">
        <v>370</v>
      </c>
      <c r="D69" s="56">
        <f t="shared" si="0"/>
        <v>430</v>
      </c>
      <c r="N69" s="3" t="s">
        <v>78</v>
      </c>
      <c r="O69">
        <f>2400+800+337</f>
        <v>3537</v>
      </c>
      <c r="P69">
        <f>2385+800+351</f>
        <v>3536</v>
      </c>
      <c r="Q69">
        <f>2400+800+420</f>
        <v>3620</v>
      </c>
    </row>
    <row r="70" spans="1:19" ht="17.25">
      <c r="A70" s="15" t="s">
        <v>16</v>
      </c>
      <c r="B70" s="15">
        <v>2</v>
      </c>
      <c r="C70" s="15">
        <v>380</v>
      </c>
      <c r="D70" s="56">
        <f t="shared" si="0"/>
        <v>440</v>
      </c>
      <c r="N70" s="3" t="s">
        <v>79</v>
      </c>
      <c r="O70">
        <f>2400+800+306</f>
        <v>3506</v>
      </c>
      <c r="P70">
        <f>2385+800+320</f>
        <v>3505</v>
      </c>
      <c r="Q70">
        <f>2400+800+381</f>
        <v>3581</v>
      </c>
    </row>
    <row r="71" spans="1:19" ht="17.25">
      <c r="A71" s="15" t="s">
        <v>17</v>
      </c>
      <c r="B71" s="15">
        <v>2</v>
      </c>
      <c r="C71" s="15">
        <v>383</v>
      </c>
      <c r="D71" s="56">
        <f t="shared" si="0"/>
        <v>443</v>
      </c>
      <c r="N71" s="3" t="s">
        <v>80</v>
      </c>
      <c r="O71">
        <f>2400+800+283</f>
        <v>3483</v>
      </c>
      <c r="P71">
        <f>2385+800+294</f>
        <v>3479</v>
      </c>
      <c r="Q71">
        <f>2400+800+347</f>
        <v>3547</v>
      </c>
    </row>
    <row r="72" spans="1:19" ht="17.25">
      <c r="A72" s="15" t="s">
        <v>18</v>
      </c>
      <c r="B72" s="15">
        <v>2</v>
      </c>
      <c r="C72" s="15">
        <v>386</v>
      </c>
      <c r="D72" s="56">
        <f t="shared" si="0"/>
        <v>446</v>
      </c>
      <c r="N72" s="3" t="s">
        <v>81</v>
      </c>
      <c r="O72">
        <f>2400+800+280</f>
        <v>3480</v>
      </c>
      <c r="P72">
        <f>2385+800+288</f>
        <v>3473</v>
      </c>
      <c r="Q72">
        <f>2400+800+333</f>
        <v>3533</v>
      </c>
    </row>
    <row r="73" spans="1:19" ht="17.25">
      <c r="A73" s="15" t="s">
        <v>19</v>
      </c>
      <c r="B73" s="15">
        <v>2</v>
      </c>
      <c r="C73" s="15">
        <v>394</v>
      </c>
      <c r="D73" s="56">
        <f t="shared" si="0"/>
        <v>454</v>
      </c>
      <c r="N73" s="3" t="s">
        <v>82</v>
      </c>
      <c r="O73">
        <f>2200+1176</f>
        <v>3376</v>
      </c>
      <c r="P73">
        <f>2200+1178</f>
        <v>3378</v>
      </c>
      <c r="Q73">
        <f>2200+1261</f>
        <v>3461</v>
      </c>
    </row>
    <row r="74" spans="1:19" ht="17.25">
      <c r="A74" s="15" t="s">
        <v>20</v>
      </c>
      <c r="B74" s="15">
        <v>2</v>
      </c>
      <c r="C74" s="15">
        <v>441</v>
      </c>
      <c r="D74" s="56">
        <f t="shared" si="0"/>
        <v>501</v>
      </c>
      <c r="N74" s="3" t="s">
        <v>83</v>
      </c>
      <c r="O74">
        <f>2200+1109</f>
        <v>3309</v>
      </c>
      <c r="P74">
        <f>2200+1111</f>
        <v>3311</v>
      </c>
      <c r="Q74">
        <f>2200+1193</f>
        <v>3393</v>
      </c>
    </row>
    <row r="75" spans="1:19" ht="17.25">
      <c r="A75" s="15" t="s">
        <v>148</v>
      </c>
      <c r="B75" s="15">
        <v>2</v>
      </c>
      <c r="C75" s="15">
        <v>1109</v>
      </c>
      <c r="D75" s="56">
        <f t="shared" si="0"/>
        <v>1169</v>
      </c>
    </row>
    <row r="76" spans="1:19" ht="17.25">
      <c r="A76" s="15" t="s">
        <v>22</v>
      </c>
      <c r="B76" s="15">
        <v>2</v>
      </c>
      <c r="C76" s="15">
        <v>1178</v>
      </c>
      <c r="D76" s="56">
        <f t="shared" si="0"/>
        <v>1238</v>
      </c>
    </row>
    <row r="77" spans="1:19">
      <c r="A77" s="15"/>
      <c r="B77" s="15"/>
      <c r="C77" s="15"/>
      <c r="D77" s="15"/>
    </row>
    <row r="78" spans="1:19" ht="18.75">
      <c r="A78" s="50" t="s">
        <v>119</v>
      </c>
      <c r="B78" s="15"/>
      <c r="C78" s="15"/>
      <c r="D78" s="15"/>
      <c r="O78" s="4" t="s">
        <v>59</v>
      </c>
      <c r="P78" s="4" t="s">
        <v>60</v>
      </c>
      <c r="Q78" s="4" t="s">
        <v>61</v>
      </c>
      <c r="R78" s="4" t="s">
        <v>62</v>
      </c>
      <c r="S78" s="4" t="s">
        <v>69</v>
      </c>
    </row>
    <row r="79" spans="1:19" ht="17.25">
      <c r="A79" s="47" t="s">
        <v>4</v>
      </c>
      <c r="B79" s="48" t="s">
        <v>5</v>
      </c>
      <c r="C79" s="48" t="s">
        <v>6</v>
      </c>
      <c r="D79" s="55" t="s">
        <v>128</v>
      </c>
    </row>
    <row r="80" spans="1:19" ht="17.25">
      <c r="A80" s="15" t="s">
        <v>23</v>
      </c>
      <c r="B80" s="15">
        <v>2</v>
      </c>
      <c r="C80" s="15">
        <v>333</v>
      </c>
      <c r="D80" s="56">
        <f>C80+60</f>
        <v>393</v>
      </c>
      <c r="N80" s="3" t="s">
        <v>70</v>
      </c>
      <c r="O80">
        <f>5-7-11</f>
        <v>-13</v>
      </c>
      <c r="P80">
        <f>5-7-11</f>
        <v>-13</v>
      </c>
      <c r="Q80">
        <f>5-7-10</f>
        <v>-12</v>
      </c>
      <c r="R80">
        <f>5-9-10</f>
        <v>-14</v>
      </c>
      <c r="S80">
        <f>-5-9</f>
        <v>-14</v>
      </c>
    </row>
    <row r="81" spans="1:19" ht="17.25">
      <c r="A81" s="15" t="s">
        <v>24</v>
      </c>
      <c r="B81" s="15">
        <v>2</v>
      </c>
      <c r="C81" s="15">
        <v>347</v>
      </c>
      <c r="D81" s="56">
        <f t="shared" ref="D81:D98" si="1">C81+60</f>
        <v>407</v>
      </c>
      <c r="N81" s="3" t="s">
        <v>71</v>
      </c>
      <c r="O81">
        <f>5-8-11</f>
        <v>-14</v>
      </c>
      <c r="P81">
        <f>5-8-11</f>
        <v>-14</v>
      </c>
      <c r="Q81">
        <f>5-8-10</f>
        <v>-13</v>
      </c>
      <c r="R81">
        <f>5-10-10</f>
        <v>-15</v>
      </c>
      <c r="S81">
        <f>-6-9</f>
        <v>-15</v>
      </c>
    </row>
    <row r="82" spans="1:19" ht="17.25">
      <c r="A82" s="15" t="s">
        <v>25</v>
      </c>
      <c r="B82" s="15">
        <v>2</v>
      </c>
      <c r="C82" s="15">
        <v>381</v>
      </c>
      <c r="D82" s="56">
        <f t="shared" si="1"/>
        <v>441</v>
      </c>
      <c r="N82" s="3" t="s">
        <v>72</v>
      </c>
      <c r="O82">
        <f>5-7-12</f>
        <v>-14</v>
      </c>
      <c r="P82">
        <f>5-7-12</f>
        <v>-14</v>
      </c>
      <c r="Q82">
        <f>5-7-11</f>
        <v>-13</v>
      </c>
      <c r="R82">
        <f>5-9-11</f>
        <v>-15</v>
      </c>
      <c r="S82">
        <f>-5-10</f>
        <v>-15</v>
      </c>
    </row>
    <row r="83" spans="1:19" ht="17.25">
      <c r="A83" s="15" t="s">
        <v>26</v>
      </c>
      <c r="B83" s="15">
        <v>2</v>
      </c>
      <c r="C83" s="15">
        <v>420</v>
      </c>
      <c r="D83" s="56">
        <f t="shared" si="1"/>
        <v>480</v>
      </c>
      <c r="N83" s="3" t="s">
        <v>73</v>
      </c>
      <c r="O83">
        <f>5-8-12</f>
        <v>-15</v>
      </c>
      <c r="P83">
        <f>5-8-12</f>
        <v>-15</v>
      </c>
      <c r="Q83">
        <f>5-8-11</f>
        <v>-14</v>
      </c>
      <c r="R83">
        <f>5-10-11</f>
        <v>-16</v>
      </c>
      <c r="S83">
        <f>-6-10</f>
        <v>-16</v>
      </c>
    </row>
    <row r="84" spans="1:19" ht="17.25">
      <c r="A84" s="15" t="s">
        <v>27</v>
      </c>
      <c r="B84" s="15">
        <v>2</v>
      </c>
      <c r="C84" s="15">
        <v>426</v>
      </c>
      <c r="D84" s="56">
        <f t="shared" si="1"/>
        <v>486</v>
      </c>
      <c r="N84" s="3" t="s">
        <v>74</v>
      </c>
      <c r="O84">
        <f>5-7-11</f>
        <v>-13</v>
      </c>
      <c r="P84">
        <f>5-7-11</f>
        <v>-13</v>
      </c>
      <c r="Q84">
        <f>5-7-10</f>
        <v>-12</v>
      </c>
      <c r="S84">
        <f>-5-11</f>
        <v>-16</v>
      </c>
    </row>
    <row r="85" spans="1:19" ht="17.25">
      <c r="A85" s="15" t="s">
        <v>28</v>
      </c>
      <c r="B85" s="15">
        <v>2</v>
      </c>
      <c r="C85" s="15">
        <v>431</v>
      </c>
      <c r="D85" s="56">
        <f t="shared" si="1"/>
        <v>491</v>
      </c>
      <c r="N85" s="3" t="s">
        <v>75</v>
      </c>
      <c r="O85">
        <f>5-8-11</f>
        <v>-14</v>
      </c>
      <c r="P85">
        <f>5-8-11</f>
        <v>-14</v>
      </c>
      <c r="Q85">
        <f>5-8-10</f>
        <v>-13</v>
      </c>
      <c r="S85">
        <f>-6-11</f>
        <v>-17</v>
      </c>
    </row>
    <row r="86" spans="1:19" ht="17.25">
      <c r="A86" s="15" t="s">
        <v>29</v>
      </c>
      <c r="B86" s="15">
        <v>2</v>
      </c>
      <c r="C86" s="15">
        <v>452</v>
      </c>
      <c r="D86" s="56">
        <f t="shared" si="1"/>
        <v>512</v>
      </c>
      <c r="N86" s="3" t="s">
        <v>76</v>
      </c>
      <c r="O86">
        <f>5-7-12</f>
        <v>-14</v>
      </c>
      <c r="P86">
        <f>5-7-12</f>
        <v>-14</v>
      </c>
      <c r="Q86">
        <f>5-7-11</f>
        <v>-13</v>
      </c>
    </row>
    <row r="87" spans="1:19" ht="17.25">
      <c r="A87" s="15" t="s">
        <v>145</v>
      </c>
      <c r="B87" s="15">
        <v>4</v>
      </c>
      <c r="C87" s="15">
        <v>478</v>
      </c>
      <c r="D87" s="56">
        <f t="shared" si="1"/>
        <v>538</v>
      </c>
      <c r="N87" s="3" t="s">
        <v>77</v>
      </c>
      <c r="O87">
        <f>5-8-12</f>
        <v>-15</v>
      </c>
      <c r="P87">
        <f>5-8-12</f>
        <v>-15</v>
      </c>
      <c r="Q87">
        <f>5-8-11</f>
        <v>-14</v>
      </c>
    </row>
    <row r="88" spans="1:19" ht="17.25">
      <c r="A88" s="15" t="s">
        <v>30</v>
      </c>
      <c r="B88" s="15">
        <v>2</v>
      </c>
      <c r="C88" s="15">
        <v>490</v>
      </c>
      <c r="D88" s="56">
        <f t="shared" si="1"/>
        <v>550</v>
      </c>
      <c r="N88" s="3" t="s">
        <v>78</v>
      </c>
      <c r="O88">
        <f>5-7-11</f>
        <v>-13</v>
      </c>
      <c r="P88">
        <f>5-7-11</f>
        <v>-13</v>
      </c>
      <c r="Q88">
        <f>5-5-8</f>
        <v>-8</v>
      </c>
    </row>
    <row r="89" spans="1:19" ht="17.25">
      <c r="A89" s="45" t="s">
        <v>31</v>
      </c>
      <c r="B89" s="45">
        <v>2</v>
      </c>
      <c r="C89" s="45">
        <v>493</v>
      </c>
      <c r="D89" s="56">
        <f t="shared" si="1"/>
        <v>553</v>
      </c>
      <c r="N89" s="3" t="s">
        <v>79</v>
      </c>
      <c r="O89">
        <f>5-8-11</f>
        <v>-14</v>
      </c>
      <c r="P89">
        <f>5-8-11</f>
        <v>-14</v>
      </c>
      <c r="Q89">
        <f>5-6-8</f>
        <v>-9</v>
      </c>
    </row>
    <row r="90" spans="1:19" ht="17.25">
      <c r="A90" s="45" t="s">
        <v>32</v>
      </c>
      <c r="B90" s="45">
        <v>2</v>
      </c>
      <c r="C90" s="45">
        <v>551</v>
      </c>
      <c r="D90" s="56">
        <f t="shared" si="1"/>
        <v>611</v>
      </c>
      <c r="N90" s="3" t="s">
        <v>80</v>
      </c>
      <c r="O90">
        <f>5-7-12</f>
        <v>-14</v>
      </c>
      <c r="P90">
        <f>5-7-12</f>
        <v>-14</v>
      </c>
      <c r="Q90">
        <f>5-5-9</f>
        <v>-9</v>
      </c>
    </row>
    <row r="91" spans="1:19" ht="17.25">
      <c r="A91" s="45" t="s">
        <v>33</v>
      </c>
      <c r="B91" s="45">
        <v>2</v>
      </c>
      <c r="C91" s="45">
        <v>562</v>
      </c>
      <c r="D91" s="56">
        <f t="shared" si="1"/>
        <v>622</v>
      </c>
      <c r="N91" s="3" t="s">
        <v>81</v>
      </c>
      <c r="O91">
        <f>5-8-12</f>
        <v>-15</v>
      </c>
      <c r="P91">
        <f>5-8-12</f>
        <v>-15</v>
      </c>
      <c r="Q91">
        <f>5-6-9</f>
        <v>-10</v>
      </c>
    </row>
    <row r="92" spans="1:19" ht="17.25">
      <c r="A92" s="45" t="s">
        <v>34</v>
      </c>
      <c r="B92" s="45">
        <v>2</v>
      </c>
      <c r="C92" s="45">
        <v>567</v>
      </c>
      <c r="D92" s="56">
        <f t="shared" si="1"/>
        <v>627</v>
      </c>
      <c r="N92" s="3" t="s">
        <v>82</v>
      </c>
      <c r="O92">
        <f>5-8</f>
        <v>-3</v>
      </c>
      <c r="P92">
        <f>5-10</f>
        <v>-5</v>
      </c>
      <c r="Q92">
        <f>5-12</f>
        <v>-7</v>
      </c>
    </row>
    <row r="93" spans="1:19" ht="17.25">
      <c r="A93" s="45" t="s">
        <v>35</v>
      </c>
      <c r="B93" s="45">
        <v>2</v>
      </c>
      <c r="C93" s="45">
        <v>583</v>
      </c>
      <c r="D93" s="56">
        <f t="shared" si="1"/>
        <v>643</v>
      </c>
      <c r="N93" s="3" t="s">
        <v>83</v>
      </c>
      <c r="O93">
        <f>5-9</f>
        <v>-4</v>
      </c>
      <c r="P93">
        <f>5-11</f>
        <v>-6</v>
      </c>
      <c r="Q93">
        <f>5-13</f>
        <v>-8</v>
      </c>
    </row>
    <row r="94" spans="1:19" ht="17.25">
      <c r="A94" s="45" t="s">
        <v>36</v>
      </c>
      <c r="B94" s="45">
        <v>2</v>
      </c>
      <c r="C94" s="45">
        <v>636</v>
      </c>
      <c r="D94" s="56">
        <f t="shared" si="1"/>
        <v>696</v>
      </c>
    </row>
    <row r="95" spans="1:19" ht="17.25">
      <c r="A95" s="45" t="s">
        <v>146</v>
      </c>
      <c r="B95" s="45">
        <v>4</v>
      </c>
      <c r="C95" s="45">
        <v>800</v>
      </c>
      <c r="D95" s="56">
        <f t="shared" si="1"/>
        <v>860</v>
      </c>
      <c r="N95" s="12"/>
      <c r="O95" s="13" t="s">
        <v>59</v>
      </c>
      <c r="P95" s="13" t="s">
        <v>60</v>
      </c>
      <c r="Q95" s="13" t="s">
        <v>61</v>
      </c>
      <c r="R95" s="13" t="s">
        <v>62</v>
      </c>
      <c r="S95" s="13" t="s">
        <v>69</v>
      </c>
    </row>
    <row r="96" spans="1:19" ht="17.25">
      <c r="A96" s="45" t="s">
        <v>21</v>
      </c>
      <c r="B96" s="45">
        <v>2</v>
      </c>
      <c r="C96" s="45">
        <v>1111</v>
      </c>
      <c r="D96" s="56">
        <f t="shared" si="1"/>
        <v>1171</v>
      </c>
      <c r="N96" s="12"/>
      <c r="O96" s="12"/>
      <c r="P96" s="12"/>
      <c r="Q96" s="12"/>
      <c r="R96" s="12"/>
      <c r="S96" s="12"/>
    </row>
    <row r="97" spans="1:19" ht="17.25">
      <c r="A97" s="45" t="s">
        <v>37</v>
      </c>
      <c r="B97" s="45">
        <v>2</v>
      </c>
      <c r="C97" s="45">
        <v>1193</v>
      </c>
      <c r="D97" s="56">
        <f t="shared" si="1"/>
        <v>1253</v>
      </c>
      <c r="N97" s="14" t="s">
        <v>70</v>
      </c>
      <c r="O97" s="12">
        <f>O80+O61</f>
        <v>3620</v>
      </c>
      <c r="P97" s="12">
        <f>P80+P61</f>
        <v>3613</v>
      </c>
      <c r="Q97" s="12">
        <f>Q80+Q61</f>
        <v>3739</v>
      </c>
      <c r="R97" s="12">
        <f>R80+R61</f>
        <v>3822</v>
      </c>
      <c r="S97" s="12">
        <f>S80+S61</f>
        <v>4268</v>
      </c>
    </row>
    <row r="98" spans="1:19" ht="17.25">
      <c r="A98" s="45" t="s">
        <v>38</v>
      </c>
      <c r="B98" s="45">
        <v>2</v>
      </c>
      <c r="C98" s="45">
        <v>1261</v>
      </c>
      <c r="D98" s="56">
        <f t="shared" si="1"/>
        <v>1321</v>
      </c>
      <c r="E98" s="6"/>
      <c r="N98" s="14" t="s">
        <v>71</v>
      </c>
      <c r="O98" s="12">
        <f t="shared" ref="O98:S109" si="2">O81+O62</f>
        <v>3563</v>
      </c>
      <c r="P98" s="12">
        <f t="shared" si="2"/>
        <v>3557</v>
      </c>
      <c r="Q98" s="12">
        <f t="shared" si="2"/>
        <v>3680</v>
      </c>
      <c r="R98" s="12">
        <f t="shared" si="2"/>
        <v>3768</v>
      </c>
      <c r="S98" s="12">
        <f t="shared" si="2"/>
        <v>4057</v>
      </c>
    </row>
    <row r="99" spans="1:19">
      <c r="A99" s="45"/>
      <c r="B99" s="45"/>
      <c r="C99" s="45"/>
      <c r="D99" s="45"/>
      <c r="N99" s="14" t="s">
        <v>72</v>
      </c>
      <c r="O99" s="12">
        <f t="shared" si="2"/>
        <v>3546</v>
      </c>
      <c r="P99" s="12">
        <f t="shared" si="2"/>
        <v>3541</v>
      </c>
      <c r="Q99" s="12">
        <f t="shared" si="2"/>
        <v>3665</v>
      </c>
      <c r="R99" s="12">
        <f t="shared" si="2"/>
        <v>3747</v>
      </c>
      <c r="S99" s="12">
        <f t="shared" si="2"/>
        <v>3933</v>
      </c>
    </row>
    <row r="100" spans="1:19" ht="18.75">
      <c r="A100" s="50" t="s">
        <v>120</v>
      </c>
      <c r="B100" s="45"/>
      <c r="C100" s="45"/>
      <c r="D100" s="45"/>
      <c r="N100" s="14" t="s">
        <v>73</v>
      </c>
      <c r="O100" s="12">
        <f t="shared" si="2"/>
        <v>3568</v>
      </c>
      <c r="P100" s="12">
        <f t="shared" si="2"/>
        <v>3564</v>
      </c>
      <c r="Q100" s="12">
        <f t="shared" si="2"/>
        <v>3676</v>
      </c>
      <c r="R100" s="12">
        <f t="shared" si="2"/>
        <v>3751</v>
      </c>
      <c r="S100" s="12">
        <f t="shared" si="2"/>
        <v>3846</v>
      </c>
    </row>
    <row r="101" spans="1:19" ht="17.25">
      <c r="A101" s="47" t="s">
        <v>4</v>
      </c>
      <c r="B101" s="48" t="s">
        <v>5</v>
      </c>
      <c r="C101" s="48" t="s">
        <v>6</v>
      </c>
      <c r="D101" s="55" t="s">
        <v>128</v>
      </c>
      <c r="N101" s="14" t="s">
        <v>74</v>
      </c>
      <c r="O101" s="12">
        <f t="shared" si="2"/>
        <v>3556</v>
      </c>
      <c r="P101" s="12">
        <f t="shared" si="2"/>
        <v>3552</v>
      </c>
      <c r="Q101" s="12">
        <f t="shared" si="2"/>
        <v>3666</v>
      </c>
      <c r="R101" s="12"/>
      <c r="S101" s="12">
        <f t="shared" si="2"/>
        <v>3792</v>
      </c>
    </row>
    <row r="102" spans="1:19" ht="17.25">
      <c r="A102" s="45" t="s">
        <v>39</v>
      </c>
      <c r="B102" s="45">
        <v>2</v>
      </c>
      <c r="C102" s="45">
        <v>280</v>
      </c>
      <c r="D102" s="56">
        <f>C102+60</f>
        <v>340</v>
      </c>
      <c r="N102" s="14" t="s">
        <v>75</v>
      </c>
      <c r="O102" s="12">
        <f t="shared" si="2"/>
        <v>3520</v>
      </c>
      <c r="P102" s="12">
        <f t="shared" si="2"/>
        <v>3518</v>
      </c>
      <c r="Q102" s="12">
        <f t="shared" si="2"/>
        <v>3618</v>
      </c>
      <c r="R102" s="12"/>
      <c r="S102" s="12">
        <f t="shared" si="2"/>
        <v>3777</v>
      </c>
    </row>
    <row r="103" spans="1:19" ht="17.25">
      <c r="A103" s="15" t="s">
        <v>40</v>
      </c>
      <c r="B103" s="15">
        <v>2</v>
      </c>
      <c r="C103" s="15">
        <v>283</v>
      </c>
      <c r="D103" s="56">
        <f t="shared" ref="D103:D114" si="3">C103+60</f>
        <v>343</v>
      </c>
      <c r="N103" s="14" t="s">
        <v>76</v>
      </c>
      <c r="O103" s="12">
        <f t="shared" si="2"/>
        <v>3517</v>
      </c>
      <c r="P103" s="12">
        <f t="shared" si="2"/>
        <v>3516</v>
      </c>
      <c r="Q103" s="12">
        <f t="shared" si="2"/>
        <v>3613</v>
      </c>
      <c r="R103" s="12"/>
      <c r="S103" s="12"/>
    </row>
    <row r="104" spans="1:19" ht="17.25">
      <c r="A104" s="15" t="s">
        <v>41</v>
      </c>
      <c r="B104" s="15">
        <v>2</v>
      </c>
      <c r="C104" s="15">
        <v>306</v>
      </c>
      <c r="D104" s="56">
        <f t="shared" si="3"/>
        <v>366</v>
      </c>
      <c r="N104" s="14" t="s">
        <v>77</v>
      </c>
      <c r="O104" s="12">
        <f t="shared" si="2"/>
        <v>3553</v>
      </c>
      <c r="P104" s="12">
        <f t="shared" si="2"/>
        <v>3553</v>
      </c>
      <c r="Q104" s="12">
        <f t="shared" si="2"/>
        <v>3638</v>
      </c>
      <c r="R104" s="12"/>
      <c r="S104" s="12"/>
    </row>
    <row r="105" spans="1:19" ht="17.25">
      <c r="A105" s="15" t="s">
        <v>42</v>
      </c>
      <c r="B105" s="15">
        <v>2</v>
      </c>
      <c r="C105" s="15">
        <v>331</v>
      </c>
      <c r="D105" s="56">
        <f t="shared" si="3"/>
        <v>391</v>
      </c>
      <c r="N105" s="14" t="s">
        <v>78</v>
      </c>
      <c r="O105" s="12">
        <f t="shared" si="2"/>
        <v>3524</v>
      </c>
      <c r="P105" s="12">
        <f t="shared" si="2"/>
        <v>3523</v>
      </c>
      <c r="Q105" s="12">
        <f t="shared" si="2"/>
        <v>3612</v>
      </c>
      <c r="R105" s="12"/>
      <c r="S105" s="12"/>
    </row>
    <row r="106" spans="1:19" ht="17.25">
      <c r="A106" s="15" t="s">
        <v>43</v>
      </c>
      <c r="B106" s="15">
        <v>2</v>
      </c>
      <c r="C106" s="15">
        <v>334</v>
      </c>
      <c r="D106" s="56">
        <f t="shared" si="3"/>
        <v>394</v>
      </c>
      <c r="N106" s="14" t="s">
        <v>79</v>
      </c>
      <c r="O106" s="12">
        <f t="shared" si="2"/>
        <v>3492</v>
      </c>
      <c r="P106" s="12">
        <f t="shared" si="2"/>
        <v>3491</v>
      </c>
      <c r="Q106" s="12">
        <f t="shared" si="2"/>
        <v>3572</v>
      </c>
      <c r="R106" s="12"/>
      <c r="S106" s="12"/>
    </row>
    <row r="107" spans="1:19" ht="17.25">
      <c r="A107" s="15" t="s">
        <v>44</v>
      </c>
      <c r="B107" s="15">
        <v>2</v>
      </c>
      <c r="C107" s="15">
        <v>337</v>
      </c>
      <c r="D107" s="56">
        <f t="shared" si="3"/>
        <v>397</v>
      </c>
      <c r="N107" s="14" t="s">
        <v>80</v>
      </c>
      <c r="O107" s="12">
        <f t="shared" si="2"/>
        <v>3469</v>
      </c>
      <c r="P107" s="12">
        <f t="shared" si="2"/>
        <v>3465</v>
      </c>
      <c r="Q107" s="12">
        <f t="shared" si="2"/>
        <v>3538</v>
      </c>
      <c r="R107" s="12"/>
      <c r="S107" s="12"/>
    </row>
    <row r="108" spans="1:19" ht="17.25">
      <c r="A108" s="15" t="s">
        <v>45</v>
      </c>
      <c r="B108" s="15">
        <v>2</v>
      </c>
      <c r="C108" s="15">
        <v>360</v>
      </c>
      <c r="D108" s="56">
        <f t="shared" si="3"/>
        <v>420</v>
      </c>
      <c r="N108" s="14" t="s">
        <v>81</v>
      </c>
      <c r="O108" s="12">
        <f t="shared" si="2"/>
        <v>3465</v>
      </c>
      <c r="P108" s="12">
        <f t="shared" si="2"/>
        <v>3458</v>
      </c>
      <c r="Q108" s="12">
        <f t="shared" si="2"/>
        <v>3523</v>
      </c>
      <c r="R108" s="12"/>
      <c r="S108" s="12"/>
    </row>
    <row r="109" spans="1:19" ht="17.25">
      <c r="A109" s="15" t="s">
        <v>46</v>
      </c>
      <c r="B109" s="15">
        <v>2</v>
      </c>
      <c r="C109" s="15">
        <v>368</v>
      </c>
      <c r="D109" s="56">
        <f t="shared" si="3"/>
        <v>428</v>
      </c>
      <c r="N109" s="14" t="s">
        <v>82</v>
      </c>
      <c r="O109" s="12">
        <f t="shared" si="2"/>
        <v>3373</v>
      </c>
      <c r="P109" s="12">
        <f t="shared" si="2"/>
        <v>3373</v>
      </c>
      <c r="Q109" s="12">
        <f t="shared" si="2"/>
        <v>3454</v>
      </c>
      <c r="R109" s="12"/>
      <c r="S109" s="12"/>
    </row>
    <row r="110" spans="1:19" ht="17.25">
      <c r="A110" s="15" t="s">
        <v>47</v>
      </c>
      <c r="B110" s="15">
        <v>2</v>
      </c>
      <c r="C110" s="15">
        <v>369</v>
      </c>
      <c r="D110" s="56">
        <f t="shared" si="3"/>
        <v>429</v>
      </c>
      <c r="N110" s="14" t="s">
        <v>83</v>
      </c>
      <c r="O110" s="12">
        <f>O93+O74</f>
        <v>3305</v>
      </c>
      <c r="P110" s="12">
        <f>P93+P74</f>
        <v>3305</v>
      </c>
      <c r="Q110" s="12">
        <f>Q93+Q74</f>
        <v>3385</v>
      </c>
      <c r="S110" s="12"/>
    </row>
    <row r="111" spans="1:19" ht="17.25">
      <c r="A111" s="15" t="s">
        <v>48</v>
      </c>
      <c r="B111" s="15">
        <v>2</v>
      </c>
      <c r="C111" s="15">
        <v>377</v>
      </c>
      <c r="D111" s="56">
        <f t="shared" si="3"/>
        <v>437</v>
      </c>
    </row>
    <row r="112" spans="1:19" ht="17.25">
      <c r="A112" s="15" t="s">
        <v>49</v>
      </c>
      <c r="B112" s="15">
        <v>2</v>
      </c>
      <c r="C112" s="15">
        <v>383</v>
      </c>
      <c r="D112" s="56">
        <f t="shared" si="3"/>
        <v>443</v>
      </c>
    </row>
    <row r="113" spans="1:4" ht="17.25">
      <c r="A113" s="15" t="s">
        <v>50</v>
      </c>
      <c r="B113" s="15">
        <v>2</v>
      </c>
      <c r="C113" s="15">
        <v>433</v>
      </c>
      <c r="D113" s="56">
        <f t="shared" si="3"/>
        <v>493</v>
      </c>
    </row>
    <row r="114" spans="1:4" ht="17.25">
      <c r="A114" s="15" t="s">
        <v>51</v>
      </c>
      <c r="B114" s="15">
        <v>2</v>
      </c>
      <c r="C114" s="15">
        <v>1176</v>
      </c>
      <c r="D114" s="56">
        <f t="shared" si="3"/>
        <v>1236</v>
      </c>
    </row>
    <row r="115" spans="1:4">
      <c r="A115" s="15"/>
      <c r="B115" s="15"/>
      <c r="C115" s="15"/>
      <c r="D115" s="15"/>
    </row>
    <row r="116" spans="1:4" ht="18.75">
      <c r="A116" s="50" t="s">
        <v>121</v>
      </c>
      <c r="B116" s="15"/>
      <c r="C116" s="15"/>
      <c r="D116" s="15"/>
    </row>
    <row r="117" spans="1:4" ht="17.25">
      <c r="A117" s="47" t="s">
        <v>4</v>
      </c>
      <c r="B117" s="48" t="s">
        <v>5</v>
      </c>
      <c r="C117" s="48" t="s">
        <v>6</v>
      </c>
      <c r="D117" s="55" t="s">
        <v>128</v>
      </c>
    </row>
    <row r="118" spans="1:4" ht="17.25">
      <c r="A118" s="15" t="s">
        <v>52</v>
      </c>
      <c r="B118" s="15">
        <v>2</v>
      </c>
      <c r="C118" s="15">
        <v>714</v>
      </c>
      <c r="D118" s="56">
        <f>C118+60</f>
        <v>774</v>
      </c>
    </row>
    <row r="119" spans="1:4" ht="17.25">
      <c r="A119" s="15" t="s">
        <v>53</v>
      </c>
      <c r="B119" s="15">
        <v>2</v>
      </c>
      <c r="C119" s="15">
        <v>728</v>
      </c>
      <c r="D119" s="56">
        <f t="shared" ref="D119:D125" si="4">C119+60</f>
        <v>788</v>
      </c>
    </row>
    <row r="120" spans="1:4" ht="17.25">
      <c r="A120" s="15" t="s">
        <v>54</v>
      </c>
      <c r="B120" s="15">
        <v>2</v>
      </c>
      <c r="C120" s="15">
        <v>782</v>
      </c>
      <c r="D120" s="56">
        <f t="shared" si="4"/>
        <v>842</v>
      </c>
    </row>
    <row r="121" spans="1:4" ht="17.25">
      <c r="A121" s="15" t="s">
        <v>55</v>
      </c>
      <c r="B121" s="15">
        <v>2</v>
      </c>
      <c r="C121" s="15">
        <v>868</v>
      </c>
      <c r="D121" s="56">
        <f t="shared" si="4"/>
        <v>928</v>
      </c>
    </row>
    <row r="122" spans="1:4" ht="17.25">
      <c r="A122" s="15" t="s">
        <v>56</v>
      </c>
      <c r="B122" s="15">
        <v>2</v>
      </c>
      <c r="C122" s="15">
        <v>892</v>
      </c>
      <c r="D122" s="56">
        <f t="shared" si="4"/>
        <v>952</v>
      </c>
    </row>
    <row r="123" spans="1:4" ht="17.25">
      <c r="A123" s="15" t="s">
        <v>57</v>
      </c>
      <c r="B123" s="15">
        <v>2</v>
      </c>
      <c r="C123" s="15">
        <v>1102</v>
      </c>
      <c r="D123" s="56">
        <f t="shared" si="4"/>
        <v>1162</v>
      </c>
    </row>
    <row r="124" spans="1:4" ht="17.25">
      <c r="A124" s="51" t="s">
        <v>147</v>
      </c>
      <c r="B124" s="15">
        <v>4</v>
      </c>
      <c r="C124" s="15">
        <v>1130</v>
      </c>
      <c r="D124" s="56">
        <f t="shared" si="4"/>
        <v>1190</v>
      </c>
    </row>
    <row r="125" spans="1:4" ht="17.25">
      <c r="A125" s="15" t="s">
        <v>58</v>
      </c>
      <c r="B125" s="15">
        <v>2</v>
      </c>
      <c r="C125" s="15">
        <v>1230</v>
      </c>
      <c r="D125" s="56">
        <f t="shared" si="4"/>
        <v>1290</v>
      </c>
    </row>
    <row r="126" spans="1:4">
      <c r="A126" s="15"/>
      <c r="B126" s="15"/>
      <c r="C126" s="15"/>
      <c r="D126" s="15"/>
    </row>
    <row r="127" spans="1:4" ht="18.75">
      <c r="A127" s="50" t="s">
        <v>122</v>
      </c>
      <c r="B127" s="15"/>
      <c r="C127" s="15"/>
      <c r="D127" s="15"/>
    </row>
    <row r="128" spans="1:4" ht="17.25">
      <c r="A128" s="47" t="s">
        <v>4</v>
      </c>
      <c r="B128" s="48" t="s">
        <v>5</v>
      </c>
      <c r="C128" s="48" t="s">
        <v>6</v>
      </c>
      <c r="D128" s="55" t="s">
        <v>128</v>
      </c>
    </row>
    <row r="129" spans="1:4" ht="17.25">
      <c r="A129" s="17" t="s">
        <v>125</v>
      </c>
      <c r="B129" s="15">
        <v>12</v>
      </c>
      <c r="C129" s="15">
        <v>800</v>
      </c>
      <c r="D129" s="56">
        <f>C129+60</f>
        <v>860</v>
      </c>
    </row>
    <row r="130" spans="1:4">
      <c r="A130" s="15"/>
      <c r="B130" s="15"/>
      <c r="C130" s="15"/>
      <c r="D130" s="15"/>
    </row>
    <row r="131" spans="1:4" ht="18.75">
      <c r="A131" s="50" t="s">
        <v>123</v>
      </c>
      <c r="B131" s="15"/>
      <c r="C131" s="15"/>
      <c r="D131" s="15"/>
    </row>
    <row r="132" spans="1:4" ht="17.25">
      <c r="A132" s="47" t="s">
        <v>4</v>
      </c>
      <c r="B132" s="48" t="s">
        <v>5</v>
      </c>
      <c r="C132" s="48" t="s">
        <v>6</v>
      </c>
      <c r="D132" s="55" t="s">
        <v>128</v>
      </c>
    </row>
    <row r="133" spans="1:4" ht="17.25">
      <c r="A133" s="17" t="s">
        <v>126</v>
      </c>
      <c r="B133" s="15">
        <v>8</v>
      </c>
      <c r="C133" s="15">
        <v>800</v>
      </c>
      <c r="D133" s="56">
        <f>C133+60</f>
        <v>860</v>
      </c>
    </row>
    <row r="134" spans="1:4">
      <c r="A134" s="15"/>
      <c r="B134" s="15"/>
      <c r="C134" s="15"/>
      <c r="D134" s="15"/>
    </row>
    <row r="135" spans="1:4" ht="18.75">
      <c r="A135" s="50" t="s">
        <v>124</v>
      </c>
      <c r="B135" s="15"/>
      <c r="C135" s="15"/>
      <c r="D135" s="15"/>
    </row>
    <row r="136" spans="1:4" ht="17.25">
      <c r="A136" s="47" t="s">
        <v>4</v>
      </c>
      <c r="B136" s="48" t="s">
        <v>5</v>
      </c>
      <c r="C136" s="48" t="s">
        <v>6</v>
      </c>
      <c r="D136" s="55" t="s">
        <v>128</v>
      </c>
    </row>
    <row r="137" spans="1:4" ht="17.25">
      <c r="A137" s="17" t="s">
        <v>127</v>
      </c>
      <c r="B137" s="15">
        <v>12</v>
      </c>
      <c r="C137" s="15">
        <v>800</v>
      </c>
      <c r="D137" s="56">
        <f>C137+60</f>
        <v>860</v>
      </c>
    </row>
    <row r="138" spans="1:4">
      <c r="A138" s="15"/>
      <c r="B138" s="15"/>
      <c r="C138" s="15"/>
      <c r="D138" s="15"/>
    </row>
  </sheetData>
  <sortState ref="A79:D97">
    <sortCondition ref="D96"/>
  </sortState>
  <mergeCells count="3">
    <mergeCell ref="C1:D1"/>
    <mergeCell ref="C19:D19"/>
    <mergeCell ref="C48:D48"/>
  </mergeCells>
  <pageMargins left="0.7" right="0.7" top="0.37" bottom="0.25" header="0.3" footer="0.3"/>
  <pageSetup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sqref="A1:T1048576"/>
    </sheetView>
  </sheetViews>
  <sheetFormatPr defaultColWidth="5" defaultRowHeight="48" customHeight="1"/>
  <cols>
    <col min="4" max="4" width="5" style="11"/>
    <col min="8" max="8" width="5" style="11"/>
    <col min="12" max="12" width="5" style="11"/>
    <col min="16" max="16" width="5" style="11"/>
    <col min="20" max="20" width="5" style="11"/>
  </cols>
  <sheetData>
    <row r="1" spans="1:20" ht="48" customHeight="1">
      <c r="A1" s="7">
        <f>'Line details'!D123</f>
        <v>1162</v>
      </c>
      <c r="B1" s="8">
        <f>'Line details'!C123</f>
        <v>1102</v>
      </c>
      <c r="C1" s="9" t="str">
        <f>'Line details'!A123</f>
        <v>K1</v>
      </c>
      <c r="D1" s="10" t="s">
        <v>130</v>
      </c>
      <c r="E1" s="7">
        <f>'Line details'!D105</f>
        <v>391</v>
      </c>
      <c r="F1" s="8">
        <f>'Line details'!C105</f>
        <v>331</v>
      </c>
      <c r="G1" s="9" t="str">
        <f>'Line details'!A105</f>
        <v>A7</v>
      </c>
      <c r="H1" s="10" t="s">
        <v>130</v>
      </c>
      <c r="I1" s="7">
        <f>'Line details'!D87</f>
        <v>538</v>
      </c>
      <c r="J1" s="8">
        <f>'Line details'!C87</f>
        <v>478</v>
      </c>
      <c r="K1" s="9" t="str">
        <f>'Line details'!A87</f>
        <v>C3,C5</v>
      </c>
      <c r="L1" s="10" t="s">
        <v>130</v>
      </c>
      <c r="M1" s="7">
        <f>'Line details'!D69</f>
        <v>430</v>
      </c>
      <c r="N1" s="8">
        <f>'Line details'!C69</f>
        <v>370</v>
      </c>
      <c r="O1" s="9" t="str">
        <f>'Line details'!A69</f>
        <v>B3</v>
      </c>
      <c r="P1" s="10" t="s">
        <v>130</v>
      </c>
      <c r="Q1" s="7">
        <f>'Line details'!D16</f>
        <v>2060</v>
      </c>
      <c r="R1" s="8" t="s">
        <v>129</v>
      </c>
      <c r="S1" s="9" t="str">
        <f>'[1]Line details'!A18</f>
        <v>KR1</v>
      </c>
      <c r="T1" s="10" t="s">
        <v>130</v>
      </c>
    </row>
    <row r="2" spans="1:20" ht="48" customHeight="1">
      <c r="A2" s="7">
        <f>'Line details'!D124</f>
        <v>1190</v>
      </c>
      <c r="B2" s="8">
        <f>'Line details'!C124</f>
        <v>1130</v>
      </c>
      <c r="C2" s="9" t="str">
        <f>'Line details'!A124</f>
        <v>KM2,3</v>
      </c>
      <c r="D2" s="10" t="s">
        <v>130</v>
      </c>
      <c r="E2" s="7">
        <f>'Line details'!D106</f>
        <v>394</v>
      </c>
      <c r="F2" s="8">
        <f>'Line details'!C106</f>
        <v>334</v>
      </c>
      <c r="G2" s="9" t="str">
        <f>'Line details'!A106</f>
        <v>A6</v>
      </c>
      <c r="H2" s="10" t="s">
        <v>130</v>
      </c>
      <c r="I2" s="7">
        <f>'Line details'!D88</f>
        <v>550</v>
      </c>
      <c r="J2" s="8">
        <f>'Line details'!C88</f>
        <v>490</v>
      </c>
      <c r="K2" s="9" t="str">
        <f>'Line details'!A88</f>
        <v>C4</v>
      </c>
      <c r="L2" s="10" t="s">
        <v>130</v>
      </c>
      <c r="M2" s="7">
        <f>'Line details'!D70</f>
        <v>440</v>
      </c>
      <c r="N2" s="8">
        <f>'Line details'!C70</f>
        <v>380</v>
      </c>
      <c r="O2" s="9" t="str">
        <f>'Line details'!A70</f>
        <v>B5</v>
      </c>
      <c r="P2" s="10" t="s">
        <v>130</v>
      </c>
      <c r="Q2" s="7"/>
      <c r="R2" s="8"/>
      <c r="S2" s="9"/>
      <c r="T2" s="10" t="s">
        <v>130</v>
      </c>
    </row>
    <row r="3" spans="1:20" ht="48" customHeight="1">
      <c r="A3" s="7">
        <f>'Line details'!D125</f>
        <v>1290</v>
      </c>
      <c r="B3" s="8">
        <f>'Line details'!C125</f>
        <v>1230</v>
      </c>
      <c r="C3" s="9" t="str">
        <f>'Line details'!A125</f>
        <v>KM1</v>
      </c>
      <c r="D3" s="10" t="s">
        <v>130</v>
      </c>
      <c r="E3" s="7">
        <f>'Line details'!D107</f>
        <v>397</v>
      </c>
      <c r="F3" s="8">
        <f>'Line details'!C107</f>
        <v>337</v>
      </c>
      <c r="G3" s="9" t="str">
        <f>'Line details'!A107</f>
        <v>A9</v>
      </c>
      <c r="H3" s="10" t="s">
        <v>130</v>
      </c>
      <c r="I3" s="7">
        <f>'Line details'!D89</f>
        <v>553</v>
      </c>
      <c r="J3" s="8">
        <f>'Line details'!C89</f>
        <v>493</v>
      </c>
      <c r="K3" s="9" t="str">
        <f>'Line details'!A89</f>
        <v>C2</v>
      </c>
      <c r="L3" s="10" t="s">
        <v>130</v>
      </c>
      <c r="M3" s="7">
        <f>'Line details'!D71</f>
        <v>443</v>
      </c>
      <c r="N3" s="8">
        <f>'Line details'!C71</f>
        <v>383</v>
      </c>
      <c r="O3" s="9" t="str">
        <f>'Line details'!A71</f>
        <v>B8</v>
      </c>
      <c r="P3" s="10" t="s">
        <v>130</v>
      </c>
      <c r="Q3" s="7">
        <f>'Line details'!D33</f>
        <v>2295</v>
      </c>
      <c r="R3" s="8">
        <f>'Line details'!C33</f>
        <v>2200</v>
      </c>
      <c r="S3" s="9" t="str">
        <f>'Line details'!A33</f>
        <v>BR4</v>
      </c>
      <c r="T3" s="10" t="s">
        <v>130</v>
      </c>
    </row>
    <row r="4" spans="1:20" ht="48" customHeight="1">
      <c r="A4" s="7">
        <f>'Line details'!D126</f>
        <v>0</v>
      </c>
      <c r="B4" s="8">
        <f>'Line details'!C126</f>
        <v>0</v>
      </c>
      <c r="C4" s="9">
        <f>'Line details'!A126</f>
        <v>0</v>
      </c>
      <c r="D4" s="10" t="s">
        <v>130</v>
      </c>
      <c r="E4" s="7">
        <f>'Line details'!D108</f>
        <v>420</v>
      </c>
      <c r="F4" s="8">
        <f>'Line details'!C108</f>
        <v>360</v>
      </c>
      <c r="G4" s="9" t="str">
        <f>'Line details'!A108</f>
        <v>A3</v>
      </c>
      <c r="H4" s="10" t="s">
        <v>130</v>
      </c>
      <c r="I4" s="7">
        <f>'Line details'!D90</f>
        <v>611</v>
      </c>
      <c r="J4" s="8">
        <f>'Line details'!C90</f>
        <v>551</v>
      </c>
      <c r="K4" s="9" t="str">
        <f>'Line details'!A90</f>
        <v>C1</v>
      </c>
      <c r="L4" s="10" t="s">
        <v>130</v>
      </c>
      <c r="M4" s="7">
        <f>'Line details'!D72</f>
        <v>446</v>
      </c>
      <c r="N4" s="8">
        <f>'Line details'!C72</f>
        <v>386</v>
      </c>
      <c r="O4" s="9" t="str">
        <f>'Line details'!A72</f>
        <v>B2</v>
      </c>
      <c r="P4" s="10" t="s">
        <v>130</v>
      </c>
      <c r="Q4" s="7">
        <f>'Line details'!D34</f>
        <v>0</v>
      </c>
      <c r="R4" s="8">
        <f>'Line details'!C34</f>
        <v>0</v>
      </c>
      <c r="S4" s="9">
        <f>'Line details'!A34</f>
        <v>0</v>
      </c>
      <c r="T4" s="10" t="s">
        <v>130</v>
      </c>
    </row>
    <row r="5" spans="1:20" ht="48" customHeight="1">
      <c r="A5" s="7">
        <f>'Line details'!D129</f>
        <v>860</v>
      </c>
      <c r="B5" s="8">
        <f>'Line details'!C129</f>
        <v>800</v>
      </c>
      <c r="C5" s="9" t="str">
        <f>'Line details'!A129</f>
        <v>BM1-6</v>
      </c>
      <c r="D5" s="10" t="s">
        <v>130</v>
      </c>
      <c r="E5" s="7">
        <f>'Line details'!D109</f>
        <v>428</v>
      </c>
      <c r="F5" s="8">
        <f>'Line details'!C109</f>
        <v>368</v>
      </c>
      <c r="G5" s="9" t="str">
        <f>'Line details'!A109</f>
        <v>A8</v>
      </c>
      <c r="H5" s="10" t="s">
        <v>130</v>
      </c>
      <c r="I5" s="7">
        <f>'Line details'!D91</f>
        <v>622</v>
      </c>
      <c r="J5" s="8">
        <f>'Line details'!C91</f>
        <v>562</v>
      </c>
      <c r="K5" s="9" t="str">
        <f>'Line details'!A91</f>
        <v>D3</v>
      </c>
      <c r="L5" s="10" t="s">
        <v>130</v>
      </c>
      <c r="M5" s="7">
        <f>'Line details'!D73</f>
        <v>454</v>
      </c>
      <c r="N5" s="8">
        <f>'Line details'!C73</f>
        <v>394</v>
      </c>
      <c r="O5" s="9" t="str">
        <f>'Line details'!A73</f>
        <v>B4</v>
      </c>
      <c r="P5" s="10" t="s">
        <v>130</v>
      </c>
      <c r="Q5" s="7">
        <f>'Line details'!D37</f>
        <v>2495</v>
      </c>
      <c r="R5" s="8">
        <f>'Line details'!C37</f>
        <v>2400</v>
      </c>
      <c r="S5" s="9" t="str">
        <f>'Line details'!A37</f>
        <v>CR1-3</v>
      </c>
      <c r="T5" s="10" t="s">
        <v>130</v>
      </c>
    </row>
    <row r="6" spans="1:20" ht="48" customHeight="1">
      <c r="A6" s="7">
        <f>'Line details'!D130</f>
        <v>0</v>
      </c>
      <c r="B6" s="8">
        <f>'Line details'!C130</f>
        <v>0</v>
      </c>
      <c r="C6" s="9">
        <f>'Line details'!A130</f>
        <v>0</v>
      </c>
      <c r="D6" s="10" t="s">
        <v>130</v>
      </c>
      <c r="E6" s="7">
        <f>'Line details'!D110</f>
        <v>429</v>
      </c>
      <c r="F6" s="8">
        <f>'Line details'!C110</f>
        <v>369</v>
      </c>
      <c r="G6" s="9" t="str">
        <f>'Line details'!A110</f>
        <v>A5</v>
      </c>
      <c r="H6" s="10" t="s">
        <v>130</v>
      </c>
      <c r="I6" s="7">
        <f>'Line details'!D92</f>
        <v>627</v>
      </c>
      <c r="J6" s="8">
        <f>'Line details'!C92</f>
        <v>567</v>
      </c>
      <c r="K6" s="9" t="str">
        <f>'Line details'!A92</f>
        <v>D4</v>
      </c>
      <c r="L6" s="10" t="s">
        <v>130</v>
      </c>
      <c r="M6" s="7">
        <f>'Line details'!D74</f>
        <v>501</v>
      </c>
      <c r="N6" s="8">
        <f>'Line details'!C74</f>
        <v>441</v>
      </c>
      <c r="O6" s="9" t="str">
        <f>'Line details'!A74</f>
        <v>B1</v>
      </c>
      <c r="P6" s="10" t="s">
        <v>130</v>
      </c>
      <c r="Q6" s="7">
        <f>'Line details'!D38</f>
        <v>0</v>
      </c>
      <c r="R6" s="8">
        <f>'Line details'!C38</f>
        <v>0</v>
      </c>
      <c r="S6" s="9">
        <f>'Line details'!A38</f>
        <v>0</v>
      </c>
      <c r="T6" s="10" t="s">
        <v>130</v>
      </c>
    </row>
    <row r="7" spans="1:20" ht="48" customHeight="1">
      <c r="A7" s="7">
        <f>'Line details'!D133</f>
        <v>860</v>
      </c>
      <c r="B7" s="8">
        <f>'Line details'!C133</f>
        <v>800</v>
      </c>
      <c r="C7" s="9" t="str">
        <f>'Line details'!A133</f>
        <v>CM1-4</v>
      </c>
      <c r="D7" s="10" t="s">
        <v>130</v>
      </c>
      <c r="E7" s="7">
        <f>'Line details'!D111</f>
        <v>437</v>
      </c>
      <c r="F7" s="8">
        <f>'Line details'!C111</f>
        <v>377</v>
      </c>
      <c r="G7" s="9" t="str">
        <f>'Line details'!A111</f>
        <v>A2</v>
      </c>
      <c r="H7" s="10" t="s">
        <v>130</v>
      </c>
      <c r="I7" s="7">
        <f>'Line details'!D93</f>
        <v>643</v>
      </c>
      <c r="J7" s="8">
        <f>'Line details'!C93</f>
        <v>583</v>
      </c>
      <c r="K7" s="9" t="str">
        <f>'Line details'!A93</f>
        <v>D2</v>
      </c>
      <c r="L7" s="10" t="s">
        <v>130</v>
      </c>
      <c r="M7" s="7">
        <f>'Line details'!D75</f>
        <v>1169</v>
      </c>
      <c r="N7" s="8">
        <f>'Line details'!C75</f>
        <v>1109</v>
      </c>
      <c r="O7" s="9" t="str">
        <f>'Line details'!A75</f>
        <v>A14</v>
      </c>
      <c r="P7" s="10" t="s">
        <v>130</v>
      </c>
      <c r="Q7" s="7">
        <f>'Line details'!D41</f>
        <v>2480</v>
      </c>
      <c r="R7" s="8">
        <f>'Line details'!C41</f>
        <v>2385</v>
      </c>
      <c r="S7" s="9" t="str">
        <f>'Line details'!A41</f>
        <v>BR1-3</v>
      </c>
      <c r="T7" s="10" t="s">
        <v>130</v>
      </c>
    </row>
    <row r="8" spans="1:20" ht="48" customHeight="1">
      <c r="A8" s="7">
        <f>'Line details'!D134</f>
        <v>0</v>
      </c>
      <c r="B8" s="8">
        <f>'Line details'!C134</f>
        <v>0</v>
      </c>
      <c r="C8" s="9">
        <f>'Line details'!A134</f>
        <v>0</v>
      </c>
      <c r="D8" s="10" t="s">
        <v>130</v>
      </c>
      <c r="E8" s="7">
        <f>'Line details'!D112</f>
        <v>443</v>
      </c>
      <c r="F8" s="8">
        <f>'Line details'!C112</f>
        <v>383</v>
      </c>
      <c r="G8" s="9" t="str">
        <f>'Line details'!A112</f>
        <v>A4</v>
      </c>
      <c r="H8" s="10" t="s">
        <v>130</v>
      </c>
      <c r="I8" s="7">
        <f>'Line details'!D94</f>
        <v>696</v>
      </c>
      <c r="J8" s="8">
        <f>'Line details'!C94</f>
        <v>636</v>
      </c>
      <c r="K8" s="9" t="str">
        <f>'Line details'!A94</f>
        <v>D1</v>
      </c>
      <c r="L8" s="10" t="s">
        <v>130</v>
      </c>
      <c r="M8" s="7">
        <f>'Line details'!D76</f>
        <v>1238</v>
      </c>
      <c r="N8" s="8">
        <f>'Line details'!C76</f>
        <v>1178</v>
      </c>
      <c r="O8" s="9" t="str">
        <f>'Line details'!A76</f>
        <v>B13</v>
      </c>
      <c r="P8" s="10" t="s">
        <v>130</v>
      </c>
      <c r="Q8" s="7">
        <f>'Line details'!D42</f>
        <v>0</v>
      </c>
      <c r="R8" s="8">
        <f>'Line details'!C42</f>
        <v>0</v>
      </c>
      <c r="S8" s="9">
        <f>'Line details'!A42</f>
        <v>0</v>
      </c>
      <c r="T8" s="10" t="s">
        <v>130</v>
      </c>
    </row>
    <row r="9" spans="1:20" ht="48" customHeight="1">
      <c r="A9" s="7">
        <f>'Line details'!D137</f>
        <v>860</v>
      </c>
      <c r="B9" s="8">
        <f>'Line details'!C137</f>
        <v>800</v>
      </c>
      <c r="C9" s="9" t="str">
        <f>'Line details'!A137</f>
        <v>AM1-6</v>
      </c>
      <c r="D9" s="10" t="s">
        <v>130</v>
      </c>
      <c r="E9" s="7">
        <f>'Line details'!D113</f>
        <v>493</v>
      </c>
      <c r="F9" s="8">
        <f>'Line details'!C113</f>
        <v>433</v>
      </c>
      <c r="G9" s="9" t="str">
        <f>'Line details'!A113</f>
        <v>A1</v>
      </c>
      <c r="H9" s="10" t="s">
        <v>130</v>
      </c>
      <c r="I9" s="7">
        <f>'Line details'!D95</f>
        <v>860</v>
      </c>
      <c r="J9" s="8">
        <f>'Line details'!C95</f>
        <v>800</v>
      </c>
      <c r="K9" s="9" t="str">
        <f>'Line details'!A95</f>
        <v>CM5,6</v>
      </c>
      <c r="L9" s="10" t="s">
        <v>130</v>
      </c>
      <c r="M9" s="7">
        <f>'Line details'!D77</f>
        <v>0</v>
      </c>
      <c r="N9" s="8">
        <f>'Line details'!C77</f>
        <v>0</v>
      </c>
      <c r="O9" s="9">
        <f>'Line details'!A77</f>
        <v>0</v>
      </c>
      <c r="P9" s="10" t="s">
        <v>130</v>
      </c>
      <c r="Q9" s="7">
        <f>'Line details'!D45</f>
        <v>2495</v>
      </c>
      <c r="R9" s="8">
        <f>'Line details'!C45</f>
        <v>2400</v>
      </c>
      <c r="S9" s="9" t="str">
        <f>'Line details'!A45</f>
        <v>AR1-3</v>
      </c>
      <c r="T9" s="10" t="s">
        <v>130</v>
      </c>
    </row>
    <row r="10" spans="1:20" ht="48" customHeight="1">
      <c r="A10" s="7">
        <f>'Line details'!D138</f>
        <v>0</v>
      </c>
      <c r="B10" s="8">
        <f>'Line details'!C138</f>
        <v>0</v>
      </c>
      <c r="C10" s="9">
        <f>'Line details'!A138</f>
        <v>0</v>
      </c>
      <c r="D10" s="10" t="s">
        <v>130</v>
      </c>
      <c r="E10" s="7">
        <f>'Line details'!D114</f>
        <v>1236</v>
      </c>
      <c r="F10" s="8">
        <f>'Line details'!C114</f>
        <v>1176</v>
      </c>
      <c r="G10" s="9" t="str">
        <f>'Line details'!A114</f>
        <v>A13</v>
      </c>
      <c r="H10" s="10" t="s">
        <v>130</v>
      </c>
      <c r="I10" s="7">
        <f>'Line details'!D96</f>
        <v>1171</v>
      </c>
      <c r="J10" s="8">
        <f>'Line details'!C96</f>
        <v>1111</v>
      </c>
      <c r="K10" s="9" t="str">
        <f>'Line details'!A96</f>
        <v>B14</v>
      </c>
      <c r="L10" s="10" t="s">
        <v>130</v>
      </c>
      <c r="M10" s="7">
        <f>'Line details'!D80</f>
        <v>393</v>
      </c>
      <c r="N10" s="8">
        <f>'Line details'!C80</f>
        <v>333</v>
      </c>
      <c r="O10" s="9" t="str">
        <f>'Line details'!A80</f>
        <v>C12</v>
      </c>
      <c r="P10" s="10" t="s">
        <v>130</v>
      </c>
      <c r="Q10" s="7">
        <f>'Line details'!D46</f>
        <v>0</v>
      </c>
      <c r="R10" s="8">
        <f>'Line details'!C46</f>
        <v>0</v>
      </c>
      <c r="S10" s="9">
        <f>'Line details'!A46</f>
        <v>0</v>
      </c>
      <c r="T10" s="10" t="s">
        <v>130</v>
      </c>
    </row>
    <row r="11" spans="1:20" ht="48" customHeight="1">
      <c r="A11" s="7"/>
      <c r="B11" s="8" t="e">
        <f>'Line details'!#REF!</f>
        <v>#REF!</v>
      </c>
      <c r="C11" s="9" t="e">
        <f>'Line details'!#REF!</f>
        <v>#REF!</v>
      </c>
      <c r="D11" s="10" t="s">
        <v>130</v>
      </c>
      <c r="E11" s="7">
        <f>'Line details'!D115</f>
        <v>0</v>
      </c>
      <c r="F11" s="8">
        <f>'Line details'!C115</f>
        <v>0</v>
      </c>
      <c r="G11" s="9">
        <f>'Line details'!A115</f>
        <v>0</v>
      </c>
      <c r="H11" s="10" t="s">
        <v>130</v>
      </c>
      <c r="I11" s="7">
        <f>'Line details'!D97</f>
        <v>1253</v>
      </c>
      <c r="J11" s="8">
        <f>'Line details'!C97</f>
        <v>1193</v>
      </c>
      <c r="K11" s="9" t="str">
        <f>'Line details'!A97</f>
        <v>C14</v>
      </c>
      <c r="L11" s="10" t="s">
        <v>130</v>
      </c>
      <c r="M11" s="7">
        <f>'Line details'!D81</f>
        <v>407</v>
      </c>
      <c r="N11" s="8">
        <f>'Line details'!C81</f>
        <v>347</v>
      </c>
      <c r="O11" s="9" t="str">
        <f>'Line details'!A81</f>
        <v>C11</v>
      </c>
      <c r="P11" s="10" t="s">
        <v>130</v>
      </c>
      <c r="Q11" s="7">
        <f>'Line details'!D63</f>
        <v>348</v>
      </c>
      <c r="R11" s="8">
        <f>'Line details'!C63</f>
        <v>288</v>
      </c>
      <c r="S11" s="9" t="str">
        <f>'Line details'!A63</f>
        <v>B12</v>
      </c>
      <c r="T11" s="10" t="s">
        <v>130</v>
      </c>
    </row>
    <row r="12" spans="1:20" ht="48" customHeight="1">
      <c r="A12" s="7"/>
      <c r="B12" s="8"/>
      <c r="C12" s="9"/>
      <c r="D12" s="10" t="s">
        <v>130</v>
      </c>
      <c r="E12" s="7">
        <f>'Line details'!D118</f>
        <v>774</v>
      </c>
      <c r="F12" s="8">
        <f>'Line details'!C118</f>
        <v>714</v>
      </c>
      <c r="G12" s="9" t="str">
        <f>'Line details'!A118</f>
        <v>K6</v>
      </c>
      <c r="H12" s="10" t="s">
        <v>130</v>
      </c>
      <c r="I12" s="7">
        <f>'Line details'!D98</f>
        <v>1321</v>
      </c>
      <c r="J12" s="8">
        <f>'Line details'!C98</f>
        <v>1261</v>
      </c>
      <c r="K12" s="9" t="str">
        <f>'Line details'!A98</f>
        <v>C13</v>
      </c>
      <c r="L12" s="10" t="s">
        <v>130</v>
      </c>
      <c r="M12" s="7">
        <f>'Line details'!D82</f>
        <v>441</v>
      </c>
      <c r="N12" s="8">
        <f>'Line details'!C82</f>
        <v>381</v>
      </c>
      <c r="O12" s="9" t="str">
        <f>'Line details'!A82</f>
        <v>C10</v>
      </c>
      <c r="P12" s="10" t="s">
        <v>130</v>
      </c>
      <c r="Q12" s="7">
        <f>'Line details'!D64</f>
        <v>354</v>
      </c>
      <c r="R12" s="8">
        <f>'Line details'!C64</f>
        <v>294</v>
      </c>
      <c r="S12" s="9" t="str">
        <f>'Line details'!A64</f>
        <v>B11</v>
      </c>
      <c r="T12" s="10" t="s">
        <v>130</v>
      </c>
    </row>
    <row r="13" spans="1:20" ht="48" customHeight="1">
      <c r="A13" s="7"/>
      <c r="B13" s="8"/>
      <c r="C13" s="9"/>
      <c r="D13" s="10" t="s">
        <v>130</v>
      </c>
      <c r="E13" s="7">
        <f>'Line details'!D119</f>
        <v>788</v>
      </c>
      <c r="F13" s="8">
        <f>'Line details'!C119</f>
        <v>728</v>
      </c>
      <c r="G13" s="9" t="str">
        <f>'Line details'!A119</f>
        <v>K5</v>
      </c>
      <c r="H13" s="10" t="s">
        <v>130</v>
      </c>
      <c r="I13" s="7">
        <f>'Line details'!D99</f>
        <v>0</v>
      </c>
      <c r="J13" s="8">
        <f>'Line details'!C99</f>
        <v>0</v>
      </c>
      <c r="K13" s="9">
        <f>'Line details'!A99</f>
        <v>0</v>
      </c>
      <c r="L13" s="10" t="s">
        <v>130</v>
      </c>
      <c r="M13" s="7">
        <f>'Line details'!D83</f>
        <v>480</v>
      </c>
      <c r="N13" s="8">
        <f>'Line details'!C83</f>
        <v>420</v>
      </c>
      <c r="O13" s="9" t="str">
        <f>'Line details'!A83</f>
        <v>C9</v>
      </c>
      <c r="P13" s="10" t="s">
        <v>130</v>
      </c>
      <c r="Q13" s="7">
        <f>'Line details'!D65</f>
        <v>380</v>
      </c>
      <c r="R13" s="8">
        <f>'Line details'!C65</f>
        <v>320</v>
      </c>
      <c r="S13" s="9" t="str">
        <f>'Line details'!A65</f>
        <v>B10</v>
      </c>
      <c r="T13" s="10" t="s">
        <v>130</v>
      </c>
    </row>
    <row r="14" spans="1:20" ht="48" customHeight="1">
      <c r="A14" s="7"/>
      <c r="B14" s="8"/>
      <c r="C14" s="9"/>
      <c r="D14" s="10" t="s">
        <v>130</v>
      </c>
      <c r="E14" s="7">
        <f>'Line details'!D120</f>
        <v>842</v>
      </c>
      <c r="F14" s="8">
        <f>'Line details'!C120</f>
        <v>782</v>
      </c>
      <c r="G14" s="9" t="str">
        <f>'Line details'!A120</f>
        <v>K4</v>
      </c>
      <c r="H14" s="10" t="s">
        <v>130</v>
      </c>
      <c r="I14" s="7">
        <f>'Line details'!D102</f>
        <v>340</v>
      </c>
      <c r="J14" s="8">
        <f>'Line details'!C102</f>
        <v>280</v>
      </c>
      <c r="K14" s="9" t="str">
        <f>'Line details'!A102</f>
        <v>A12</v>
      </c>
      <c r="L14" s="10" t="s">
        <v>130</v>
      </c>
      <c r="M14" s="7">
        <f>'Line details'!D84</f>
        <v>486</v>
      </c>
      <c r="N14" s="8">
        <f>'Line details'!C84</f>
        <v>426</v>
      </c>
      <c r="O14" s="9" t="str">
        <f>'Line details'!A84</f>
        <v>C7</v>
      </c>
      <c r="P14" s="10" t="s">
        <v>130</v>
      </c>
      <c r="Q14" s="7">
        <f>'Line details'!D66</f>
        <v>405</v>
      </c>
      <c r="R14" s="8">
        <f>'Line details'!C66</f>
        <v>345</v>
      </c>
      <c r="S14" s="9" t="str">
        <f>'Line details'!A66</f>
        <v>B7</v>
      </c>
      <c r="T14" s="10" t="s">
        <v>130</v>
      </c>
    </row>
    <row r="15" spans="1:20" ht="48" customHeight="1">
      <c r="A15" s="7"/>
      <c r="B15" s="8"/>
      <c r="C15" s="9"/>
      <c r="D15" s="10" t="s">
        <v>130</v>
      </c>
      <c r="E15" s="7">
        <f>'Line details'!D121</f>
        <v>928</v>
      </c>
      <c r="F15" s="8">
        <f>'Line details'!C121</f>
        <v>868</v>
      </c>
      <c r="G15" s="9" t="str">
        <f>'Line details'!A121</f>
        <v>K3</v>
      </c>
      <c r="H15" s="10" t="s">
        <v>130</v>
      </c>
      <c r="I15" s="7">
        <f>'Line details'!D103</f>
        <v>343</v>
      </c>
      <c r="J15" s="8">
        <f>'Line details'!C103</f>
        <v>283</v>
      </c>
      <c r="K15" s="9" t="str">
        <f>'Line details'!A103</f>
        <v>A11</v>
      </c>
      <c r="L15" s="10" t="s">
        <v>130</v>
      </c>
      <c r="M15" s="7">
        <f>'Line details'!D85</f>
        <v>491</v>
      </c>
      <c r="N15" s="8">
        <f>'Line details'!C85</f>
        <v>431</v>
      </c>
      <c r="O15" s="9" t="str">
        <f>'Line details'!A85</f>
        <v>C6</v>
      </c>
      <c r="P15" s="10" t="s">
        <v>130</v>
      </c>
      <c r="Q15" s="7">
        <f>'Line details'!D67</f>
        <v>407</v>
      </c>
      <c r="R15" s="8">
        <f>'Line details'!C67</f>
        <v>347</v>
      </c>
      <c r="S15" s="9" t="str">
        <f>'Line details'!A67</f>
        <v>B6</v>
      </c>
      <c r="T15" s="10" t="s">
        <v>130</v>
      </c>
    </row>
    <row r="16" spans="1:20" ht="48" customHeight="1">
      <c r="A16" s="7"/>
      <c r="B16" s="8"/>
      <c r="C16" s="9"/>
      <c r="D16" s="10" t="s">
        <v>130</v>
      </c>
      <c r="E16" s="7">
        <f>'Line details'!D122</f>
        <v>952</v>
      </c>
      <c r="F16" s="8">
        <f>'Line details'!C122</f>
        <v>892</v>
      </c>
      <c r="G16" s="9" t="str">
        <f>'Line details'!A122</f>
        <v>K2</v>
      </c>
      <c r="H16" s="10" t="s">
        <v>130</v>
      </c>
      <c r="I16" s="7">
        <f>'Line details'!D104</f>
        <v>366</v>
      </c>
      <c r="J16" s="8">
        <f>'Line details'!C104</f>
        <v>306</v>
      </c>
      <c r="K16" s="9" t="str">
        <f>'Line details'!A104</f>
        <v>A10</v>
      </c>
      <c r="L16" s="10" t="s">
        <v>130</v>
      </c>
      <c r="M16" s="7">
        <f>'Line details'!D86</f>
        <v>512</v>
      </c>
      <c r="N16" s="8">
        <f>'Line details'!C86</f>
        <v>452</v>
      </c>
      <c r="O16" s="9" t="str">
        <f>'Line details'!A86</f>
        <v>C8</v>
      </c>
      <c r="P16" s="10" t="s">
        <v>130</v>
      </c>
      <c r="Q16" s="7">
        <f>'Line details'!D68</f>
        <v>411</v>
      </c>
      <c r="R16" s="8">
        <f>'Line details'!C68</f>
        <v>351</v>
      </c>
      <c r="S16" s="9" t="str">
        <f>'Line details'!A68</f>
        <v>B9</v>
      </c>
      <c r="T16" s="10" t="s">
        <v>130</v>
      </c>
    </row>
  </sheetData>
  <pageMargins left="0.16" right="0.24" top="0.25" bottom="0.16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1"/>
  <sheetViews>
    <sheetView zoomScale="70" zoomScaleNormal="70" workbookViewId="0">
      <selection activeCell="A2" sqref="A2:P21"/>
    </sheetView>
  </sheetViews>
  <sheetFormatPr defaultRowHeight="15"/>
  <cols>
    <col min="2" max="2" width="9.140625" customWidth="1"/>
    <col min="3" max="3" width="10" customWidth="1"/>
  </cols>
  <sheetData>
    <row r="2" spans="1:16" ht="32.25" thickBot="1">
      <c r="A2" s="20" t="s">
        <v>139</v>
      </c>
      <c r="B2" s="21"/>
      <c r="C2" s="21"/>
      <c r="D2" s="21"/>
      <c r="E2" s="21"/>
      <c r="F2" s="21"/>
      <c r="G2" s="21"/>
      <c r="H2" s="21"/>
      <c r="I2" s="60">
        <v>43137</v>
      </c>
      <c r="J2" s="61"/>
      <c r="K2" s="21"/>
      <c r="L2" s="21"/>
      <c r="M2" s="21"/>
      <c r="N2" s="21"/>
      <c r="O2" s="21"/>
      <c r="P2" s="21"/>
    </row>
    <row r="3" spans="1:16" ht="21.75" thickBot="1">
      <c r="A3" s="22" t="s">
        <v>133</v>
      </c>
      <c r="B3" s="21"/>
      <c r="C3" s="23"/>
      <c r="D3" s="24"/>
      <c r="E3" s="25"/>
      <c r="F3" s="25"/>
      <c r="G3" s="26"/>
      <c r="H3" s="23"/>
      <c r="I3" s="21"/>
      <c r="J3" s="21"/>
      <c r="K3" s="27" t="s">
        <v>134</v>
      </c>
      <c r="L3" s="28"/>
      <c r="M3" s="29"/>
      <c r="N3" s="30"/>
      <c r="O3" s="31"/>
      <c r="P3" s="21"/>
    </row>
    <row r="4" spans="1:16" ht="21.75" thickBot="1">
      <c r="A4" s="32" t="s">
        <v>135</v>
      </c>
      <c r="B4" s="21"/>
      <c r="C4" s="23"/>
      <c r="D4" s="33"/>
      <c r="E4" s="34"/>
      <c r="F4" s="34"/>
      <c r="G4" s="35"/>
      <c r="H4" s="23"/>
      <c r="I4" s="21"/>
      <c r="J4" s="21"/>
      <c r="K4" s="27" t="s">
        <v>136</v>
      </c>
      <c r="L4" s="28"/>
      <c r="M4" s="29"/>
      <c r="N4" s="30"/>
      <c r="O4" s="31"/>
      <c r="P4" s="21"/>
    </row>
    <row r="5" spans="1:16" ht="19.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21">
      <c r="A6" s="36"/>
      <c r="B6" s="59" t="s">
        <v>59</v>
      </c>
      <c r="C6" s="59"/>
      <c r="D6" s="59"/>
      <c r="E6" s="59" t="s">
        <v>60</v>
      </c>
      <c r="F6" s="59"/>
      <c r="G6" s="59"/>
      <c r="H6" s="59" t="s">
        <v>61</v>
      </c>
      <c r="I6" s="59"/>
      <c r="J6" s="59"/>
      <c r="K6" s="59" t="s">
        <v>62</v>
      </c>
      <c r="L6" s="59"/>
      <c r="M6" s="59"/>
      <c r="N6" s="59" t="s">
        <v>69</v>
      </c>
      <c r="O6" s="59"/>
      <c r="P6" s="59"/>
    </row>
    <row r="7" spans="1:16" ht="19.5">
      <c r="A7" s="36"/>
      <c r="B7" s="36"/>
      <c r="C7" s="36" t="s">
        <v>137</v>
      </c>
      <c r="D7" s="36" t="s">
        <v>138</v>
      </c>
      <c r="E7" s="36"/>
      <c r="F7" s="36" t="s">
        <v>137</v>
      </c>
      <c r="G7" s="36" t="s">
        <v>138</v>
      </c>
      <c r="H7" s="36"/>
      <c r="I7" s="36" t="s">
        <v>137</v>
      </c>
      <c r="J7" s="36" t="s">
        <v>138</v>
      </c>
      <c r="K7" s="36"/>
      <c r="L7" s="36" t="s">
        <v>137</v>
      </c>
      <c r="M7" s="36" t="s">
        <v>138</v>
      </c>
      <c r="N7" s="36"/>
      <c r="O7" s="36" t="s">
        <v>137</v>
      </c>
      <c r="P7" s="36" t="s">
        <v>138</v>
      </c>
    </row>
    <row r="8" spans="1:16" ht="19.5">
      <c r="A8" s="37">
        <v>1</v>
      </c>
      <c r="B8" s="36">
        <f>'Line details'!O97</f>
        <v>3620</v>
      </c>
      <c r="C8" s="36"/>
      <c r="D8" s="36"/>
      <c r="E8" s="36">
        <f>'Line details'!P97</f>
        <v>3613</v>
      </c>
      <c r="F8" s="36"/>
      <c r="G8" s="36"/>
      <c r="H8" s="36">
        <f>'Line details'!Q97</f>
        <v>3739</v>
      </c>
      <c r="I8" s="36"/>
      <c r="J8" s="36"/>
      <c r="K8" s="36">
        <f>'Line details'!R97</f>
        <v>3822</v>
      </c>
      <c r="L8" s="36"/>
      <c r="M8" s="36"/>
      <c r="N8" s="36">
        <f>'Line details'!S97</f>
        <v>4268</v>
      </c>
      <c r="O8" s="36"/>
      <c r="P8" s="36"/>
    </row>
    <row r="9" spans="1:16" ht="19.5">
      <c r="A9" s="37">
        <v>2</v>
      </c>
      <c r="B9" s="36">
        <f>'Line details'!O98</f>
        <v>3563</v>
      </c>
      <c r="C9" s="36"/>
      <c r="D9" s="36"/>
      <c r="E9" s="36">
        <f>'Line details'!P98</f>
        <v>3557</v>
      </c>
      <c r="F9" s="36"/>
      <c r="G9" s="36"/>
      <c r="H9" s="36">
        <f>'Line details'!Q98</f>
        <v>3680</v>
      </c>
      <c r="I9" s="36"/>
      <c r="J9" s="36"/>
      <c r="K9" s="36">
        <f>'Line details'!R98</f>
        <v>3768</v>
      </c>
      <c r="L9" s="36"/>
      <c r="M9" s="36"/>
      <c r="N9" s="36">
        <f>'Line details'!S98</f>
        <v>4057</v>
      </c>
      <c r="O9" s="36"/>
      <c r="P9" s="36"/>
    </row>
    <row r="10" spans="1:16" ht="19.5">
      <c r="A10" s="37">
        <v>3</v>
      </c>
      <c r="B10" s="36">
        <f>'Line details'!O99</f>
        <v>3546</v>
      </c>
      <c r="C10" s="36"/>
      <c r="D10" s="36"/>
      <c r="E10" s="36">
        <f>'Line details'!P99</f>
        <v>3541</v>
      </c>
      <c r="F10" s="36"/>
      <c r="G10" s="36"/>
      <c r="H10" s="36">
        <f>'Line details'!Q99</f>
        <v>3665</v>
      </c>
      <c r="I10" s="36"/>
      <c r="J10" s="36"/>
      <c r="K10" s="36">
        <f>'Line details'!R99</f>
        <v>3747</v>
      </c>
      <c r="L10" s="36"/>
      <c r="M10" s="36"/>
      <c r="N10" s="36">
        <f>'Line details'!S99</f>
        <v>3933</v>
      </c>
      <c r="O10" s="36"/>
      <c r="P10" s="36"/>
    </row>
    <row r="11" spans="1:16" ht="19.5">
      <c r="A11" s="37">
        <v>4</v>
      </c>
      <c r="B11" s="36">
        <f>'Line details'!O100</f>
        <v>3568</v>
      </c>
      <c r="C11" s="36"/>
      <c r="D11" s="36"/>
      <c r="E11" s="36">
        <f>'Line details'!P100</f>
        <v>3564</v>
      </c>
      <c r="F11" s="36"/>
      <c r="G11" s="36"/>
      <c r="H11" s="36">
        <f>'Line details'!Q100</f>
        <v>3676</v>
      </c>
      <c r="I11" s="36"/>
      <c r="J11" s="36"/>
      <c r="K11" s="36">
        <f>'Line details'!R100</f>
        <v>3751</v>
      </c>
      <c r="L11" s="36"/>
      <c r="M11" s="36"/>
      <c r="N11" s="36">
        <f>'Line details'!S100</f>
        <v>3846</v>
      </c>
      <c r="O11" s="36"/>
      <c r="P11" s="36"/>
    </row>
    <row r="12" spans="1:16" ht="19.5">
      <c r="A12" s="37">
        <v>5</v>
      </c>
      <c r="B12" s="36">
        <f>'Line details'!O101</f>
        <v>3556</v>
      </c>
      <c r="C12" s="36"/>
      <c r="D12" s="36"/>
      <c r="E12" s="36">
        <f>'Line details'!P101</f>
        <v>3552</v>
      </c>
      <c r="F12" s="36"/>
      <c r="G12" s="36"/>
      <c r="H12" s="36">
        <f>'Line details'!Q101</f>
        <v>3666</v>
      </c>
      <c r="I12" s="36"/>
      <c r="J12" s="36"/>
      <c r="K12" s="36"/>
      <c r="L12" s="36"/>
      <c r="M12" s="36"/>
      <c r="N12" s="36">
        <f>'Line details'!S101</f>
        <v>3792</v>
      </c>
      <c r="O12" s="36"/>
      <c r="P12" s="36"/>
    </row>
    <row r="13" spans="1:16" ht="19.5">
      <c r="A13" s="37">
        <v>6</v>
      </c>
      <c r="B13" s="36">
        <f>'Line details'!O102</f>
        <v>3520</v>
      </c>
      <c r="C13" s="36"/>
      <c r="D13" s="36"/>
      <c r="E13" s="36">
        <f>'Line details'!P102</f>
        <v>3518</v>
      </c>
      <c r="F13" s="36"/>
      <c r="G13" s="36"/>
      <c r="H13" s="36">
        <f>'Line details'!Q102</f>
        <v>3618</v>
      </c>
      <c r="I13" s="36"/>
      <c r="J13" s="36"/>
      <c r="K13" s="36"/>
      <c r="L13" s="36"/>
      <c r="M13" s="36"/>
      <c r="N13" s="36">
        <f>'Line details'!S102</f>
        <v>3777</v>
      </c>
      <c r="O13" s="36"/>
      <c r="P13" s="36"/>
    </row>
    <row r="14" spans="1:16" ht="19.5">
      <c r="A14" s="37">
        <v>7</v>
      </c>
      <c r="B14" s="36">
        <f>'Line details'!O103</f>
        <v>3517</v>
      </c>
      <c r="C14" s="36"/>
      <c r="D14" s="36"/>
      <c r="E14" s="36">
        <f>'Line details'!P103</f>
        <v>3516</v>
      </c>
      <c r="F14" s="36"/>
      <c r="G14" s="36"/>
      <c r="H14" s="36">
        <f>'Line details'!Q103</f>
        <v>3613</v>
      </c>
      <c r="I14" s="36"/>
      <c r="J14" s="36"/>
      <c r="K14" s="36"/>
      <c r="L14" s="36"/>
      <c r="M14" s="36"/>
      <c r="N14" s="36"/>
      <c r="O14" s="36"/>
      <c r="P14" s="36"/>
    </row>
    <row r="15" spans="1:16" ht="19.5">
      <c r="A15" s="37">
        <v>8</v>
      </c>
      <c r="B15" s="36">
        <f>'Line details'!O104</f>
        <v>3553</v>
      </c>
      <c r="C15" s="36"/>
      <c r="D15" s="36"/>
      <c r="E15" s="36">
        <f>'Line details'!P104</f>
        <v>3553</v>
      </c>
      <c r="F15" s="36"/>
      <c r="G15" s="36"/>
      <c r="H15" s="36">
        <f>'Line details'!Q104</f>
        <v>3638</v>
      </c>
      <c r="I15" s="36"/>
      <c r="J15" s="36"/>
      <c r="K15" s="36"/>
      <c r="L15" s="36"/>
      <c r="M15" s="36"/>
      <c r="N15" s="36"/>
      <c r="O15" s="36"/>
      <c r="P15" s="36"/>
    </row>
    <row r="16" spans="1:16" ht="19.5">
      <c r="A16" s="37">
        <v>9</v>
      </c>
      <c r="B16" s="36">
        <f>'Line details'!O105</f>
        <v>3524</v>
      </c>
      <c r="C16" s="36"/>
      <c r="D16" s="36"/>
      <c r="E16" s="36">
        <f>'Line details'!P105</f>
        <v>3523</v>
      </c>
      <c r="F16" s="36"/>
      <c r="G16" s="36"/>
      <c r="H16" s="36">
        <f>'Line details'!Q105</f>
        <v>3612</v>
      </c>
      <c r="I16" s="36"/>
      <c r="J16" s="36"/>
      <c r="K16" s="36"/>
      <c r="L16" s="36"/>
      <c r="M16" s="36"/>
      <c r="N16" s="36"/>
      <c r="O16" s="36"/>
      <c r="P16" s="36"/>
    </row>
    <row r="17" spans="1:16" ht="19.5">
      <c r="A17" s="37">
        <v>10</v>
      </c>
      <c r="B17" s="36">
        <f>'Line details'!O106</f>
        <v>3492</v>
      </c>
      <c r="C17" s="36"/>
      <c r="D17" s="36"/>
      <c r="E17" s="36">
        <f>'Line details'!P106</f>
        <v>3491</v>
      </c>
      <c r="F17" s="36"/>
      <c r="G17" s="36"/>
      <c r="H17" s="36">
        <f>'Line details'!Q106</f>
        <v>3572</v>
      </c>
      <c r="I17" s="36"/>
      <c r="J17" s="36"/>
      <c r="K17" s="36"/>
      <c r="L17" s="36"/>
      <c r="M17" s="36"/>
      <c r="N17" s="36"/>
      <c r="O17" s="36"/>
      <c r="P17" s="36"/>
    </row>
    <row r="18" spans="1:16" ht="19.5">
      <c r="A18" s="37">
        <v>11</v>
      </c>
      <c r="B18" s="36">
        <f>'Line details'!O107</f>
        <v>3469</v>
      </c>
      <c r="C18" s="36"/>
      <c r="D18" s="36"/>
      <c r="E18" s="36">
        <f>'Line details'!P107</f>
        <v>3465</v>
      </c>
      <c r="F18" s="36"/>
      <c r="G18" s="36"/>
      <c r="H18" s="36">
        <f>'Line details'!Q107</f>
        <v>3538</v>
      </c>
      <c r="I18" s="36"/>
      <c r="J18" s="36"/>
      <c r="K18" s="36"/>
      <c r="L18" s="36"/>
      <c r="M18" s="36"/>
      <c r="N18" s="36"/>
      <c r="O18" s="36"/>
      <c r="P18" s="36"/>
    </row>
    <row r="19" spans="1:16" ht="19.5">
      <c r="A19" s="37">
        <v>12</v>
      </c>
      <c r="B19" s="36">
        <f>'Line details'!O108</f>
        <v>3465</v>
      </c>
      <c r="C19" s="36"/>
      <c r="D19" s="36"/>
      <c r="E19" s="36">
        <f>'Line details'!P108</f>
        <v>3458</v>
      </c>
      <c r="F19" s="36"/>
      <c r="G19" s="36"/>
      <c r="H19" s="36">
        <f>'Line details'!Q108</f>
        <v>3523</v>
      </c>
      <c r="I19" s="36"/>
      <c r="J19" s="36"/>
      <c r="K19" s="36"/>
      <c r="L19" s="36"/>
      <c r="M19" s="36"/>
      <c r="N19" s="36"/>
      <c r="O19" s="36"/>
      <c r="P19" s="36"/>
    </row>
    <row r="20" spans="1:16" ht="19.5">
      <c r="A20" s="37">
        <v>13</v>
      </c>
      <c r="B20" s="36">
        <f>'Line details'!O109</f>
        <v>3373</v>
      </c>
      <c r="C20" s="36"/>
      <c r="D20" s="36"/>
      <c r="E20" s="36">
        <f>'Line details'!P109</f>
        <v>3373</v>
      </c>
      <c r="F20" s="36"/>
      <c r="G20" s="36"/>
      <c r="H20" s="36">
        <f>'Line details'!Q109</f>
        <v>3454</v>
      </c>
      <c r="I20" s="36"/>
      <c r="J20" s="36"/>
      <c r="K20" s="36"/>
      <c r="L20" s="36"/>
      <c r="M20" s="36"/>
      <c r="N20" s="36"/>
      <c r="O20" s="36"/>
      <c r="P20" s="36"/>
    </row>
    <row r="21" spans="1:16" ht="19.5">
      <c r="A21" s="37">
        <v>14</v>
      </c>
      <c r="B21" s="36">
        <f>'Line details'!O110</f>
        <v>3305</v>
      </c>
      <c r="C21" s="36"/>
      <c r="D21" s="36"/>
      <c r="E21" s="36">
        <f>'Line details'!P110</f>
        <v>3305</v>
      </c>
      <c r="F21" s="36"/>
      <c r="G21" s="36"/>
      <c r="H21" s="36">
        <f>'Line details'!Q110</f>
        <v>3385</v>
      </c>
      <c r="I21" s="36"/>
      <c r="J21" s="36"/>
      <c r="K21" s="36"/>
      <c r="L21" s="36"/>
      <c r="M21" s="36"/>
      <c r="N21" s="36"/>
      <c r="O21" s="36"/>
      <c r="P21" s="36"/>
    </row>
  </sheetData>
  <mergeCells count="6">
    <mergeCell ref="N6:P6"/>
    <mergeCell ref="I2:J2"/>
    <mergeCell ref="B6:D6"/>
    <mergeCell ref="E6:G6"/>
    <mergeCell ref="H6:J6"/>
    <mergeCell ref="K6:M6"/>
  </mergeCells>
  <pageMargins left="0.16" right="0.16" top="0.75" bottom="0.75" header="0.3" footer="0.3"/>
  <pageSetup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6"/>
  <sheetViews>
    <sheetView workbookViewId="0"/>
  </sheetViews>
  <sheetFormatPr defaultRowHeight="15"/>
  <cols>
    <col min="2" max="3" width="19.5703125" customWidth="1"/>
  </cols>
  <sheetData>
    <row r="1" spans="1:23" ht="20.25">
      <c r="A1" s="1" t="s">
        <v>84</v>
      </c>
    </row>
    <row r="2" spans="1:23">
      <c r="A2" s="2" t="s">
        <v>0</v>
      </c>
      <c r="B2" s="2" t="s">
        <v>1</v>
      </c>
    </row>
    <row r="3" spans="1:23">
      <c r="A3" s="2" t="s">
        <v>2</v>
      </c>
      <c r="B3" s="2" t="s">
        <v>3</v>
      </c>
    </row>
    <row r="5" spans="1:23" ht="20.25">
      <c r="A5" s="1" t="s">
        <v>85</v>
      </c>
    </row>
    <row r="7" spans="1:23" ht="20.25">
      <c r="A7" s="1" t="s">
        <v>86</v>
      </c>
    </row>
    <row r="8" spans="1:23">
      <c r="B8" s="4" t="s">
        <v>59</v>
      </c>
      <c r="D8" s="4" t="s">
        <v>60</v>
      </c>
      <c r="F8" s="4" t="s">
        <v>61</v>
      </c>
      <c r="H8" s="4" t="s">
        <v>62</v>
      </c>
      <c r="J8" s="4" t="s">
        <v>63</v>
      </c>
      <c r="L8" s="4" t="s">
        <v>64</v>
      </c>
      <c r="N8" s="4" t="s">
        <v>65</v>
      </c>
      <c r="P8" s="4" t="s">
        <v>66</v>
      </c>
      <c r="R8" s="4" t="s">
        <v>67</v>
      </c>
      <c r="T8" s="4" t="s">
        <v>68</v>
      </c>
      <c r="V8" s="4" t="s">
        <v>69</v>
      </c>
    </row>
    <row r="9" spans="1:23">
      <c r="B9" s="3" t="s">
        <v>87</v>
      </c>
      <c r="C9" s="3" t="s">
        <v>88</v>
      </c>
      <c r="D9" s="3" t="s">
        <v>87</v>
      </c>
      <c r="E9" s="3" t="s">
        <v>88</v>
      </c>
      <c r="F9" s="3" t="s">
        <v>87</v>
      </c>
      <c r="G9" s="3" t="s">
        <v>88</v>
      </c>
      <c r="H9" s="3" t="s">
        <v>87</v>
      </c>
      <c r="I9" s="3" t="s">
        <v>88</v>
      </c>
      <c r="J9" s="3" t="s">
        <v>87</v>
      </c>
      <c r="K9" s="3" t="s">
        <v>88</v>
      </c>
      <c r="L9" s="3" t="s">
        <v>87</v>
      </c>
      <c r="M9" s="3" t="s">
        <v>88</v>
      </c>
      <c r="N9" s="3" t="s">
        <v>87</v>
      </c>
      <c r="O9" s="3" t="s">
        <v>88</v>
      </c>
      <c r="P9" s="3" t="s">
        <v>87</v>
      </c>
      <c r="Q9" s="3" t="s">
        <v>88</v>
      </c>
      <c r="R9" s="3" t="s">
        <v>87</v>
      </c>
      <c r="S9" s="3" t="s">
        <v>88</v>
      </c>
      <c r="T9" s="3" t="s">
        <v>87</v>
      </c>
      <c r="U9" s="3" t="s">
        <v>88</v>
      </c>
      <c r="V9" s="3" t="s">
        <v>87</v>
      </c>
      <c r="W9" s="3" t="s">
        <v>88</v>
      </c>
    </row>
    <row r="10" spans="1:23">
      <c r="A10" s="3" t="s">
        <v>70</v>
      </c>
      <c r="B10">
        <v>433</v>
      </c>
      <c r="D10">
        <v>441</v>
      </c>
      <c r="F10">
        <v>551</v>
      </c>
      <c r="H10">
        <v>616</v>
      </c>
      <c r="I10">
        <v>20</v>
      </c>
      <c r="V10">
        <v>1102</v>
      </c>
    </row>
    <row r="11" spans="1:23">
      <c r="A11" s="3" t="s">
        <v>71</v>
      </c>
      <c r="B11">
        <v>377</v>
      </c>
      <c r="D11">
        <v>386</v>
      </c>
      <c r="F11">
        <v>493</v>
      </c>
      <c r="H11">
        <v>563</v>
      </c>
      <c r="I11">
        <v>20</v>
      </c>
      <c r="V11">
        <v>892</v>
      </c>
    </row>
    <row r="12" spans="1:23">
      <c r="A12" s="3" t="s">
        <v>72</v>
      </c>
      <c r="B12">
        <v>360</v>
      </c>
      <c r="D12">
        <v>370</v>
      </c>
      <c r="F12">
        <v>478</v>
      </c>
      <c r="H12">
        <v>542</v>
      </c>
      <c r="I12">
        <v>20</v>
      </c>
      <c r="V12">
        <v>868</v>
      </c>
    </row>
    <row r="13" spans="1:23">
      <c r="A13" s="3" t="s">
        <v>73</v>
      </c>
      <c r="B13">
        <v>383</v>
      </c>
      <c r="D13">
        <v>394</v>
      </c>
      <c r="F13">
        <v>490</v>
      </c>
      <c r="H13">
        <v>547</v>
      </c>
      <c r="I13">
        <v>20</v>
      </c>
      <c r="V13">
        <v>782</v>
      </c>
    </row>
    <row r="14" spans="1:23">
      <c r="A14" s="3" t="s">
        <v>74</v>
      </c>
      <c r="B14">
        <v>369</v>
      </c>
      <c r="D14">
        <v>380</v>
      </c>
      <c r="F14">
        <v>478</v>
      </c>
      <c r="V14">
        <v>728</v>
      </c>
    </row>
    <row r="15" spans="1:23">
      <c r="A15" s="3" t="s">
        <v>75</v>
      </c>
      <c r="B15">
        <v>334</v>
      </c>
      <c r="D15">
        <v>347</v>
      </c>
      <c r="F15">
        <v>431</v>
      </c>
      <c r="V15">
        <v>714</v>
      </c>
    </row>
    <row r="16" spans="1:23">
      <c r="A16" s="3" t="s">
        <v>76</v>
      </c>
      <c r="B16">
        <v>331</v>
      </c>
      <c r="D16">
        <v>345</v>
      </c>
      <c r="F16">
        <v>426</v>
      </c>
    </row>
    <row r="17" spans="1:8">
      <c r="A17" s="3" t="s">
        <v>77</v>
      </c>
      <c r="B17">
        <v>368</v>
      </c>
      <c r="D17">
        <v>383</v>
      </c>
      <c r="F17">
        <v>452</v>
      </c>
    </row>
    <row r="18" spans="1:8">
      <c r="A18" s="3" t="s">
        <v>78</v>
      </c>
      <c r="B18">
        <v>337</v>
      </c>
      <c r="D18">
        <v>351</v>
      </c>
      <c r="F18">
        <v>420</v>
      </c>
    </row>
    <row r="19" spans="1:8">
      <c r="A19" s="3" t="s">
        <v>79</v>
      </c>
      <c r="B19">
        <v>306</v>
      </c>
      <c r="D19">
        <v>320</v>
      </c>
      <c r="F19">
        <v>381</v>
      </c>
    </row>
    <row r="20" spans="1:8">
      <c r="A20" s="3" t="s">
        <v>80</v>
      </c>
      <c r="B20">
        <v>283</v>
      </c>
      <c r="D20">
        <v>294</v>
      </c>
      <c r="F20">
        <v>347</v>
      </c>
    </row>
    <row r="21" spans="1:8">
      <c r="A21" s="3" t="s">
        <v>81</v>
      </c>
      <c r="B21">
        <v>280</v>
      </c>
      <c r="D21">
        <v>288</v>
      </c>
      <c r="F21">
        <v>333</v>
      </c>
    </row>
    <row r="22" spans="1:8">
      <c r="A22" s="3" t="s">
        <v>82</v>
      </c>
      <c r="B22">
        <v>1176</v>
      </c>
      <c r="D22">
        <v>1178</v>
      </c>
      <c r="F22">
        <v>1261</v>
      </c>
    </row>
    <row r="23" spans="1:8">
      <c r="A23" s="3" t="s">
        <v>83</v>
      </c>
      <c r="D23">
        <v>1109</v>
      </c>
      <c r="F23">
        <v>1111</v>
      </c>
      <c r="H23">
        <v>1193</v>
      </c>
    </row>
    <row r="25" spans="1:8" ht="20.25">
      <c r="A25" s="1" t="s">
        <v>89</v>
      </c>
    </row>
    <row r="26" spans="1:8">
      <c r="A26" s="3" t="s">
        <v>90</v>
      </c>
      <c r="B26" s="3" t="s">
        <v>87</v>
      </c>
      <c r="C26" s="3" t="s">
        <v>88</v>
      </c>
    </row>
    <row r="27" spans="1:8">
      <c r="A27" t="s">
        <v>91</v>
      </c>
      <c r="B27">
        <v>800</v>
      </c>
    </row>
    <row r="28" spans="1:8">
      <c r="A28" t="s">
        <v>92</v>
      </c>
      <c r="B28">
        <v>800</v>
      </c>
    </row>
    <row r="29" spans="1:8">
      <c r="A29" t="s">
        <v>93</v>
      </c>
      <c r="B29">
        <v>800</v>
      </c>
    </row>
    <row r="30" spans="1:8">
      <c r="A30" t="s">
        <v>94</v>
      </c>
      <c r="B30">
        <v>800</v>
      </c>
    </row>
    <row r="31" spans="1:8">
      <c r="A31" t="s">
        <v>95</v>
      </c>
      <c r="B31">
        <v>800</v>
      </c>
    </row>
    <row r="32" spans="1:8">
      <c r="A32" t="s">
        <v>96</v>
      </c>
      <c r="B32">
        <v>800</v>
      </c>
    </row>
    <row r="33" spans="1:2">
      <c r="A33" t="s">
        <v>97</v>
      </c>
      <c r="B33">
        <v>800</v>
      </c>
    </row>
    <row r="34" spans="1:2">
      <c r="A34" t="s">
        <v>98</v>
      </c>
      <c r="B34">
        <v>800</v>
      </c>
    </row>
    <row r="35" spans="1:2">
      <c r="A35" t="s">
        <v>99</v>
      </c>
      <c r="B35">
        <v>800</v>
      </c>
    </row>
    <row r="36" spans="1:2">
      <c r="A36" t="s">
        <v>100</v>
      </c>
      <c r="B36">
        <v>800</v>
      </c>
    </row>
    <row r="37" spans="1:2">
      <c r="A37" t="s">
        <v>101</v>
      </c>
      <c r="B37">
        <v>800</v>
      </c>
    </row>
    <row r="38" spans="1:2">
      <c r="A38" t="s">
        <v>102</v>
      </c>
      <c r="B38">
        <v>800</v>
      </c>
    </row>
    <row r="39" spans="1:2">
      <c r="A39" t="s">
        <v>103</v>
      </c>
      <c r="B39">
        <v>800</v>
      </c>
    </row>
    <row r="40" spans="1:2">
      <c r="A40" t="s">
        <v>104</v>
      </c>
      <c r="B40">
        <v>800</v>
      </c>
    </row>
    <row r="41" spans="1:2">
      <c r="A41" t="s">
        <v>105</v>
      </c>
      <c r="B41">
        <v>800</v>
      </c>
    </row>
    <row r="42" spans="1:2">
      <c r="A42" t="s">
        <v>106</v>
      </c>
      <c r="B42">
        <v>800</v>
      </c>
    </row>
    <row r="43" spans="1:2">
      <c r="A43" t="s">
        <v>107</v>
      </c>
      <c r="B43">
        <v>800</v>
      </c>
    </row>
    <row r="44" spans="1:2">
      <c r="A44" t="s">
        <v>108</v>
      </c>
      <c r="B44">
        <v>800</v>
      </c>
    </row>
    <row r="45" spans="1:2">
      <c r="A45" t="s">
        <v>58</v>
      </c>
      <c r="B45">
        <v>1230</v>
      </c>
    </row>
    <row r="46" spans="1:2">
      <c r="A46" t="s">
        <v>109</v>
      </c>
      <c r="B46">
        <v>1130</v>
      </c>
    </row>
    <row r="47" spans="1:2">
      <c r="A47" t="s">
        <v>110</v>
      </c>
      <c r="B47">
        <v>1130</v>
      </c>
    </row>
    <row r="50" spans="1:23" ht="20.25">
      <c r="A50" s="1" t="s">
        <v>111</v>
      </c>
    </row>
    <row r="51" spans="1:23">
      <c r="B51" s="4" t="s">
        <v>59</v>
      </c>
      <c r="D51" s="4" t="s">
        <v>60</v>
      </c>
      <c r="F51" s="4" t="s">
        <v>61</v>
      </c>
      <c r="H51" s="4" t="s">
        <v>62</v>
      </c>
      <c r="J51" s="4" t="s">
        <v>63</v>
      </c>
      <c r="L51" s="4" t="s">
        <v>64</v>
      </c>
      <c r="N51" s="4" t="s">
        <v>65</v>
      </c>
      <c r="P51" s="4" t="s">
        <v>66</v>
      </c>
      <c r="R51" s="4" t="s">
        <v>67</v>
      </c>
      <c r="T51" s="4" t="s">
        <v>68</v>
      </c>
      <c r="V51" s="4" t="s">
        <v>69</v>
      </c>
    </row>
    <row r="52" spans="1:23">
      <c r="B52" s="3" t="s">
        <v>87</v>
      </c>
      <c r="C52" s="3" t="s">
        <v>88</v>
      </c>
      <c r="D52" s="3" t="s">
        <v>87</v>
      </c>
      <c r="E52" s="3" t="s">
        <v>88</v>
      </c>
      <c r="F52" s="3" t="s">
        <v>87</v>
      </c>
      <c r="G52" s="3" t="s">
        <v>88</v>
      </c>
      <c r="H52" s="3" t="s">
        <v>87</v>
      </c>
      <c r="I52" s="3" t="s">
        <v>88</v>
      </c>
      <c r="J52" s="3" t="s">
        <v>87</v>
      </c>
      <c r="K52" s="3" t="s">
        <v>88</v>
      </c>
      <c r="L52" s="3" t="s">
        <v>87</v>
      </c>
      <c r="M52" s="3" t="s">
        <v>88</v>
      </c>
      <c r="N52" s="3" t="s">
        <v>87</v>
      </c>
      <c r="O52" s="3" t="s">
        <v>88</v>
      </c>
      <c r="P52" s="3" t="s">
        <v>87</v>
      </c>
      <c r="Q52" s="3" t="s">
        <v>88</v>
      </c>
      <c r="R52" s="3" t="s">
        <v>87</v>
      </c>
      <c r="S52" s="3" t="s">
        <v>88</v>
      </c>
      <c r="T52" s="3" t="s">
        <v>87</v>
      </c>
      <c r="U52" s="3" t="s">
        <v>88</v>
      </c>
      <c r="V52" s="3" t="s">
        <v>87</v>
      </c>
      <c r="W52" s="3" t="s">
        <v>88</v>
      </c>
    </row>
    <row r="53" spans="1:23">
      <c r="A53" s="3" t="s">
        <v>70</v>
      </c>
      <c r="B53">
        <v>2400</v>
      </c>
      <c r="D53">
        <v>2400</v>
      </c>
      <c r="E53">
        <v>-15</v>
      </c>
      <c r="F53">
        <v>2400</v>
      </c>
      <c r="V53">
        <v>1750</v>
      </c>
      <c r="W53">
        <v>400</v>
      </c>
    </row>
    <row r="54" spans="1:23">
      <c r="A54" s="3" t="s">
        <v>71</v>
      </c>
      <c r="B54">
        <v>2400</v>
      </c>
      <c r="D54">
        <v>2400</v>
      </c>
      <c r="E54">
        <v>-15</v>
      </c>
      <c r="F54">
        <v>2400</v>
      </c>
    </row>
    <row r="55" spans="1:23">
      <c r="A55" s="3" t="s">
        <v>72</v>
      </c>
      <c r="B55">
        <v>2400</v>
      </c>
      <c r="D55">
        <v>2400</v>
      </c>
      <c r="E55">
        <v>-15</v>
      </c>
      <c r="F55">
        <v>2400</v>
      </c>
    </row>
    <row r="56" spans="1:23">
      <c r="A56" s="3" t="s">
        <v>73</v>
      </c>
      <c r="D56">
        <v>2200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DECAL</vt:lpstr>
      <vt:lpstr>Line check</vt:lpstr>
      <vt:lpstr>Line mods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products2</cp:lastModifiedBy>
  <cp:lastPrinted>2018-04-10T07:58:37Z</cp:lastPrinted>
  <dcterms:modified xsi:type="dcterms:W3CDTF">2018-08-28T01:07:12Z</dcterms:modified>
</cp:coreProperties>
</file>