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Line details" sheetId="1" r:id="rId1"/>
    <sheet name="DECAL" sheetId="4" r:id="rId2"/>
    <sheet name="Line check" sheetId="2" r:id="rId3"/>
    <sheet name="Line mods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D65" i="1"/>
  <c r="D66"/>
  <c r="D67"/>
  <c r="D68"/>
  <c r="D69"/>
  <c r="D70"/>
  <c r="D71"/>
  <c r="D72"/>
  <c r="D73"/>
  <c r="D74"/>
  <c r="D75"/>
  <c r="D76"/>
  <c r="D77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5"/>
  <c r="I16" i="4" s="1"/>
  <c r="D106" i="1"/>
  <c r="D107"/>
  <c r="E2" i="4" s="1"/>
  <c r="D108" i="1"/>
  <c r="D109"/>
  <c r="E4" i="4" s="1"/>
  <c r="D110" i="1"/>
  <c r="D111"/>
  <c r="E6" i="4" s="1"/>
  <c r="D112" i="1"/>
  <c r="D113"/>
  <c r="E8" i="4" s="1"/>
  <c r="D114" i="1"/>
  <c r="D115"/>
  <c r="E10" i="4" s="1"/>
  <c r="D116" i="1"/>
  <c r="D121"/>
  <c r="D122"/>
  <c r="D123"/>
  <c r="D124"/>
  <c r="D125"/>
  <c r="D126"/>
  <c r="D127"/>
  <c r="D140"/>
  <c r="D136"/>
  <c r="D132"/>
  <c r="D120"/>
  <c r="D104"/>
  <c r="D81"/>
  <c r="D64"/>
  <c r="D45"/>
  <c r="D41"/>
  <c r="D37"/>
  <c r="D33"/>
  <c r="B22" i="2"/>
  <c r="H22"/>
  <c r="E22"/>
  <c r="P123" i="1"/>
  <c r="O123"/>
  <c r="N123"/>
  <c r="P122"/>
  <c r="O122"/>
  <c r="N122"/>
  <c r="P121"/>
  <c r="O121"/>
  <c r="N121"/>
  <c r="P120"/>
  <c r="O120"/>
  <c r="N120"/>
  <c r="P119"/>
  <c r="O119"/>
  <c r="N119"/>
  <c r="P118"/>
  <c r="O118"/>
  <c r="N118"/>
  <c r="P117"/>
  <c r="O117"/>
  <c r="N117"/>
  <c r="P116"/>
  <c r="O116"/>
  <c r="N116"/>
  <c r="R115"/>
  <c r="P115"/>
  <c r="O115"/>
  <c r="N115"/>
  <c r="R114"/>
  <c r="P114"/>
  <c r="O114"/>
  <c r="N114"/>
  <c r="R113"/>
  <c r="Q113"/>
  <c r="P113"/>
  <c r="O113"/>
  <c r="N113"/>
  <c r="R112"/>
  <c r="Q112"/>
  <c r="P112"/>
  <c r="O112"/>
  <c r="N112"/>
  <c r="R111"/>
  <c r="Q111"/>
  <c r="P111"/>
  <c r="O111"/>
  <c r="N111"/>
  <c r="R110"/>
  <c r="Q110"/>
  <c r="P110"/>
  <c r="O110"/>
  <c r="N110"/>
  <c r="R98"/>
  <c r="R97"/>
  <c r="R96"/>
  <c r="R95"/>
  <c r="R94"/>
  <c r="R93"/>
  <c r="N93"/>
  <c r="O93"/>
  <c r="P93"/>
  <c r="Q93"/>
  <c r="N94"/>
  <c r="O94"/>
  <c r="P94"/>
  <c r="Q94"/>
  <c r="N95"/>
  <c r="O95"/>
  <c r="P95"/>
  <c r="Q95"/>
  <c r="N96"/>
  <c r="O96"/>
  <c r="P96"/>
  <c r="Q96"/>
  <c r="N97"/>
  <c r="O97"/>
  <c r="P97"/>
  <c r="N98"/>
  <c r="O98"/>
  <c r="P98"/>
  <c r="N99"/>
  <c r="O99"/>
  <c r="P99"/>
  <c r="N100"/>
  <c r="O100"/>
  <c r="P100"/>
  <c r="N101"/>
  <c r="O101"/>
  <c r="P101"/>
  <c r="N102"/>
  <c r="O102"/>
  <c r="P102"/>
  <c r="N103"/>
  <c r="O103"/>
  <c r="P103"/>
  <c r="N104"/>
  <c r="O104"/>
  <c r="P104"/>
  <c r="N105"/>
  <c r="O105"/>
  <c r="P105"/>
  <c r="N106"/>
  <c r="O106"/>
  <c r="P106"/>
  <c r="P128"/>
  <c r="H9" i="2" s="1"/>
  <c r="O129" i="1"/>
  <c r="E10" i="2" s="1"/>
  <c r="N130" i="1"/>
  <c r="B11" i="2" s="1"/>
  <c r="R130" i="1"/>
  <c r="Q131"/>
  <c r="K12" i="2" s="1"/>
  <c r="P132" i="1"/>
  <c r="H13" i="2" s="1"/>
  <c r="P133" i="1"/>
  <c r="H14" i="2" s="1"/>
  <c r="P134" i="1"/>
  <c r="H15" i="2" s="1"/>
  <c r="N136" i="1"/>
  <c r="B17" i="2" s="1"/>
  <c r="O137" i="1"/>
  <c r="E18" i="2" s="1"/>
  <c r="P138" i="1"/>
  <c r="H19" i="2" s="1"/>
  <c r="N140" i="1"/>
  <c r="B21" i="2" s="1"/>
  <c r="O140" i="1"/>
  <c r="E21" i="2" s="1"/>
  <c r="N141" i="1"/>
  <c r="O141"/>
  <c r="P141"/>
  <c r="N128"/>
  <c r="B9" i="2" s="1"/>
  <c r="R128" i="1"/>
  <c r="Q129"/>
  <c r="K10" i="2" s="1"/>
  <c r="P130" i="1"/>
  <c r="O131"/>
  <c r="E12" i="2" s="1"/>
  <c r="N132" i="1"/>
  <c r="B13" i="2" s="1"/>
  <c r="N133" i="1"/>
  <c r="B14" i="2" s="1"/>
  <c r="N134" i="1"/>
  <c r="O135"/>
  <c r="E16" i="2" s="1"/>
  <c r="P136" i="1"/>
  <c r="N138"/>
  <c r="B19" i="2" s="1"/>
  <c r="O139" i="1"/>
  <c r="P140"/>
  <c r="H21" i="2" s="1"/>
  <c r="H11"/>
  <c r="H17"/>
  <c r="E20"/>
  <c r="B15"/>
  <c r="B13" i="4"/>
  <c r="C13"/>
  <c r="A9"/>
  <c r="B9"/>
  <c r="C9"/>
  <c r="B10"/>
  <c r="C10"/>
  <c r="A7"/>
  <c r="B7"/>
  <c r="C7"/>
  <c r="B8"/>
  <c r="C8"/>
  <c r="B2"/>
  <c r="C2"/>
  <c r="B3"/>
  <c r="C3"/>
  <c r="B4"/>
  <c r="C4"/>
  <c r="A5"/>
  <c r="B5"/>
  <c r="C5"/>
  <c r="B6"/>
  <c r="C6"/>
  <c r="F14"/>
  <c r="G14"/>
  <c r="F15"/>
  <c r="G15"/>
  <c r="F16"/>
  <c r="G16"/>
  <c r="B1"/>
  <c r="C1"/>
  <c r="F11"/>
  <c r="G11"/>
  <c r="E12"/>
  <c r="F12"/>
  <c r="G12"/>
  <c r="F13"/>
  <c r="G13"/>
  <c r="F2"/>
  <c r="G2"/>
  <c r="F3"/>
  <c r="G3"/>
  <c r="F4"/>
  <c r="G4"/>
  <c r="F5"/>
  <c r="G5"/>
  <c r="F6"/>
  <c r="G6"/>
  <c r="F7"/>
  <c r="G7"/>
  <c r="F8"/>
  <c r="G8"/>
  <c r="F9"/>
  <c r="G9"/>
  <c r="F10"/>
  <c r="G10"/>
  <c r="J16"/>
  <c r="K16"/>
  <c r="F1"/>
  <c r="G1"/>
  <c r="J12"/>
  <c r="K12"/>
  <c r="J13"/>
  <c r="K13"/>
  <c r="I14"/>
  <c r="J14"/>
  <c r="K14"/>
  <c r="J15"/>
  <c r="K15"/>
  <c r="J2"/>
  <c r="K2"/>
  <c r="J3"/>
  <c r="K3"/>
  <c r="J4"/>
  <c r="K4"/>
  <c r="J5"/>
  <c r="K5"/>
  <c r="J6"/>
  <c r="K6"/>
  <c r="J7"/>
  <c r="K7"/>
  <c r="J8"/>
  <c r="K8"/>
  <c r="J9"/>
  <c r="K9"/>
  <c r="J10"/>
  <c r="K10"/>
  <c r="J11"/>
  <c r="K11"/>
  <c r="N11"/>
  <c r="O11"/>
  <c r="N12"/>
  <c r="O12"/>
  <c r="N13"/>
  <c r="O13"/>
  <c r="N14"/>
  <c r="O14"/>
  <c r="N15"/>
  <c r="O15"/>
  <c r="N16"/>
  <c r="O16"/>
  <c r="J1"/>
  <c r="K1"/>
  <c r="N2"/>
  <c r="O2"/>
  <c r="N3"/>
  <c r="O3"/>
  <c r="N4"/>
  <c r="O4"/>
  <c r="N5"/>
  <c r="O5"/>
  <c r="N6"/>
  <c r="O6"/>
  <c r="N7"/>
  <c r="O7"/>
  <c r="N8"/>
  <c r="O8"/>
  <c r="M9"/>
  <c r="N9"/>
  <c r="O9"/>
  <c r="N10"/>
  <c r="O10"/>
  <c r="R12"/>
  <c r="S12"/>
  <c r="R13"/>
  <c r="S13"/>
  <c r="R14"/>
  <c r="S14"/>
  <c r="R15"/>
  <c r="S15"/>
  <c r="R16"/>
  <c r="S16"/>
  <c r="N1"/>
  <c r="O1"/>
  <c r="R11"/>
  <c r="S11"/>
  <c r="Q10"/>
  <c r="R10"/>
  <c r="S10"/>
  <c r="Q8"/>
  <c r="R8"/>
  <c r="S8"/>
  <c r="R9"/>
  <c r="S9"/>
  <c r="Q6"/>
  <c r="R6"/>
  <c r="S6"/>
  <c r="R7"/>
  <c r="S7"/>
  <c r="Q4"/>
  <c r="R4"/>
  <c r="S4"/>
  <c r="R5"/>
  <c r="S5"/>
  <c r="R3"/>
  <c r="S3"/>
  <c r="E14"/>
  <c r="E15"/>
  <c r="E16"/>
  <c r="A1"/>
  <c r="A2"/>
  <c r="A3"/>
  <c r="A4"/>
  <c r="E1"/>
  <c r="E3"/>
  <c r="E5"/>
  <c r="E7"/>
  <c r="E9"/>
  <c r="E11"/>
  <c r="M11"/>
  <c r="M12"/>
  <c r="M13"/>
  <c r="M14"/>
  <c r="M15"/>
  <c r="M16"/>
  <c r="I1"/>
  <c r="I2"/>
  <c r="I3"/>
  <c r="I4"/>
  <c r="I5"/>
  <c r="I6"/>
  <c r="I7"/>
  <c r="I8"/>
  <c r="I9"/>
  <c r="I10"/>
  <c r="I11"/>
  <c r="I12"/>
  <c r="I13"/>
  <c r="Q12"/>
  <c r="Q13"/>
  <c r="Q14"/>
  <c r="Q15"/>
  <c r="Q16"/>
  <c r="M1"/>
  <c r="M2"/>
  <c r="M3"/>
  <c r="M4"/>
  <c r="M5"/>
  <c r="M6"/>
  <c r="M7"/>
  <c r="M8"/>
  <c r="S1"/>
  <c r="D16" i="1"/>
  <c r="Q1" i="4" s="1"/>
  <c r="Q3"/>
  <c r="Q5"/>
  <c r="Q7"/>
  <c r="Q9"/>
  <c r="Q11"/>
  <c r="M10"/>
  <c r="I15"/>
  <c r="E13"/>
  <c r="A6"/>
  <c r="A8"/>
  <c r="A10"/>
  <c r="P139" i="1" l="1"/>
  <c r="H20" i="2" s="1"/>
  <c r="N139" i="1"/>
  <c r="B20" i="2" s="1"/>
  <c r="O138" i="1"/>
  <c r="E19" i="2" s="1"/>
  <c r="P137" i="1"/>
  <c r="H18" i="2" s="1"/>
  <c r="N137" i="1"/>
  <c r="B18" i="2" s="1"/>
  <c r="O136" i="1"/>
  <c r="E17" i="2" s="1"/>
  <c r="P135" i="1"/>
  <c r="H16" i="2" s="1"/>
  <c r="N135" i="1"/>
  <c r="B16" i="2" s="1"/>
  <c r="O134" i="1"/>
  <c r="E15" i="2" s="1"/>
  <c r="R133" i="1"/>
  <c r="O133"/>
  <c r="E14" i="2" s="1"/>
  <c r="R132" i="1"/>
  <c r="O132"/>
  <c r="E13" i="2" s="1"/>
  <c r="R131" i="1"/>
  <c r="P131"/>
  <c r="H12" i="2" s="1"/>
  <c r="N131" i="1"/>
  <c r="B12" i="2" s="1"/>
  <c r="Q130" i="1"/>
  <c r="K11" i="2" s="1"/>
  <c r="O130" i="1"/>
  <c r="E11" i="2" s="1"/>
  <c r="R129" i="1"/>
  <c r="P129"/>
  <c r="H10" i="2" s="1"/>
  <c r="N129" i="1"/>
  <c r="B10" i="2" s="1"/>
  <c r="Q128" i="1"/>
  <c r="K9" i="2" s="1"/>
  <c r="O128" i="1"/>
  <c r="E9" i="2" s="1"/>
</calcChain>
</file>

<file path=xl/sharedStrings.xml><?xml version="1.0" encoding="utf-8"?>
<sst xmlns="http://schemas.openxmlformats.org/spreadsheetml/2006/main" count="438" uniqueCount="150">
  <si>
    <t>Prototype</t>
  </si>
  <si>
    <t>Rapi Dos 15m mk1 New Construction</t>
  </si>
  <si>
    <t>Export name</t>
  </si>
  <si>
    <t>RapiDos15mmk1NewConstruction</t>
  </si>
  <si>
    <t>Name</t>
  </si>
  <si>
    <t>No.</t>
  </si>
  <si>
    <t>Sewn</t>
  </si>
  <si>
    <t>KR1</t>
  </si>
  <si>
    <t>BR4</t>
  </si>
  <si>
    <t>B12</t>
  </si>
  <si>
    <t>B11</t>
  </si>
  <si>
    <t>B10</t>
  </si>
  <si>
    <t>B6</t>
  </si>
  <si>
    <t>B7</t>
  </si>
  <si>
    <t>B9</t>
  </si>
  <si>
    <t>B3</t>
  </si>
  <si>
    <t>B2</t>
  </si>
  <si>
    <t>B5</t>
  </si>
  <si>
    <t>B8</t>
  </si>
  <si>
    <t>B4</t>
  </si>
  <si>
    <t>B1</t>
  </si>
  <si>
    <t>B14</t>
  </si>
  <si>
    <t>B13</t>
  </si>
  <si>
    <t>C12</t>
  </si>
  <si>
    <t>C11</t>
  </si>
  <si>
    <t>C10</t>
  </si>
  <si>
    <t>C9</t>
  </si>
  <si>
    <t>C7</t>
  </si>
  <si>
    <t>C6</t>
  </si>
  <si>
    <t>C8</t>
  </si>
  <si>
    <t>C3</t>
  </si>
  <si>
    <t>C5</t>
  </si>
  <si>
    <t>C2</t>
  </si>
  <si>
    <t>C4</t>
  </si>
  <si>
    <t>C1</t>
  </si>
  <si>
    <t>D3</t>
  </si>
  <si>
    <t>D4</t>
  </si>
  <si>
    <t>D2</t>
  </si>
  <si>
    <t>D1</t>
  </si>
  <si>
    <t>C14</t>
  </si>
  <si>
    <t>C13</t>
  </si>
  <si>
    <t>A12</t>
  </si>
  <si>
    <t>A11</t>
  </si>
  <si>
    <t>A10</t>
  </si>
  <si>
    <t>A7</t>
  </si>
  <si>
    <t>A6</t>
  </si>
  <si>
    <t>A9</t>
  </si>
  <si>
    <t>A3</t>
  </si>
  <si>
    <t>A5</t>
  </si>
  <si>
    <t>A2</t>
  </si>
  <si>
    <t>A8</t>
  </si>
  <si>
    <t>A4</t>
  </si>
  <si>
    <t>A1</t>
  </si>
  <si>
    <t>A13</t>
  </si>
  <si>
    <t>K6</t>
  </si>
  <si>
    <t>K5</t>
  </si>
  <si>
    <t>K4</t>
  </si>
  <si>
    <t>K3</t>
  </si>
  <si>
    <t>K2</t>
  </si>
  <si>
    <t>K1</t>
  </si>
  <si>
    <t>KM1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</si>
  <si>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</si>
  <si>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</si>
  <si>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</si>
  <si>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</si>
  <si>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</si>
  <si>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</si>
  <si>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</si>
  <si>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</si>
  <si>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</si>
  <si>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</si>
  <si>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</si>
  <si>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</si>
  <si>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</si>
  <si>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</si>
  <si>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</si>
  <si>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</si>
  <si>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</si>
  <si>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</si>
  <si>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</si>
  <si>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</si>
  <si>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</si>
  <si>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</si>
  <si>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</si>
  <si>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</si>
  <si>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</si>
  <si>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Line modifications</t>
  </si>
  <si>
    <t>Individual line lengths</t>
  </si>
  <si>
    <t>Upper/body lines</t>
  </si>
  <si>
    <t>Calc.</t>
  </si>
  <si>
    <t>Adjust</t>
  </si>
  <si>
    <t>Mid lines</t>
  </si>
  <si>
    <t>Full name</t>
  </si>
  <si>
    <t>AM1</t>
  </si>
  <si>
    <t>AM2</t>
  </si>
  <si>
    <t>AM3</t>
  </si>
  <si>
    <t>AM4</t>
  </si>
  <si>
    <t>AM5</t>
  </si>
  <si>
    <t>AM6</t>
  </si>
  <si>
    <t>BM1</t>
  </si>
  <si>
    <t>BM2</t>
  </si>
  <si>
    <t>BM3</t>
  </si>
  <si>
    <t>BM4</t>
  </si>
  <si>
    <t>BM5</t>
  </si>
  <si>
    <t>BM6</t>
  </si>
  <si>
    <t>CM1</t>
  </si>
  <si>
    <t>CM2</t>
  </si>
  <si>
    <t>CM3</t>
  </si>
  <si>
    <t>CM4</t>
  </si>
  <si>
    <t>CM5</t>
  </si>
  <si>
    <t>CM6</t>
  </si>
  <si>
    <t>KM2</t>
  </si>
  <si>
    <t>KM3</t>
  </si>
  <si>
    <t>Riser lines</t>
  </si>
  <si>
    <t>LIN-6843-160-05</t>
  </si>
  <si>
    <t>LIN-6843-200-05</t>
  </si>
  <si>
    <t>LIN-6843-240-18</t>
  </si>
  <si>
    <t>LIN-DSL-70-BLUE</t>
  </si>
  <si>
    <t>LIN-DSL-70-GREN</t>
  </si>
  <si>
    <t>LIN-DSL-70-RED</t>
  </si>
  <si>
    <t>LIN-DSL-70-YELLO</t>
  </si>
  <si>
    <t>LIN-DSL-140-BLUE</t>
  </si>
  <si>
    <t>LIN-DSL-140-GREE</t>
  </si>
  <si>
    <t>LIN-DSL-140-RED</t>
  </si>
  <si>
    <t>AM1-6</t>
  </si>
  <si>
    <t>CM1-4</t>
  </si>
  <si>
    <t>BM1-6</t>
  </si>
  <si>
    <t>Cut</t>
  </si>
  <si>
    <t>CUT</t>
  </si>
  <si>
    <t>Rapidos 15M</t>
  </si>
  <si>
    <t>LIN-10-200-41</t>
  </si>
  <si>
    <t>LIN-6843-160-6</t>
  </si>
  <si>
    <t>Rapidos 15m production lines</t>
  </si>
  <si>
    <t>Serial Number</t>
  </si>
  <si>
    <t>Checked by:</t>
  </si>
  <si>
    <t>Colour:</t>
  </si>
  <si>
    <t>Date of manufacture:</t>
  </si>
  <si>
    <t>LEFT</t>
  </si>
  <si>
    <t>RIGHT</t>
  </si>
  <si>
    <t>RAPIDOS-15M</t>
  </si>
  <si>
    <t>M</t>
  </si>
  <si>
    <t>EURO</t>
  </si>
  <si>
    <t>BR1-3</t>
  </si>
  <si>
    <t>CR1-3</t>
  </si>
  <si>
    <t>AR1-3</t>
  </si>
  <si>
    <t>CM5,6</t>
  </si>
  <si>
    <t>KM2,3</t>
  </si>
  <si>
    <t>Mark at: 2250</t>
  </si>
  <si>
    <t>2500 
2250
2225</t>
  </si>
  <si>
    <t>A14</t>
  </si>
</sst>
</file>

<file path=xl/styles.xml><?xml version="1.0" encoding="utf-8"?>
<styleSheet xmlns="http://schemas.openxmlformats.org/spreadsheetml/2006/main">
  <fonts count="28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0"/>
      <name val="Arial"/>
      <family val="2"/>
    </font>
    <font>
      <i/>
      <u/>
      <sz val="10"/>
      <color indexed="8"/>
      <name val="VNI-Times"/>
    </font>
    <font>
      <sz val="10"/>
      <color indexed="8"/>
      <name val="VNI-Times"/>
    </font>
    <font>
      <b/>
      <sz val="10"/>
      <color indexed="8"/>
      <name val="VNI-Times"/>
    </font>
    <font>
      <sz val="10"/>
      <name val="Calibri"/>
      <family val="2"/>
    </font>
    <font>
      <b/>
      <sz val="18"/>
      <color indexed="8"/>
      <name val="VNI-Times"/>
    </font>
    <font>
      <b/>
      <sz val="14"/>
      <name val="Calibri"/>
      <family val="2"/>
    </font>
    <font>
      <b/>
      <sz val="22"/>
      <color indexed="8"/>
      <name val="VNI-Times"/>
    </font>
    <font>
      <sz val="14"/>
      <color indexed="8"/>
      <name val="VNI-Times"/>
    </font>
    <font>
      <b/>
      <sz val="13"/>
      <color indexed="8"/>
      <name val="VNI-Times"/>
    </font>
    <font>
      <sz val="11"/>
      <color indexed="8"/>
      <name val="VNI-Times"/>
    </font>
    <font>
      <b/>
      <sz val="14"/>
      <color indexed="8"/>
      <name val="VNI-Times"/>
    </font>
    <font>
      <sz val="12"/>
      <color indexed="8"/>
      <name val="VNI-Times"/>
    </font>
    <font>
      <b/>
      <sz val="12"/>
      <color indexed="8"/>
      <name val="Times New Roman"/>
      <family val="1"/>
    </font>
    <font>
      <sz val="12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</font>
    <font>
      <sz val="12"/>
      <color rgb="FFFF0000"/>
      <name val="VNI-Time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63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1" fontId="9" fillId="0" borderId="0" xfId="0" applyNumberFormat="1" applyFont="1" applyAlignment="1">
      <alignment horizontal="center" vertical="distributed" textRotation="180"/>
    </xf>
    <xf numFmtId="0" fontId="10" fillId="0" borderId="0" xfId="0" applyFont="1" applyAlignment="1">
      <alignment horizontal="center" vertical="distributed" textRotation="180" wrapText="1"/>
    </xf>
    <xf numFmtId="0" fontId="10" fillId="0" borderId="0" xfId="0" applyFont="1" applyAlignment="1">
      <alignment horizontal="center" vertical="distributed" textRotation="180"/>
    </xf>
    <xf numFmtId="0" fontId="11" fillId="0" borderId="0" xfId="0" applyFont="1" applyAlignment="1">
      <alignment vertical="center" textRotation="180" wrapText="1"/>
    </xf>
    <xf numFmtId="0" fontId="12" fillId="0" borderId="0" xfId="0" applyFont="1"/>
    <xf numFmtId="0" fontId="0" fillId="2" borderId="0" xfId="0" applyFill="1"/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13" fillId="0" borderId="0" xfId="0" applyNumberFormat="1" applyFont="1" applyFill="1" applyBorder="1" applyAlignment="1" applyProtection="1">
      <alignment horizontal="left"/>
    </xf>
    <xf numFmtId="0" fontId="2" fillId="2" borderId="0" xfId="6" applyNumberFormat="1" applyFont="1" applyFill="1">
      <alignment horizontal="right"/>
    </xf>
    <xf numFmtId="0" fontId="2" fillId="2" borderId="0" xfId="4" applyNumberFormat="1" applyFont="1" applyFill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4" xfId="0" applyFont="1" applyBorder="1" applyAlignment="1"/>
    <xf numFmtId="0" fontId="19" fillId="0" borderId="5" xfId="0" applyFont="1" applyBorder="1" applyAlignment="1"/>
    <xf numFmtId="0" fontId="19" fillId="0" borderId="6" xfId="0" applyFont="1" applyBorder="1" applyAlignment="1"/>
    <xf numFmtId="0" fontId="19" fillId="0" borderId="0" xfId="0" applyFont="1" applyAlignment="1">
      <alignment horizontal="right"/>
    </xf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0" xfId="0" applyFont="1" applyBorder="1"/>
    <xf numFmtId="0" fontId="19" fillId="0" borderId="0" xfId="0" applyFont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1" fontId="21" fillId="0" borderId="1" xfId="0" applyNumberFormat="1" applyFont="1" applyFill="1" applyBorder="1" applyAlignment="1" applyProtection="1">
      <alignment horizontal="left" vertical="top"/>
    </xf>
    <xf numFmtId="0" fontId="22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23" fillId="0" borderId="1" xfId="0" applyNumberFormat="1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25" fillId="0" borderId="1" xfId="7" applyNumberFormat="1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1" xfId="7" applyNumberFormat="1" applyFont="1" applyFill="1" applyBorder="1" applyAlignment="1">
      <alignment horizontal="left"/>
    </xf>
    <xf numFmtId="0" fontId="2" fillId="0" borderId="1" xfId="4" applyNumberFormat="1" applyFont="1" applyFill="1" applyBorder="1" applyAlignment="1">
      <alignment horizontal="left"/>
    </xf>
    <xf numFmtId="0" fontId="2" fillId="0" borderId="1" xfId="6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1" xfId="7" applyNumberFormat="1" applyFont="1" applyFill="1" applyBorder="1" applyAlignment="1">
      <alignment horizontal="left"/>
    </xf>
    <xf numFmtId="0" fontId="26" fillId="0" borderId="0" xfId="0" applyFont="1"/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14" fillId="0" borderId="2" xfId="0" applyNumberFormat="1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9" fillId="0" borderId="1" xfId="4" applyFont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7" fillId="0" borderId="1" xfId="0" applyFont="1" applyBorder="1" applyAlignment="1">
      <alignment horizontal="right"/>
    </xf>
    <xf numFmtId="0" fontId="27" fillId="0" borderId="1" xfId="0" applyFont="1" applyBorder="1"/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50986</xdr:rowOff>
    </xdr:from>
    <xdr:to>
      <xdr:col>3</xdr:col>
      <xdr:colOff>615358</xdr:colOff>
      <xdr:row>11</xdr:row>
      <xdr:rowOff>95760</xdr:rowOff>
    </xdr:to>
    <xdr:pic>
      <xdr:nvPicPr>
        <xdr:cNvPr id="2" name="Picture 1" descr="MAY DAY 10-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24" y="689721"/>
          <a:ext cx="5512328" cy="2122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108858</xdr:rowOff>
    </xdr:from>
    <xdr:to>
      <xdr:col>3</xdr:col>
      <xdr:colOff>552451</xdr:colOff>
      <xdr:row>29</xdr:row>
      <xdr:rowOff>174173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0" y="4191001"/>
          <a:ext cx="5505451" cy="1970315"/>
          <a:chOff x="0" y="6544234"/>
          <a:chExt cx="5311588" cy="2510119"/>
        </a:xfrm>
      </xdr:grpSpPr>
      <xdr:pic>
        <xdr:nvPicPr>
          <xdr:cNvPr id="6" name="Picture 6" descr="Untitled-111111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6544234"/>
            <a:ext cx="5311588" cy="2510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Rectangle 6"/>
          <xdr:cNvSpPr/>
        </xdr:nvSpPr>
        <xdr:spPr>
          <a:xfrm>
            <a:off x="3121821" y="8660609"/>
            <a:ext cx="1650747" cy="356831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n-US" sz="1400"/>
              <a:t>10</a:t>
            </a:r>
            <a:r>
              <a:rPr lang="en-US" sz="1400" baseline="0"/>
              <a:t> mui 1.8cm</a:t>
            </a:r>
            <a:endParaRPr lang="en-US" sz="1400"/>
          </a:p>
        </xdr:txBody>
      </xdr:sp>
    </xdr:grpSp>
    <xdr:clientData/>
  </xdr:twoCellAnchor>
  <xdr:twoCellAnchor editAs="oneCell">
    <xdr:from>
      <xdr:col>0</xdr:col>
      <xdr:colOff>0</xdr:colOff>
      <xdr:row>49</xdr:row>
      <xdr:rowOff>108857</xdr:rowOff>
    </xdr:from>
    <xdr:to>
      <xdr:col>3</xdr:col>
      <xdr:colOff>598714</xdr:colOff>
      <xdr:row>60</xdr:row>
      <xdr:rowOff>131270</xdr:rowOff>
    </xdr:to>
    <xdr:pic>
      <xdr:nvPicPr>
        <xdr:cNvPr id="8" name="Picture 4" descr="Untitled-111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0491107"/>
          <a:ext cx="5551714" cy="2117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pex/parapex/Customers/Ozone%20gliders/Protos/Rapi%20Dos/Rapi%20Dos%2015m/Rapi%20Dos%2015m%20mk1%20(18-11-2017)/lines/line%20details%20RapiDos15mmk1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ne details"/>
      <sheetName val="DECAL"/>
      <sheetName val="Line check"/>
      <sheetName val="Line mods"/>
    </sheetNames>
    <sheetDataSet>
      <sheetData sheetId="0" refreshError="1">
        <row r="18">
          <cell r="A18" t="str">
            <v>KR1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1"/>
  <sheetViews>
    <sheetView tabSelected="1" zoomScale="70" zoomScaleNormal="70" workbookViewId="0">
      <selection activeCell="D64" sqref="D64:D77"/>
    </sheetView>
  </sheetViews>
  <sheetFormatPr defaultRowHeight="15"/>
  <cols>
    <col min="1" max="1" width="56" style="15" customWidth="1"/>
    <col min="2" max="3" width="9.140625" style="15"/>
    <col min="4" max="4" width="10.28515625" style="15" customWidth="1"/>
  </cols>
  <sheetData>
    <row r="1" spans="1:11" ht="27">
      <c r="A1" s="17" t="s">
        <v>132</v>
      </c>
      <c r="B1" s="11"/>
      <c r="C1" s="56">
        <v>43137</v>
      </c>
      <c r="D1" s="57"/>
    </row>
    <row r="2" spans="1:11" ht="15.75">
      <c r="A2" s="11"/>
      <c r="B2" s="11"/>
      <c r="C2" s="11"/>
      <c r="D2" s="11"/>
      <c r="F2" s="38" t="s">
        <v>130</v>
      </c>
      <c r="G2" s="39"/>
      <c r="H2" s="39"/>
      <c r="I2" s="40" t="s">
        <v>140</v>
      </c>
      <c r="J2" s="41">
        <v>0.2424</v>
      </c>
      <c r="K2" s="42" t="s">
        <v>141</v>
      </c>
    </row>
    <row r="3" spans="1:11" ht="15.75">
      <c r="A3" s="11"/>
      <c r="B3" s="11"/>
      <c r="C3" s="11"/>
      <c r="D3" s="11"/>
      <c r="F3" s="43" t="s">
        <v>114</v>
      </c>
      <c r="G3" s="39"/>
      <c r="H3" s="39"/>
      <c r="I3" s="40" t="s">
        <v>140</v>
      </c>
      <c r="J3" s="41">
        <v>0.15279999999999999</v>
      </c>
      <c r="K3" s="40" t="s">
        <v>141</v>
      </c>
    </row>
    <row r="4" spans="1:11" ht="15.75">
      <c r="A4" s="11"/>
      <c r="B4" s="11"/>
      <c r="C4" s="11"/>
      <c r="D4" s="11"/>
      <c r="F4" s="44" t="s">
        <v>131</v>
      </c>
      <c r="G4" s="39"/>
      <c r="H4" s="39"/>
      <c r="I4" s="40" t="s">
        <v>140</v>
      </c>
      <c r="J4" s="41">
        <v>0.15279999999999999</v>
      </c>
      <c r="K4" s="40" t="s">
        <v>141</v>
      </c>
    </row>
    <row r="5" spans="1:11" ht="15.75">
      <c r="A5" s="11"/>
      <c r="B5" s="11"/>
      <c r="C5" s="11"/>
      <c r="D5" s="11"/>
      <c r="F5" s="44" t="s">
        <v>115</v>
      </c>
      <c r="G5" s="39"/>
      <c r="H5" s="39"/>
      <c r="I5" s="40" t="s">
        <v>140</v>
      </c>
      <c r="J5" s="41">
        <v>0.2064</v>
      </c>
      <c r="K5" s="40" t="s">
        <v>141</v>
      </c>
    </row>
    <row r="6" spans="1:11" ht="15.75">
      <c r="A6" s="11"/>
      <c r="B6" s="11"/>
      <c r="C6" s="11"/>
      <c r="D6" s="11"/>
      <c r="F6" s="44" t="s">
        <v>116</v>
      </c>
      <c r="G6" s="39"/>
      <c r="H6" s="39"/>
      <c r="I6" s="40" t="s">
        <v>140</v>
      </c>
      <c r="J6" s="41">
        <v>0.2064</v>
      </c>
      <c r="K6" s="40" t="s">
        <v>141</v>
      </c>
    </row>
    <row r="7" spans="1:11" ht="15.75">
      <c r="A7" s="11"/>
      <c r="B7" s="11"/>
      <c r="C7" s="11"/>
      <c r="D7" s="11"/>
      <c r="F7" s="44" t="s">
        <v>117</v>
      </c>
      <c r="G7" s="39"/>
      <c r="H7" s="39"/>
      <c r="I7" s="40" t="s">
        <v>140</v>
      </c>
      <c r="J7" s="45">
        <v>0.1179</v>
      </c>
      <c r="K7" s="40" t="s">
        <v>141</v>
      </c>
    </row>
    <row r="8" spans="1:11" ht="15.75">
      <c r="A8" s="11"/>
      <c r="B8" s="11"/>
      <c r="C8" s="11"/>
      <c r="D8" s="11"/>
      <c r="F8" s="44" t="s">
        <v>118</v>
      </c>
      <c r="G8" s="39"/>
      <c r="H8" s="39"/>
      <c r="I8" s="40" t="s">
        <v>140</v>
      </c>
      <c r="J8" s="45">
        <v>0.1179</v>
      </c>
      <c r="K8" s="40" t="s">
        <v>141</v>
      </c>
    </row>
    <row r="9" spans="1:11" ht="15.75">
      <c r="A9" s="11"/>
      <c r="B9" s="11"/>
      <c r="C9" s="11"/>
      <c r="D9" s="11"/>
      <c r="F9" s="44" t="s">
        <v>119</v>
      </c>
      <c r="G9" s="39"/>
      <c r="H9" s="39"/>
      <c r="I9" s="40" t="s">
        <v>140</v>
      </c>
      <c r="J9" s="45">
        <v>0.1179</v>
      </c>
      <c r="K9" s="40" t="s">
        <v>141</v>
      </c>
    </row>
    <row r="10" spans="1:11" ht="15.75">
      <c r="A10" s="11"/>
      <c r="B10" s="11"/>
      <c r="C10" s="11"/>
      <c r="D10" s="11"/>
      <c r="F10" s="44" t="s">
        <v>120</v>
      </c>
      <c r="G10" s="39"/>
      <c r="H10" s="39"/>
      <c r="I10" s="40" t="s">
        <v>140</v>
      </c>
      <c r="J10" s="45">
        <v>0.1179</v>
      </c>
      <c r="K10" s="40" t="s">
        <v>141</v>
      </c>
    </row>
    <row r="11" spans="1:11" ht="15.75">
      <c r="A11" s="11"/>
      <c r="B11" s="11"/>
      <c r="C11" s="11"/>
      <c r="D11" s="11"/>
      <c r="F11" s="44" t="s">
        <v>121</v>
      </c>
      <c r="G11" s="39"/>
      <c r="H11" s="39"/>
      <c r="I11" s="40" t="s">
        <v>140</v>
      </c>
      <c r="J11" s="45">
        <v>0.12970000000000001</v>
      </c>
      <c r="K11" s="40" t="s">
        <v>141</v>
      </c>
    </row>
    <row r="12" spans="1:11" ht="15.75">
      <c r="A12" s="11"/>
      <c r="B12" s="11"/>
      <c r="C12" s="11"/>
      <c r="D12" s="11"/>
      <c r="F12" s="44" t="s">
        <v>122</v>
      </c>
      <c r="G12" s="39"/>
      <c r="H12" s="39"/>
      <c r="I12" s="40" t="s">
        <v>140</v>
      </c>
      <c r="J12" s="45">
        <v>0.12970000000000001</v>
      </c>
      <c r="K12" s="40" t="s">
        <v>141</v>
      </c>
    </row>
    <row r="13" spans="1:11" ht="15.75">
      <c r="A13" s="11"/>
      <c r="B13" s="11"/>
      <c r="C13" s="11"/>
      <c r="D13" s="11"/>
      <c r="F13" s="44" t="s">
        <v>123</v>
      </c>
      <c r="G13" s="39"/>
      <c r="H13" s="39"/>
      <c r="I13" s="40" t="s">
        <v>140</v>
      </c>
      <c r="J13" s="45">
        <v>0.12970000000000001</v>
      </c>
      <c r="K13" s="40" t="s">
        <v>141</v>
      </c>
    </row>
    <row r="14" spans="1:11">
      <c r="A14" s="47" t="s">
        <v>130</v>
      </c>
      <c r="B14" s="11"/>
      <c r="C14" s="11"/>
      <c r="D14" s="11"/>
      <c r="F14" s="15"/>
      <c r="G14" s="15"/>
      <c r="H14" s="15"/>
      <c r="I14" s="15"/>
      <c r="J14" s="15"/>
      <c r="K14" s="15"/>
    </row>
    <row r="15" spans="1:11">
      <c r="A15" s="48" t="s">
        <v>4</v>
      </c>
      <c r="B15" s="49" t="s">
        <v>5</v>
      </c>
      <c r="C15" s="49" t="s">
        <v>6</v>
      </c>
      <c r="D15" s="12" t="s">
        <v>128</v>
      </c>
    </row>
    <row r="16" spans="1:11">
      <c r="A16" s="11" t="s">
        <v>7</v>
      </c>
      <c r="B16" s="11">
        <v>2</v>
      </c>
      <c r="C16" s="11">
        <v>2500</v>
      </c>
      <c r="D16" s="12">
        <f>C16-90</f>
        <v>2410</v>
      </c>
      <c r="G16" s="52"/>
    </row>
    <row r="17" spans="1:4">
      <c r="A17" s="14" t="s">
        <v>147</v>
      </c>
      <c r="B17" s="11"/>
      <c r="C17" s="11"/>
      <c r="D17" s="11"/>
    </row>
    <row r="18" spans="1:4">
      <c r="A18" s="11"/>
      <c r="B18" s="11"/>
      <c r="C18" s="11"/>
      <c r="D18" s="11"/>
    </row>
    <row r="19" spans="1:4" ht="27">
      <c r="A19" s="17" t="s">
        <v>132</v>
      </c>
      <c r="B19" s="11"/>
      <c r="C19" s="56">
        <v>43137</v>
      </c>
      <c r="D19" s="57"/>
    </row>
    <row r="20" spans="1:4">
      <c r="A20" s="11"/>
      <c r="B20" s="11"/>
      <c r="C20" s="11"/>
      <c r="D20" s="11"/>
    </row>
    <row r="21" spans="1:4">
      <c r="A21" s="11"/>
      <c r="B21" s="11"/>
      <c r="C21" s="11"/>
      <c r="D21" s="11"/>
    </row>
    <row r="22" spans="1:4">
      <c r="A22" s="11"/>
      <c r="B22" s="11"/>
      <c r="C22" s="11"/>
      <c r="D22" s="11"/>
    </row>
    <row r="23" spans="1:4">
      <c r="A23" s="11"/>
      <c r="B23" s="11"/>
      <c r="C23" s="11"/>
      <c r="D23" s="11"/>
    </row>
    <row r="24" spans="1:4">
      <c r="A24" s="11"/>
      <c r="B24" s="11"/>
      <c r="C24" s="11"/>
      <c r="D24" s="11"/>
    </row>
    <row r="25" spans="1:4">
      <c r="A25" s="11"/>
      <c r="B25" s="11"/>
      <c r="C25" s="11"/>
      <c r="D25" s="11"/>
    </row>
    <row r="26" spans="1:4">
      <c r="A26" s="11"/>
      <c r="B26" s="11"/>
      <c r="C26" s="11"/>
      <c r="D26" s="11"/>
    </row>
    <row r="27" spans="1:4">
      <c r="A27" s="11"/>
      <c r="B27" s="11"/>
      <c r="C27" s="11"/>
      <c r="D27" s="11"/>
    </row>
    <row r="28" spans="1:4">
      <c r="A28" s="11"/>
      <c r="B28" s="11"/>
      <c r="C28" s="11"/>
      <c r="D28" s="11"/>
    </row>
    <row r="29" spans="1:4">
      <c r="A29" s="11"/>
      <c r="B29" s="11"/>
      <c r="C29" s="11"/>
      <c r="D29" s="11"/>
    </row>
    <row r="30" spans="1:4">
      <c r="A30" s="11"/>
      <c r="B30" s="11"/>
      <c r="C30" s="11"/>
      <c r="D30" s="11"/>
    </row>
    <row r="31" spans="1:4" ht="18.75">
      <c r="A31" s="50" t="s">
        <v>114</v>
      </c>
      <c r="B31" s="11"/>
      <c r="C31" s="11"/>
      <c r="D31" s="11"/>
    </row>
    <row r="32" spans="1:4" ht="17.25">
      <c r="A32" s="48" t="s">
        <v>4</v>
      </c>
      <c r="B32" s="49" t="s">
        <v>5</v>
      </c>
      <c r="C32" s="49" t="s">
        <v>6</v>
      </c>
      <c r="D32" s="61" t="s">
        <v>127</v>
      </c>
    </row>
    <row r="33" spans="1:4" ht="17.25">
      <c r="A33" s="11" t="s">
        <v>8</v>
      </c>
      <c r="B33" s="11">
        <v>2</v>
      </c>
      <c r="C33" s="11">
        <v>2590</v>
      </c>
      <c r="D33" s="62">
        <f>C33+95</f>
        <v>2685</v>
      </c>
    </row>
    <row r="34" spans="1:4">
      <c r="A34" s="11"/>
      <c r="B34" s="11"/>
      <c r="C34" s="11"/>
      <c r="D34" s="11"/>
    </row>
    <row r="35" spans="1:4" ht="18.75">
      <c r="A35" s="51" t="s">
        <v>131</v>
      </c>
      <c r="B35" s="11"/>
      <c r="C35" s="11"/>
      <c r="D35" s="11"/>
    </row>
    <row r="36" spans="1:4" ht="17.25">
      <c r="A36" s="48" t="s">
        <v>4</v>
      </c>
      <c r="B36" s="49" t="s">
        <v>5</v>
      </c>
      <c r="C36" s="49" t="s">
        <v>6</v>
      </c>
      <c r="D36" s="61" t="s">
        <v>127</v>
      </c>
    </row>
    <row r="37" spans="1:4" ht="17.25">
      <c r="A37" s="11" t="s">
        <v>143</v>
      </c>
      <c r="B37" s="11">
        <v>6</v>
      </c>
      <c r="C37" s="11">
        <v>2820</v>
      </c>
      <c r="D37" s="62">
        <f>C37+95</f>
        <v>2915</v>
      </c>
    </row>
    <row r="38" spans="1:4">
      <c r="A38" s="11"/>
      <c r="B38" s="11"/>
      <c r="C38" s="11"/>
      <c r="D38" s="11"/>
    </row>
    <row r="39" spans="1:4" ht="18.75">
      <c r="A39" s="51" t="s">
        <v>115</v>
      </c>
      <c r="B39" s="11"/>
      <c r="C39" s="11"/>
      <c r="D39" s="11"/>
    </row>
    <row r="40" spans="1:4" ht="17.25">
      <c r="A40" s="48" t="s">
        <v>4</v>
      </c>
      <c r="B40" s="49" t="s">
        <v>5</v>
      </c>
      <c r="C40" s="49" t="s">
        <v>6</v>
      </c>
      <c r="D40" s="61" t="s">
        <v>127</v>
      </c>
    </row>
    <row r="41" spans="1:4" ht="17.25">
      <c r="A41" s="11" t="s">
        <v>142</v>
      </c>
      <c r="B41" s="11">
        <v>6</v>
      </c>
      <c r="C41" s="11">
        <v>2805</v>
      </c>
      <c r="D41" s="62">
        <f>C41+95</f>
        <v>2900</v>
      </c>
    </row>
    <row r="42" spans="1:4">
      <c r="A42" s="11"/>
      <c r="B42" s="11"/>
      <c r="C42" s="11"/>
      <c r="D42" s="11"/>
    </row>
    <row r="43" spans="1:4" ht="18.75">
      <c r="A43" s="51" t="s">
        <v>116</v>
      </c>
      <c r="B43" s="11"/>
      <c r="C43" s="11"/>
      <c r="D43" s="11"/>
    </row>
    <row r="44" spans="1:4" ht="17.25">
      <c r="A44" s="48" t="s">
        <v>4</v>
      </c>
      <c r="B44" s="49" t="s">
        <v>5</v>
      </c>
      <c r="C44" s="49" t="s">
        <v>6</v>
      </c>
      <c r="D44" s="61" t="s">
        <v>127</v>
      </c>
    </row>
    <row r="45" spans="1:4" ht="17.25">
      <c r="A45" s="11" t="s">
        <v>144</v>
      </c>
      <c r="B45" s="11">
        <v>6</v>
      </c>
      <c r="C45" s="11">
        <v>2820</v>
      </c>
      <c r="D45" s="62">
        <f>C45+95</f>
        <v>2915</v>
      </c>
    </row>
    <row r="46" spans="1:4">
      <c r="A46" s="11"/>
      <c r="B46" s="11"/>
      <c r="C46" s="11"/>
      <c r="D46" s="13"/>
    </row>
    <row r="47" spans="1:4">
      <c r="A47" s="53"/>
      <c r="B47" s="11"/>
      <c r="C47" s="54"/>
      <c r="D47" s="55"/>
    </row>
    <row r="48" spans="1:4">
      <c r="A48" s="53"/>
      <c r="B48" s="11"/>
      <c r="C48" s="54"/>
      <c r="D48" s="55"/>
    </row>
    <row r="49" spans="1:4" ht="27">
      <c r="A49" s="17" t="s">
        <v>132</v>
      </c>
      <c r="B49" s="11"/>
      <c r="C49" s="56">
        <v>43137</v>
      </c>
      <c r="D49" s="57"/>
    </row>
    <row r="50" spans="1:4">
      <c r="A50" s="11"/>
      <c r="B50" s="11"/>
      <c r="C50" s="11"/>
      <c r="D50" s="11"/>
    </row>
    <row r="51" spans="1:4">
      <c r="A51" s="11"/>
      <c r="B51" s="11"/>
      <c r="C51" s="11"/>
      <c r="D51" s="11"/>
    </row>
    <row r="52" spans="1:4">
      <c r="A52" s="11"/>
      <c r="B52" s="11"/>
      <c r="C52" s="11"/>
      <c r="D52" s="11"/>
    </row>
    <row r="53" spans="1:4">
      <c r="A53" s="11"/>
      <c r="B53" s="11"/>
      <c r="C53" s="11"/>
      <c r="D53" s="11"/>
    </row>
    <row r="54" spans="1:4">
      <c r="A54" s="11"/>
      <c r="B54" s="11"/>
      <c r="C54" s="11"/>
      <c r="D54" s="11"/>
    </row>
    <row r="55" spans="1:4">
      <c r="A55" s="11"/>
      <c r="B55" s="11"/>
      <c r="C55" s="11"/>
      <c r="D55" s="11"/>
    </row>
    <row r="56" spans="1:4">
      <c r="A56" s="11"/>
      <c r="B56" s="11"/>
      <c r="C56" s="11"/>
      <c r="D56" s="11"/>
    </row>
    <row r="57" spans="1:4">
      <c r="A57" s="11"/>
      <c r="B57" s="11"/>
      <c r="C57" s="11"/>
      <c r="D57" s="11"/>
    </row>
    <row r="58" spans="1:4">
      <c r="A58" s="11"/>
      <c r="B58" s="11"/>
      <c r="C58" s="11"/>
      <c r="D58" s="11"/>
    </row>
    <row r="59" spans="1:4">
      <c r="A59" s="11"/>
      <c r="B59" s="11"/>
      <c r="C59" s="11"/>
      <c r="D59" s="11"/>
    </row>
    <row r="60" spans="1:4">
      <c r="A60" s="11"/>
      <c r="B60" s="11"/>
      <c r="C60" s="11"/>
      <c r="D60" s="11"/>
    </row>
    <row r="61" spans="1:4">
      <c r="A61" s="11"/>
      <c r="B61" s="11"/>
      <c r="C61" s="11"/>
      <c r="D61" s="11"/>
    </row>
    <row r="62" spans="1:4" ht="18.75">
      <c r="A62" s="51" t="s">
        <v>117</v>
      </c>
      <c r="B62" s="11"/>
      <c r="C62" s="11"/>
      <c r="D62" s="11"/>
    </row>
    <row r="63" spans="1:4" ht="17.25">
      <c r="A63" s="48" t="s">
        <v>4</v>
      </c>
      <c r="B63" s="49" t="s">
        <v>5</v>
      </c>
      <c r="C63" s="49" t="s">
        <v>6</v>
      </c>
      <c r="D63" s="61" t="s">
        <v>127</v>
      </c>
    </row>
    <row r="64" spans="1:4" ht="17.25">
      <c r="A64" s="11" t="s">
        <v>9</v>
      </c>
      <c r="B64" s="11">
        <v>2</v>
      </c>
      <c r="C64" s="11">
        <v>429</v>
      </c>
      <c r="D64" s="62">
        <f>C64+60</f>
        <v>489</v>
      </c>
    </row>
    <row r="65" spans="1:4" ht="17.25">
      <c r="A65" s="11" t="s">
        <v>10</v>
      </c>
      <c r="B65" s="11">
        <v>2</v>
      </c>
      <c r="C65" s="11">
        <v>442</v>
      </c>
      <c r="D65" s="62">
        <f t="shared" ref="D65:D77" si="0">C65+60</f>
        <v>502</v>
      </c>
    </row>
    <row r="66" spans="1:4" ht="17.25">
      <c r="A66" s="11" t="s">
        <v>11</v>
      </c>
      <c r="B66" s="11">
        <v>2</v>
      </c>
      <c r="C66" s="11">
        <v>471</v>
      </c>
      <c r="D66" s="62">
        <f t="shared" si="0"/>
        <v>531</v>
      </c>
    </row>
    <row r="67" spans="1:4" ht="17.25">
      <c r="A67" s="11" t="s">
        <v>12</v>
      </c>
      <c r="B67" s="11">
        <v>2</v>
      </c>
      <c r="C67" s="11">
        <v>496</v>
      </c>
      <c r="D67" s="62">
        <f t="shared" si="0"/>
        <v>556</v>
      </c>
    </row>
    <row r="68" spans="1:4" ht="17.25">
      <c r="A68" s="11" t="s">
        <v>13</v>
      </c>
      <c r="B68" s="11">
        <v>2</v>
      </c>
      <c r="C68" s="11">
        <v>497</v>
      </c>
      <c r="D68" s="62">
        <f t="shared" si="0"/>
        <v>557</v>
      </c>
    </row>
    <row r="69" spans="1:4" ht="17.25">
      <c r="A69" s="11" t="s">
        <v>14</v>
      </c>
      <c r="B69" s="11">
        <v>2</v>
      </c>
      <c r="C69" s="11">
        <v>506</v>
      </c>
      <c r="D69" s="62">
        <f t="shared" si="0"/>
        <v>566</v>
      </c>
    </row>
    <row r="70" spans="1:4" ht="17.25">
      <c r="A70" s="11" t="s">
        <v>15</v>
      </c>
      <c r="B70" s="11">
        <v>2</v>
      </c>
      <c r="C70" s="11">
        <v>514</v>
      </c>
      <c r="D70" s="62">
        <f t="shared" si="0"/>
        <v>574</v>
      </c>
    </row>
    <row r="71" spans="1:4" ht="17.25">
      <c r="A71" s="11" t="s">
        <v>16</v>
      </c>
      <c r="B71" s="11">
        <v>2</v>
      </c>
      <c r="C71" s="11">
        <v>529</v>
      </c>
      <c r="D71" s="62">
        <f t="shared" si="0"/>
        <v>589</v>
      </c>
    </row>
    <row r="72" spans="1:4" ht="17.25">
      <c r="A72" s="11" t="s">
        <v>17</v>
      </c>
      <c r="B72" s="11">
        <v>2</v>
      </c>
      <c r="C72" s="11">
        <v>531</v>
      </c>
      <c r="D72" s="62">
        <f t="shared" si="0"/>
        <v>591</v>
      </c>
    </row>
    <row r="73" spans="1:4" ht="17.25">
      <c r="A73" s="11" t="s">
        <v>18</v>
      </c>
      <c r="B73" s="11">
        <v>2</v>
      </c>
      <c r="C73" s="11">
        <v>540</v>
      </c>
      <c r="D73" s="62">
        <f t="shared" si="0"/>
        <v>600</v>
      </c>
    </row>
    <row r="74" spans="1:4" ht="17.25">
      <c r="A74" s="11" t="s">
        <v>19</v>
      </c>
      <c r="B74" s="11">
        <v>2</v>
      </c>
      <c r="C74" s="11">
        <v>543</v>
      </c>
      <c r="D74" s="62">
        <f t="shared" si="0"/>
        <v>603</v>
      </c>
    </row>
    <row r="75" spans="1:4" ht="17.25">
      <c r="A75" s="11" t="s">
        <v>20</v>
      </c>
      <c r="B75" s="11">
        <v>2</v>
      </c>
      <c r="C75" s="11">
        <v>587</v>
      </c>
      <c r="D75" s="62">
        <f t="shared" si="0"/>
        <v>647</v>
      </c>
    </row>
    <row r="76" spans="1:4" ht="17.25">
      <c r="A76" s="11" t="s">
        <v>149</v>
      </c>
      <c r="B76" s="11">
        <v>2</v>
      </c>
      <c r="C76" s="11">
        <v>1396</v>
      </c>
      <c r="D76" s="62">
        <f t="shared" si="0"/>
        <v>1456</v>
      </c>
    </row>
    <row r="77" spans="1:4" ht="17.25">
      <c r="A77" s="11" t="s">
        <v>22</v>
      </c>
      <c r="B77" s="11">
        <v>2</v>
      </c>
      <c r="C77" s="11">
        <v>1478</v>
      </c>
      <c r="D77" s="62">
        <f t="shared" si="0"/>
        <v>1538</v>
      </c>
    </row>
    <row r="78" spans="1:4">
      <c r="A78" s="11"/>
      <c r="B78" s="11"/>
      <c r="C78" s="11"/>
      <c r="D78" s="11"/>
    </row>
    <row r="79" spans="1:4" ht="18.75">
      <c r="A79" s="51" t="s">
        <v>118</v>
      </c>
      <c r="B79" s="11"/>
      <c r="C79" s="11"/>
      <c r="D79" s="11"/>
    </row>
    <row r="80" spans="1:4" ht="17.25">
      <c r="A80" s="48" t="s">
        <v>4</v>
      </c>
      <c r="B80" s="49" t="s">
        <v>5</v>
      </c>
      <c r="C80" s="49" t="s">
        <v>6</v>
      </c>
      <c r="D80" s="61" t="s">
        <v>127</v>
      </c>
    </row>
    <row r="81" spans="1:18" ht="17.25">
      <c r="A81" s="11" t="s">
        <v>23</v>
      </c>
      <c r="B81" s="11">
        <v>2</v>
      </c>
      <c r="C81" s="11">
        <v>483</v>
      </c>
      <c r="D81" s="62">
        <f>C81+60</f>
        <v>543</v>
      </c>
    </row>
    <row r="82" spans="1:18" ht="17.25">
      <c r="A82" s="11" t="s">
        <v>24</v>
      </c>
      <c r="B82" s="11">
        <v>2</v>
      </c>
      <c r="C82" s="11">
        <v>504</v>
      </c>
      <c r="D82" s="62">
        <f t="shared" ref="D82:D100" si="1">C82+60</f>
        <v>564</v>
      </c>
    </row>
    <row r="83" spans="1:18" ht="17.25">
      <c r="A83" s="11" t="s">
        <v>25</v>
      </c>
      <c r="B83" s="11">
        <v>2</v>
      </c>
      <c r="C83" s="11">
        <v>543</v>
      </c>
      <c r="D83" s="62">
        <f t="shared" si="1"/>
        <v>603</v>
      </c>
    </row>
    <row r="84" spans="1:18" ht="17.25">
      <c r="A84" s="11" t="s">
        <v>26</v>
      </c>
      <c r="B84" s="11">
        <v>2</v>
      </c>
      <c r="C84" s="11">
        <v>588</v>
      </c>
      <c r="D84" s="62">
        <f t="shared" si="1"/>
        <v>648</v>
      </c>
    </row>
    <row r="85" spans="1:18" ht="17.25">
      <c r="A85" s="11" t="s">
        <v>27</v>
      </c>
      <c r="B85" s="11">
        <v>2</v>
      </c>
      <c r="C85" s="11">
        <v>593</v>
      </c>
      <c r="D85" s="62">
        <f t="shared" si="1"/>
        <v>653</v>
      </c>
    </row>
    <row r="86" spans="1:18" ht="17.25">
      <c r="A86" s="11" t="s">
        <v>28</v>
      </c>
      <c r="B86" s="11">
        <v>2</v>
      </c>
      <c r="C86" s="11">
        <v>597</v>
      </c>
      <c r="D86" s="62">
        <f t="shared" si="1"/>
        <v>657</v>
      </c>
    </row>
    <row r="87" spans="1:18" ht="17.25">
      <c r="A87" s="11" t="s">
        <v>29</v>
      </c>
      <c r="B87" s="11">
        <v>2</v>
      </c>
      <c r="C87" s="11">
        <v>622</v>
      </c>
      <c r="D87" s="62">
        <f t="shared" si="1"/>
        <v>682</v>
      </c>
    </row>
    <row r="88" spans="1:18" ht="17.25">
      <c r="A88" s="11" t="s">
        <v>30</v>
      </c>
      <c r="B88" s="11">
        <v>2</v>
      </c>
      <c r="C88" s="11">
        <v>639</v>
      </c>
      <c r="D88" s="62">
        <f t="shared" si="1"/>
        <v>699</v>
      </c>
    </row>
    <row r="89" spans="1:18" ht="17.25">
      <c r="A89" s="11" t="s">
        <v>31</v>
      </c>
      <c r="B89" s="11">
        <v>2</v>
      </c>
      <c r="C89" s="11">
        <v>645</v>
      </c>
      <c r="D89" s="62">
        <f t="shared" si="1"/>
        <v>705</v>
      </c>
    </row>
    <row r="90" spans="1:18" ht="17.25">
      <c r="A90" s="11" t="s">
        <v>32</v>
      </c>
      <c r="B90" s="11">
        <v>2</v>
      </c>
      <c r="C90" s="11">
        <v>654</v>
      </c>
      <c r="D90" s="62">
        <f t="shared" si="1"/>
        <v>714</v>
      </c>
    </row>
    <row r="91" spans="1:18" ht="17.25">
      <c r="A91" s="11" t="s">
        <v>33</v>
      </c>
      <c r="B91" s="11">
        <v>2</v>
      </c>
      <c r="C91" s="11">
        <v>655</v>
      </c>
      <c r="D91" s="62">
        <f t="shared" si="1"/>
        <v>715</v>
      </c>
      <c r="N91" s="4" t="s">
        <v>61</v>
      </c>
      <c r="O91" s="4" t="s">
        <v>62</v>
      </c>
      <c r="P91" s="4" t="s">
        <v>63</v>
      </c>
      <c r="Q91" s="4" t="s">
        <v>64</v>
      </c>
      <c r="R91" s="4" t="s">
        <v>71</v>
      </c>
    </row>
    <row r="92" spans="1:18" ht="17.25">
      <c r="A92" s="11" t="s">
        <v>34</v>
      </c>
      <c r="B92" s="11">
        <v>2</v>
      </c>
      <c r="C92" s="11">
        <v>714</v>
      </c>
      <c r="D92" s="62">
        <f t="shared" si="1"/>
        <v>774</v>
      </c>
    </row>
    <row r="93" spans="1:18" ht="17.25">
      <c r="A93" s="46" t="s">
        <v>35</v>
      </c>
      <c r="B93" s="46">
        <v>2</v>
      </c>
      <c r="C93" s="46">
        <v>734</v>
      </c>
      <c r="D93" s="62">
        <f t="shared" si="1"/>
        <v>794</v>
      </c>
      <c r="M93" s="3" t="s">
        <v>72</v>
      </c>
      <c r="N93">
        <f>2820+940+577</f>
        <v>4337</v>
      </c>
      <c r="O93">
        <f>2805+940+587</f>
        <v>4332</v>
      </c>
      <c r="P93">
        <f>2820+940+714</f>
        <v>4474</v>
      </c>
      <c r="Q93">
        <f>2820+940+811</f>
        <v>4571</v>
      </c>
      <c r="R93">
        <f>2250+1430+1387</f>
        <v>5067</v>
      </c>
    </row>
    <row r="94" spans="1:18" ht="17.25">
      <c r="A94" s="46" t="s">
        <v>36</v>
      </c>
      <c r="B94" s="46">
        <v>2</v>
      </c>
      <c r="C94" s="46">
        <v>743</v>
      </c>
      <c r="D94" s="62">
        <f t="shared" si="1"/>
        <v>803</v>
      </c>
      <c r="M94" s="3" t="s">
        <v>73</v>
      </c>
      <c r="N94">
        <f>2820+940+519</f>
        <v>4279</v>
      </c>
      <c r="O94">
        <f>2805+940+529</f>
        <v>4274</v>
      </c>
      <c r="P94">
        <f>2820+940+654</f>
        <v>4414</v>
      </c>
      <c r="Q94">
        <f>2820+940+755</f>
        <v>4515</v>
      </c>
      <c r="R94">
        <f>2250+1430+1160</f>
        <v>4840</v>
      </c>
    </row>
    <row r="95" spans="1:18" ht="17.25">
      <c r="A95" s="46" t="s">
        <v>37</v>
      </c>
      <c r="B95" s="46">
        <v>2</v>
      </c>
      <c r="C95" s="46">
        <v>755</v>
      </c>
      <c r="D95" s="62">
        <f t="shared" si="1"/>
        <v>815</v>
      </c>
      <c r="M95" s="3" t="s">
        <v>74</v>
      </c>
      <c r="N95">
        <f>2820+940+503</f>
        <v>4263</v>
      </c>
      <c r="O95">
        <f>2805+940+514</f>
        <v>4259</v>
      </c>
      <c r="P95">
        <f>2820+940+639</f>
        <v>4399</v>
      </c>
      <c r="Q95">
        <f>2820+940+734</f>
        <v>4494</v>
      </c>
      <c r="R95">
        <f>2250+1310+1141</f>
        <v>4701</v>
      </c>
    </row>
    <row r="96" spans="1:18" ht="17.25">
      <c r="A96" s="46" t="s">
        <v>38</v>
      </c>
      <c r="B96" s="46">
        <v>2</v>
      </c>
      <c r="C96" s="46">
        <v>811</v>
      </c>
      <c r="D96" s="62">
        <f t="shared" si="1"/>
        <v>871</v>
      </c>
      <c r="M96" s="3" t="s">
        <v>75</v>
      </c>
      <c r="N96">
        <f>2820+940+531</f>
        <v>4291</v>
      </c>
      <c r="O96">
        <f>2805+940+543</f>
        <v>4288</v>
      </c>
      <c r="P96">
        <f>2820+940+655</f>
        <v>4415</v>
      </c>
      <c r="Q96">
        <f>2820+940+743</f>
        <v>4503</v>
      </c>
      <c r="R96">
        <f>2250+1310+1046</f>
        <v>4606</v>
      </c>
    </row>
    <row r="97" spans="1:18" ht="17.25">
      <c r="A97" s="46" t="s">
        <v>145</v>
      </c>
      <c r="B97" s="46">
        <v>4</v>
      </c>
      <c r="C97" s="46">
        <v>940</v>
      </c>
      <c r="D97" s="62">
        <f t="shared" si="1"/>
        <v>1000</v>
      </c>
      <c r="M97" s="3" t="s">
        <v>76</v>
      </c>
      <c r="N97">
        <f>2820+940+518</f>
        <v>4278</v>
      </c>
      <c r="O97">
        <f>2805+940+531</f>
        <v>4276</v>
      </c>
      <c r="P97">
        <f>2820+940+645</f>
        <v>4405</v>
      </c>
      <c r="R97">
        <f>2250+1310+982</f>
        <v>4542</v>
      </c>
    </row>
    <row r="98" spans="1:18" ht="17.25">
      <c r="A98" s="46" t="s">
        <v>21</v>
      </c>
      <c r="B98" s="46">
        <v>2</v>
      </c>
      <c r="C98" s="46">
        <v>1398</v>
      </c>
      <c r="D98" s="62">
        <f t="shared" si="1"/>
        <v>1458</v>
      </c>
      <c r="M98" s="3" t="s">
        <v>77</v>
      </c>
      <c r="N98">
        <f>2820+940+481</f>
        <v>4241</v>
      </c>
      <c r="O98">
        <f>2805+940+496</f>
        <v>4241</v>
      </c>
      <c r="P98">
        <f>2820+940+597</f>
        <v>4357</v>
      </c>
      <c r="R98">
        <f>2250+1310+953</f>
        <v>4513</v>
      </c>
    </row>
    <row r="99" spans="1:18" ht="17.25">
      <c r="A99" s="46" t="s">
        <v>40</v>
      </c>
      <c r="B99" s="46">
        <v>2</v>
      </c>
      <c r="C99" s="46">
        <v>1571</v>
      </c>
      <c r="D99" s="62">
        <f t="shared" si="1"/>
        <v>1631</v>
      </c>
      <c r="M99" s="3" t="s">
        <v>78</v>
      </c>
      <c r="N99">
        <f>2820+940+480</f>
        <v>4240</v>
      </c>
      <c r="O99">
        <f>2805+940+497</f>
        <v>4242</v>
      </c>
      <c r="P99">
        <f>2820+940+593</f>
        <v>4353</v>
      </c>
    </row>
    <row r="100" spans="1:18" ht="17.25">
      <c r="A100" s="46" t="s">
        <v>39</v>
      </c>
      <c r="B100" s="46">
        <v>2</v>
      </c>
      <c r="C100" s="46">
        <v>1489</v>
      </c>
      <c r="D100" s="62">
        <f t="shared" si="1"/>
        <v>1549</v>
      </c>
      <c r="E100" s="16"/>
      <c r="M100" s="3" t="s">
        <v>79</v>
      </c>
      <c r="N100">
        <f>2820+940+522</f>
        <v>4282</v>
      </c>
      <c r="O100">
        <f>2805+940+540</f>
        <v>4285</v>
      </c>
      <c r="P100">
        <f>2820+940+622</f>
        <v>4382</v>
      </c>
    </row>
    <row r="101" spans="1:18">
      <c r="A101" s="46"/>
      <c r="B101" s="46"/>
      <c r="C101" s="46"/>
      <c r="D101" s="46"/>
      <c r="M101" s="3" t="s">
        <v>80</v>
      </c>
      <c r="N101">
        <f>2820+940+489</f>
        <v>4249</v>
      </c>
      <c r="O101">
        <f>2805+940+506</f>
        <v>4251</v>
      </c>
      <c r="P101">
        <f>2820+940+588</f>
        <v>4348</v>
      </c>
    </row>
    <row r="102" spans="1:18" ht="18.75">
      <c r="A102" s="51" t="s">
        <v>119</v>
      </c>
      <c r="B102" s="46"/>
      <c r="C102" s="46"/>
      <c r="D102" s="46"/>
      <c r="M102" s="3" t="s">
        <v>81</v>
      </c>
      <c r="N102">
        <f>2820+940+455</f>
        <v>4215</v>
      </c>
      <c r="O102">
        <f>2805+940+471</f>
        <v>4216</v>
      </c>
      <c r="P102">
        <f>2820+940+543</f>
        <v>4303</v>
      </c>
    </row>
    <row r="103" spans="1:18" ht="17.25">
      <c r="A103" s="48" t="s">
        <v>4</v>
      </c>
      <c r="B103" s="49" t="s">
        <v>5</v>
      </c>
      <c r="C103" s="49" t="s">
        <v>6</v>
      </c>
      <c r="D103" s="61" t="s">
        <v>127</v>
      </c>
      <c r="M103" s="3" t="s">
        <v>82</v>
      </c>
      <c r="N103">
        <f>2820+940+428</f>
        <v>4188</v>
      </c>
      <c r="O103">
        <f>2805+940+442</f>
        <v>4187</v>
      </c>
      <c r="P103">
        <f>2820+940+504</f>
        <v>4264</v>
      </c>
    </row>
    <row r="104" spans="1:18" ht="17.25">
      <c r="A104" s="46" t="s">
        <v>41</v>
      </c>
      <c r="B104" s="46">
        <v>2</v>
      </c>
      <c r="C104" s="46">
        <v>419</v>
      </c>
      <c r="D104" s="62">
        <f>C104+60</f>
        <v>479</v>
      </c>
      <c r="M104" s="3" t="s">
        <v>83</v>
      </c>
      <c r="N104">
        <f>2820+940+419</f>
        <v>4179</v>
      </c>
      <c r="O104">
        <f>2805+940+429</f>
        <v>4174</v>
      </c>
      <c r="P104">
        <f>2820+940+483</f>
        <v>4243</v>
      </c>
    </row>
    <row r="105" spans="1:18" ht="17.25">
      <c r="A105" s="46" t="s">
        <v>42</v>
      </c>
      <c r="B105" s="46">
        <v>2</v>
      </c>
      <c r="C105" s="46">
        <v>428</v>
      </c>
      <c r="D105" s="62">
        <f t="shared" ref="D105:D116" si="2">C105+60</f>
        <v>488</v>
      </c>
      <c r="M105" s="3" t="s">
        <v>84</v>
      </c>
      <c r="N105">
        <f>2590+1474</f>
        <v>4064</v>
      </c>
      <c r="O105">
        <f>2590+1478</f>
        <v>4068</v>
      </c>
      <c r="P105">
        <f>2590+1571</f>
        <v>4161</v>
      </c>
    </row>
    <row r="106" spans="1:18" ht="17.25">
      <c r="A106" s="11" t="s">
        <v>43</v>
      </c>
      <c r="B106" s="11">
        <v>2</v>
      </c>
      <c r="C106" s="11">
        <v>455</v>
      </c>
      <c r="D106" s="62">
        <f t="shared" si="2"/>
        <v>515</v>
      </c>
      <c r="M106" s="3" t="s">
        <v>85</v>
      </c>
      <c r="N106">
        <f>2590+1396</f>
        <v>3986</v>
      </c>
      <c r="O106">
        <f>2590+1398</f>
        <v>3988</v>
      </c>
      <c r="P106">
        <f>2590+1489</f>
        <v>4079</v>
      </c>
    </row>
    <row r="107" spans="1:18" ht="17.25">
      <c r="A107" s="11" t="s">
        <v>44</v>
      </c>
      <c r="B107" s="11">
        <v>2</v>
      </c>
      <c r="C107" s="11">
        <v>480</v>
      </c>
      <c r="D107" s="62">
        <f t="shared" si="2"/>
        <v>540</v>
      </c>
    </row>
    <row r="108" spans="1:18" ht="17.25">
      <c r="A108" s="11" t="s">
        <v>45</v>
      </c>
      <c r="B108" s="11">
        <v>2</v>
      </c>
      <c r="C108" s="11">
        <v>481</v>
      </c>
      <c r="D108" s="62">
        <f t="shared" si="2"/>
        <v>541</v>
      </c>
      <c r="N108" s="4" t="s">
        <v>61</v>
      </c>
      <c r="O108" s="4" t="s">
        <v>62</v>
      </c>
      <c r="P108" s="4" t="s">
        <v>63</v>
      </c>
      <c r="Q108" s="4" t="s">
        <v>64</v>
      </c>
      <c r="R108" s="4" t="s">
        <v>71</v>
      </c>
    </row>
    <row r="109" spans="1:18" ht="17.25">
      <c r="A109" s="11" t="s">
        <v>46</v>
      </c>
      <c r="B109" s="11">
        <v>2</v>
      </c>
      <c r="C109" s="11">
        <v>489</v>
      </c>
      <c r="D109" s="62">
        <f t="shared" si="2"/>
        <v>549</v>
      </c>
    </row>
    <row r="110" spans="1:18" ht="17.25">
      <c r="A110" s="11" t="s">
        <v>47</v>
      </c>
      <c r="B110" s="11">
        <v>2</v>
      </c>
      <c r="C110" s="11">
        <v>503</v>
      </c>
      <c r="D110" s="62">
        <f t="shared" si="2"/>
        <v>563</v>
      </c>
      <c r="M110" s="3" t="s">
        <v>72</v>
      </c>
      <c r="N110">
        <f>5-7-11</f>
        <v>-13</v>
      </c>
      <c r="O110">
        <f>5-7-11</f>
        <v>-13</v>
      </c>
      <c r="P110">
        <f>5-7-10</f>
        <v>-12</v>
      </c>
      <c r="Q110">
        <f>5-9-10</f>
        <v>-14</v>
      </c>
      <c r="R110">
        <f>-5-9</f>
        <v>-14</v>
      </c>
    </row>
    <row r="111" spans="1:18" ht="17.25">
      <c r="A111" s="11" t="s">
        <v>48</v>
      </c>
      <c r="B111" s="11">
        <v>2</v>
      </c>
      <c r="C111" s="11">
        <v>518</v>
      </c>
      <c r="D111" s="62">
        <f t="shared" si="2"/>
        <v>578</v>
      </c>
      <c r="M111" s="3" t="s">
        <v>73</v>
      </c>
      <c r="N111">
        <f>5-8-11</f>
        <v>-14</v>
      </c>
      <c r="O111">
        <f>5-8-11</f>
        <v>-14</v>
      </c>
      <c r="P111">
        <f>5-8-10</f>
        <v>-13</v>
      </c>
      <c r="Q111">
        <f>5-10-10</f>
        <v>-15</v>
      </c>
      <c r="R111">
        <f>-6-9</f>
        <v>-15</v>
      </c>
    </row>
    <row r="112" spans="1:18" ht="17.25">
      <c r="A112" s="11" t="s">
        <v>49</v>
      </c>
      <c r="B112" s="11">
        <v>2</v>
      </c>
      <c r="C112" s="11">
        <v>519</v>
      </c>
      <c r="D112" s="62">
        <f t="shared" si="2"/>
        <v>579</v>
      </c>
      <c r="M112" s="3" t="s">
        <v>74</v>
      </c>
      <c r="N112">
        <f>5-7-12</f>
        <v>-14</v>
      </c>
      <c r="O112">
        <f>5-7-12</f>
        <v>-14</v>
      </c>
      <c r="P112">
        <f>5-7-11</f>
        <v>-13</v>
      </c>
      <c r="Q112">
        <f>5-9-11</f>
        <v>-15</v>
      </c>
      <c r="R112">
        <f>-5-10</f>
        <v>-15</v>
      </c>
    </row>
    <row r="113" spans="1:18" ht="17.25">
      <c r="A113" s="11" t="s">
        <v>50</v>
      </c>
      <c r="B113" s="11">
        <v>2</v>
      </c>
      <c r="C113" s="11">
        <v>522</v>
      </c>
      <c r="D113" s="62">
        <f t="shared" si="2"/>
        <v>582</v>
      </c>
      <c r="M113" s="3" t="s">
        <v>75</v>
      </c>
      <c r="N113">
        <f>5-8-12</f>
        <v>-15</v>
      </c>
      <c r="O113">
        <f>5-8-12</f>
        <v>-15</v>
      </c>
      <c r="P113">
        <f>5-8-11</f>
        <v>-14</v>
      </c>
      <c r="Q113">
        <f>5-10-11</f>
        <v>-16</v>
      </c>
      <c r="R113">
        <f>-6-10</f>
        <v>-16</v>
      </c>
    </row>
    <row r="114" spans="1:18" ht="17.25">
      <c r="A114" s="11" t="s">
        <v>51</v>
      </c>
      <c r="B114" s="11">
        <v>2</v>
      </c>
      <c r="C114" s="11">
        <v>531</v>
      </c>
      <c r="D114" s="62">
        <f t="shared" si="2"/>
        <v>591</v>
      </c>
      <c r="M114" s="3" t="s">
        <v>76</v>
      </c>
      <c r="N114">
        <f>5-7-11</f>
        <v>-13</v>
      </c>
      <c r="O114">
        <f>5-7-11</f>
        <v>-13</v>
      </c>
      <c r="P114">
        <f>5-7-10</f>
        <v>-12</v>
      </c>
      <c r="R114">
        <f>-5-11</f>
        <v>-16</v>
      </c>
    </row>
    <row r="115" spans="1:18" ht="17.25">
      <c r="A115" s="11" t="s">
        <v>52</v>
      </c>
      <c r="B115" s="11">
        <v>2</v>
      </c>
      <c r="C115" s="11">
        <v>577</v>
      </c>
      <c r="D115" s="62">
        <f t="shared" si="2"/>
        <v>637</v>
      </c>
      <c r="M115" s="3" t="s">
        <v>77</v>
      </c>
      <c r="N115">
        <f>5-8-11</f>
        <v>-14</v>
      </c>
      <c r="O115">
        <f>5-8-11</f>
        <v>-14</v>
      </c>
      <c r="P115">
        <f>5-8-10</f>
        <v>-13</v>
      </c>
      <c r="R115">
        <f>-6-11</f>
        <v>-17</v>
      </c>
    </row>
    <row r="116" spans="1:18" ht="17.25">
      <c r="A116" s="11" t="s">
        <v>53</v>
      </c>
      <c r="B116" s="11">
        <v>2</v>
      </c>
      <c r="C116" s="11">
        <v>1474</v>
      </c>
      <c r="D116" s="62">
        <f t="shared" si="2"/>
        <v>1534</v>
      </c>
      <c r="M116" s="3" t="s">
        <v>78</v>
      </c>
      <c r="N116">
        <f>5-7-12</f>
        <v>-14</v>
      </c>
      <c r="O116">
        <f>5-7-12</f>
        <v>-14</v>
      </c>
      <c r="P116">
        <f>5-7-11</f>
        <v>-13</v>
      </c>
    </row>
    <row r="117" spans="1:18">
      <c r="A117" s="11"/>
      <c r="B117" s="11"/>
      <c r="C117" s="11"/>
      <c r="D117" s="11"/>
      <c r="M117" s="3" t="s">
        <v>79</v>
      </c>
      <c r="N117">
        <f>5-8-12</f>
        <v>-15</v>
      </c>
      <c r="O117">
        <f>5-8-12</f>
        <v>-15</v>
      </c>
      <c r="P117">
        <f>5-8-11</f>
        <v>-14</v>
      </c>
    </row>
    <row r="118" spans="1:18" ht="18.75">
      <c r="A118" s="51" t="s">
        <v>120</v>
      </c>
      <c r="B118" s="11"/>
      <c r="C118" s="11"/>
      <c r="D118" s="11"/>
      <c r="M118" s="3" t="s">
        <v>80</v>
      </c>
      <c r="N118">
        <f>5-7-11</f>
        <v>-13</v>
      </c>
      <c r="O118">
        <f>5-7-11</f>
        <v>-13</v>
      </c>
      <c r="P118">
        <f>5-5-8</f>
        <v>-8</v>
      </c>
    </row>
    <row r="119" spans="1:18" ht="17.25">
      <c r="A119" s="48" t="s">
        <v>4</v>
      </c>
      <c r="B119" s="49" t="s">
        <v>5</v>
      </c>
      <c r="C119" s="49" t="s">
        <v>6</v>
      </c>
      <c r="D119" s="61" t="s">
        <v>127</v>
      </c>
      <c r="M119" s="3" t="s">
        <v>81</v>
      </c>
      <c r="N119">
        <f>5-8-11</f>
        <v>-14</v>
      </c>
      <c r="O119">
        <f>5-8-11</f>
        <v>-14</v>
      </c>
      <c r="P119">
        <f>5-6-8</f>
        <v>-9</v>
      </c>
    </row>
    <row r="120" spans="1:18" ht="17.25">
      <c r="A120" s="11" t="s">
        <v>54</v>
      </c>
      <c r="B120" s="11">
        <v>2</v>
      </c>
      <c r="C120" s="11">
        <v>953</v>
      </c>
      <c r="D120" s="62">
        <f>C120+60</f>
        <v>1013</v>
      </c>
      <c r="M120" s="3" t="s">
        <v>82</v>
      </c>
      <c r="N120">
        <f>5-7-12</f>
        <v>-14</v>
      </c>
      <c r="O120">
        <f>5-7-12</f>
        <v>-14</v>
      </c>
      <c r="P120">
        <f>5-5-9</f>
        <v>-9</v>
      </c>
    </row>
    <row r="121" spans="1:18" ht="17.25">
      <c r="A121" s="11" t="s">
        <v>55</v>
      </c>
      <c r="B121" s="11">
        <v>2</v>
      </c>
      <c r="C121" s="11">
        <v>982</v>
      </c>
      <c r="D121" s="62">
        <f t="shared" ref="D121:D127" si="3">C121+60</f>
        <v>1042</v>
      </c>
      <c r="M121" s="3" t="s">
        <v>83</v>
      </c>
      <c r="N121">
        <f>5-8-12</f>
        <v>-15</v>
      </c>
      <c r="O121">
        <f>5-8-12</f>
        <v>-15</v>
      </c>
      <c r="P121">
        <f>5-6-9</f>
        <v>-10</v>
      </c>
    </row>
    <row r="122" spans="1:18" ht="17.25">
      <c r="A122" s="11" t="s">
        <v>56</v>
      </c>
      <c r="B122" s="11">
        <v>2</v>
      </c>
      <c r="C122" s="11">
        <v>1046</v>
      </c>
      <c r="D122" s="62">
        <f t="shared" si="3"/>
        <v>1106</v>
      </c>
      <c r="M122" s="3" t="s">
        <v>84</v>
      </c>
      <c r="N122">
        <f>5-8</f>
        <v>-3</v>
      </c>
      <c r="O122">
        <f>5-10</f>
        <v>-5</v>
      </c>
      <c r="P122">
        <f>5-12</f>
        <v>-7</v>
      </c>
    </row>
    <row r="123" spans="1:18" ht="17.25">
      <c r="A123" s="11" t="s">
        <v>57</v>
      </c>
      <c r="B123" s="11">
        <v>2</v>
      </c>
      <c r="C123" s="11">
        <v>1141</v>
      </c>
      <c r="D123" s="62">
        <f t="shared" si="3"/>
        <v>1201</v>
      </c>
      <c r="M123" s="3" t="s">
        <v>85</v>
      </c>
      <c r="N123">
        <f>5-9</f>
        <v>-4</v>
      </c>
      <c r="O123">
        <f>5-11</f>
        <v>-6</v>
      </c>
      <c r="P123">
        <f>5-13</f>
        <v>-8</v>
      </c>
    </row>
    <row r="124" spans="1:18" ht="17.25">
      <c r="A124" s="11" t="s">
        <v>58</v>
      </c>
      <c r="B124" s="11">
        <v>2</v>
      </c>
      <c r="C124" s="11">
        <v>1160</v>
      </c>
      <c r="D124" s="62">
        <f t="shared" si="3"/>
        <v>1220</v>
      </c>
    </row>
    <row r="125" spans="1:18" ht="17.25">
      <c r="A125" s="11" t="s">
        <v>146</v>
      </c>
      <c r="B125" s="11">
        <v>4</v>
      </c>
      <c r="C125" s="11">
        <v>1310</v>
      </c>
      <c r="D125" s="62">
        <f t="shared" si="3"/>
        <v>1370</v>
      </c>
    </row>
    <row r="126" spans="1:18" ht="17.25">
      <c r="A126" s="11" t="s">
        <v>59</v>
      </c>
      <c r="B126" s="11">
        <v>2</v>
      </c>
      <c r="C126" s="11">
        <v>1387</v>
      </c>
      <c r="D126" s="62">
        <f t="shared" si="3"/>
        <v>1447</v>
      </c>
      <c r="M126" s="10"/>
      <c r="N126" s="18" t="s">
        <v>61</v>
      </c>
      <c r="O126" s="18" t="s">
        <v>62</v>
      </c>
      <c r="P126" s="18" t="s">
        <v>63</v>
      </c>
      <c r="Q126" s="18" t="s">
        <v>64</v>
      </c>
      <c r="R126" s="18" t="s">
        <v>71</v>
      </c>
    </row>
    <row r="127" spans="1:18" ht="17.25">
      <c r="A127" s="11" t="s">
        <v>60</v>
      </c>
      <c r="B127" s="11">
        <v>2</v>
      </c>
      <c r="C127" s="11">
        <v>1430</v>
      </c>
      <c r="D127" s="62">
        <f t="shared" si="3"/>
        <v>1490</v>
      </c>
      <c r="M127" s="10"/>
      <c r="N127" s="10"/>
      <c r="O127" s="10"/>
      <c r="P127" s="10"/>
      <c r="Q127" s="10"/>
      <c r="R127" s="10"/>
    </row>
    <row r="128" spans="1:18">
      <c r="A128" s="11"/>
      <c r="B128" s="11"/>
      <c r="C128" s="11"/>
      <c r="D128" s="11"/>
      <c r="M128" s="19" t="s">
        <v>72</v>
      </c>
      <c r="N128" s="10">
        <f>N110+N93</f>
        <v>4324</v>
      </c>
      <c r="O128" s="10">
        <f>O110+O93</f>
        <v>4319</v>
      </c>
      <c r="P128" s="10">
        <f>P110+P93</f>
        <v>4462</v>
      </c>
      <c r="Q128" s="10">
        <f>Q110+Q93</f>
        <v>4557</v>
      </c>
      <c r="R128" s="10">
        <f>R110+R93</f>
        <v>5053</v>
      </c>
    </row>
    <row r="129" spans="1:18" ht="15.75" customHeight="1">
      <c r="A129" s="11"/>
      <c r="B129" s="11"/>
      <c r="C129" s="11"/>
      <c r="D129" s="11"/>
      <c r="M129" s="19" t="s">
        <v>73</v>
      </c>
      <c r="N129" s="10">
        <f t="shared" ref="N129:R140" si="4">N111+N94</f>
        <v>4265</v>
      </c>
      <c r="O129" s="10">
        <f t="shared" si="4"/>
        <v>4260</v>
      </c>
      <c r="P129" s="10">
        <f t="shared" si="4"/>
        <v>4401</v>
      </c>
      <c r="Q129" s="10">
        <f t="shared" si="4"/>
        <v>4500</v>
      </c>
      <c r="R129" s="10">
        <f t="shared" si="4"/>
        <v>4825</v>
      </c>
    </row>
    <row r="130" spans="1:18" ht="18.75">
      <c r="A130" s="51" t="s">
        <v>121</v>
      </c>
      <c r="B130" s="11"/>
      <c r="C130" s="11"/>
      <c r="D130" s="11"/>
      <c r="M130" s="19" t="s">
        <v>74</v>
      </c>
      <c r="N130" s="10">
        <f t="shared" si="4"/>
        <v>4249</v>
      </c>
      <c r="O130" s="10">
        <f t="shared" si="4"/>
        <v>4245</v>
      </c>
      <c r="P130" s="10">
        <f t="shared" si="4"/>
        <v>4386</v>
      </c>
      <c r="Q130" s="10">
        <f t="shared" si="4"/>
        <v>4479</v>
      </c>
      <c r="R130" s="10">
        <f t="shared" si="4"/>
        <v>4686</v>
      </c>
    </row>
    <row r="131" spans="1:18" ht="17.25">
      <c r="A131" s="48" t="s">
        <v>4</v>
      </c>
      <c r="B131" s="49" t="s">
        <v>5</v>
      </c>
      <c r="C131" s="49" t="s">
        <v>6</v>
      </c>
      <c r="D131" s="61" t="s">
        <v>127</v>
      </c>
      <c r="M131" s="19" t="s">
        <v>75</v>
      </c>
      <c r="N131" s="10">
        <f t="shared" si="4"/>
        <v>4276</v>
      </c>
      <c r="O131" s="10">
        <f t="shared" si="4"/>
        <v>4273</v>
      </c>
      <c r="P131" s="10">
        <f t="shared" si="4"/>
        <v>4401</v>
      </c>
      <c r="Q131" s="10">
        <f t="shared" si="4"/>
        <v>4487</v>
      </c>
      <c r="R131" s="10">
        <f t="shared" si="4"/>
        <v>4590</v>
      </c>
    </row>
    <row r="132" spans="1:18" ht="17.25">
      <c r="A132" s="14" t="s">
        <v>126</v>
      </c>
      <c r="B132" s="11">
        <v>12</v>
      </c>
      <c r="C132" s="11">
        <v>940</v>
      </c>
      <c r="D132" s="62">
        <f>C132+60</f>
        <v>1000</v>
      </c>
      <c r="M132" s="19" t="s">
        <v>76</v>
      </c>
      <c r="N132" s="10">
        <f t="shared" si="4"/>
        <v>4265</v>
      </c>
      <c r="O132" s="10">
        <f t="shared" si="4"/>
        <v>4263</v>
      </c>
      <c r="P132" s="10">
        <f t="shared" si="4"/>
        <v>4393</v>
      </c>
      <c r="Q132" s="10"/>
      <c r="R132" s="10">
        <f t="shared" si="4"/>
        <v>4526</v>
      </c>
    </row>
    <row r="133" spans="1:18">
      <c r="A133" s="11"/>
      <c r="B133" s="11"/>
      <c r="C133" s="11"/>
      <c r="D133" s="11"/>
      <c r="M133" s="19" t="s">
        <v>77</v>
      </c>
      <c r="N133" s="10">
        <f t="shared" si="4"/>
        <v>4227</v>
      </c>
      <c r="O133" s="10">
        <f t="shared" si="4"/>
        <v>4227</v>
      </c>
      <c r="P133" s="10">
        <f t="shared" si="4"/>
        <v>4344</v>
      </c>
      <c r="Q133" s="10"/>
      <c r="R133" s="10">
        <f t="shared" si="4"/>
        <v>4496</v>
      </c>
    </row>
    <row r="134" spans="1:18" ht="18.75">
      <c r="A134" s="51" t="s">
        <v>122</v>
      </c>
      <c r="B134" s="11"/>
      <c r="C134" s="11"/>
      <c r="D134" s="11"/>
      <c r="M134" s="19" t="s">
        <v>78</v>
      </c>
      <c r="N134" s="10">
        <f t="shared" si="4"/>
        <v>4226</v>
      </c>
      <c r="O134" s="10">
        <f t="shared" si="4"/>
        <v>4228</v>
      </c>
      <c r="P134" s="10">
        <f t="shared" si="4"/>
        <v>4340</v>
      </c>
      <c r="Q134" s="10"/>
      <c r="R134" s="10"/>
    </row>
    <row r="135" spans="1:18" ht="17.25">
      <c r="A135" s="48" t="s">
        <v>4</v>
      </c>
      <c r="B135" s="49" t="s">
        <v>5</v>
      </c>
      <c r="C135" s="49" t="s">
        <v>6</v>
      </c>
      <c r="D135" s="61" t="s">
        <v>127</v>
      </c>
      <c r="M135" s="19" t="s">
        <v>79</v>
      </c>
      <c r="N135" s="10">
        <f t="shared" si="4"/>
        <v>4267</v>
      </c>
      <c r="O135" s="10">
        <f t="shared" si="4"/>
        <v>4270</v>
      </c>
      <c r="P135" s="10">
        <f t="shared" si="4"/>
        <v>4368</v>
      </c>
      <c r="Q135" s="10"/>
      <c r="R135" s="10"/>
    </row>
    <row r="136" spans="1:18" ht="17.25">
      <c r="A136" s="14" t="s">
        <v>125</v>
      </c>
      <c r="B136" s="11">
        <v>8</v>
      </c>
      <c r="C136" s="11">
        <v>940</v>
      </c>
      <c r="D136" s="62">
        <f>C136+60</f>
        <v>1000</v>
      </c>
      <c r="M136" s="19" t="s">
        <v>80</v>
      </c>
      <c r="N136" s="10">
        <f t="shared" si="4"/>
        <v>4236</v>
      </c>
      <c r="O136" s="10">
        <f t="shared" si="4"/>
        <v>4238</v>
      </c>
      <c r="P136" s="10">
        <f t="shared" si="4"/>
        <v>4340</v>
      </c>
      <c r="Q136" s="10"/>
      <c r="R136" s="10"/>
    </row>
    <row r="137" spans="1:18">
      <c r="A137" s="11"/>
      <c r="B137" s="11"/>
      <c r="C137" s="11"/>
      <c r="D137" s="11"/>
      <c r="M137" s="19" t="s">
        <v>81</v>
      </c>
      <c r="N137" s="10">
        <f t="shared" si="4"/>
        <v>4201</v>
      </c>
      <c r="O137" s="10">
        <f t="shared" si="4"/>
        <v>4202</v>
      </c>
      <c r="P137" s="10">
        <f t="shared" si="4"/>
        <v>4294</v>
      </c>
      <c r="Q137" s="10"/>
      <c r="R137" s="10"/>
    </row>
    <row r="138" spans="1:18" ht="18.75">
      <c r="A138" s="51" t="s">
        <v>123</v>
      </c>
      <c r="B138" s="11"/>
      <c r="C138" s="11"/>
      <c r="D138" s="11"/>
      <c r="M138" s="19" t="s">
        <v>82</v>
      </c>
      <c r="N138" s="10">
        <f t="shared" si="4"/>
        <v>4174</v>
      </c>
      <c r="O138" s="10">
        <f t="shared" si="4"/>
        <v>4173</v>
      </c>
      <c r="P138" s="10">
        <f t="shared" si="4"/>
        <v>4255</v>
      </c>
      <c r="Q138" s="10"/>
      <c r="R138" s="10"/>
    </row>
    <row r="139" spans="1:18" ht="17.25">
      <c r="A139" s="48" t="s">
        <v>4</v>
      </c>
      <c r="B139" s="49" t="s">
        <v>5</v>
      </c>
      <c r="C139" s="49" t="s">
        <v>6</v>
      </c>
      <c r="D139" s="61" t="s">
        <v>127</v>
      </c>
      <c r="M139" s="19" t="s">
        <v>83</v>
      </c>
      <c r="N139" s="10">
        <f t="shared" si="4"/>
        <v>4164</v>
      </c>
      <c r="O139" s="10">
        <f t="shared" si="4"/>
        <v>4159</v>
      </c>
      <c r="P139" s="10">
        <f t="shared" si="4"/>
        <v>4233</v>
      </c>
      <c r="Q139" s="10"/>
      <c r="R139" s="10"/>
    </row>
    <row r="140" spans="1:18" ht="17.25">
      <c r="A140" s="14" t="s">
        <v>124</v>
      </c>
      <c r="B140" s="11">
        <v>12</v>
      </c>
      <c r="C140" s="11">
        <v>940</v>
      </c>
      <c r="D140" s="62">
        <f>C140+60</f>
        <v>1000</v>
      </c>
      <c r="M140" s="19" t="s">
        <v>84</v>
      </c>
      <c r="N140" s="10">
        <f t="shared" si="4"/>
        <v>4061</v>
      </c>
      <c r="O140" s="10">
        <f t="shared" si="4"/>
        <v>4063</v>
      </c>
      <c r="P140" s="10">
        <f t="shared" si="4"/>
        <v>4154</v>
      </c>
      <c r="Q140" s="10"/>
      <c r="R140" s="10"/>
    </row>
    <row r="141" spans="1:18">
      <c r="M141" s="19" t="s">
        <v>85</v>
      </c>
      <c r="N141" s="10">
        <f>N123+N106</f>
        <v>3982</v>
      </c>
      <c r="O141" s="10">
        <f>O123+O106</f>
        <v>3982</v>
      </c>
      <c r="P141" s="10">
        <f>P123+P106</f>
        <v>4071</v>
      </c>
      <c r="R141" s="10"/>
    </row>
  </sheetData>
  <mergeCells count="3">
    <mergeCell ref="C1:D1"/>
    <mergeCell ref="C19:D19"/>
    <mergeCell ref="C49:D49"/>
  </mergeCells>
  <pageMargins left="0.7" right="0.7" top="0.2" bottom="0.24" header="0.12" footer="0.18"/>
  <pageSetup orientation="portrait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sqref="A1:T1048576"/>
    </sheetView>
  </sheetViews>
  <sheetFormatPr defaultColWidth="5" defaultRowHeight="48" customHeight="1"/>
  <cols>
    <col min="4" max="4" width="5" style="9"/>
    <col min="8" max="8" width="5" style="9"/>
    <col min="12" max="12" width="5" style="9"/>
    <col min="16" max="16" width="5" style="9"/>
    <col min="20" max="20" width="5" style="9"/>
  </cols>
  <sheetData>
    <row r="1" spans="1:20" ht="48" customHeight="1">
      <c r="A1" s="5">
        <f>'Line details'!D124</f>
        <v>1220</v>
      </c>
      <c r="B1" s="6">
        <f>'Line details'!C124</f>
        <v>1160</v>
      </c>
      <c r="C1" s="7" t="str">
        <f>'Line details'!A124</f>
        <v>K2</v>
      </c>
      <c r="D1" s="8" t="s">
        <v>129</v>
      </c>
      <c r="E1" s="5">
        <f>'Line details'!D106</f>
        <v>515</v>
      </c>
      <c r="F1" s="6">
        <f>'Line details'!C106</f>
        <v>455</v>
      </c>
      <c r="G1" s="7" t="str">
        <f>'Line details'!A106</f>
        <v>A10</v>
      </c>
      <c r="H1" s="8" t="s">
        <v>129</v>
      </c>
      <c r="I1" s="5">
        <f>'Line details'!D88</f>
        <v>699</v>
      </c>
      <c r="J1" s="6">
        <f>'Line details'!C88</f>
        <v>639</v>
      </c>
      <c r="K1" s="7" t="str">
        <f>'Line details'!A88</f>
        <v>C3</v>
      </c>
      <c r="L1" s="8" t="s">
        <v>129</v>
      </c>
      <c r="M1" s="5">
        <f>'Line details'!D70</f>
        <v>574</v>
      </c>
      <c r="N1" s="6">
        <f>'Line details'!C70</f>
        <v>514</v>
      </c>
      <c r="O1" s="7" t="str">
        <f>'Line details'!A70</f>
        <v>B3</v>
      </c>
      <c r="P1" s="8" t="s">
        <v>129</v>
      </c>
      <c r="Q1" s="5">
        <f>'Line details'!D16</f>
        <v>2410</v>
      </c>
      <c r="R1" s="6" t="s">
        <v>148</v>
      </c>
      <c r="S1" s="7" t="str">
        <f>'[1]Line details'!A18</f>
        <v>KR1</v>
      </c>
      <c r="T1" s="8" t="s">
        <v>129</v>
      </c>
    </row>
    <row r="2" spans="1:20" ht="48" customHeight="1">
      <c r="A2" s="5">
        <f>'Line details'!D125</f>
        <v>1370</v>
      </c>
      <c r="B2" s="6">
        <f>'Line details'!C125</f>
        <v>1310</v>
      </c>
      <c r="C2" s="7" t="str">
        <f>'Line details'!A125</f>
        <v>KM2,3</v>
      </c>
      <c r="D2" s="8" t="s">
        <v>129</v>
      </c>
      <c r="E2" s="5">
        <f>'Line details'!D107</f>
        <v>540</v>
      </c>
      <c r="F2" s="6">
        <f>'Line details'!C107</f>
        <v>480</v>
      </c>
      <c r="G2" s="7" t="str">
        <f>'Line details'!A107</f>
        <v>A7</v>
      </c>
      <c r="H2" s="8" t="s">
        <v>129</v>
      </c>
      <c r="I2" s="5">
        <f>'Line details'!D89</f>
        <v>705</v>
      </c>
      <c r="J2" s="6">
        <f>'Line details'!C89</f>
        <v>645</v>
      </c>
      <c r="K2" s="7" t="str">
        <f>'Line details'!A89</f>
        <v>C5</v>
      </c>
      <c r="L2" s="8" t="s">
        <v>129</v>
      </c>
      <c r="M2" s="5">
        <f>'Line details'!D71</f>
        <v>589</v>
      </c>
      <c r="N2" s="6">
        <f>'Line details'!C71</f>
        <v>529</v>
      </c>
      <c r="O2" s="7" t="str">
        <f>'Line details'!A71</f>
        <v>B2</v>
      </c>
      <c r="P2" s="8" t="s">
        <v>129</v>
      </c>
      <c r="Q2" s="5"/>
      <c r="R2" s="6"/>
      <c r="S2" s="7"/>
      <c r="T2" s="8" t="s">
        <v>129</v>
      </c>
    </row>
    <row r="3" spans="1:20" ht="48" customHeight="1">
      <c r="A3" s="5">
        <f>'Line details'!D126</f>
        <v>1447</v>
      </c>
      <c r="B3" s="6">
        <f>'Line details'!C126</f>
        <v>1387</v>
      </c>
      <c r="C3" s="7" t="str">
        <f>'Line details'!A126</f>
        <v>K1</v>
      </c>
      <c r="D3" s="8" t="s">
        <v>129</v>
      </c>
      <c r="E3" s="5">
        <f>'Line details'!D108</f>
        <v>541</v>
      </c>
      <c r="F3" s="6">
        <f>'Line details'!C108</f>
        <v>481</v>
      </c>
      <c r="G3" s="7" t="str">
        <f>'Line details'!A108</f>
        <v>A6</v>
      </c>
      <c r="H3" s="8" t="s">
        <v>129</v>
      </c>
      <c r="I3" s="5">
        <f>'Line details'!D90</f>
        <v>714</v>
      </c>
      <c r="J3" s="6">
        <f>'Line details'!C90</f>
        <v>654</v>
      </c>
      <c r="K3" s="7" t="str">
        <f>'Line details'!A90</f>
        <v>C2</v>
      </c>
      <c r="L3" s="8" t="s">
        <v>129</v>
      </c>
      <c r="M3" s="5">
        <f>'Line details'!D72</f>
        <v>591</v>
      </c>
      <c r="N3" s="6">
        <f>'Line details'!C72</f>
        <v>531</v>
      </c>
      <c r="O3" s="7" t="str">
        <f>'Line details'!A72</f>
        <v>B5</v>
      </c>
      <c r="P3" s="8" t="s">
        <v>129</v>
      </c>
      <c r="Q3" s="5">
        <f>'Line details'!D33</f>
        <v>2685</v>
      </c>
      <c r="R3" s="6">
        <f>'Line details'!C33</f>
        <v>2590</v>
      </c>
      <c r="S3" s="7" t="str">
        <f>'Line details'!A33</f>
        <v>BR4</v>
      </c>
      <c r="T3" s="8" t="s">
        <v>129</v>
      </c>
    </row>
    <row r="4" spans="1:20" ht="48" customHeight="1">
      <c r="A4" s="5">
        <f>'Line details'!D127</f>
        <v>1490</v>
      </c>
      <c r="B4" s="6">
        <f>'Line details'!C127</f>
        <v>1430</v>
      </c>
      <c r="C4" s="7" t="str">
        <f>'Line details'!A127</f>
        <v>KM1</v>
      </c>
      <c r="D4" s="8" t="s">
        <v>129</v>
      </c>
      <c r="E4" s="5">
        <f>'Line details'!D109</f>
        <v>549</v>
      </c>
      <c r="F4" s="6">
        <f>'Line details'!C109</f>
        <v>489</v>
      </c>
      <c r="G4" s="7" t="str">
        <f>'Line details'!A109</f>
        <v>A9</v>
      </c>
      <c r="H4" s="8" t="s">
        <v>129</v>
      </c>
      <c r="I4" s="5">
        <f>'Line details'!D91</f>
        <v>715</v>
      </c>
      <c r="J4" s="6">
        <f>'Line details'!C91</f>
        <v>655</v>
      </c>
      <c r="K4" s="7" t="str">
        <f>'Line details'!A91</f>
        <v>C4</v>
      </c>
      <c r="L4" s="8" t="s">
        <v>129</v>
      </c>
      <c r="M4" s="5">
        <f>'Line details'!D73</f>
        <v>600</v>
      </c>
      <c r="N4" s="6">
        <f>'Line details'!C73</f>
        <v>540</v>
      </c>
      <c r="O4" s="7" t="str">
        <f>'Line details'!A73</f>
        <v>B8</v>
      </c>
      <c r="P4" s="8" t="s">
        <v>129</v>
      </c>
      <c r="Q4" s="5">
        <f>'Line details'!D34</f>
        <v>0</v>
      </c>
      <c r="R4" s="6">
        <f>'Line details'!C34</f>
        <v>0</v>
      </c>
      <c r="S4" s="7">
        <f>'Line details'!A34</f>
        <v>0</v>
      </c>
      <c r="T4" s="8" t="s">
        <v>129</v>
      </c>
    </row>
    <row r="5" spans="1:20" ht="48" customHeight="1">
      <c r="A5" s="5">
        <f>'Line details'!D128</f>
        <v>0</v>
      </c>
      <c r="B5" s="6">
        <f>'Line details'!C128</f>
        <v>0</v>
      </c>
      <c r="C5" s="7">
        <f>'Line details'!A128</f>
        <v>0</v>
      </c>
      <c r="D5" s="8" t="s">
        <v>129</v>
      </c>
      <c r="E5" s="5">
        <f>'Line details'!D110</f>
        <v>563</v>
      </c>
      <c r="F5" s="6">
        <f>'Line details'!C110</f>
        <v>503</v>
      </c>
      <c r="G5" s="7" t="str">
        <f>'Line details'!A110</f>
        <v>A3</v>
      </c>
      <c r="H5" s="8" t="s">
        <v>129</v>
      </c>
      <c r="I5" s="5">
        <f>'Line details'!D92</f>
        <v>774</v>
      </c>
      <c r="J5" s="6">
        <f>'Line details'!C92</f>
        <v>714</v>
      </c>
      <c r="K5" s="7" t="str">
        <f>'Line details'!A92</f>
        <v>C1</v>
      </c>
      <c r="L5" s="8" t="s">
        <v>129</v>
      </c>
      <c r="M5" s="5">
        <f>'Line details'!D74</f>
        <v>603</v>
      </c>
      <c r="N5" s="6">
        <f>'Line details'!C74</f>
        <v>543</v>
      </c>
      <c r="O5" s="7" t="str">
        <f>'Line details'!A74</f>
        <v>B4</v>
      </c>
      <c r="P5" s="8" t="s">
        <v>129</v>
      </c>
      <c r="Q5" s="5">
        <f>'Line details'!D37</f>
        <v>2915</v>
      </c>
      <c r="R5" s="6">
        <f>'Line details'!C37</f>
        <v>2820</v>
      </c>
      <c r="S5" s="7" t="str">
        <f>'Line details'!A37</f>
        <v>CR1-3</v>
      </c>
      <c r="T5" s="8" t="s">
        <v>129</v>
      </c>
    </row>
    <row r="6" spans="1:20" ht="48" customHeight="1">
      <c r="A6" s="5">
        <f>'Line details'!D132</f>
        <v>1000</v>
      </c>
      <c r="B6" s="6">
        <f>'Line details'!C132</f>
        <v>940</v>
      </c>
      <c r="C6" s="7" t="str">
        <f>'Line details'!A132</f>
        <v>BM1-6</v>
      </c>
      <c r="D6" s="8" t="s">
        <v>129</v>
      </c>
      <c r="E6" s="5">
        <f>'Line details'!D111</f>
        <v>578</v>
      </c>
      <c r="F6" s="6">
        <f>'Line details'!C111</f>
        <v>518</v>
      </c>
      <c r="G6" s="7" t="str">
        <f>'Line details'!A111</f>
        <v>A5</v>
      </c>
      <c r="H6" s="8" t="s">
        <v>129</v>
      </c>
      <c r="I6" s="5">
        <f>'Line details'!D93</f>
        <v>794</v>
      </c>
      <c r="J6" s="6">
        <f>'Line details'!C93</f>
        <v>734</v>
      </c>
      <c r="K6" s="7" t="str">
        <f>'Line details'!A93</f>
        <v>D3</v>
      </c>
      <c r="L6" s="8" t="s">
        <v>129</v>
      </c>
      <c r="M6" s="5">
        <f>'Line details'!D75</f>
        <v>647</v>
      </c>
      <c r="N6" s="6">
        <f>'Line details'!C75</f>
        <v>587</v>
      </c>
      <c r="O6" s="7" t="str">
        <f>'Line details'!A75</f>
        <v>B1</v>
      </c>
      <c r="P6" s="8" t="s">
        <v>129</v>
      </c>
      <c r="Q6" s="5">
        <f>'Line details'!D38</f>
        <v>0</v>
      </c>
      <c r="R6" s="6">
        <f>'Line details'!C38</f>
        <v>0</v>
      </c>
      <c r="S6" s="7">
        <f>'Line details'!A38</f>
        <v>0</v>
      </c>
      <c r="T6" s="8" t="s">
        <v>129</v>
      </c>
    </row>
    <row r="7" spans="1:20" ht="48" customHeight="1">
      <c r="A7" s="5">
        <f>'Line details'!D133</f>
        <v>0</v>
      </c>
      <c r="B7" s="6">
        <f>'Line details'!C133</f>
        <v>0</v>
      </c>
      <c r="C7" s="7">
        <f>'Line details'!A133</f>
        <v>0</v>
      </c>
      <c r="D7" s="8" t="s">
        <v>129</v>
      </c>
      <c r="E7" s="5">
        <f>'Line details'!D112</f>
        <v>579</v>
      </c>
      <c r="F7" s="6">
        <f>'Line details'!C112</f>
        <v>519</v>
      </c>
      <c r="G7" s="7" t="str">
        <f>'Line details'!A112</f>
        <v>A2</v>
      </c>
      <c r="H7" s="8" t="s">
        <v>129</v>
      </c>
      <c r="I7" s="5">
        <f>'Line details'!D94</f>
        <v>803</v>
      </c>
      <c r="J7" s="6">
        <f>'Line details'!C94</f>
        <v>743</v>
      </c>
      <c r="K7" s="7" t="str">
        <f>'Line details'!A94</f>
        <v>D4</v>
      </c>
      <c r="L7" s="8" t="s">
        <v>129</v>
      </c>
      <c r="M7" s="5">
        <f>'Line details'!D76</f>
        <v>1456</v>
      </c>
      <c r="N7" s="6">
        <f>'Line details'!C76</f>
        <v>1396</v>
      </c>
      <c r="O7" s="7" t="str">
        <f>'Line details'!A76</f>
        <v>A14</v>
      </c>
      <c r="P7" s="8" t="s">
        <v>129</v>
      </c>
      <c r="Q7" s="5">
        <f>'Line details'!D41</f>
        <v>2900</v>
      </c>
      <c r="R7" s="6">
        <f>'Line details'!C41</f>
        <v>2805</v>
      </c>
      <c r="S7" s="7" t="str">
        <f>'Line details'!A41</f>
        <v>BR1-3</v>
      </c>
      <c r="T7" s="8" t="s">
        <v>129</v>
      </c>
    </row>
    <row r="8" spans="1:20" ht="48" customHeight="1">
      <c r="A8" s="5">
        <f>'Line details'!D136</f>
        <v>1000</v>
      </c>
      <c r="B8" s="6">
        <f>'Line details'!C136</f>
        <v>940</v>
      </c>
      <c r="C8" s="7" t="str">
        <f>'Line details'!A136</f>
        <v>CM1-4</v>
      </c>
      <c r="D8" s="8" t="s">
        <v>129</v>
      </c>
      <c r="E8" s="5">
        <f>'Line details'!D113</f>
        <v>582</v>
      </c>
      <c r="F8" s="6">
        <f>'Line details'!C113</f>
        <v>522</v>
      </c>
      <c r="G8" s="7" t="str">
        <f>'Line details'!A113</f>
        <v>A8</v>
      </c>
      <c r="H8" s="8" t="s">
        <v>129</v>
      </c>
      <c r="I8" s="5">
        <f>'Line details'!D95</f>
        <v>815</v>
      </c>
      <c r="J8" s="6">
        <f>'Line details'!C95</f>
        <v>755</v>
      </c>
      <c r="K8" s="7" t="str">
        <f>'Line details'!A95</f>
        <v>D2</v>
      </c>
      <c r="L8" s="8" t="s">
        <v>129</v>
      </c>
      <c r="M8" s="5">
        <f>'Line details'!D77</f>
        <v>1538</v>
      </c>
      <c r="N8" s="6">
        <f>'Line details'!C77</f>
        <v>1478</v>
      </c>
      <c r="O8" s="7" t="str">
        <f>'Line details'!A77</f>
        <v>B13</v>
      </c>
      <c r="P8" s="8" t="s">
        <v>129</v>
      </c>
      <c r="Q8" s="5">
        <f>'Line details'!D42</f>
        <v>0</v>
      </c>
      <c r="R8" s="6">
        <f>'Line details'!C42</f>
        <v>0</v>
      </c>
      <c r="S8" s="7">
        <f>'Line details'!A42</f>
        <v>0</v>
      </c>
      <c r="T8" s="8" t="s">
        <v>129</v>
      </c>
    </row>
    <row r="9" spans="1:20" ht="48" customHeight="1">
      <c r="A9" s="5">
        <f>'Line details'!D137</f>
        <v>0</v>
      </c>
      <c r="B9" s="6">
        <f>'Line details'!C137</f>
        <v>0</v>
      </c>
      <c r="C9" s="7">
        <f>'Line details'!A137</f>
        <v>0</v>
      </c>
      <c r="D9" s="8" t="s">
        <v>129</v>
      </c>
      <c r="E9" s="5">
        <f>'Line details'!D114</f>
        <v>591</v>
      </c>
      <c r="F9" s="6">
        <f>'Line details'!C114</f>
        <v>531</v>
      </c>
      <c r="G9" s="7" t="str">
        <f>'Line details'!A114</f>
        <v>A4</v>
      </c>
      <c r="H9" s="8" t="s">
        <v>129</v>
      </c>
      <c r="I9" s="5">
        <f>'Line details'!D96</f>
        <v>871</v>
      </c>
      <c r="J9" s="6">
        <f>'Line details'!C96</f>
        <v>811</v>
      </c>
      <c r="K9" s="7" t="str">
        <f>'Line details'!A96</f>
        <v>D1</v>
      </c>
      <c r="L9" s="8" t="s">
        <v>129</v>
      </c>
      <c r="M9" s="5">
        <f>'Line details'!D78</f>
        <v>0</v>
      </c>
      <c r="N9" s="6">
        <f>'Line details'!C78</f>
        <v>0</v>
      </c>
      <c r="O9" s="7">
        <f>'Line details'!A78</f>
        <v>0</v>
      </c>
      <c r="P9" s="8" t="s">
        <v>129</v>
      </c>
      <c r="Q9" s="5">
        <f>'Line details'!D45</f>
        <v>2915</v>
      </c>
      <c r="R9" s="6">
        <f>'Line details'!C45</f>
        <v>2820</v>
      </c>
      <c r="S9" s="7" t="str">
        <f>'Line details'!A45</f>
        <v>AR1-3</v>
      </c>
      <c r="T9" s="8" t="s">
        <v>129</v>
      </c>
    </row>
    <row r="10" spans="1:20" ht="48" customHeight="1">
      <c r="A10" s="5">
        <f>'Line details'!D140</f>
        <v>1000</v>
      </c>
      <c r="B10" s="6">
        <f>'Line details'!C140</f>
        <v>940</v>
      </c>
      <c r="C10" s="7" t="str">
        <f>'Line details'!A140</f>
        <v>AM1-6</v>
      </c>
      <c r="D10" s="8" t="s">
        <v>129</v>
      </c>
      <c r="E10" s="5">
        <f>'Line details'!D115</f>
        <v>637</v>
      </c>
      <c r="F10" s="6">
        <f>'Line details'!C115</f>
        <v>577</v>
      </c>
      <c r="G10" s="7" t="str">
        <f>'Line details'!A115</f>
        <v>A1</v>
      </c>
      <c r="H10" s="8" t="s">
        <v>129</v>
      </c>
      <c r="I10" s="5">
        <f>'Line details'!D97</f>
        <v>1000</v>
      </c>
      <c r="J10" s="6">
        <f>'Line details'!C97</f>
        <v>940</v>
      </c>
      <c r="K10" s="7" t="str">
        <f>'Line details'!A97</f>
        <v>CM5,6</v>
      </c>
      <c r="L10" s="8" t="s">
        <v>129</v>
      </c>
      <c r="M10" s="5">
        <f>'Line details'!D81</f>
        <v>543</v>
      </c>
      <c r="N10" s="6">
        <f>'Line details'!C81</f>
        <v>483</v>
      </c>
      <c r="O10" s="7" t="str">
        <f>'Line details'!A81</f>
        <v>C12</v>
      </c>
      <c r="P10" s="8" t="s">
        <v>129</v>
      </c>
      <c r="Q10" s="5">
        <f>'Line details'!D46</f>
        <v>0</v>
      </c>
      <c r="R10" s="6">
        <f>'Line details'!C46</f>
        <v>0</v>
      </c>
      <c r="S10" s="7">
        <f>'Line details'!A46</f>
        <v>0</v>
      </c>
      <c r="T10" s="8" t="s">
        <v>129</v>
      </c>
    </row>
    <row r="11" spans="1:20" ht="48" customHeight="1">
      <c r="A11" s="5"/>
      <c r="B11" s="6"/>
      <c r="C11" s="7"/>
      <c r="D11" s="8" t="s">
        <v>129</v>
      </c>
      <c r="E11" s="5">
        <f>'Line details'!D116</f>
        <v>1534</v>
      </c>
      <c r="F11" s="6">
        <f>'Line details'!C116</f>
        <v>1474</v>
      </c>
      <c r="G11" s="7" t="str">
        <f>'Line details'!A116</f>
        <v>A13</v>
      </c>
      <c r="H11" s="8" t="s">
        <v>129</v>
      </c>
      <c r="I11" s="5">
        <f>'Line details'!D98</f>
        <v>1458</v>
      </c>
      <c r="J11" s="6">
        <f>'Line details'!C98</f>
        <v>1398</v>
      </c>
      <c r="K11" s="7" t="str">
        <f>'Line details'!A98</f>
        <v>B14</v>
      </c>
      <c r="L11" s="8" t="s">
        <v>129</v>
      </c>
      <c r="M11" s="5">
        <f>'Line details'!D82</f>
        <v>564</v>
      </c>
      <c r="N11" s="6">
        <f>'Line details'!C82</f>
        <v>504</v>
      </c>
      <c r="O11" s="7" t="str">
        <f>'Line details'!A82</f>
        <v>C11</v>
      </c>
      <c r="P11" s="8" t="s">
        <v>129</v>
      </c>
      <c r="Q11" s="5">
        <f>'Line details'!D64</f>
        <v>489</v>
      </c>
      <c r="R11" s="6">
        <f>'Line details'!C64</f>
        <v>429</v>
      </c>
      <c r="S11" s="7" t="str">
        <f>'Line details'!A64</f>
        <v>B12</v>
      </c>
      <c r="T11" s="8" t="s">
        <v>129</v>
      </c>
    </row>
    <row r="12" spans="1:20" ht="48" customHeight="1">
      <c r="D12" s="8" t="s">
        <v>129</v>
      </c>
      <c r="E12" s="5">
        <f>'Line details'!D117</f>
        <v>0</v>
      </c>
      <c r="F12" s="6">
        <f>'Line details'!C117</f>
        <v>0</v>
      </c>
      <c r="G12" s="7">
        <f>'Line details'!A117</f>
        <v>0</v>
      </c>
      <c r="H12" s="8" t="s">
        <v>129</v>
      </c>
      <c r="I12" s="5">
        <f>'Line details'!D99</f>
        <v>1631</v>
      </c>
      <c r="J12" s="6">
        <f>'Line details'!C99</f>
        <v>1571</v>
      </c>
      <c r="K12" s="7" t="str">
        <f>'Line details'!A99</f>
        <v>C13</v>
      </c>
      <c r="L12" s="8" t="s">
        <v>129</v>
      </c>
      <c r="M12" s="5">
        <f>'Line details'!D83</f>
        <v>603</v>
      </c>
      <c r="N12" s="6">
        <f>'Line details'!C83</f>
        <v>543</v>
      </c>
      <c r="O12" s="7" t="str">
        <f>'Line details'!A83</f>
        <v>C10</v>
      </c>
      <c r="P12" s="8" t="s">
        <v>129</v>
      </c>
      <c r="Q12" s="5">
        <f>'Line details'!D65</f>
        <v>502</v>
      </c>
      <c r="R12" s="6">
        <f>'Line details'!C65</f>
        <v>442</v>
      </c>
      <c r="S12" s="7" t="str">
        <f>'Line details'!A65</f>
        <v>B11</v>
      </c>
      <c r="T12" s="8" t="s">
        <v>129</v>
      </c>
    </row>
    <row r="13" spans="1:20" ht="48" customHeight="1">
      <c r="A13" s="5"/>
      <c r="B13" s="6" t="e">
        <f>'Line details'!#REF!</f>
        <v>#REF!</v>
      </c>
      <c r="C13" s="7" t="e">
        <f>'Line details'!#REF!</f>
        <v>#REF!</v>
      </c>
      <c r="D13" s="8" t="s">
        <v>129</v>
      </c>
      <c r="E13" s="5">
        <f>'Line details'!D120</f>
        <v>1013</v>
      </c>
      <c r="F13" s="6">
        <f>'Line details'!C120</f>
        <v>953</v>
      </c>
      <c r="G13" s="7" t="str">
        <f>'Line details'!A120</f>
        <v>K6</v>
      </c>
      <c r="H13" s="8" t="s">
        <v>129</v>
      </c>
      <c r="I13" s="5">
        <f>'Line details'!D100</f>
        <v>1549</v>
      </c>
      <c r="J13" s="6">
        <f>'Line details'!C100</f>
        <v>1489</v>
      </c>
      <c r="K13" s="7" t="str">
        <f>'Line details'!A100</f>
        <v>C14</v>
      </c>
      <c r="L13" s="8" t="s">
        <v>129</v>
      </c>
      <c r="M13" s="5">
        <f>'Line details'!D84</f>
        <v>648</v>
      </c>
      <c r="N13" s="6">
        <f>'Line details'!C84</f>
        <v>588</v>
      </c>
      <c r="O13" s="7" t="str">
        <f>'Line details'!A84</f>
        <v>C9</v>
      </c>
      <c r="P13" s="8" t="s">
        <v>129</v>
      </c>
      <c r="Q13" s="5">
        <f>'Line details'!D66</f>
        <v>531</v>
      </c>
      <c r="R13" s="6">
        <f>'Line details'!C66</f>
        <v>471</v>
      </c>
      <c r="S13" s="7" t="str">
        <f>'Line details'!A66</f>
        <v>B10</v>
      </c>
      <c r="T13" s="8" t="s">
        <v>129</v>
      </c>
    </row>
    <row r="14" spans="1:20" ht="48" customHeight="1">
      <c r="A14" s="5"/>
      <c r="B14" s="6"/>
      <c r="C14" s="7"/>
      <c r="D14" s="8" t="s">
        <v>129</v>
      </c>
      <c r="E14" s="5">
        <f>'Line details'!D121</f>
        <v>1042</v>
      </c>
      <c r="F14" s="6">
        <f>'Line details'!C121</f>
        <v>982</v>
      </c>
      <c r="G14" s="7" t="str">
        <f>'Line details'!A121</f>
        <v>K5</v>
      </c>
      <c r="H14" s="8" t="s">
        <v>129</v>
      </c>
      <c r="I14" s="5">
        <f>'Line details'!D101</f>
        <v>0</v>
      </c>
      <c r="J14" s="6">
        <f>'Line details'!C101</f>
        <v>0</v>
      </c>
      <c r="K14" s="7">
        <f>'Line details'!A101</f>
        <v>0</v>
      </c>
      <c r="L14" s="8" t="s">
        <v>129</v>
      </c>
      <c r="M14" s="5">
        <f>'Line details'!D85</f>
        <v>653</v>
      </c>
      <c r="N14" s="6">
        <f>'Line details'!C85</f>
        <v>593</v>
      </c>
      <c r="O14" s="7" t="str">
        <f>'Line details'!A85</f>
        <v>C7</v>
      </c>
      <c r="P14" s="8" t="s">
        <v>129</v>
      </c>
      <c r="Q14" s="5">
        <f>'Line details'!D67</f>
        <v>556</v>
      </c>
      <c r="R14" s="6">
        <f>'Line details'!C67</f>
        <v>496</v>
      </c>
      <c r="S14" s="7" t="str">
        <f>'Line details'!A67</f>
        <v>B6</v>
      </c>
      <c r="T14" s="8" t="s">
        <v>129</v>
      </c>
    </row>
    <row r="15" spans="1:20" ht="48" customHeight="1">
      <c r="A15" s="5"/>
      <c r="B15" s="6"/>
      <c r="C15" s="7"/>
      <c r="D15" s="8" t="s">
        <v>129</v>
      </c>
      <c r="E15" s="5">
        <f>'Line details'!D122</f>
        <v>1106</v>
      </c>
      <c r="F15" s="6">
        <f>'Line details'!C122</f>
        <v>1046</v>
      </c>
      <c r="G15" s="7" t="str">
        <f>'Line details'!A122</f>
        <v>K4</v>
      </c>
      <c r="H15" s="8" t="s">
        <v>129</v>
      </c>
      <c r="I15" s="5">
        <f>'Line details'!D104</f>
        <v>479</v>
      </c>
      <c r="J15" s="6">
        <f>'Line details'!C104</f>
        <v>419</v>
      </c>
      <c r="K15" s="7" t="str">
        <f>'Line details'!A104</f>
        <v>A12</v>
      </c>
      <c r="L15" s="8" t="s">
        <v>129</v>
      </c>
      <c r="M15" s="5">
        <f>'Line details'!D86</f>
        <v>657</v>
      </c>
      <c r="N15" s="6">
        <f>'Line details'!C86</f>
        <v>597</v>
      </c>
      <c r="O15" s="7" t="str">
        <f>'Line details'!A86</f>
        <v>C6</v>
      </c>
      <c r="P15" s="8" t="s">
        <v>129</v>
      </c>
      <c r="Q15" s="5">
        <f>'Line details'!D68</f>
        <v>557</v>
      </c>
      <c r="R15" s="6">
        <f>'Line details'!C68</f>
        <v>497</v>
      </c>
      <c r="S15" s="7" t="str">
        <f>'Line details'!A68</f>
        <v>B7</v>
      </c>
      <c r="T15" s="8" t="s">
        <v>129</v>
      </c>
    </row>
    <row r="16" spans="1:20" ht="48" customHeight="1">
      <c r="A16" s="5"/>
      <c r="B16" s="6"/>
      <c r="C16" s="7"/>
      <c r="D16" s="8" t="s">
        <v>129</v>
      </c>
      <c r="E16" s="5">
        <f>'Line details'!D123</f>
        <v>1201</v>
      </c>
      <c r="F16" s="6">
        <f>'Line details'!C123</f>
        <v>1141</v>
      </c>
      <c r="G16" s="7" t="str">
        <f>'Line details'!A123</f>
        <v>K3</v>
      </c>
      <c r="H16" s="8" t="s">
        <v>129</v>
      </c>
      <c r="I16" s="5">
        <f>'Line details'!D105</f>
        <v>488</v>
      </c>
      <c r="J16" s="6">
        <f>'Line details'!C105</f>
        <v>428</v>
      </c>
      <c r="K16" s="7" t="str">
        <f>'Line details'!A105</f>
        <v>A11</v>
      </c>
      <c r="L16" s="8" t="s">
        <v>129</v>
      </c>
      <c r="M16" s="5">
        <f>'Line details'!D87</f>
        <v>682</v>
      </c>
      <c r="N16" s="6">
        <f>'Line details'!C87</f>
        <v>622</v>
      </c>
      <c r="O16" s="7" t="str">
        <f>'Line details'!A87</f>
        <v>C8</v>
      </c>
      <c r="P16" s="8" t="s">
        <v>129</v>
      </c>
      <c r="Q16" s="5">
        <f>'Line details'!D69</f>
        <v>566</v>
      </c>
      <c r="R16" s="6">
        <f>'Line details'!C69</f>
        <v>506</v>
      </c>
      <c r="S16" s="7" t="str">
        <f>'Line details'!A69</f>
        <v>B9</v>
      </c>
      <c r="T16" s="8" t="s">
        <v>129</v>
      </c>
    </row>
  </sheetData>
  <pageMargins left="0.16" right="0.24" top="0.16" bottom="0.16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P22"/>
  <sheetViews>
    <sheetView topLeftCell="A16" workbookViewId="0">
      <selection activeCell="A3" sqref="A3:P22"/>
    </sheetView>
  </sheetViews>
  <sheetFormatPr defaultRowHeight="15"/>
  <cols>
    <col min="2" max="2" width="9.140625" customWidth="1"/>
    <col min="3" max="3" width="9.5703125" customWidth="1"/>
  </cols>
  <sheetData>
    <row r="3" spans="1:16" ht="32.25" thickBot="1">
      <c r="A3" s="20" t="s">
        <v>139</v>
      </c>
      <c r="B3" s="21"/>
      <c r="C3" s="21"/>
      <c r="D3" s="21"/>
      <c r="E3" s="21"/>
      <c r="F3" s="21"/>
      <c r="G3" s="21"/>
      <c r="H3" s="21"/>
      <c r="I3" s="59">
        <v>43137</v>
      </c>
      <c r="J3" s="60"/>
      <c r="K3" s="21"/>
      <c r="L3" s="21"/>
      <c r="M3" s="21"/>
      <c r="N3" s="21"/>
      <c r="O3" s="21"/>
      <c r="P3" s="21"/>
    </row>
    <row r="4" spans="1:16" ht="21.75" thickBot="1">
      <c r="A4" s="22" t="s">
        <v>133</v>
      </c>
      <c r="B4" s="21"/>
      <c r="C4" s="23"/>
      <c r="D4" s="24"/>
      <c r="E4" s="25"/>
      <c r="F4" s="25"/>
      <c r="G4" s="26"/>
      <c r="H4" s="23"/>
      <c r="I4" s="21"/>
      <c r="J4" s="21"/>
      <c r="K4" s="27" t="s">
        <v>134</v>
      </c>
      <c r="L4" s="28"/>
      <c r="M4" s="29"/>
      <c r="N4" s="30"/>
      <c r="O4" s="31"/>
      <c r="P4" s="21"/>
    </row>
    <row r="5" spans="1:16" ht="21.75" thickBot="1">
      <c r="A5" s="32" t="s">
        <v>135</v>
      </c>
      <c r="B5" s="21"/>
      <c r="C5" s="23"/>
      <c r="D5" s="33"/>
      <c r="E5" s="34"/>
      <c r="F5" s="34"/>
      <c r="G5" s="35"/>
      <c r="H5" s="23"/>
      <c r="I5" s="21"/>
      <c r="J5" s="21"/>
      <c r="K5" s="27" t="s">
        <v>136</v>
      </c>
      <c r="L5" s="28"/>
      <c r="M5" s="29"/>
      <c r="N5" s="30"/>
      <c r="O5" s="31"/>
      <c r="P5" s="21"/>
    </row>
    <row r="6" spans="1:16" ht="19.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21">
      <c r="A7" s="36"/>
      <c r="B7" s="58" t="s">
        <v>61</v>
      </c>
      <c r="C7" s="58"/>
      <c r="D7" s="58"/>
      <c r="E7" s="58" t="s">
        <v>62</v>
      </c>
      <c r="F7" s="58"/>
      <c r="G7" s="58"/>
      <c r="H7" s="58" t="s">
        <v>63</v>
      </c>
      <c r="I7" s="58"/>
      <c r="J7" s="58"/>
      <c r="K7" s="58" t="s">
        <v>64</v>
      </c>
      <c r="L7" s="58"/>
      <c r="M7" s="58"/>
      <c r="N7" s="58" t="s">
        <v>71</v>
      </c>
      <c r="O7" s="58"/>
      <c r="P7" s="58"/>
    </row>
    <row r="8" spans="1:16" ht="19.5">
      <c r="A8" s="36"/>
      <c r="B8" s="36"/>
      <c r="C8" s="36" t="s">
        <v>137</v>
      </c>
      <c r="D8" s="36" t="s">
        <v>138</v>
      </c>
      <c r="E8" s="36"/>
      <c r="F8" s="36" t="s">
        <v>137</v>
      </c>
      <c r="G8" s="36" t="s">
        <v>138</v>
      </c>
      <c r="H8" s="36"/>
      <c r="I8" s="36" t="s">
        <v>137</v>
      </c>
      <c r="J8" s="36" t="s">
        <v>138</v>
      </c>
      <c r="K8" s="36"/>
      <c r="L8" s="36" t="s">
        <v>137</v>
      </c>
      <c r="M8" s="36" t="s">
        <v>138</v>
      </c>
      <c r="N8" s="36"/>
      <c r="O8" s="36" t="s">
        <v>137</v>
      </c>
      <c r="P8" s="36" t="s">
        <v>138</v>
      </c>
    </row>
    <row r="9" spans="1:16" ht="19.5">
      <c r="A9" s="37">
        <v>1</v>
      </c>
      <c r="B9" s="36">
        <f>'Line details'!N128</f>
        <v>4324</v>
      </c>
      <c r="C9" s="36"/>
      <c r="D9" s="36"/>
      <c r="E9" s="36">
        <f>'Line details'!O128</f>
        <v>4319</v>
      </c>
      <c r="F9" s="36"/>
      <c r="G9" s="36"/>
      <c r="H9" s="36">
        <f>'Line details'!P128</f>
        <v>4462</v>
      </c>
      <c r="I9" s="36"/>
      <c r="J9" s="36"/>
      <c r="K9" s="36">
        <f>'Line details'!Q128</f>
        <v>4557</v>
      </c>
      <c r="L9" s="36"/>
      <c r="M9" s="36"/>
      <c r="N9" s="36">
        <v>5053</v>
      </c>
      <c r="O9" s="36"/>
      <c r="P9" s="36"/>
    </row>
    <row r="10" spans="1:16" ht="19.5">
      <c r="A10" s="37">
        <v>2</v>
      </c>
      <c r="B10" s="36">
        <f>'Line details'!N129</f>
        <v>4265</v>
      </c>
      <c r="C10" s="36"/>
      <c r="D10" s="36"/>
      <c r="E10" s="36">
        <f>'Line details'!O129</f>
        <v>4260</v>
      </c>
      <c r="F10" s="36"/>
      <c r="G10" s="36"/>
      <c r="H10" s="36">
        <f>'Line details'!P129</f>
        <v>4401</v>
      </c>
      <c r="I10" s="36"/>
      <c r="J10" s="36"/>
      <c r="K10" s="36">
        <f>'Line details'!Q129</f>
        <v>4500</v>
      </c>
      <c r="L10" s="36"/>
      <c r="M10" s="36"/>
      <c r="N10" s="36">
        <v>4825</v>
      </c>
      <c r="O10" s="36"/>
      <c r="P10" s="36"/>
    </row>
    <row r="11" spans="1:16" ht="19.5">
      <c r="A11" s="37">
        <v>3</v>
      </c>
      <c r="B11" s="36">
        <f>'Line details'!N130</f>
        <v>4249</v>
      </c>
      <c r="C11" s="36"/>
      <c r="D11" s="36"/>
      <c r="E11" s="36">
        <f>'Line details'!O130</f>
        <v>4245</v>
      </c>
      <c r="F11" s="36"/>
      <c r="G11" s="36"/>
      <c r="H11" s="36">
        <f>'Line details'!P130</f>
        <v>4386</v>
      </c>
      <c r="I11" s="36"/>
      <c r="J11" s="36"/>
      <c r="K11" s="36">
        <f>'Line details'!Q130</f>
        <v>4479</v>
      </c>
      <c r="L11" s="36"/>
      <c r="M11" s="36"/>
      <c r="N11" s="36">
        <v>4686</v>
      </c>
      <c r="O11" s="36"/>
      <c r="P11" s="36"/>
    </row>
    <row r="12" spans="1:16" ht="19.5">
      <c r="A12" s="37">
        <v>4</v>
      </c>
      <c r="B12" s="36">
        <f>'Line details'!N131</f>
        <v>4276</v>
      </c>
      <c r="C12" s="36"/>
      <c r="D12" s="36"/>
      <c r="E12" s="36">
        <f>'Line details'!O131</f>
        <v>4273</v>
      </c>
      <c r="F12" s="36"/>
      <c r="G12" s="36"/>
      <c r="H12" s="36">
        <f>'Line details'!P131</f>
        <v>4401</v>
      </c>
      <c r="I12" s="36"/>
      <c r="J12" s="36"/>
      <c r="K12" s="36">
        <f>'Line details'!Q131</f>
        <v>4487</v>
      </c>
      <c r="L12" s="36"/>
      <c r="M12" s="36"/>
      <c r="N12" s="36">
        <v>4590</v>
      </c>
      <c r="O12" s="36"/>
      <c r="P12" s="36"/>
    </row>
    <row r="13" spans="1:16" ht="19.5">
      <c r="A13" s="37">
        <v>5</v>
      </c>
      <c r="B13" s="36">
        <f>'Line details'!N132</f>
        <v>4265</v>
      </c>
      <c r="C13" s="36"/>
      <c r="D13" s="36"/>
      <c r="E13" s="36">
        <f>'Line details'!O132</f>
        <v>4263</v>
      </c>
      <c r="F13" s="36"/>
      <c r="G13" s="36"/>
      <c r="H13" s="36">
        <f>'Line details'!P132</f>
        <v>4393</v>
      </c>
      <c r="I13" s="36"/>
      <c r="J13" s="36"/>
      <c r="K13" s="36"/>
      <c r="L13" s="36"/>
      <c r="M13" s="36"/>
      <c r="N13" s="36">
        <v>4526</v>
      </c>
      <c r="O13" s="36"/>
      <c r="P13" s="36"/>
    </row>
    <row r="14" spans="1:16" ht="19.5">
      <c r="A14" s="37">
        <v>6</v>
      </c>
      <c r="B14" s="36">
        <f>'Line details'!N133</f>
        <v>4227</v>
      </c>
      <c r="C14" s="36"/>
      <c r="D14" s="36"/>
      <c r="E14" s="36">
        <f>'Line details'!O133</f>
        <v>4227</v>
      </c>
      <c r="F14" s="36"/>
      <c r="G14" s="36"/>
      <c r="H14" s="36">
        <f>'Line details'!P133</f>
        <v>4344</v>
      </c>
      <c r="I14" s="36"/>
      <c r="J14" s="36"/>
      <c r="K14" s="36"/>
      <c r="L14" s="36"/>
      <c r="M14" s="36"/>
      <c r="N14" s="36">
        <v>4496</v>
      </c>
      <c r="O14" s="36"/>
      <c r="P14" s="36"/>
    </row>
    <row r="15" spans="1:16" ht="19.5">
      <c r="A15" s="37">
        <v>7</v>
      </c>
      <c r="B15" s="36">
        <f>'Line details'!N134</f>
        <v>4226</v>
      </c>
      <c r="C15" s="36"/>
      <c r="D15" s="36"/>
      <c r="E15" s="36">
        <f>'Line details'!O134</f>
        <v>4228</v>
      </c>
      <c r="F15" s="36"/>
      <c r="G15" s="36"/>
      <c r="H15" s="36">
        <f>'Line details'!P134</f>
        <v>4340</v>
      </c>
      <c r="I15" s="36"/>
      <c r="J15" s="36"/>
      <c r="K15" s="36"/>
      <c r="L15" s="36"/>
      <c r="M15" s="36"/>
      <c r="N15" s="36"/>
      <c r="O15" s="36"/>
      <c r="P15" s="36"/>
    </row>
    <row r="16" spans="1:16" ht="19.5">
      <c r="A16" s="37">
        <v>8</v>
      </c>
      <c r="B16" s="36">
        <f>'Line details'!N135</f>
        <v>4267</v>
      </c>
      <c r="C16" s="36"/>
      <c r="D16" s="36"/>
      <c r="E16" s="36">
        <f>'Line details'!O135</f>
        <v>4270</v>
      </c>
      <c r="F16" s="36"/>
      <c r="G16" s="36"/>
      <c r="H16" s="36">
        <f>'Line details'!P135</f>
        <v>4368</v>
      </c>
      <c r="I16" s="36"/>
      <c r="J16" s="36"/>
      <c r="K16" s="36"/>
      <c r="L16" s="36"/>
      <c r="M16" s="36"/>
      <c r="N16" s="36"/>
      <c r="O16" s="36"/>
      <c r="P16" s="36"/>
    </row>
    <row r="17" spans="1:16" ht="19.5">
      <c r="A17" s="37">
        <v>9</v>
      </c>
      <c r="B17" s="36">
        <f>'Line details'!N136</f>
        <v>4236</v>
      </c>
      <c r="C17" s="36"/>
      <c r="D17" s="36"/>
      <c r="E17" s="36">
        <f>'Line details'!O136</f>
        <v>4238</v>
      </c>
      <c r="F17" s="36"/>
      <c r="G17" s="36"/>
      <c r="H17" s="36">
        <f>'Line details'!P136</f>
        <v>4340</v>
      </c>
      <c r="I17" s="36"/>
      <c r="J17" s="36"/>
      <c r="K17" s="36"/>
      <c r="L17" s="36"/>
      <c r="M17" s="36"/>
      <c r="N17" s="36"/>
      <c r="O17" s="36"/>
      <c r="P17" s="36"/>
    </row>
    <row r="18" spans="1:16" ht="19.5">
      <c r="A18" s="37">
        <v>10</v>
      </c>
      <c r="B18" s="36">
        <f>'Line details'!N137</f>
        <v>4201</v>
      </c>
      <c r="C18" s="36"/>
      <c r="D18" s="36"/>
      <c r="E18" s="36">
        <f>'Line details'!O137</f>
        <v>4202</v>
      </c>
      <c r="F18" s="36"/>
      <c r="G18" s="36"/>
      <c r="H18" s="36">
        <f>'Line details'!P137</f>
        <v>4294</v>
      </c>
      <c r="I18" s="36"/>
      <c r="J18" s="36"/>
      <c r="K18" s="36"/>
      <c r="L18" s="36"/>
      <c r="M18" s="36"/>
      <c r="N18" s="36"/>
      <c r="O18" s="36"/>
      <c r="P18" s="36"/>
    </row>
    <row r="19" spans="1:16" ht="19.5">
      <c r="A19" s="37">
        <v>11</v>
      </c>
      <c r="B19" s="36">
        <f>'Line details'!N138</f>
        <v>4174</v>
      </c>
      <c r="C19" s="36"/>
      <c r="D19" s="36"/>
      <c r="E19" s="36">
        <f>'Line details'!O138</f>
        <v>4173</v>
      </c>
      <c r="F19" s="36"/>
      <c r="G19" s="36"/>
      <c r="H19" s="36">
        <f>'Line details'!P138</f>
        <v>4255</v>
      </c>
      <c r="I19" s="36"/>
      <c r="J19" s="36"/>
      <c r="K19" s="36"/>
      <c r="L19" s="36"/>
      <c r="M19" s="36"/>
      <c r="N19" s="36"/>
      <c r="O19" s="36"/>
      <c r="P19" s="36"/>
    </row>
    <row r="20" spans="1:16" ht="19.5">
      <c r="A20" s="37">
        <v>12</v>
      </c>
      <c r="B20" s="36">
        <f>'Line details'!N139</f>
        <v>4164</v>
      </c>
      <c r="C20" s="36"/>
      <c r="D20" s="36"/>
      <c r="E20" s="36">
        <f>'Line details'!O139</f>
        <v>4159</v>
      </c>
      <c r="F20" s="36"/>
      <c r="G20" s="36"/>
      <c r="H20" s="36">
        <f>'Line details'!P139</f>
        <v>4233</v>
      </c>
      <c r="I20" s="36"/>
      <c r="J20" s="36"/>
      <c r="K20" s="36"/>
      <c r="L20" s="36"/>
      <c r="M20" s="36"/>
      <c r="N20" s="36"/>
      <c r="O20" s="36"/>
      <c r="P20" s="36"/>
    </row>
    <row r="21" spans="1:16" ht="19.5">
      <c r="A21" s="37">
        <v>13</v>
      </c>
      <c r="B21" s="36">
        <f>'Line details'!N140</f>
        <v>4061</v>
      </c>
      <c r="C21" s="36"/>
      <c r="D21" s="36"/>
      <c r="E21" s="36">
        <f>'Line details'!O140</f>
        <v>4063</v>
      </c>
      <c r="F21" s="36"/>
      <c r="G21" s="36"/>
      <c r="H21" s="36">
        <f>'Line details'!P140</f>
        <v>4154</v>
      </c>
      <c r="I21" s="36"/>
      <c r="J21" s="36"/>
      <c r="K21" s="36"/>
      <c r="L21" s="36"/>
      <c r="M21" s="36"/>
      <c r="N21" s="36"/>
      <c r="O21" s="36"/>
      <c r="P21" s="36"/>
    </row>
    <row r="22" spans="1:16" ht="19.5">
      <c r="A22" s="37">
        <v>14</v>
      </c>
      <c r="B22" s="36">
        <f>'Line details'!N141</f>
        <v>3982</v>
      </c>
      <c r="C22" s="36"/>
      <c r="D22" s="36"/>
      <c r="E22" s="36">
        <f>'Line details'!O141</f>
        <v>3982</v>
      </c>
      <c r="F22" s="36"/>
      <c r="G22" s="36"/>
      <c r="H22" s="36">
        <f>'Line details'!P141</f>
        <v>4071</v>
      </c>
      <c r="I22" s="36"/>
      <c r="J22" s="36"/>
      <c r="K22" s="36"/>
      <c r="L22" s="36"/>
      <c r="M22" s="36"/>
      <c r="N22" s="36"/>
      <c r="O22" s="36"/>
      <c r="P22" s="36"/>
    </row>
  </sheetData>
  <mergeCells count="6">
    <mergeCell ref="N7:P7"/>
    <mergeCell ref="I3:J3"/>
    <mergeCell ref="B7:D7"/>
    <mergeCell ref="E7:G7"/>
    <mergeCell ref="H7:J7"/>
    <mergeCell ref="K7:M7"/>
  </mergeCells>
  <pageMargins left="0.16" right="0.21" top="0.75" bottom="0.75" header="0.3" footer="0.3"/>
  <pageSetup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6"/>
  <sheetViews>
    <sheetView workbookViewId="0"/>
  </sheetViews>
  <sheetFormatPr defaultRowHeight="15"/>
  <cols>
    <col min="2" max="3" width="19.5703125" customWidth="1"/>
  </cols>
  <sheetData>
    <row r="1" spans="1:23" ht="20.25">
      <c r="A1" s="1" t="s">
        <v>86</v>
      </c>
    </row>
    <row r="2" spans="1:23">
      <c r="A2" s="2" t="s">
        <v>0</v>
      </c>
      <c r="B2" s="2" t="s">
        <v>1</v>
      </c>
    </row>
    <row r="3" spans="1:23">
      <c r="A3" s="2" t="s">
        <v>2</v>
      </c>
      <c r="B3" s="2" t="s">
        <v>3</v>
      </c>
    </row>
    <row r="5" spans="1:23" ht="20.25">
      <c r="A5" s="1" t="s">
        <v>87</v>
      </c>
    </row>
    <row r="7" spans="1:23" ht="20.25">
      <c r="A7" s="1" t="s">
        <v>88</v>
      </c>
    </row>
    <row r="8" spans="1:23">
      <c r="B8" s="4" t="s">
        <v>61</v>
      </c>
      <c r="D8" s="4" t="s">
        <v>62</v>
      </c>
      <c r="F8" s="4" t="s">
        <v>63</v>
      </c>
      <c r="H8" s="4" t="s">
        <v>64</v>
      </c>
      <c r="J8" s="4" t="s">
        <v>65</v>
      </c>
      <c r="L8" s="4" t="s">
        <v>66</v>
      </c>
      <c r="N8" s="4" t="s">
        <v>67</v>
      </c>
      <c r="P8" s="4" t="s">
        <v>68</v>
      </c>
      <c r="R8" s="4" t="s">
        <v>69</v>
      </c>
      <c r="T8" s="4" t="s">
        <v>70</v>
      </c>
      <c r="V8" s="4" t="s">
        <v>71</v>
      </c>
    </row>
    <row r="9" spans="1:23">
      <c r="B9" s="3" t="s">
        <v>89</v>
      </c>
      <c r="C9" s="3" t="s">
        <v>90</v>
      </c>
      <c r="D9" s="3" t="s">
        <v>89</v>
      </c>
      <c r="E9" s="3" t="s">
        <v>90</v>
      </c>
      <c r="F9" s="3" t="s">
        <v>89</v>
      </c>
      <c r="G9" s="3" t="s">
        <v>90</v>
      </c>
      <c r="H9" s="3" t="s">
        <v>89</v>
      </c>
      <c r="I9" s="3" t="s">
        <v>90</v>
      </c>
      <c r="J9" s="3" t="s">
        <v>89</v>
      </c>
      <c r="K9" s="3" t="s">
        <v>90</v>
      </c>
      <c r="L9" s="3" t="s">
        <v>89</v>
      </c>
      <c r="M9" s="3" t="s">
        <v>90</v>
      </c>
      <c r="N9" s="3" t="s">
        <v>89</v>
      </c>
      <c r="O9" s="3" t="s">
        <v>90</v>
      </c>
      <c r="P9" s="3" t="s">
        <v>89</v>
      </c>
      <c r="Q9" s="3" t="s">
        <v>90</v>
      </c>
      <c r="R9" s="3" t="s">
        <v>89</v>
      </c>
      <c r="S9" s="3" t="s">
        <v>90</v>
      </c>
      <c r="T9" s="3" t="s">
        <v>89</v>
      </c>
      <c r="U9" s="3" t="s">
        <v>90</v>
      </c>
      <c r="V9" s="3" t="s">
        <v>89</v>
      </c>
      <c r="W9" s="3" t="s">
        <v>90</v>
      </c>
    </row>
    <row r="10" spans="1:23">
      <c r="A10" s="3" t="s">
        <v>72</v>
      </c>
      <c r="B10">
        <v>577</v>
      </c>
      <c r="D10">
        <v>587</v>
      </c>
      <c r="F10">
        <v>714</v>
      </c>
      <c r="H10">
        <v>791</v>
      </c>
      <c r="I10">
        <v>20</v>
      </c>
      <c r="V10">
        <v>1387</v>
      </c>
    </row>
    <row r="11" spans="1:23">
      <c r="A11" s="3" t="s">
        <v>73</v>
      </c>
      <c r="B11">
        <v>519</v>
      </c>
      <c r="D11">
        <v>529</v>
      </c>
      <c r="F11">
        <v>654</v>
      </c>
      <c r="H11">
        <v>735</v>
      </c>
      <c r="I11">
        <v>20</v>
      </c>
      <c r="V11">
        <v>1160</v>
      </c>
    </row>
    <row r="12" spans="1:23">
      <c r="A12" s="3" t="s">
        <v>74</v>
      </c>
      <c r="B12">
        <v>503</v>
      </c>
      <c r="D12">
        <v>514</v>
      </c>
      <c r="F12">
        <v>639</v>
      </c>
      <c r="H12">
        <v>714</v>
      </c>
      <c r="I12">
        <v>20</v>
      </c>
      <c r="V12">
        <v>1141</v>
      </c>
    </row>
    <row r="13" spans="1:23">
      <c r="A13" s="3" t="s">
        <v>75</v>
      </c>
      <c r="B13">
        <v>531</v>
      </c>
      <c r="D13">
        <v>543</v>
      </c>
      <c r="F13">
        <v>655</v>
      </c>
      <c r="H13">
        <v>723</v>
      </c>
      <c r="I13">
        <v>20</v>
      </c>
      <c r="V13">
        <v>1046</v>
      </c>
    </row>
    <row r="14" spans="1:23">
      <c r="A14" s="3" t="s">
        <v>76</v>
      </c>
      <c r="B14">
        <v>518</v>
      </c>
      <c r="D14">
        <v>531</v>
      </c>
      <c r="F14">
        <v>645</v>
      </c>
      <c r="V14">
        <v>982</v>
      </c>
    </row>
    <row r="15" spans="1:23">
      <c r="A15" s="3" t="s">
        <v>77</v>
      </c>
      <c r="B15">
        <v>481</v>
      </c>
      <c r="D15">
        <v>496</v>
      </c>
      <c r="F15">
        <v>597</v>
      </c>
      <c r="V15">
        <v>953</v>
      </c>
    </row>
    <row r="16" spans="1:23">
      <c r="A16" s="3" t="s">
        <v>78</v>
      </c>
      <c r="B16">
        <v>480</v>
      </c>
      <c r="D16">
        <v>497</v>
      </c>
      <c r="F16">
        <v>593</v>
      </c>
    </row>
    <row r="17" spans="1:8">
      <c r="A17" s="3" t="s">
        <v>79</v>
      </c>
      <c r="B17">
        <v>522</v>
      </c>
      <c r="D17">
        <v>540</v>
      </c>
      <c r="F17">
        <v>622</v>
      </c>
    </row>
    <row r="18" spans="1:8">
      <c r="A18" s="3" t="s">
        <v>80</v>
      </c>
      <c r="B18">
        <v>489</v>
      </c>
      <c r="D18">
        <v>506</v>
      </c>
      <c r="F18">
        <v>588</v>
      </c>
    </row>
    <row r="19" spans="1:8">
      <c r="A19" s="3" t="s">
        <v>81</v>
      </c>
      <c r="B19">
        <v>455</v>
      </c>
      <c r="D19">
        <v>471</v>
      </c>
      <c r="F19">
        <v>543</v>
      </c>
    </row>
    <row r="20" spans="1:8">
      <c r="A20" s="3" t="s">
        <v>82</v>
      </c>
      <c r="B20">
        <v>428</v>
      </c>
      <c r="D20">
        <v>442</v>
      </c>
      <c r="F20">
        <v>504</v>
      </c>
    </row>
    <row r="21" spans="1:8">
      <c r="A21" s="3" t="s">
        <v>83</v>
      </c>
      <c r="B21">
        <v>419</v>
      </c>
      <c r="D21">
        <v>429</v>
      </c>
      <c r="F21">
        <v>483</v>
      </c>
    </row>
    <row r="22" spans="1:8">
      <c r="A22" s="3" t="s">
        <v>84</v>
      </c>
      <c r="B22">
        <v>1474</v>
      </c>
      <c r="D22">
        <v>1478</v>
      </c>
      <c r="F22">
        <v>1571</v>
      </c>
    </row>
    <row r="23" spans="1:8">
      <c r="A23" s="3" t="s">
        <v>85</v>
      </c>
      <c r="D23">
        <v>1396</v>
      </c>
      <c r="F23">
        <v>1398</v>
      </c>
      <c r="H23">
        <v>1489</v>
      </c>
    </row>
    <row r="25" spans="1:8" ht="20.25">
      <c r="A25" s="1" t="s">
        <v>91</v>
      </c>
    </row>
    <row r="26" spans="1:8">
      <c r="A26" s="3" t="s">
        <v>92</v>
      </c>
      <c r="B26" s="3" t="s">
        <v>89</v>
      </c>
      <c r="C26" s="3" t="s">
        <v>90</v>
      </c>
    </row>
    <row r="27" spans="1:8">
      <c r="A27" t="s">
        <v>93</v>
      </c>
      <c r="B27">
        <v>940</v>
      </c>
    </row>
    <row r="28" spans="1:8">
      <c r="A28" t="s">
        <v>94</v>
      </c>
      <c r="B28">
        <v>940</v>
      </c>
    </row>
    <row r="29" spans="1:8">
      <c r="A29" t="s">
        <v>95</v>
      </c>
      <c r="B29">
        <v>940</v>
      </c>
    </row>
    <row r="30" spans="1:8">
      <c r="A30" t="s">
        <v>96</v>
      </c>
      <c r="B30">
        <v>940</v>
      </c>
    </row>
    <row r="31" spans="1:8">
      <c r="A31" t="s">
        <v>97</v>
      </c>
      <c r="B31">
        <v>940</v>
      </c>
    </row>
    <row r="32" spans="1:8">
      <c r="A32" t="s">
        <v>98</v>
      </c>
      <c r="B32">
        <v>940</v>
      </c>
    </row>
    <row r="33" spans="1:2">
      <c r="A33" t="s">
        <v>99</v>
      </c>
      <c r="B33">
        <v>940</v>
      </c>
    </row>
    <row r="34" spans="1:2">
      <c r="A34" t="s">
        <v>100</v>
      </c>
      <c r="B34">
        <v>940</v>
      </c>
    </row>
    <row r="35" spans="1:2">
      <c r="A35" t="s">
        <v>101</v>
      </c>
      <c r="B35">
        <v>940</v>
      </c>
    </row>
    <row r="36" spans="1:2">
      <c r="A36" t="s">
        <v>102</v>
      </c>
      <c r="B36">
        <v>940</v>
      </c>
    </row>
    <row r="37" spans="1:2">
      <c r="A37" t="s">
        <v>103</v>
      </c>
      <c r="B37">
        <v>940</v>
      </c>
    </row>
    <row r="38" spans="1:2">
      <c r="A38" t="s">
        <v>104</v>
      </c>
      <c r="B38">
        <v>940</v>
      </c>
    </row>
    <row r="39" spans="1:2">
      <c r="A39" t="s">
        <v>105</v>
      </c>
      <c r="B39">
        <v>940</v>
      </c>
    </row>
    <row r="40" spans="1:2">
      <c r="A40" t="s">
        <v>106</v>
      </c>
      <c r="B40">
        <v>940</v>
      </c>
    </row>
    <row r="41" spans="1:2">
      <c r="A41" t="s">
        <v>107</v>
      </c>
      <c r="B41">
        <v>940</v>
      </c>
    </row>
    <row r="42" spans="1:2">
      <c r="A42" t="s">
        <v>108</v>
      </c>
      <c r="B42">
        <v>940</v>
      </c>
    </row>
    <row r="43" spans="1:2">
      <c r="A43" t="s">
        <v>109</v>
      </c>
      <c r="B43">
        <v>940</v>
      </c>
    </row>
    <row r="44" spans="1:2">
      <c r="A44" t="s">
        <v>110</v>
      </c>
      <c r="B44">
        <v>940</v>
      </c>
    </row>
    <row r="45" spans="1:2">
      <c r="A45" t="s">
        <v>60</v>
      </c>
      <c r="B45">
        <v>1430</v>
      </c>
    </row>
    <row r="46" spans="1:2">
      <c r="A46" t="s">
        <v>111</v>
      </c>
      <c r="B46">
        <v>1310</v>
      </c>
    </row>
    <row r="47" spans="1:2">
      <c r="A47" t="s">
        <v>112</v>
      </c>
      <c r="B47">
        <v>1310</v>
      </c>
    </row>
    <row r="50" spans="1:23" ht="20.25">
      <c r="A50" s="1" t="s">
        <v>113</v>
      </c>
    </row>
    <row r="51" spans="1:23">
      <c r="B51" s="4" t="s">
        <v>61</v>
      </c>
      <c r="D51" s="4" t="s">
        <v>62</v>
      </c>
      <c r="F51" s="4" t="s">
        <v>63</v>
      </c>
      <c r="H51" s="4" t="s">
        <v>64</v>
      </c>
      <c r="J51" s="4" t="s">
        <v>65</v>
      </c>
      <c r="L51" s="4" t="s">
        <v>66</v>
      </c>
      <c r="N51" s="4" t="s">
        <v>67</v>
      </c>
      <c r="P51" s="4" t="s">
        <v>68</v>
      </c>
      <c r="R51" s="4" t="s">
        <v>69</v>
      </c>
      <c r="T51" s="4" t="s">
        <v>70</v>
      </c>
      <c r="V51" s="4" t="s">
        <v>71</v>
      </c>
    </row>
    <row r="52" spans="1:23">
      <c r="B52" s="3" t="s">
        <v>89</v>
      </c>
      <c r="C52" s="3" t="s">
        <v>90</v>
      </c>
      <c r="D52" s="3" t="s">
        <v>89</v>
      </c>
      <c r="E52" s="3" t="s">
        <v>90</v>
      </c>
      <c r="F52" s="3" t="s">
        <v>89</v>
      </c>
      <c r="G52" s="3" t="s">
        <v>90</v>
      </c>
      <c r="H52" s="3" t="s">
        <v>89</v>
      </c>
      <c r="I52" s="3" t="s">
        <v>90</v>
      </c>
      <c r="J52" s="3" t="s">
        <v>89</v>
      </c>
      <c r="K52" s="3" t="s">
        <v>90</v>
      </c>
      <c r="L52" s="3" t="s">
        <v>89</v>
      </c>
      <c r="M52" s="3" t="s">
        <v>90</v>
      </c>
      <c r="N52" s="3" t="s">
        <v>89</v>
      </c>
      <c r="O52" s="3" t="s">
        <v>90</v>
      </c>
      <c r="P52" s="3" t="s">
        <v>89</v>
      </c>
      <c r="Q52" s="3" t="s">
        <v>90</v>
      </c>
      <c r="R52" s="3" t="s">
        <v>89</v>
      </c>
      <c r="S52" s="3" t="s">
        <v>90</v>
      </c>
      <c r="T52" s="3" t="s">
        <v>89</v>
      </c>
      <c r="U52" s="3" t="s">
        <v>90</v>
      </c>
      <c r="V52" s="3" t="s">
        <v>89</v>
      </c>
      <c r="W52" s="3" t="s">
        <v>90</v>
      </c>
    </row>
    <row r="53" spans="1:23">
      <c r="A53" s="3" t="s">
        <v>72</v>
      </c>
      <c r="B53">
        <v>2820</v>
      </c>
      <c r="D53">
        <v>2820</v>
      </c>
      <c r="E53">
        <v>-15</v>
      </c>
      <c r="F53">
        <v>2820</v>
      </c>
      <c r="V53">
        <v>2040</v>
      </c>
      <c r="W53">
        <v>400</v>
      </c>
    </row>
    <row r="54" spans="1:23">
      <c r="A54" s="3" t="s">
        <v>73</v>
      </c>
      <c r="B54">
        <v>2820</v>
      </c>
      <c r="D54">
        <v>2820</v>
      </c>
      <c r="E54">
        <v>-15</v>
      </c>
      <c r="F54">
        <v>2820</v>
      </c>
    </row>
    <row r="55" spans="1:23">
      <c r="A55" s="3" t="s">
        <v>74</v>
      </c>
      <c r="B55">
        <v>2820</v>
      </c>
      <c r="D55">
        <v>2820</v>
      </c>
      <c r="E55">
        <v>-15</v>
      </c>
      <c r="F55">
        <v>2820</v>
      </c>
    </row>
    <row r="56" spans="1:23">
      <c r="A56" s="3" t="s">
        <v>75</v>
      </c>
      <c r="D56">
        <v>2590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details</vt:lpstr>
      <vt:lpstr>DECAL</vt:lpstr>
      <vt:lpstr>Line check</vt:lpstr>
      <vt:lpstr>Line mods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products2</cp:lastModifiedBy>
  <cp:lastPrinted>2018-04-10T07:38:34Z</cp:lastPrinted>
  <dcterms:modified xsi:type="dcterms:W3CDTF">2018-08-28T01:07:16Z</dcterms:modified>
</cp:coreProperties>
</file>