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novationnorway.sharepoint.com/sites/brandnorway/Shared Documents/Business Partnerships/EEA Norway Grants/3 - Joint Application Package/StartUp Calls/Call Packages/"/>
    </mc:Choice>
  </mc:AlternateContent>
  <xr:revisionPtr revIDLastSave="0" documentId="8_{BD6F59E4-A15C-4466-8C1F-71A1D5ED2CDE}" xr6:coauthVersionLast="47" xr6:coauthVersionMax="47" xr10:uidLastSave="{00000000-0000-0000-0000-000000000000}"/>
  <workbookProtection workbookAlgorithmName="SHA-512" workbookHashValue="sBHKinC79+ZejK7pbFa7dq6ecukDEaVsBLvBEUH7Vx05xsUrz9SdpxavU10Ym2wxcjqeJQhBX0IGlxqQrYK/8g==" workbookSaltValue="7LGgYYUPLv53yhfkHDVOTw==" workbookSpinCount="100000" lockStructure="1"/>
  <bookViews>
    <workbookView xWindow="-110" yWindow="-110" windowWidth="22780" windowHeight="14660" tabRatio="797" firstSheet="4" activeTab="4" xr2:uid="{00000000-000D-0000-FFFF-FFFF00000000}"/>
  </bookViews>
  <sheets>
    <sheet name="Detailed Budget" sheetId="6" r:id="rId1"/>
    <sheet name="Balance_sheet_Historical data" sheetId="18" r:id="rId2"/>
    <sheet name="P&amp;L_historic + forecast" sheetId="19" r:id="rId3"/>
    <sheet name="Project costs and revenues" sheetId="11" r:id="rId4"/>
    <sheet name="Project and company cash flow" sheetId="20" r:id="rId5"/>
    <sheet name="Taxes" sheetId="10" r:id="rId6"/>
    <sheet name="Project_profitability" sheetId="12" state="hidden" r:id="rId7"/>
    <sheet name="Financial Analusis company" sheetId="24" state="hidden" r:id="rId8"/>
    <sheet name="Sensitivity analysis project" sheetId="14" state="hidden" r:id="rId9"/>
    <sheet name="Admin" sheetId="3" state="hidden" r:id="rId10"/>
  </sheets>
  <definedNames>
    <definedName name="_xlnm._FilterDatabase" localSheetId="9" hidden="1">Admin!$A$1:$N$62</definedName>
    <definedName name="_xlnm._FilterDatabase" localSheetId="0" hidden="1">'Detailed Budget'!$Y$1:$Y$116</definedName>
    <definedName name="Activity_1">#REF!</definedName>
    <definedName name="Activity_2">#REF!</definedName>
    <definedName name="Activity_3">#REF!</definedName>
    <definedName name="Activity_4" localSheetId="0">#REF!</definedName>
    <definedName name="Activity_4">#REF!</definedName>
    <definedName name="Activity_5" localSheetId="0">#REF!</definedName>
    <definedName name="Activity_5">#REF!</definedName>
    <definedName name="Bulgaria">Admin!$AF$18:$AF$20</definedName>
    <definedName name="Croatia">Admin!$AF$18:$AF$20</definedName>
    <definedName name="Cyprus">Admin!$AF$18:$AF$20</definedName>
    <definedName name="Czech_Republic">Admin!$AF$18:$AF$21</definedName>
    <definedName name="Estonia">Admin!$AF$18:$AF$21</definedName>
    <definedName name="Hungary">Admin!$AF$18:$AF$21</definedName>
    <definedName name="Latvia">Admin!$AF$18:$AF$20</definedName>
    <definedName name="Lithuania">Admin!$AF$18:$AF$20</definedName>
    <definedName name="Malta">Admin!$AF$18:$AF$20</definedName>
    <definedName name="Management" localSheetId="0">#REF!</definedName>
    <definedName name="Management">#REF!</definedName>
    <definedName name="Other" localSheetId="0">#REF!</definedName>
    <definedName name="Other">#REF!</definedName>
    <definedName name="Poland">Admin!$AF$18:$AF$21</definedName>
    <definedName name="_xlnm.Print_Area" localSheetId="0">'Detailed Budget'!$A$2:$U$84,'Detailed Budget'!$A$85:$W$105</definedName>
    <definedName name="Publicity" localSheetId="0">#REF!</definedName>
    <definedName name="Publicity">#REF!</definedName>
    <definedName name="Romania">Admin!$AF$18:$AF$21</definedName>
    <definedName name="Slovakia">Admin!$AF$18:$AF$21</definedName>
    <definedName name="Slovenia">Admin!$AF$18:$AF$20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0" l="1"/>
  <c r="E46" i="20"/>
  <c r="F46" i="20"/>
  <c r="G46" i="20"/>
  <c r="H46" i="20"/>
  <c r="D45" i="20"/>
  <c r="E45" i="20"/>
  <c r="F45" i="20"/>
  <c r="G45" i="20"/>
  <c r="H45" i="20"/>
  <c r="D34" i="19"/>
  <c r="E34" i="19"/>
  <c r="F34" i="19"/>
  <c r="H34" i="19"/>
  <c r="I34" i="19"/>
  <c r="K34" i="19"/>
  <c r="L34" i="19"/>
  <c r="C34" i="19"/>
  <c r="E28" i="20"/>
  <c r="H28" i="20"/>
  <c r="D25" i="20"/>
  <c r="E25" i="20"/>
  <c r="F25" i="20"/>
  <c r="G25" i="20"/>
  <c r="H25" i="20"/>
  <c r="C25" i="20"/>
  <c r="E24" i="20"/>
  <c r="F24" i="20"/>
  <c r="H24" i="20"/>
  <c r="E13" i="20"/>
  <c r="H13" i="20"/>
  <c r="E8" i="20"/>
  <c r="F8" i="20"/>
  <c r="H8" i="20"/>
  <c r="C39" i="24"/>
  <c r="D39" i="24"/>
  <c r="E39" i="24"/>
  <c r="B39" i="24"/>
  <c r="C38" i="24"/>
  <c r="D38" i="24"/>
  <c r="E38" i="24"/>
  <c r="B38" i="24"/>
  <c r="C37" i="24"/>
  <c r="D37" i="24"/>
  <c r="E37" i="24"/>
  <c r="B37" i="24"/>
  <c r="C36" i="24"/>
  <c r="D36" i="24"/>
  <c r="E36" i="24"/>
  <c r="B36" i="24"/>
  <c r="C35" i="24"/>
  <c r="D35" i="24"/>
  <c r="E35" i="24"/>
  <c r="C33" i="24"/>
  <c r="D33" i="24"/>
  <c r="E33" i="24"/>
  <c r="C32" i="24"/>
  <c r="D32" i="24"/>
  <c r="E32" i="24"/>
  <c r="C30" i="24"/>
  <c r="D30" i="24"/>
  <c r="E30" i="24"/>
  <c r="B30" i="24"/>
  <c r="C29" i="24"/>
  <c r="D29" i="24"/>
  <c r="E29" i="24"/>
  <c r="C28" i="24"/>
  <c r="D28" i="24"/>
  <c r="E28" i="24"/>
  <c r="B28" i="24"/>
  <c r="C27" i="24"/>
  <c r="D27" i="24"/>
  <c r="E27" i="24"/>
  <c r="C26" i="24"/>
  <c r="D26" i="24"/>
  <c r="E26" i="24"/>
  <c r="C25" i="24"/>
  <c r="D25" i="24"/>
  <c r="E25" i="24"/>
  <c r="C23" i="24"/>
  <c r="D23" i="24"/>
  <c r="E23" i="24"/>
  <c r="C22" i="24"/>
  <c r="D22" i="24"/>
  <c r="E22" i="24"/>
  <c r="C20" i="24"/>
  <c r="D20" i="24"/>
  <c r="E20" i="24"/>
  <c r="B20" i="24"/>
  <c r="C19" i="24"/>
  <c r="D19" i="24"/>
  <c r="E19" i="24"/>
  <c r="C17" i="24"/>
  <c r="D17" i="24"/>
  <c r="E17" i="24"/>
  <c r="B17" i="24"/>
  <c r="G17" i="24" s="1"/>
  <c r="C16" i="24"/>
  <c r="D16" i="24"/>
  <c r="E16" i="24"/>
  <c r="C15" i="24"/>
  <c r="D15" i="24"/>
  <c r="E15" i="24"/>
  <c r="B15" i="24"/>
  <c r="G15" i="24" s="1"/>
  <c r="C13" i="24"/>
  <c r="D13" i="24"/>
  <c r="E13" i="24"/>
  <c r="B13" i="24"/>
  <c r="G13" i="24" s="1"/>
  <c r="C12" i="24"/>
  <c r="D12" i="24"/>
  <c r="E12" i="24"/>
  <c r="C11" i="24"/>
  <c r="D11" i="24"/>
  <c r="E11" i="24"/>
  <c r="C7" i="24"/>
  <c r="D7" i="24"/>
  <c r="C9" i="24"/>
  <c r="D9" i="24"/>
  <c r="E9" i="24"/>
  <c r="B9" i="24"/>
  <c r="G9" i="24" s="1"/>
  <c r="C8" i="24"/>
  <c r="D8" i="24"/>
  <c r="E8" i="24"/>
  <c r="B8" i="24"/>
  <c r="G8" i="24" s="1"/>
  <c r="D31" i="19"/>
  <c r="E31" i="19"/>
  <c r="H31" i="19"/>
  <c r="I31" i="19"/>
  <c r="K31" i="19"/>
  <c r="L31" i="19"/>
  <c r="D30" i="19"/>
  <c r="E30" i="19"/>
  <c r="F30" i="19"/>
  <c r="G30" i="19"/>
  <c r="H30" i="19"/>
  <c r="I30" i="19"/>
  <c r="J30" i="19"/>
  <c r="K30" i="19"/>
  <c r="L30" i="19"/>
  <c r="C30" i="19"/>
  <c r="D27" i="19"/>
  <c r="E27" i="19"/>
  <c r="F27" i="19"/>
  <c r="G27" i="19"/>
  <c r="H27" i="19"/>
  <c r="I27" i="19"/>
  <c r="J27" i="19"/>
  <c r="K27" i="19"/>
  <c r="L27" i="19"/>
  <c r="C27" i="19"/>
  <c r="D23" i="19"/>
  <c r="E23" i="19"/>
  <c r="H23" i="19"/>
  <c r="I23" i="19"/>
  <c r="K23" i="19"/>
  <c r="L23" i="19"/>
  <c r="D22" i="19"/>
  <c r="E22" i="19"/>
  <c r="F22" i="19"/>
  <c r="G22" i="19"/>
  <c r="H22" i="19"/>
  <c r="I22" i="19"/>
  <c r="J22" i="19"/>
  <c r="K22" i="19"/>
  <c r="L22" i="19"/>
  <c r="D16" i="19"/>
  <c r="E16" i="19"/>
  <c r="F16" i="19"/>
  <c r="F23" i="19" s="1"/>
  <c r="G16" i="19"/>
  <c r="H16" i="19"/>
  <c r="I16" i="19"/>
  <c r="J16" i="19"/>
  <c r="J23" i="19" s="1"/>
  <c r="J31" i="19" s="1"/>
  <c r="J34" i="19" s="1"/>
  <c r="K16" i="19"/>
  <c r="L16" i="19"/>
  <c r="C22" i="19"/>
  <c r="C16" i="19"/>
  <c r="C23" i="19" s="1"/>
  <c r="C31" i="19" s="1"/>
  <c r="F31" i="19" l="1"/>
  <c r="E7" i="24"/>
  <c r="G23" i="19"/>
  <c r="G31" i="19" s="1"/>
  <c r="G34" i="19" s="1"/>
  <c r="H5" i="20" l="1"/>
  <c r="F5" i="20"/>
  <c r="E5" i="20"/>
  <c r="H37" i="20"/>
  <c r="G37" i="20"/>
  <c r="F37" i="20"/>
  <c r="E37" i="20"/>
  <c r="D37" i="20"/>
  <c r="C37" i="20"/>
  <c r="H34" i="20"/>
  <c r="G34" i="20"/>
  <c r="F34" i="20"/>
  <c r="E34" i="20"/>
  <c r="D34" i="20"/>
  <c r="H30" i="20"/>
  <c r="E30" i="20"/>
  <c r="H27" i="20"/>
  <c r="F27" i="20"/>
  <c r="E27" i="20"/>
  <c r="H15" i="20"/>
  <c r="E15" i="20"/>
  <c r="H10" i="20"/>
  <c r="F10" i="20"/>
  <c r="E10" i="20"/>
  <c r="H7" i="20"/>
  <c r="F7" i="20"/>
  <c r="E7" i="20"/>
  <c r="H38" i="20" l="1"/>
  <c r="E38" i="20"/>
  <c r="D38" i="20"/>
  <c r="H31" i="20"/>
  <c r="H39" i="20" s="1"/>
  <c r="F38" i="20"/>
  <c r="E31" i="20"/>
  <c r="G38" i="20"/>
  <c r="H11" i="20"/>
  <c r="H16" i="20" s="1"/>
  <c r="H18" i="20" s="1"/>
  <c r="H19" i="20" s="1"/>
  <c r="F11" i="20"/>
  <c r="E11" i="20"/>
  <c r="E12" i="20" s="1"/>
  <c r="E39" i="20" l="1"/>
  <c r="H12" i="20"/>
  <c r="E16" i="20"/>
  <c r="E18" i="20" s="1"/>
  <c r="E19" i="20" s="1"/>
  <c r="F12" i="20"/>
  <c r="F43" i="18" l="1"/>
  <c r="E43" i="18"/>
  <c r="D43" i="18"/>
  <c r="C43" i="18"/>
  <c r="F38" i="18"/>
  <c r="E38" i="18"/>
  <c r="D38" i="18"/>
  <c r="C38" i="18"/>
  <c r="F32" i="18"/>
  <c r="F34" i="18" s="1"/>
  <c r="E32" i="18"/>
  <c r="E34" i="18" s="1"/>
  <c r="D32" i="18"/>
  <c r="D34" i="18" s="1"/>
  <c r="C32" i="18"/>
  <c r="C34" i="18" s="1"/>
  <c r="F30" i="18"/>
  <c r="E30" i="18"/>
  <c r="D30" i="18"/>
  <c r="C30" i="18"/>
  <c r="F25" i="18"/>
  <c r="F31" i="18" s="1"/>
  <c r="E25" i="18"/>
  <c r="E31" i="18" s="1"/>
  <c r="D25" i="18"/>
  <c r="D31" i="18" s="1"/>
  <c r="C25" i="18"/>
  <c r="B23" i="24" s="1"/>
  <c r="B33" i="24" l="1"/>
  <c r="B29" i="24"/>
  <c r="B26" i="24"/>
  <c r="B16" i="24"/>
  <c r="G16" i="24" s="1"/>
  <c r="B12" i="24"/>
  <c r="G12" i="24" s="1"/>
  <c r="B11" i="24"/>
  <c r="G11" i="24" s="1"/>
  <c r="B32" i="24"/>
  <c r="B27" i="24"/>
  <c r="B25" i="24"/>
  <c r="C31" i="18"/>
  <c r="D44" i="18"/>
  <c r="E44" i="18"/>
  <c r="C44" i="18"/>
  <c r="C45" i="18" s="1"/>
  <c r="F44" i="18"/>
  <c r="F45" i="18" s="1"/>
  <c r="F48" i="18" s="1"/>
  <c r="D45" i="18"/>
  <c r="E45" i="18"/>
  <c r="E48" i="18" s="1"/>
  <c r="D48" i="18"/>
  <c r="B35" i="24" l="1"/>
  <c r="B22" i="24"/>
  <c r="B19" i="24"/>
  <c r="B7" i="24"/>
  <c r="G7" i="24" s="1"/>
  <c r="C48" i="18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Q82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23" i="6"/>
  <c r="G23" i="6"/>
  <c r="T89" i="6" l="1"/>
  <c r="T17" i="6" s="1"/>
  <c r="Y89" i="6"/>
  <c r="S89" i="6"/>
  <c r="R17" i="6" s="1"/>
  <c r="Q89" i="6"/>
  <c r="O89" i="6"/>
  <c r="I89" i="6"/>
  <c r="F17" i="6" s="1"/>
  <c r="G89" i="6"/>
  <c r="E17" i="6" s="1"/>
  <c r="E89" i="6"/>
  <c r="C17" i="6" s="1"/>
  <c r="C89" i="6"/>
  <c r="B17" i="6" s="1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I83" i="6" l="1"/>
  <c r="B57" i="11" l="1"/>
  <c r="B54" i="11"/>
  <c r="B51" i="11"/>
  <c r="B48" i="11"/>
  <c r="B45" i="11"/>
  <c r="G83" i="6" l="1"/>
  <c r="B89" i="6" s="1"/>
  <c r="A17" i="6" l="1"/>
  <c r="C32" i="20" l="1"/>
  <c r="C34" i="20" s="1"/>
  <c r="D260" i="14"/>
  <c r="H247" i="14"/>
  <c r="H268" i="14" s="1"/>
  <c r="G247" i="14"/>
  <c r="G268" i="14" s="1"/>
  <c r="F247" i="14"/>
  <c r="E247" i="14"/>
  <c r="E268" i="14" s="1"/>
  <c r="D247" i="14"/>
  <c r="D268" i="14" s="1"/>
  <c r="C247" i="14"/>
  <c r="C268" i="14" s="1"/>
  <c r="D239" i="14"/>
  <c r="D217" i="14"/>
  <c r="H204" i="14"/>
  <c r="G204" i="14"/>
  <c r="G225" i="14" s="1"/>
  <c r="F204" i="14"/>
  <c r="F225" i="14" s="1"/>
  <c r="E204" i="14"/>
  <c r="E225" i="14" s="1"/>
  <c r="D204" i="14"/>
  <c r="D225" i="14" s="1"/>
  <c r="C204" i="14"/>
  <c r="C225" i="14" s="1"/>
  <c r="D196" i="14"/>
  <c r="D174" i="14"/>
  <c r="H161" i="14"/>
  <c r="H182" i="14" s="1"/>
  <c r="G161" i="14"/>
  <c r="G182" i="14" s="1"/>
  <c r="F161" i="14"/>
  <c r="E161" i="14"/>
  <c r="E182" i="14" s="1"/>
  <c r="D161" i="14"/>
  <c r="D182" i="14" s="1"/>
  <c r="C161" i="14"/>
  <c r="C182" i="14" s="1"/>
  <c r="D153" i="14"/>
  <c r="D131" i="14"/>
  <c r="H118" i="14"/>
  <c r="H139" i="14" s="1"/>
  <c r="G118" i="14"/>
  <c r="G139" i="14" s="1"/>
  <c r="F118" i="14"/>
  <c r="E118" i="14"/>
  <c r="E139" i="14" s="1"/>
  <c r="D118" i="14"/>
  <c r="D139" i="14" s="1"/>
  <c r="C118" i="14"/>
  <c r="C139" i="14" s="1"/>
  <c r="H114" i="14"/>
  <c r="G114" i="14"/>
  <c r="F114" i="14"/>
  <c r="E114" i="14"/>
  <c r="D114" i="14"/>
  <c r="C114" i="14"/>
  <c r="D110" i="14"/>
  <c r="D88" i="14"/>
  <c r="H75" i="14"/>
  <c r="G75" i="14"/>
  <c r="G96" i="14" s="1"/>
  <c r="F75" i="14"/>
  <c r="F96" i="14" s="1"/>
  <c r="E75" i="14"/>
  <c r="E96" i="14" s="1"/>
  <c r="D75" i="14"/>
  <c r="C75" i="14"/>
  <c r="C96" i="14" s="1"/>
  <c r="D67" i="14"/>
  <c r="D45" i="14"/>
  <c r="D24" i="14"/>
  <c r="F268" i="14"/>
  <c r="H225" i="14"/>
  <c r="F182" i="14"/>
  <c r="F139" i="14"/>
  <c r="H96" i="14"/>
  <c r="D96" i="14"/>
  <c r="L28" i="12"/>
  <c r="Q14" i="12"/>
  <c r="P14" i="12"/>
  <c r="O14" i="12"/>
  <c r="N14" i="12"/>
  <c r="M14" i="12"/>
  <c r="C38" i="20" l="1"/>
  <c r="Q83" i="6"/>
  <c r="M89" i="6" s="1"/>
  <c r="S83" i="6"/>
  <c r="Q17" i="6"/>
  <c r="C126" i="11" l="1"/>
  <c r="C125" i="11"/>
  <c r="C18" i="12" s="1"/>
  <c r="D122" i="11"/>
  <c r="D123" i="11" s="1"/>
  <c r="D117" i="11"/>
  <c r="D118" i="11" s="1"/>
  <c r="D112" i="11"/>
  <c r="D113" i="11" s="1"/>
  <c r="D107" i="11"/>
  <c r="D108" i="11" s="1"/>
  <c r="D102" i="11"/>
  <c r="D103" i="11" s="1"/>
  <c r="D104" i="11" s="1"/>
  <c r="D97" i="11"/>
  <c r="D98" i="11" s="1"/>
  <c r="D92" i="11"/>
  <c r="D93" i="11" s="1"/>
  <c r="D87" i="11"/>
  <c r="D88" i="11" s="1"/>
  <c r="D82" i="11"/>
  <c r="D83" i="11" s="1"/>
  <c r="D84" i="11" s="1"/>
  <c r="D77" i="11"/>
  <c r="H66" i="11"/>
  <c r="G66" i="11"/>
  <c r="F66" i="11"/>
  <c r="E66" i="11"/>
  <c r="D66" i="11"/>
  <c r="C66" i="11"/>
  <c r="H60" i="11"/>
  <c r="G60" i="11"/>
  <c r="F60" i="11"/>
  <c r="E60" i="11"/>
  <c r="D60" i="11"/>
  <c r="C60" i="11"/>
  <c r="H58" i="11"/>
  <c r="H57" i="11" s="1"/>
  <c r="G58" i="11"/>
  <c r="F58" i="11"/>
  <c r="E58" i="11"/>
  <c r="E57" i="11" s="1"/>
  <c r="D58" i="11"/>
  <c r="C58" i="11"/>
  <c r="G57" i="11"/>
  <c r="F57" i="11"/>
  <c r="D57" i="11"/>
  <c r="C57" i="11"/>
  <c r="H55" i="11"/>
  <c r="H54" i="11" s="1"/>
  <c r="G55" i="11"/>
  <c r="G54" i="11" s="1"/>
  <c r="F55" i="11"/>
  <c r="E55" i="11"/>
  <c r="E54" i="11" s="1"/>
  <c r="D55" i="11"/>
  <c r="D54" i="11" s="1"/>
  <c r="C55" i="11"/>
  <c r="C54" i="11" s="1"/>
  <c r="F54" i="11"/>
  <c r="H52" i="11"/>
  <c r="H51" i="11" s="1"/>
  <c r="G52" i="11"/>
  <c r="G51" i="11" s="1"/>
  <c r="F52" i="11"/>
  <c r="E52" i="11"/>
  <c r="E51" i="11" s="1"/>
  <c r="D52" i="11"/>
  <c r="D51" i="11" s="1"/>
  <c r="C52" i="11"/>
  <c r="C51" i="11" s="1"/>
  <c r="F51" i="11"/>
  <c r="H49" i="11"/>
  <c r="H48" i="11" s="1"/>
  <c r="G49" i="11"/>
  <c r="G48" i="11" s="1"/>
  <c r="F49" i="11"/>
  <c r="F48" i="11" s="1"/>
  <c r="E49" i="11"/>
  <c r="E48" i="11" s="1"/>
  <c r="D49" i="11"/>
  <c r="D48" i="11" s="1"/>
  <c r="C49" i="11"/>
  <c r="C48" i="11" s="1"/>
  <c r="H46" i="11"/>
  <c r="H45" i="11" s="1"/>
  <c r="G46" i="11"/>
  <c r="G45" i="11" s="1"/>
  <c r="F46" i="11"/>
  <c r="F45" i="11" s="1"/>
  <c r="E46" i="11"/>
  <c r="E45" i="11" s="1"/>
  <c r="D46" i="11"/>
  <c r="D45" i="11" s="1"/>
  <c r="C46" i="11"/>
  <c r="C45" i="11" s="1"/>
  <c r="H41" i="11"/>
  <c r="G41" i="11"/>
  <c r="F41" i="11"/>
  <c r="E41" i="11"/>
  <c r="D41" i="11"/>
  <c r="C41" i="11"/>
  <c r="H30" i="11"/>
  <c r="G30" i="11"/>
  <c r="F30" i="11"/>
  <c r="E30" i="11"/>
  <c r="D30" i="11"/>
  <c r="C30" i="11"/>
  <c r="H27" i="11"/>
  <c r="G27" i="11"/>
  <c r="F27" i="11"/>
  <c r="E27" i="11"/>
  <c r="D27" i="11"/>
  <c r="C27" i="11"/>
  <c r="H24" i="11"/>
  <c r="G24" i="11"/>
  <c r="F24" i="11"/>
  <c r="E24" i="11"/>
  <c r="D24" i="11"/>
  <c r="C24" i="11"/>
  <c r="H21" i="11"/>
  <c r="G21" i="11"/>
  <c r="F21" i="11"/>
  <c r="E21" i="11"/>
  <c r="D21" i="11"/>
  <c r="C21" i="11"/>
  <c r="H18" i="11"/>
  <c r="G18" i="11"/>
  <c r="F18" i="11"/>
  <c r="E18" i="11"/>
  <c r="D18" i="11"/>
  <c r="C18" i="11"/>
  <c r="H15" i="11"/>
  <c r="G15" i="11"/>
  <c r="F15" i="11"/>
  <c r="E15" i="11"/>
  <c r="D15" i="11"/>
  <c r="C15" i="11"/>
  <c r="D94" i="11" l="1"/>
  <c r="E92" i="11"/>
  <c r="E93" i="11" s="1"/>
  <c r="F92" i="11" s="1"/>
  <c r="F93" i="11" s="1"/>
  <c r="E82" i="11"/>
  <c r="E83" i="11" s="1"/>
  <c r="E84" i="11" s="1"/>
  <c r="D125" i="11"/>
  <c r="D18" i="12" s="1"/>
  <c r="D221" i="14" s="1"/>
  <c r="D114" i="11"/>
  <c r="E112" i="11"/>
  <c r="E113" i="11" s="1"/>
  <c r="F112" i="11" s="1"/>
  <c r="F113" i="11" s="1"/>
  <c r="D124" i="11"/>
  <c r="E122" i="11"/>
  <c r="E123" i="11" s="1"/>
  <c r="E124" i="11" s="1"/>
  <c r="C264" i="14"/>
  <c r="C243" i="14"/>
  <c r="C178" i="14"/>
  <c r="C157" i="14"/>
  <c r="C92" i="14"/>
  <c r="C71" i="14"/>
  <c r="C28" i="14"/>
  <c r="C221" i="14"/>
  <c r="C200" i="14"/>
  <c r="C49" i="14"/>
  <c r="L19" i="12"/>
  <c r="H32" i="14"/>
  <c r="H53" i="14" s="1"/>
  <c r="G32" i="14"/>
  <c r="G53" i="14" s="1"/>
  <c r="F32" i="14"/>
  <c r="F53" i="14" s="1"/>
  <c r="E32" i="14"/>
  <c r="E53" i="14" s="1"/>
  <c r="C32" i="14"/>
  <c r="C53" i="14" s="1"/>
  <c r="D32" i="14"/>
  <c r="D53" i="14" s="1"/>
  <c r="G44" i="11"/>
  <c r="H44" i="11"/>
  <c r="G14" i="11"/>
  <c r="F44" i="11"/>
  <c r="D44" i="11"/>
  <c r="D8" i="20" s="1"/>
  <c r="C44" i="11"/>
  <c r="C8" i="20" s="1"/>
  <c r="H14" i="11"/>
  <c r="E14" i="11"/>
  <c r="F14" i="11"/>
  <c r="D14" i="11"/>
  <c r="D5" i="20" s="1"/>
  <c r="C14" i="11"/>
  <c r="C5" i="20" s="1"/>
  <c r="E107" i="11"/>
  <c r="E108" i="11" s="1"/>
  <c r="D109" i="11"/>
  <c r="D99" i="11"/>
  <c r="E97" i="11"/>
  <c r="E98" i="11" s="1"/>
  <c r="D119" i="11"/>
  <c r="E117" i="11"/>
  <c r="E118" i="11" s="1"/>
  <c r="E44" i="11"/>
  <c r="E87" i="11"/>
  <c r="E88" i="11" s="1"/>
  <c r="D89" i="11"/>
  <c r="E94" i="11"/>
  <c r="E102" i="11"/>
  <c r="E103" i="11" s="1"/>
  <c r="D78" i="11"/>
  <c r="G40" i="11" l="1"/>
  <c r="G8" i="20"/>
  <c r="G15" i="12"/>
  <c r="G240" i="14" s="1"/>
  <c r="G5" i="20"/>
  <c r="C7" i="20"/>
  <c r="C24" i="20"/>
  <c r="C27" i="20" s="1"/>
  <c r="C45" i="20" s="1"/>
  <c r="C10" i="20"/>
  <c r="D10" i="20"/>
  <c r="D24" i="20"/>
  <c r="D27" i="20" s="1"/>
  <c r="D7" i="20"/>
  <c r="F82" i="11"/>
  <c r="F83" i="11" s="1"/>
  <c r="F122" i="11"/>
  <c r="F123" i="11" s="1"/>
  <c r="F124" i="11" s="1"/>
  <c r="D49" i="14"/>
  <c r="D71" i="14"/>
  <c r="D178" i="14"/>
  <c r="D243" i="14"/>
  <c r="D264" i="14"/>
  <c r="D28" i="14"/>
  <c r="D157" i="14"/>
  <c r="D200" i="14"/>
  <c r="D92" i="14"/>
  <c r="M19" i="12"/>
  <c r="E114" i="11"/>
  <c r="H40" i="11"/>
  <c r="H16" i="12" s="1"/>
  <c r="H219" i="14" s="1"/>
  <c r="C40" i="11"/>
  <c r="D40" i="11"/>
  <c r="G175" i="14"/>
  <c r="G261" i="14"/>
  <c r="F40" i="11"/>
  <c r="E40" i="11"/>
  <c r="E16" i="12" s="1"/>
  <c r="E155" i="14" s="1"/>
  <c r="F15" i="12"/>
  <c r="E15" i="12"/>
  <c r="H15" i="12"/>
  <c r="D15" i="12"/>
  <c r="C15" i="12"/>
  <c r="F94" i="11"/>
  <c r="G92" i="11"/>
  <c r="G93" i="11" s="1"/>
  <c r="E104" i="11"/>
  <c r="F102" i="11"/>
  <c r="F103" i="11" s="1"/>
  <c r="E119" i="11"/>
  <c r="F117" i="11"/>
  <c r="F118" i="11" s="1"/>
  <c r="F87" i="11"/>
  <c r="F88" i="11" s="1"/>
  <c r="E89" i="11"/>
  <c r="E99" i="11"/>
  <c r="F97" i="11"/>
  <c r="F98" i="11" s="1"/>
  <c r="D79" i="11"/>
  <c r="D126" i="11" s="1"/>
  <c r="E77" i="11"/>
  <c r="F84" i="11"/>
  <c r="G82" i="11"/>
  <c r="G83" i="11" s="1"/>
  <c r="G112" i="11"/>
  <c r="G113" i="11" s="1"/>
  <c r="F114" i="11"/>
  <c r="F107" i="11"/>
  <c r="F108" i="11" s="1"/>
  <c r="E109" i="11"/>
  <c r="C11" i="20" l="1"/>
  <c r="C12" i="20" s="1"/>
  <c r="F16" i="12"/>
  <c r="F47" i="14" s="1"/>
  <c r="F13" i="20"/>
  <c r="P16" i="12"/>
  <c r="G89" i="14"/>
  <c r="G25" i="14"/>
  <c r="G132" i="14"/>
  <c r="G111" i="14"/>
  <c r="G10" i="20"/>
  <c r="G24" i="20"/>
  <c r="G27" i="20" s="1"/>
  <c r="G7" i="20"/>
  <c r="G218" i="14"/>
  <c r="G197" i="14"/>
  <c r="G46" i="14"/>
  <c r="G154" i="14"/>
  <c r="G68" i="14"/>
  <c r="G16" i="12"/>
  <c r="G13" i="20"/>
  <c r="G15" i="20" s="1"/>
  <c r="C16" i="12"/>
  <c r="C176" i="14" s="1"/>
  <c r="C13" i="20"/>
  <c r="D11" i="20"/>
  <c r="D16" i="12"/>
  <c r="D262" i="14" s="1"/>
  <c r="D13" i="20"/>
  <c r="G122" i="11"/>
  <c r="G123" i="11" s="1"/>
  <c r="H17" i="12"/>
  <c r="H176" i="14"/>
  <c r="H69" i="14"/>
  <c r="H26" i="14"/>
  <c r="H112" i="14"/>
  <c r="H133" i="14"/>
  <c r="H155" i="14"/>
  <c r="H90" i="14"/>
  <c r="H47" i="14"/>
  <c r="H262" i="14"/>
  <c r="H198" i="14"/>
  <c r="H241" i="14"/>
  <c r="Q17" i="12"/>
  <c r="E17" i="12"/>
  <c r="C47" i="14"/>
  <c r="E90" i="14"/>
  <c r="D241" i="14"/>
  <c r="E69" i="14"/>
  <c r="D133" i="14"/>
  <c r="E262" i="14"/>
  <c r="D69" i="14"/>
  <c r="E112" i="14"/>
  <c r="C69" i="14"/>
  <c r="C133" i="14"/>
  <c r="E241" i="14"/>
  <c r="E176" i="14"/>
  <c r="E111" i="14"/>
  <c r="E261" i="14"/>
  <c r="E68" i="14"/>
  <c r="E89" i="14"/>
  <c r="E197" i="14"/>
  <c r="E46" i="14"/>
  <c r="E25" i="14"/>
  <c r="E175" i="14"/>
  <c r="E154" i="14"/>
  <c r="E156" i="14" s="1"/>
  <c r="E218" i="14"/>
  <c r="N16" i="12"/>
  <c r="E132" i="14"/>
  <c r="E240" i="14"/>
  <c r="E26" i="14"/>
  <c r="E47" i="14"/>
  <c r="E198" i="14"/>
  <c r="N17" i="12"/>
  <c r="Q16" i="12"/>
  <c r="H111" i="14"/>
  <c r="H197" i="14"/>
  <c r="H46" i="14"/>
  <c r="H240" i="14"/>
  <c r="H89" i="14"/>
  <c r="H91" i="14" s="1"/>
  <c r="H175" i="14"/>
  <c r="H177" i="14" s="1"/>
  <c r="H218" i="14"/>
  <c r="H220" i="14" s="1"/>
  <c r="H25" i="14"/>
  <c r="H132" i="14"/>
  <c r="H154" i="14"/>
  <c r="H261" i="14"/>
  <c r="H68" i="14"/>
  <c r="F132" i="14"/>
  <c r="F240" i="14"/>
  <c r="F89" i="14"/>
  <c r="F261" i="14"/>
  <c r="F68" i="14"/>
  <c r="F218" i="14"/>
  <c r="F25" i="14"/>
  <c r="F197" i="14"/>
  <c r="F46" i="14"/>
  <c r="F154" i="14"/>
  <c r="O16" i="12"/>
  <c r="F175" i="14"/>
  <c r="F111" i="14"/>
  <c r="E219" i="14"/>
  <c r="E133" i="14"/>
  <c r="D218" i="14"/>
  <c r="D46" i="14"/>
  <c r="D261" i="14"/>
  <c r="D68" i="14"/>
  <c r="M16" i="12"/>
  <c r="D25" i="14"/>
  <c r="D154" i="14"/>
  <c r="D197" i="14"/>
  <c r="D89" i="14"/>
  <c r="D240" i="14"/>
  <c r="D132" i="14"/>
  <c r="D175" i="14"/>
  <c r="D111" i="14"/>
  <c r="C218" i="14"/>
  <c r="C197" i="14"/>
  <c r="C25" i="14"/>
  <c r="C132" i="14"/>
  <c r="C261" i="14"/>
  <c r="L16" i="12"/>
  <c r="C154" i="14"/>
  <c r="C175" i="14"/>
  <c r="C68" i="14"/>
  <c r="C111" i="14"/>
  <c r="C46" i="14"/>
  <c r="C240" i="14"/>
  <c r="C89" i="14"/>
  <c r="G97" i="11"/>
  <c r="G98" i="11" s="1"/>
  <c r="F99" i="11"/>
  <c r="H122" i="11"/>
  <c r="H123" i="11" s="1"/>
  <c r="H124" i="11" s="1"/>
  <c r="G124" i="11"/>
  <c r="F104" i="11"/>
  <c r="G102" i="11"/>
  <c r="G103" i="11" s="1"/>
  <c r="G94" i="11"/>
  <c r="H92" i="11"/>
  <c r="H93" i="11" s="1"/>
  <c r="H94" i="11" s="1"/>
  <c r="H82" i="11"/>
  <c r="H83" i="11" s="1"/>
  <c r="H84" i="11" s="1"/>
  <c r="G84" i="11"/>
  <c r="G117" i="11"/>
  <c r="G118" i="11" s="1"/>
  <c r="F119" i="11"/>
  <c r="F109" i="11"/>
  <c r="G107" i="11"/>
  <c r="G108" i="11" s="1"/>
  <c r="E125" i="11"/>
  <c r="E78" i="11"/>
  <c r="G114" i="11"/>
  <c r="H112" i="11"/>
  <c r="H113" i="11" s="1"/>
  <c r="H114" i="11" s="1"/>
  <c r="F89" i="11"/>
  <c r="G87" i="11"/>
  <c r="G88" i="11" s="1"/>
  <c r="C177" i="14" l="1"/>
  <c r="C179" i="14" s="1"/>
  <c r="C180" i="14" s="1"/>
  <c r="C181" i="14" s="1"/>
  <c r="C183" i="14" s="1"/>
  <c r="C155" i="14"/>
  <c r="F241" i="14"/>
  <c r="F262" i="14"/>
  <c r="F198" i="14"/>
  <c r="F17" i="12"/>
  <c r="F176" i="14"/>
  <c r="F155" i="14"/>
  <c r="F219" i="14"/>
  <c r="F112" i="14"/>
  <c r="O17" i="12"/>
  <c r="F26" i="14"/>
  <c r="F133" i="14"/>
  <c r="F69" i="14"/>
  <c r="F90" i="14"/>
  <c r="F28" i="20"/>
  <c r="F30" i="20" s="1"/>
  <c r="F15" i="20"/>
  <c r="F16" i="20" s="1"/>
  <c r="F18" i="20" s="1"/>
  <c r="F19" i="20" s="1"/>
  <c r="G47" i="14"/>
  <c r="G48" i="14" s="1"/>
  <c r="G198" i="14"/>
  <c r="G199" i="14" s="1"/>
  <c r="G262" i="14"/>
  <c r="G263" i="14" s="1"/>
  <c r="G90" i="14"/>
  <c r="G91" i="14" s="1"/>
  <c r="G26" i="14"/>
  <c r="G27" i="14" s="1"/>
  <c r="P17" i="12"/>
  <c r="P18" i="12" s="1"/>
  <c r="G176" i="14"/>
  <c r="G177" i="14" s="1"/>
  <c r="G133" i="14"/>
  <c r="G134" i="14" s="1"/>
  <c r="G69" i="14"/>
  <c r="G70" i="14" s="1"/>
  <c r="G219" i="14"/>
  <c r="G220" i="14" s="1"/>
  <c r="G241" i="14"/>
  <c r="G242" i="14" s="1"/>
  <c r="G155" i="14"/>
  <c r="G156" i="14" s="1"/>
  <c r="G112" i="14"/>
  <c r="G113" i="14" s="1"/>
  <c r="G115" i="14" s="1"/>
  <c r="G116" i="14" s="1"/>
  <c r="G117" i="14" s="1"/>
  <c r="G119" i="14" s="1"/>
  <c r="G121" i="14" s="1"/>
  <c r="G17" i="12"/>
  <c r="G11" i="20"/>
  <c r="G28" i="20"/>
  <c r="G30" i="20" s="1"/>
  <c r="C90" i="14"/>
  <c r="C91" i="14" s="1"/>
  <c r="C93" i="14" s="1"/>
  <c r="C94" i="14" s="1"/>
  <c r="C95" i="14" s="1"/>
  <c r="C97" i="14" s="1"/>
  <c r="C26" i="14"/>
  <c r="C27" i="14" s="1"/>
  <c r="C29" i="14" s="1"/>
  <c r="C30" i="14" s="1"/>
  <c r="C31" i="14" s="1"/>
  <c r="C33" i="14" s="1"/>
  <c r="C17" i="12"/>
  <c r="C19" i="12" s="1"/>
  <c r="C20" i="12" s="1"/>
  <c r="L21" i="12" s="1"/>
  <c r="C198" i="14"/>
  <c r="C199" i="14" s="1"/>
  <c r="C201" i="14" s="1"/>
  <c r="C202" i="14" s="1"/>
  <c r="C203" i="14" s="1"/>
  <c r="C205" i="14" s="1"/>
  <c r="C262" i="14"/>
  <c r="C263" i="14" s="1"/>
  <c r="C265" i="14" s="1"/>
  <c r="C266" i="14" s="1"/>
  <c r="C267" i="14" s="1"/>
  <c r="C269" i="14" s="1"/>
  <c r="C112" i="14"/>
  <c r="C113" i="14" s="1"/>
  <c r="C115" i="14" s="1"/>
  <c r="C116" i="14" s="1"/>
  <c r="C117" i="14" s="1"/>
  <c r="C119" i="14" s="1"/>
  <c r="L17" i="12"/>
  <c r="L18" i="12" s="1"/>
  <c r="L20" i="12" s="1"/>
  <c r="C241" i="14"/>
  <c r="C242" i="14" s="1"/>
  <c r="C244" i="14" s="1"/>
  <c r="C245" i="14" s="1"/>
  <c r="C246" i="14" s="1"/>
  <c r="C248" i="14" s="1"/>
  <c r="C219" i="14"/>
  <c r="C220" i="14" s="1"/>
  <c r="C222" i="14" s="1"/>
  <c r="C223" i="14" s="1"/>
  <c r="C224" i="14" s="1"/>
  <c r="C226" i="14" s="1"/>
  <c r="C15" i="20"/>
  <c r="C16" i="20" s="1"/>
  <c r="C18" i="20" s="1"/>
  <c r="C19" i="20" s="1"/>
  <c r="C28" i="20"/>
  <c r="C30" i="20" s="1"/>
  <c r="C46" i="20" s="1"/>
  <c r="D26" i="14"/>
  <c r="D12" i="20"/>
  <c r="D17" i="12"/>
  <c r="D47" i="14"/>
  <c r="D90" i="14"/>
  <c r="M17" i="12"/>
  <c r="D263" i="14"/>
  <c r="D265" i="14" s="1"/>
  <c r="D266" i="14" s="1"/>
  <c r="D267" i="14" s="1"/>
  <c r="D269" i="14" s="1"/>
  <c r="D271" i="14" s="1"/>
  <c r="D219" i="14"/>
  <c r="D155" i="14"/>
  <c r="D198" i="14"/>
  <c r="D199" i="14" s="1"/>
  <c r="D201" i="14" s="1"/>
  <c r="D202" i="14" s="1"/>
  <c r="D203" i="14" s="1"/>
  <c r="D205" i="14" s="1"/>
  <c r="D207" i="14" s="1"/>
  <c r="D176" i="14"/>
  <c r="D112" i="14"/>
  <c r="D15" i="20"/>
  <c r="D16" i="20" s="1"/>
  <c r="D18" i="20" s="1"/>
  <c r="D19" i="20" s="1"/>
  <c r="D28" i="20"/>
  <c r="D30" i="20" s="1"/>
  <c r="H27" i="14"/>
  <c r="H48" i="14"/>
  <c r="H113" i="14"/>
  <c r="H115" i="14" s="1"/>
  <c r="H116" i="14" s="1"/>
  <c r="H117" i="14" s="1"/>
  <c r="H119" i="14" s="1"/>
  <c r="E18" i="12"/>
  <c r="E19" i="12" s="1"/>
  <c r="E20" i="12" s="1"/>
  <c r="C70" i="14"/>
  <c r="C72" i="14" s="1"/>
  <c r="C73" i="14" s="1"/>
  <c r="C74" i="14" s="1"/>
  <c r="C76" i="14" s="1"/>
  <c r="H156" i="14"/>
  <c r="H70" i="14"/>
  <c r="H263" i="14"/>
  <c r="D19" i="12"/>
  <c r="F113" i="14"/>
  <c r="F115" i="14" s="1"/>
  <c r="F116" i="14" s="1"/>
  <c r="F117" i="14" s="1"/>
  <c r="F119" i="14" s="1"/>
  <c r="F121" i="14" s="1"/>
  <c r="F156" i="14"/>
  <c r="F220" i="14"/>
  <c r="H134" i="14"/>
  <c r="D177" i="14"/>
  <c r="D179" i="14" s="1"/>
  <c r="D180" i="14" s="1"/>
  <c r="D181" i="14" s="1"/>
  <c r="D183" i="14" s="1"/>
  <c r="D185" i="14" s="1"/>
  <c r="D70" i="14"/>
  <c r="D72" i="14" s="1"/>
  <c r="D73" i="14" s="1"/>
  <c r="D74" i="14" s="1"/>
  <c r="D76" i="14" s="1"/>
  <c r="D78" i="14" s="1"/>
  <c r="D134" i="14"/>
  <c r="D242" i="14"/>
  <c r="D244" i="14" s="1"/>
  <c r="D245" i="14" s="1"/>
  <c r="D246" i="14" s="1"/>
  <c r="D248" i="14" s="1"/>
  <c r="D250" i="14" s="1"/>
  <c r="D113" i="14"/>
  <c r="D115" i="14" s="1"/>
  <c r="D116" i="14" s="1"/>
  <c r="D117" i="14" s="1"/>
  <c r="D119" i="14" s="1"/>
  <c r="D121" i="14" s="1"/>
  <c r="D91" i="14"/>
  <c r="D93" i="14" s="1"/>
  <c r="D94" i="14" s="1"/>
  <c r="D95" i="14" s="1"/>
  <c r="D97" i="14" s="1"/>
  <c r="D99" i="14" s="1"/>
  <c r="M18" i="12"/>
  <c r="M20" i="12" s="1"/>
  <c r="C156" i="14"/>
  <c r="C158" i="14" s="1"/>
  <c r="C159" i="14" s="1"/>
  <c r="C160" i="14" s="1"/>
  <c r="C162" i="14" s="1"/>
  <c r="F70" i="14"/>
  <c r="F48" i="14"/>
  <c r="E91" i="14"/>
  <c r="D27" i="14"/>
  <c r="D29" i="14" s="1"/>
  <c r="D30" i="14" s="1"/>
  <c r="D31" i="14" s="1"/>
  <c r="D33" i="14" s="1"/>
  <c r="D35" i="14" s="1"/>
  <c r="F263" i="14"/>
  <c r="F199" i="14"/>
  <c r="F27" i="14"/>
  <c r="E70" i="14"/>
  <c r="H242" i="14"/>
  <c r="H199" i="14"/>
  <c r="Q18" i="12"/>
  <c r="D48" i="14"/>
  <c r="D50" i="14" s="1"/>
  <c r="D51" i="14" s="1"/>
  <c r="D52" i="14" s="1"/>
  <c r="D54" i="14" s="1"/>
  <c r="D56" i="14" s="1"/>
  <c r="C48" i="14"/>
  <c r="C50" i="14" s="1"/>
  <c r="C51" i="14" s="1"/>
  <c r="C52" i="14" s="1"/>
  <c r="C54" i="14" s="1"/>
  <c r="E113" i="14"/>
  <c r="E115" i="14" s="1"/>
  <c r="E116" i="14" s="1"/>
  <c r="E117" i="14" s="1"/>
  <c r="E119" i="14" s="1"/>
  <c r="E121" i="14" s="1"/>
  <c r="C134" i="14"/>
  <c r="D220" i="14"/>
  <c r="D222" i="14" s="1"/>
  <c r="D223" i="14" s="1"/>
  <c r="D224" i="14" s="1"/>
  <c r="D226" i="14" s="1"/>
  <c r="D228" i="14" s="1"/>
  <c r="F91" i="14"/>
  <c r="E263" i="14"/>
  <c r="D156" i="14"/>
  <c r="D158" i="14" s="1"/>
  <c r="D159" i="14" s="1"/>
  <c r="D160" i="14" s="1"/>
  <c r="D162" i="14" s="1"/>
  <c r="D164" i="14" s="1"/>
  <c r="F242" i="14"/>
  <c r="O18" i="12"/>
  <c r="E242" i="14"/>
  <c r="F134" i="14"/>
  <c r="F177" i="14"/>
  <c r="E48" i="14"/>
  <c r="E177" i="14"/>
  <c r="N18" i="12"/>
  <c r="E220" i="14"/>
  <c r="E199" i="14"/>
  <c r="E134" i="14"/>
  <c r="E27" i="14"/>
  <c r="E200" i="14"/>
  <c r="E71" i="14"/>
  <c r="N19" i="12"/>
  <c r="E221" i="14"/>
  <c r="E92" i="14"/>
  <c r="G89" i="11"/>
  <c r="H87" i="11"/>
  <c r="H88" i="11" s="1"/>
  <c r="H89" i="11" s="1"/>
  <c r="E79" i="11"/>
  <c r="E126" i="11" s="1"/>
  <c r="F77" i="11"/>
  <c r="H117" i="11"/>
  <c r="H118" i="11" s="1"/>
  <c r="H119" i="11" s="1"/>
  <c r="G119" i="11"/>
  <c r="G109" i="11"/>
  <c r="H107" i="11"/>
  <c r="H108" i="11" s="1"/>
  <c r="H109" i="11" s="1"/>
  <c r="H102" i="11"/>
  <c r="H103" i="11" s="1"/>
  <c r="H104" i="11" s="1"/>
  <c r="G104" i="11"/>
  <c r="H97" i="11"/>
  <c r="H98" i="11" s="1"/>
  <c r="H99" i="11" s="1"/>
  <c r="G99" i="11"/>
  <c r="F31" i="20" l="1"/>
  <c r="F39" i="20" s="1"/>
  <c r="G31" i="20"/>
  <c r="G39" i="20" s="1"/>
  <c r="G16" i="20"/>
  <c r="G18" i="20" s="1"/>
  <c r="G19" i="20" s="1"/>
  <c r="G12" i="20"/>
  <c r="C135" i="14"/>
  <c r="C136" i="14" s="1"/>
  <c r="C137" i="14" s="1"/>
  <c r="C138" i="14" s="1"/>
  <c r="C140" i="14" s="1"/>
  <c r="C31" i="20"/>
  <c r="C39" i="20" s="1"/>
  <c r="C41" i="20" s="1"/>
  <c r="D40" i="20" s="1"/>
  <c r="D31" i="20"/>
  <c r="D39" i="20" s="1"/>
  <c r="E157" i="14"/>
  <c r="E158" i="14" s="1"/>
  <c r="E159" i="14" s="1"/>
  <c r="E160" i="14" s="1"/>
  <c r="E162" i="14" s="1"/>
  <c r="E164" i="14" s="1"/>
  <c r="E49" i="14"/>
  <c r="E264" i="14"/>
  <c r="E265" i="14" s="1"/>
  <c r="E266" i="14" s="1"/>
  <c r="E267" i="14" s="1"/>
  <c r="E269" i="14" s="1"/>
  <c r="E271" i="14" s="1"/>
  <c r="E28" i="14"/>
  <c r="E29" i="14" s="1"/>
  <c r="E30" i="14" s="1"/>
  <c r="E31" i="14" s="1"/>
  <c r="E33" i="14" s="1"/>
  <c r="E35" i="14" s="1"/>
  <c r="E243" i="14"/>
  <c r="E178" i="14"/>
  <c r="D20" i="12"/>
  <c r="D135" i="14" s="1"/>
  <c r="D136" i="14" s="1"/>
  <c r="D137" i="14" s="1"/>
  <c r="D138" i="14" s="1"/>
  <c r="D140" i="14" s="1"/>
  <c r="D142" i="14" s="1"/>
  <c r="C21" i="12"/>
  <c r="C23" i="12" s="1"/>
  <c r="E21" i="12"/>
  <c r="E23" i="12" s="1"/>
  <c r="E25" i="12" s="1"/>
  <c r="N21" i="12"/>
  <c r="E72" i="14"/>
  <c r="E73" i="14" s="1"/>
  <c r="E74" i="14" s="1"/>
  <c r="E76" i="14" s="1"/>
  <c r="E78" i="14" s="1"/>
  <c r="E93" i="14"/>
  <c r="E94" i="14" s="1"/>
  <c r="E95" i="14" s="1"/>
  <c r="E97" i="14" s="1"/>
  <c r="E99" i="14" s="1"/>
  <c r="E179" i="14"/>
  <c r="E180" i="14" s="1"/>
  <c r="E181" i="14" s="1"/>
  <c r="E183" i="14" s="1"/>
  <c r="E185" i="14" s="1"/>
  <c r="L22" i="12"/>
  <c r="L24" i="12" s="1"/>
  <c r="E244" i="14"/>
  <c r="E245" i="14" s="1"/>
  <c r="E246" i="14" s="1"/>
  <c r="E248" i="14" s="1"/>
  <c r="E250" i="14" s="1"/>
  <c r="E222" i="14"/>
  <c r="E223" i="14" s="1"/>
  <c r="E224" i="14" s="1"/>
  <c r="E226" i="14" s="1"/>
  <c r="E228" i="14" s="1"/>
  <c r="E50" i="14"/>
  <c r="E51" i="14" s="1"/>
  <c r="E52" i="14" s="1"/>
  <c r="E54" i="14" s="1"/>
  <c r="E56" i="14" s="1"/>
  <c r="N20" i="12"/>
  <c r="E201" i="14"/>
  <c r="E202" i="14" s="1"/>
  <c r="E203" i="14" s="1"/>
  <c r="E205" i="14" s="1"/>
  <c r="E207" i="14" s="1"/>
  <c r="F78" i="11"/>
  <c r="F125" i="11"/>
  <c r="D41" i="20" l="1"/>
  <c r="E40" i="20" s="1"/>
  <c r="E41" i="20" s="1"/>
  <c r="F40" i="20" s="1"/>
  <c r="F41" i="20" s="1"/>
  <c r="G40" i="20" s="1"/>
  <c r="G41" i="20" s="1"/>
  <c r="H40" i="20" s="1"/>
  <c r="H41" i="20" s="1"/>
  <c r="M21" i="12"/>
  <c r="M22" i="12" s="1"/>
  <c r="M24" i="12" s="1"/>
  <c r="M26" i="12" s="1"/>
  <c r="D21" i="12"/>
  <c r="D23" i="12" s="1"/>
  <c r="D25" i="12" s="1"/>
  <c r="N22" i="12"/>
  <c r="N24" i="12" s="1"/>
  <c r="N26" i="12" s="1"/>
  <c r="E135" i="14"/>
  <c r="E136" i="14" s="1"/>
  <c r="E137" i="14" s="1"/>
  <c r="E138" i="14" s="1"/>
  <c r="E140" i="14" s="1"/>
  <c r="E142" i="14" s="1"/>
  <c r="F18" i="12"/>
  <c r="F264" i="14" s="1"/>
  <c r="F265" i="14" s="1"/>
  <c r="F266" i="14" s="1"/>
  <c r="F267" i="14" s="1"/>
  <c r="F269" i="14" s="1"/>
  <c r="F271" i="14" s="1"/>
  <c r="G77" i="11"/>
  <c r="F79" i="11"/>
  <c r="F126" i="11" s="1"/>
  <c r="F19" i="12" l="1"/>
  <c r="F20" i="12" s="1"/>
  <c r="F92" i="14"/>
  <c r="F93" i="14" s="1"/>
  <c r="F94" i="14" s="1"/>
  <c r="F95" i="14" s="1"/>
  <c r="F97" i="14" s="1"/>
  <c r="F99" i="14" s="1"/>
  <c r="O19" i="12"/>
  <c r="O20" i="12" s="1"/>
  <c r="F157" i="14"/>
  <c r="F158" i="14" s="1"/>
  <c r="F159" i="14" s="1"/>
  <c r="F160" i="14" s="1"/>
  <c r="F162" i="14" s="1"/>
  <c r="F164" i="14" s="1"/>
  <c r="F71" i="14"/>
  <c r="F72" i="14" s="1"/>
  <c r="F73" i="14" s="1"/>
  <c r="F74" i="14" s="1"/>
  <c r="F76" i="14" s="1"/>
  <c r="F78" i="14" s="1"/>
  <c r="F49" i="14"/>
  <c r="F50" i="14" s="1"/>
  <c r="F51" i="14" s="1"/>
  <c r="F52" i="14" s="1"/>
  <c r="F54" i="14" s="1"/>
  <c r="F56" i="14" s="1"/>
  <c r="F221" i="14"/>
  <c r="F222" i="14" s="1"/>
  <c r="F223" i="14" s="1"/>
  <c r="F224" i="14" s="1"/>
  <c r="F226" i="14" s="1"/>
  <c r="F228" i="14" s="1"/>
  <c r="F200" i="14"/>
  <c r="F201" i="14" s="1"/>
  <c r="F202" i="14" s="1"/>
  <c r="F203" i="14" s="1"/>
  <c r="F205" i="14" s="1"/>
  <c r="F207" i="14" s="1"/>
  <c r="F28" i="14"/>
  <c r="F29" i="14" s="1"/>
  <c r="F30" i="14" s="1"/>
  <c r="F31" i="14" s="1"/>
  <c r="F33" i="14" s="1"/>
  <c r="F35" i="14" s="1"/>
  <c r="F243" i="14"/>
  <c r="F244" i="14" s="1"/>
  <c r="F245" i="14" s="1"/>
  <c r="F246" i="14" s="1"/>
  <c r="F248" i="14" s="1"/>
  <c r="F250" i="14" s="1"/>
  <c r="F178" i="14"/>
  <c r="F179" i="14" s="1"/>
  <c r="F180" i="14" s="1"/>
  <c r="F181" i="14" s="1"/>
  <c r="F183" i="14" s="1"/>
  <c r="F185" i="14" s="1"/>
  <c r="G78" i="11"/>
  <c r="G125" i="11"/>
  <c r="F135" i="14" l="1"/>
  <c r="F136" i="14" s="1"/>
  <c r="F137" i="14" s="1"/>
  <c r="F138" i="14" s="1"/>
  <c r="F140" i="14" s="1"/>
  <c r="F142" i="14" s="1"/>
  <c r="G18" i="12"/>
  <c r="P19" i="12" s="1"/>
  <c r="P20" i="12" s="1"/>
  <c r="H77" i="11"/>
  <c r="G79" i="11"/>
  <c r="G126" i="11" s="1"/>
  <c r="Y2" i="3"/>
  <c r="Y3" i="3" s="1"/>
  <c r="F21" i="12" l="1"/>
  <c r="F23" i="12" s="1"/>
  <c r="F25" i="12" s="1"/>
  <c r="O21" i="12"/>
  <c r="O22" i="12" s="1"/>
  <c r="O24" i="12" s="1"/>
  <c r="O26" i="12" s="1"/>
  <c r="G19" i="12"/>
  <c r="G20" i="12" s="1"/>
  <c r="G200" i="14"/>
  <c r="G201" i="14" s="1"/>
  <c r="G202" i="14" s="1"/>
  <c r="G203" i="14" s="1"/>
  <c r="G205" i="14" s="1"/>
  <c r="G207" i="14" s="1"/>
  <c r="G157" i="14"/>
  <c r="G158" i="14" s="1"/>
  <c r="G159" i="14" s="1"/>
  <c r="G160" i="14" s="1"/>
  <c r="G162" i="14" s="1"/>
  <c r="G164" i="14" s="1"/>
  <c r="G92" i="14"/>
  <c r="G93" i="14" s="1"/>
  <c r="G94" i="14" s="1"/>
  <c r="G95" i="14" s="1"/>
  <c r="G97" i="14" s="1"/>
  <c r="G99" i="14" s="1"/>
  <c r="G178" i="14"/>
  <c r="G179" i="14" s="1"/>
  <c r="G180" i="14" s="1"/>
  <c r="G181" i="14" s="1"/>
  <c r="G183" i="14" s="1"/>
  <c r="G185" i="14" s="1"/>
  <c r="G49" i="14"/>
  <c r="G50" i="14" s="1"/>
  <c r="G51" i="14" s="1"/>
  <c r="G52" i="14" s="1"/>
  <c r="G54" i="14" s="1"/>
  <c r="G56" i="14" s="1"/>
  <c r="G264" i="14"/>
  <c r="G265" i="14" s="1"/>
  <c r="G266" i="14" s="1"/>
  <c r="G267" i="14" s="1"/>
  <c r="G269" i="14" s="1"/>
  <c r="G271" i="14" s="1"/>
  <c r="G221" i="14"/>
  <c r="G222" i="14" s="1"/>
  <c r="G223" i="14" s="1"/>
  <c r="G224" i="14" s="1"/>
  <c r="G226" i="14" s="1"/>
  <c r="G228" i="14" s="1"/>
  <c r="G71" i="14"/>
  <c r="G72" i="14" s="1"/>
  <c r="G73" i="14" s="1"/>
  <c r="G74" i="14" s="1"/>
  <c r="G76" i="14" s="1"/>
  <c r="G78" i="14" s="1"/>
  <c r="G28" i="14"/>
  <c r="G29" i="14" s="1"/>
  <c r="G30" i="14" s="1"/>
  <c r="G31" i="14" s="1"/>
  <c r="G33" i="14" s="1"/>
  <c r="G35" i="14" s="1"/>
  <c r="G243" i="14"/>
  <c r="G244" i="14" s="1"/>
  <c r="G245" i="14" s="1"/>
  <c r="G246" i="14" s="1"/>
  <c r="G248" i="14" s="1"/>
  <c r="G250" i="14" s="1"/>
  <c r="H125" i="11"/>
  <c r="H78" i="11"/>
  <c r="H79" i="11" s="1"/>
  <c r="H126" i="11" s="1"/>
  <c r="H24" i="12" s="1"/>
  <c r="Y4" i="3"/>
  <c r="Y5" i="3" s="1"/>
  <c r="Y6" i="3" s="1"/>
  <c r="Y7" i="3" s="1"/>
  <c r="Y8" i="3" s="1"/>
  <c r="Y9" i="3" s="1"/>
  <c r="Y10" i="3" s="1"/>
  <c r="Y11" i="3" s="1"/>
  <c r="Y12" i="3" s="1"/>
  <c r="Y13" i="3" s="1"/>
  <c r="Y14" i="3" s="1"/>
  <c r="Y15" i="3" s="1"/>
  <c r="Y16" i="3" s="1"/>
  <c r="Y17" i="3" s="1"/>
  <c r="Y18" i="3" s="1"/>
  <c r="Y19" i="3" s="1"/>
  <c r="Y20" i="3" s="1"/>
  <c r="Y21" i="3" s="1"/>
  <c r="Y22" i="3" s="1"/>
  <c r="Y23" i="3" s="1"/>
  <c r="Y24" i="3" s="1"/>
  <c r="Y25" i="3" s="1"/>
  <c r="Y26" i="3" s="1"/>
  <c r="Y27" i="3" s="1"/>
  <c r="Y28" i="3" s="1"/>
  <c r="Y29" i="3" s="1"/>
  <c r="Y30" i="3" s="1"/>
  <c r="Y31" i="3" s="1"/>
  <c r="Y32" i="3" s="1"/>
  <c r="Y33" i="3" s="1"/>
  <c r="Y34" i="3" s="1"/>
  <c r="Y35" i="3" s="1"/>
  <c r="Y36" i="3" s="1"/>
  <c r="Y37" i="3" s="1"/>
  <c r="Y38" i="3" s="1"/>
  <c r="Y39" i="3" s="1"/>
  <c r="Y40" i="3" s="1"/>
  <c r="Y41" i="3" s="1"/>
  <c r="Y42" i="3" s="1"/>
  <c r="Y43" i="3" s="1"/>
  <c r="Y44" i="3" s="1"/>
  <c r="Y45" i="3" s="1"/>
  <c r="Y46" i="3" s="1"/>
  <c r="Y47" i="3" s="1"/>
  <c r="Y48" i="3" s="1"/>
  <c r="Y49" i="3" s="1"/>
  <c r="Y50" i="3" s="1"/>
  <c r="Y51" i="3" s="1"/>
  <c r="Y52" i="3" s="1"/>
  <c r="Y53" i="3" s="1"/>
  <c r="Y54" i="3" s="1"/>
  <c r="Y55" i="3" s="1"/>
  <c r="Y56" i="3" s="1"/>
  <c r="Y57" i="3" s="1"/>
  <c r="Y58" i="3" s="1"/>
  <c r="Y59" i="3" s="1"/>
  <c r="Y60" i="3" s="1"/>
  <c r="Y61" i="3" s="1"/>
  <c r="Y62" i="3" s="1"/>
  <c r="Y63" i="3" s="1"/>
  <c r="Y64" i="3" s="1"/>
  <c r="Y65" i="3" s="1"/>
  <c r="Y66" i="3" s="1"/>
  <c r="Y67" i="3" s="1"/>
  <c r="Y68" i="3" s="1"/>
  <c r="Y69" i="3" s="1"/>
  <c r="Y70" i="3" s="1"/>
  <c r="Y71" i="3" s="1"/>
  <c r="Y72" i="3" s="1"/>
  <c r="Y73" i="3" s="1"/>
  <c r="Y74" i="3" s="1"/>
  <c r="Y75" i="3" s="1"/>
  <c r="Y76" i="3" s="1"/>
  <c r="Y77" i="3" s="1"/>
  <c r="Y78" i="3" s="1"/>
  <c r="Y79" i="3" s="1"/>
  <c r="Y80" i="3" s="1"/>
  <c r="Y81" i="3" s="1"/>
  <c r="Y82" i="3" s="1"/>
  <c r="Y83" i="3" s="1"/>
  <c r="Y84" i="3" s="1"/>
  <c r="Y85" i="3" s="1"/>
  <c r="Y86" i="3" s="1"/>
  <c r="Y87" i="3" s="1"/>
  <c r="Y88" i="3" s="1"/>
  <c r="Y89" i="3" s="1"/>
  <c r="Y90" i="3" s="1"/>
  <c r="Y91" i="3" s="1"/>
  <c r="Y92" i="3" s="1"/>
  <c r="Y93" i="3" s="1"/>
  <c r="Y94" i="3" s="1"/>
  <c r="Y95" i="3" s="1"/>
  <c r="Y96" i="3" s="1"/>
  <c r="Y97" i="3" s="1"/>
  <c r="Y98" i="3" s="1"/>
  <c r="Y99" i="3" s="1"/>
  <c r="Y100" i="3" s="1"/>
  <c r="Y101" i="3" s="1"/>
  <c r="Y102" i="3" s="1"/>
  <c r="Y103" i="3" s="1"/>
  <c r="Y104" i="3" s="1"/>
  <c r="Y105" i="3" s="1"/>
  <c r="Y106" i="3" s="1"/>
  <c r="Y107" i="3" s="1"/>
  <c r="Y108" i="3" s="1"/>
  <c r="Y109" i="3" s="1"/>
  <c r="Y110" i="3" s="1"/>
  <c r="Y111" i="3" s="1"/>
  <c r="Y112" i="3" s="1"/>
  <c r="Y113" i="3" s="1"/>
  <c r="Y114" i="3" s="1"/>
  <c r="Y115" i="3" s="1"/>
  <c r="Y116" i="3" s="1"/>
  <c r="Y117" i="3" s="1"/>
  <c r="Y118" i="3" s="1"/>
  <c r="Y119" i="3" s="1"/>
  <c r="Y120" i="3" s="1"/>
  <c r="Y121" i="3" s="1"/>
  <c r="Y122" i="3" s="1"/>
  <c r="Y123" i="3" s="1"/>
  <c r="Y124" i="3" s="1"/>
  <c r="Y125" i="3" s="1"/>
  <c r="Y126" i="3" s="1"/>
  <c r="Y127" i="3" s="1"/>
  <c r="Y128" i="3" s="1"/>
  <c r="Y129" i="3" s="1"/>
  <c r="Y130" i="3" s="1"/>
  <c r="Y131" i="3" s="1"/>
  <c r="Y132" i="3" s="1"/>
  <c r="Y133" i="3" s="1"/>
  <c r="Y134" i="3" s="1"/>
  <c r="Y135" i="3" s="1"/>
  <c r="Y136" i="3" s="1"/>
  <c r="Y137" i="3" s="1"/>
  <c r="Y138" i="3" s="1"/>
  <c r="Y139" i="3" s="1"/>
  <c r="Y140" i="3" s="1"/>
  <c r="Y141" i="3" s="1"/>
  <c r="Y142" i="3" s="1"/>
  <c r="Y143" i="3" s="1"/>
  <c r="Y144" i="3" s="1"/>
  <c r="Y145" i="3" s="1"/>
  <c r="Y146" i="3" s="1"/>
  <c r="Y147" i="3" s="1"/>
  <c r="Y148" i="3" s="1"/>
  <c r="Y149" i="3" s="1"/>
  <c r="Y150" i="3" s="1"/>
  <c r="Y151" i="3" s="1"/>
  <c r="Y152" i="3" s="1"/>
  <c r="Y153" i="3" s="1"/>
  <c r="Y154" i="3" s="1"/>
  <c r="Y155" i="3" s="1"/>
  <c r="Y156" i="3" s="1"/>
  <c r="Y157" i="3" s="1"/>
  <c r="Y158" i="3" s="1"/>
  <c r="Y159" i="3" s="1"/>
  <c r="Y160" i="3" s="1"/>
  <c r="Y161" i="3" s="1"/>
  <c r="Y162" i="3" s="1"/>
  <c r="Y163" i="3" s="1"/>
  <c r="Y164" i="3" s="1"/>
  <c r="Y165" i="3" s="1"/>
  <c r="Y166" i="3" s="1"/>
  <c r="Y167" i="3" s="1"/>
  <c r="Y168" i="3" s="1"/>
  <c r="Y169" i="3" s="1"/>
  <c r="Y170" i="3" s="1"/>
  <c r="Y171" i="3" s="1"/>
  <c r="Y172" i="3" s="1"/>
  <c r="Y173" i="3" s="1"/>
  <c r="Y174" i="3" s="1"/>
  <c r="Y175" i="3" s="1"/>
  <c r="Y176" i="3" s="1"/>
  <c r="Y177" i="3" s="1"/>
  <c r="Y178" i="3" s="1"/>
  <c r="Y179" i="3" s="1"/>
  <c r="Y180" i="3" s="1"/>
  <c r="Y181" i="3" s="1"/>
  <c r="Y182" i="3" s="1"/>
  <c r="Y183" i="3" s="1"/>
  <c r="Y184" i="3" s="1"/>
  <c r="Y185" i="3" s="1"/>
  <c r="Y186" i="3" s="1"/>
  <c r="Y187" i="3" s="1"/>
  <c r="Y188" i="3" s="1"/>
  <c r="Y189" i="3" s="1"/>
  <c r="Y190" i="3" s="1"/>
  <c r="Y191" i="3" s="1"/>
  <c r="Y192" i="3" s="1"/>
  <c r="Y193" i="3" s="1"/>
  <c r="Y194" i="3" s="1"/>
  <c r="Y195" i="3" s="1"/>
  <c r="Y196" i="3" s="1"/>
  <c r="Y197" i="3" s="1"/>
  <c r="Y198" i="3" s="1"/>
  <c r="Y199" i="3" s="1"/>
  <c r="Y200" i="3" s="1"/>
  <c r="G21" i="12" l="1"/>
  <c r="G23" i="12" s="1"/>
  <c r="G25" i="12" s="1"/>
  <c r="H18" i="12"/>
  <c r="H221" i="14" s="1"/>
  <c r="H222" i="14" s="1"/>
  <c r="H223" i="14" s="1"/>
  <c r="H224" i="14" s="1"/>
  <c r="H226" i="14" s="1"/>
  <c r="H270" i="14"/>
  <c r="H249" i="14"/>
  <c r="H184" i="14"/>
  <c r="H163" i="14"/>
  <c r="H120" i="14"/>
  <c r="H121" i="14" s="1"/>
  <c r="H55" i="14"/>
  <c r="H34" i="14"/>
  <c r="Q25" i="12"/>
  <c r="H227" i="14"/>
  <c r="H206" i="14"/>
  <c r="H141" i="14"/>
  <c r="H98" i="14"/>
  <c r="H77" i="14"/>
  <c r="P21" i="12"/>
  <c r="P22" i="12" s="1"/>
  <c r="G135" i="14"/>
  <c r="G136" i="14" s="1"/>
  <c r="T72" i="6"/>
  <c r="U72" i="6" s="1"/>
  <c r="J72" i="6"/>
  <c r="K72" i="6" s="1"/>
  <c r="T71" i="6"/>
  <c r="U71" i="6" s="1"/>
  <c r="J71" i="6"/>
  <c r="K71" i="6" s="1"/>
  <c r="T70" i="6"/>
  <c r="U70" i="6" s="1"/>
  <c r="J70" i="6"/>
  <c r="K70" i="6" s="1"/>
  <c r="T69" i="6"/>
  <c r="U69" i="6" s="1"/>
  <c r="J69" i="6"/>
  <c r="K69" i="6" s="1"/>
  <c r="T68" i="6"/>
  <c r="U68" i="6" s="1"/>
  <c r="J68" i="6"/>
  <c r="K68" i="6" s="1"/>
  <c r="T67" i="6"/>
  <c r="U67" i="6" s="1"/>
  <c r="J67" i="6"/>
  <c r="K67" i="6" s="1"/>
  <c r="T66" i="6"/>
  <c r="U66" i="6" s="1"/>
  <c r="J66" i="6"/>
  <c r="K66" i="6" s="1"/>
  <c r="T65" i="6"/>
  <c r="U65" i="6" s="1"/>
  <c r="J65" i="6"/>
  <c r="K65" i="6" s="1"/>
  <c r="T64" i="6"/>
  <c r="U64" i="6" s="1"/>
  <c r="J64" i="6"/>
  <c r="K64" i="6" s="1"/>
  <c r="T63" i="6"/>
  <c r="U63" i="6" s="1"/>
  <c r="J63" i="6"/>
  <c r="K63" i="6" s="1"/>
  <c r="T62" i="6"/>
  <c r="U62" i="6" s="1"/>
  <c r="J62" i="6"/>
  <c r="K62" i="6" s="1"/>
  <c r="T61" i="6"/>
  <c r="U61" i="6" s="1"/>
  <c r="J61" i="6"/>
  <c r="K61" i="6" s="1"/>
  <c r="T60" i="6"/>
  <c r="U60" i="6" s="1"/>
  <c r="J60" i="6"/>
  <c r="K60" i="6" s="1"/>
  <c r="T59" i="6"/>
  <c r="U59" i="6" s="1"/>
  <c r="J59" i="6"/>
  <c r="K59" i="6" s="1"/>
  <c r="T58" i="6"/>
  <c r="U58" i="6" s="1"/>
  <c r="J58" i="6"/>
  <c r="K58" i="6" s="1"/>
  <c r="T57" i="6"/>
  <c r="U57" i="6" s="1"/>
  <c r="J57" i="6"/>
  <c r="K57" i="6" s="1"/>
  <c r="T56" i="6"/>
  <c r="U56" i="6" s="1"/>
  <c r="J56" i="6"/>
  <c r="K56" i="6" s="1"/>
  <c r="T55" i="6"/>
  <c r="U55" i="6" s="1"/>
  <c r="J55" i="6"/>
  <c r="K55" i="6" s="1"/>
  <c r="T54" i="6"/>
  <c r="U54" i="6" s="1"/>
  <c r="J54" i="6"/>
  <c r="K54" i="6" s="1"/>
  <c r="T53" i="6"/>
  <c r="U53" i="6" s="1"/>
  <c r="J53" i="6"/>
  <c r="K53" i="6" s="1"/>
  <c r="T52" i="6"/>
  <c r="U52" i="6" s="1"/>
  <c r="J52" i="6"/>
  <c r="K52" i="6" s="1"/>
  <c r="T51" i="6"/>
  <c r="U51" i="6" s="1"/>
  <c r="J51" i="6"/>
  <c r="K51" i="6" s="1"/>
  <c r="T50" i="6"/>
  <c r="U50" i="6" s="1"/>
  <c r="J50" i="6"/>
  <c r="K50" i="6" s="1"/>
  <c r="T49" i="6"/>
  <c r="U49" i="6" s="1"/>
  <c r="J49" i="6"/>
  <c r="K49" i="6" s="1"/>
  <c r="T48" i="6"/>
  <c r="U48" i="6" s="1"/>
  <c r="J48" i="6"/>
  <c r="K48" i="6" s="1"/>
  <c r="T47" i="6"/>
  <c r="U47" i="6" s="1"/>
  <c r="J47" i="6"/>
  <c r="K47" i="6" s="1"/>
  <c r="T46" i="6"/>
  <c r="U46" i="6" s="1"/>
  <c r="J46" i="6"/>
  <c r="K46" i="6" s="1"/>
  <c r="T45" i="6"/>
  <c r="U45" i="6" s="1"/>
  <c r="J45" i="6"/>
  <c r="K45" i="6" s="1"/>
  <c r="T44" i="6"/>
  <c r="U44" i="6" s="1"/>
  <c r="J44" i="6"/>
  <c r="K44" i="6" s="1"/>
  <c r="T43" i="6"/>
  <c r="U43" i="6" s="1"/>
  <c r="J43" i="6"/>
  <c r="K43" i="6" s="1"/>
  <c r="H28" i="14" l="1"/>
  <c r="H29" i="14" s="1"/>
  <c r="H30" i="14" s="1"/>
  <c r="H31" i="14" s="1"/>
  <c r="H33" i="14" s="1"/>
  <c r="H35" i="14" s="1"/>
  <c r="H19" i="12"/>
  <c r="H20" i="12" s="1"/>
  <c r="H135" i="14" s="1"/>
  <c r="H136" i="14" s="1"/>
  <c r="H157" i="14"/>
  <c r="H158" i="14" s="1"/>
  <c r="H159" i="14" s="1"/>
  <c r="H160" i="14" s="1"/>
  <c r="H162" i="14" s="1"/>
  <c r="H164" i="14" s="1"/>
  <c r="P24" i="12"/>
  <c r="P26" i="12" s="1"/>
  <c r="H71" i="14"/>
  <c r="H72" i="14" s="1"/>
  <c r="H73" i="14" s="1"/>
  <c r="H74" i="14" s="1"/>
  <c r="H76" i="14" s="1"/>
  <c r="H78" i="14" s="1"/>
  <c r="H243" i="14"/>
  <c r="H244" i="14" s="1"/>
  <c r="H245" i="14" s="1"/>
  <c r="H246" i="14" s="1"/>
  <c r="H248" i="14" s="1"/>
  <c r="H250" i="14" s="1"/>
  <c r="H200" i="14"/>
  <c r="H201" i="14" s="1"/>
  <c r="H202" i="14" s="1"/>
  <c r="H203" i="14" s="1"/>
  <c r="H205" i="14" s="1"/>
  <c r="H207" i="14" s="1"/>
  <c r="H178" i="14"/>
  <c r="H179" i="14" s="1"/>
  <c r="H180" i="14" s="1"/>
  <c r="H181" i="14" s="1"/>
  <c r="H183" i="14" s="1"/>
  <c r="H185" i="14" s="1"/>
  <c r="H92" i="14"/>
  <c r="H93" i="14" s="1"/>
  <c r="H94" i="14" s="1"/>
  <c r="H95" i="14" s="1"/>
  <c r="H97" i="14" s="1"/>
  <c r="H99" i="14" s="1"/>
  <c r="Q19" i="12"/>
  <c r="Q20" i="12" s="1"/>
  <c r="H49" i="14"/>
  <c r="H50" i="14" s="1"/>
  <c r="H51" i="14" s="1"/>
  <c r="H52" i="14" s="1"/>
  <c r="H54" i="14" s="1"/>
  <c r="H56" i="14" s="1"/>
  <c r="H264" i="14"/>
  <c r="H265" i="14" s="1"/>
  <c r="H266" i="14" s="1"/>
  <c r="H267" i="14" s="1"/>
  <c r="H269" i="14" s="1"/>
  <c r="H271" i="14" s="1"/>
  <c r="H228" i="14"/>
  <c r="G137" i="14"/>
  <c r="G138" i="14" s="1"/>
  <c r="G140" i="14" s="1"/>
  <c r="G142" i="14" s="1"/>
  <c r="H21" i="12"/>
  <c r="H23" i="12" s="1"/>
  <c r="H25" i="12" s="1"/>
  <c r="Q21" i="12"/>
  <c r="Q22" i="12" l="1"/>
  <c r="H137" i="14"/>
  <c r="H138" i="14" s="1"/>
  <c r="H140" i="14" s="1"/>
  <c r="H142" i="14" s="1"/>
  <c r="N25" i="3"/>
  <c r="N24" i="3"/>
  <c r="N23" i="3"/>
  <c r="N22" i="3"/>
  <c r="N21" i="3"/>
  <c r="N20" i="3"/>
  <c r="N19" i="3"/>
  <c r="N18" i="3"/>
  <c r="N17" i="3"/>
  <c r="N16" i="3"/>
  <c r="L25" i="3"/>
  <c r="L24" i="3"/>
  <c r="L23" i="3"/>
  <c r="L22" i="3"/>
  <c r="L21" i="3"/>
  <c r="L20" i="3"/>
  <c r="L19" i="3"/>
  <c r="L18" i="3"/>
  <c r="L17" i="3"/>
  <c r="L16" i="3"/>
  <c r="K3" i="3"/>
  <c r="J3" i="3"/>
  <c r="J4" i="3"/>
  <c r="J5" i="3"/>
  <c r="J6" i="3"/>
  <c r="J7" i="3"/>
  <c r="J8" i="3"/>
  <c r="J9" i="3"/>
  <c r="J10" i="3"/>
  <c r="J11" i="3"/>
  <c r="J12" i="3"/>
  <c r="K15" i="3"/>
  <c r="L2" i="3" s="1"/>
  <c r="M15" i="3"/>
  <c r="M2" i="3" s="1"/>
  <c r="Q24" i="12" l="1"/>
  <c r="Q26" i="12" s="1"/>
  <c r="AB2" i="3"/>
  <c r="M25" i="3"/>
  <c r="M12" i="3" s="1"/>
  <c r="K25" i="3"/>
  <c r="L12" i="3" s="1"/>
  <c r="M24" i="3"/>
  <c r="M23" i="3"/>
  <c r="M22" i="3"/>
  <c r="M21" i="3"/>
  <c r="M20" i="3"/>
  <c r="M19" i="3"/>
  <c r="M18" i="3"/>
  <c r="M17" i="3"/>
  <c r="M16" i="3"/>
  <c r="T3" i="3"/>
  <c r="T2" i="3"/>
  <c r="O2" i="3"/>
  <c r="O3" i="3"/>
  <c r="U2" i="3"/>
  <c r="M4" i="3" l="1"/>
  <c r="M9" i="3"/>
  <c r="M5" i="3"/>
  <c r="M6" i="3"/>
  <c r="M3" i="3"/>
  <c r="M10" i="3"/>
  <c r="M7" i="3"/>
  <c r="M11" i="3"/>
  <c r="M8" i="3"/>
  <c r="T82" i="6" l="1"/>
  <c r="U82" i="6" s="1"/>
  <c r="J82" i="6"/>
  <c r="K82" i="6" s="1"/>
  <c r="T81" i="6"/>
  <c r="U81" i="6" s="1"/>
  <c r="J81" i="6"/>
  <c r="K81" i="6" s="1"/>
  <c r="T80" i="6"/>
  <c r="U80" i="6" s="1"/>
  <c r="J80" i="6"/>
  <c r="K80" i="6" s="1"/>
  <c r="T79" i="6"/>
  <c r="U79" i="6" s="1"/>
  <c r="J79" i="6"/>
  <c r="K79" i="6" s="1"/>
  <c r="T78" i="6"/>
  <c r="U78" i="6" s="1"/>
  <c r="J78" i="6"/>
  <c r="K78" i="6" s="1"/>
  <c r="T77" i="6"/>
  <c r="U77" i="6" s="1"/>
  <c r="J77" i="6"/>
  <c r="K77" i="6" s="1"/>
  <c r="T76" i="6"/>
  <c r="U76" i="6" s="1"/>
  <c r="J76" i="6"/>
  <c r="K76" i="6" s="1"/>
  <c r="T75" i="6"/>
  <c r="U75" i="6" s="1"/>
  <c r="J75" i="6"/>
  <c r="K75" i="6" s="1"/>
  <c r="T74" i="6"/>
  <c r="U74" i="6" s="1"/>
  <c r="J74" i="6"/>
  <c r="K74" i="6" s="1"/>
  <c r="T73" i="6"/>
  <c r="U73" i="6" s="1"/>
  <c r="J73" i="6"/>
  <c r="K73" i="6" s="1"/>
  <c r="T37" i="6"/>
  <c r="U37" i="6" s="1"/>
  <c r="J37" i="6"/>
  <c r="K37" i="6" s="1"/>
  <c r="T36" i="6"/>
  <c r="U36" i="6" s="1"/>
  <c r="J36" i="6"/>
  <c r="K36" i="6" s="1"/>
  <c r="T35" i="6"/>
  <c r="U35" i="6" s="1"/>
  <c r="J35" i="6"/>
  <c r="K35" i="6" s="1"/>
  <c r="T34" i="6"/>
  <c r="U34" i="6" s="1"/>
  <c r="J34" i="6"/>
  <c r="K34" i="6" s="1"/>
  <c r="T33" i="6"/>
  <c r="U33" i="6" s="1"/>
  <c r="J33" i="6"/>
  <c r="K33" i="6" s="1"/>
  <c r="C14" i="12" l="1"/>
  <c r="C25" i="12" s="1"/>
  <c r="P2" i="3"/>
  <c r="O17" i="6"/>
  <c r="M17" i="6"/>
  <c r="P3" i="3" s="1"/>
  <c r="T42" i="6"/>
  <c r="U42" i="6" s="1"/>
  <c r="J42" i="6"/>
  <c r="K42" i="6" s="1"/>
  <c r="T41" i="6"/>
  <c r="U41" i="6" s="1"/>
  <c r="J41" i="6"/>
  <c r="K41" i="6" s="1"/>
  <c r="T40" i="6"/>
  <c r="U40" i="6" s="1"/>
  <c r="J40" i="6"/>
  <c r="K40" i="6" s="1"/>
  <c r="T39" i="6"/>
  <c r="U39" i="6" s="1"/>
  <c r="J39" i="6"/>
  <c r="K39" i="6" s="1"/>
  <c r="T38" i="6"/>
  <c r="U38" i="6" s="1"/>
  <c r="J38" i="6"/>
  <c r="K38" i="6" s="1"/>
  <c r="T32" i="6"/>
  <c r="U32" i="6" s="1"/>
  <c r="J32" i="6"/>
  <c r="K32" i="6" s="1"/>
  <c r="T31" i="6"/>
  <c r="U31" i="6" s="1"/>
  <c r="J31" i="6"/>
  <c r="K31" i="6" s="1"/>
  <c r="T30" i="6"/>
  <c r="U30" i="6" s="1"/>
  <c r="J30" i="6"/>
  <c r="K30" i="6" s="1"/>
  <c r="T29" i="6"/>
  <c r="U29" i="6" s="1"/>
  <c r="J29" i="6"/>
  <c r="K29" i="6" s="1"/>
  <c r="T28" i="6"/>
  <c r="U28" i="6" s="1"/>
  <c r="J28" i="6"/>
  <c r="K28" i="6" s="1"/>
  <c r="T27" i="6"/>
  <c r="U27" i="6" s="1"/>
  <c r="J27" i="6"/>
  <c r="K27" i="6" s="1"/>
  <c r="T26" i="6"/>
  <c r="U26" i="6" s="1"/>
  <c r="J26" i="6"/>
  <c r="K26" i="6" s="1"/>
  <c r="T25" i="6"/>
  <c r="U25" i="6" s="1"/>
  <c r="J25" i="6"/>
  <c r="K25" i="6" s="1"/>
  <c r="T24" i="6"/>
  <c r="U24" i="6" s="1"/>
  <c r="J24" i="6"/>
  <c r="K24" i="6" s="1"/>
  <c r="T23" i="6"/>
  <c r="J23" i="6"/>
  <c r="J83" i="6" l="1"/>
  <c r="J89" i="6" s="1"/>
  <c r="C131" i="14"/>
  <c r="C142" i="14" s="1"/>
  <c r="C146" i="14" s="1"/>
  <c r="E11" i="14" s="1"/>
  <c r="C174" i="14"/>
  <c r="C185" i="14" s="1"/>
  <c r="C190" i="14" s="1"/>
  <c r="F13" i="14" s="1"/>
  <c r="C24" i="14"/>
  <c r="C35" i="14" s="1"/>
  <c r="C40" i="14" s="1"/>
  <c r="F6" i="14" s="1"/>
  <c r="L14" i="12"/>
  <c r="C67" i="14"/>
  <c r="C78" i="14" s="1"/>
  <c r="C83" i="14" s="1"/>
  <c r="F8" i="14" s="1"/>
  <c r="C45" i="14"/>
  <c r="C56" i="14" s="1"/>
  <c r="C60" i="14" s="1"/>
  <c r="E7" i="14" s="1"/>
  <c r="C217" i="14"/>
  <c r="C228" i="14" s="1"/>
  <c r="C232" i="14" s="1"/>
  <c r="E15" i="14" s="1"/>
  <c r="C153" i="14"/>
  <c r="C164" i="14" s="1"/>
  <c r="C169" i="14" s="1"/>
  <c r="F12" i="14" s="1"/>
  <c r="C88" i="14"/>
  <c r="C99" i="14" s="1"/>
  <c r="C103" i="14" s="1"/>
  <c r="E9" i="14" s="1"/>
  <c r="C260" i="14"/>
  <c r="C271" i="14" s="1"/>
  <c r="C276" i="14" s="1"/>
  <c r="F17" i="14" s="1"/>
  <c r="C196" i="14"/>
  <c r="C207" i="14" s="1"/>
  <c r="C211" i="14" s="1"/>
  <c r="E14" i="14" s="1"/>
  <c r="C110" i="14"/>
  <c r="C121" i="14" s="1"/>
  <c r="C126" i="14" s="1"/>
  <c r="F10" i="14" s="1"/>
  <c r="A13" i="12"/>
  <c r="C29" i="12"/>
  <c r="C30" i="12"/>
  <c r="C239" i="14"/>
  <c r="C250" i="14" s="1"/>
  <c r="C255" i="14" s="1"/>
  <c r="F16" i="14" s="1"/>
  <c r="U23" i="6"/>
  <c r="T83" i="6"/>
  <c r="U89" i="6" s="1"/>
  <c r="Q2" i="3"/>
  <c r="K23" i="6"/>
  <c r="K89" i="6" l="1"/>
  <c r="C104" i="14"/>
  <c r="F9" i="14" s="1"/>
  <c r="C39" i="14"/>
  <c r="E6" i="14" s="1"/>
  <c r="C189" i="14"/>
  <c r="E13" i="14" s="1"/>
  <c r="C212" i="14"/>
  <c r="F14" i="14" s="1"/>
  <c r="C275" i="14"/>
  <c r="E17" i="14" s="1"/>
  <c r="C61" i="14"/>
  <c r="F7" i="14" s="1"/>
  <c r="C233" i="14"/>
  <c r="F15" i="14" s="1"/>
  <c r="C147" i="14"/>
  <c r="F11" i="14" s="1"/>
  <c r="C82" i="14"/>
  <c r="E8" i="14" s="1"/>
  <c r="C168" i="14"/>
  <c r="E12" i="14" s="1"/>
  <c r="C125" i="14"/>
  <c r="E10" i="14" s="1"/>
  <c r="C254" i="14"/>
  <c r="E16" i="14" s="1"/>
  <c r="U83" i="6"/>
  <c r="K83" i="6"/>
  <c r="W89" i="6" l="1"/>
  <c r="X17" i="6" s="1"/>
  <c r="V17" i="6"/>
  <c r="J17" i="6"/>
  <c r="H17" i="6"/>
  <c r="L15" i="12"/>
  <c r="J15" i="12" s="1"/>
  <c r="R2" i="3"/>
  <c r="R3" i="3"/>
  <c r="L26" i="12" l="1"/>
  <c r="L30" i="12" s="1"/>
  <c r="S2" i="3"/>
  <c r="Z2" i="3"/>
  <c r="AA2" i="3"/>
  <c r="L29" i="12" l="1"/>
  <c r="K16" i="3"/>
  <c r="K17" i="3"/>
  <c r="K18" i="3"/>
  <c r="K24" i="3"/>
  <c r="L11" i="3" s="1"/>
  <c r="K23" i="3"/>
  <c r="K22" i="3"/>
  <c r="K21" i="3"/>
  <c r="K20" i="3"/>
  <c r="K19" i="3"/>
  <c r="K12" i="3"/>
  <c r="K11" i="3"/>
  <c r="K10" i="3"/>
  <c r="K9" i="3"/>
  <c r="K8" i="3"/>
  <c r="K7" i="3"/>
  <c r="K6" i="3"/>
  <c r="K5" i="3"/>
  <c r="K4" i="3"/>
  <c r="W3" i="3"/>
  <c r="U3" i="3"/>
  <c r="V2" i="3" s="1"/>
  <c r="W2" i="3"/>
  <c r="X2" i="3" s="1"/>
  <c r="L10" i="3" l="1"/>
  <c r="L6" i="3"/>
  <c r="L3" i="3"/>
  <c r="L5" i="3"/>
  <c r="L4" i="3"/>
  <c r="L8" i="3"/>
  <c r="L9" i="3"/>
  <c r="L7" i="3"/>
</calcChain>
</file>

<file path=xl/sharedStrings.xml><?xml version="1.0" encoding="utf-8"?>
<sst xmlns="http://schemas.openxmlformats.org/spreadsheetml/2006/main" count="1051" uniqueCount="378">
  <si>
    <t>Hide/unhide empty budget lines =&gt;</t>
  </si>
  <si>
    <r>
      <t xml:space="preserve">Programme name </t>
    </r>
    <r>
      <rPr>
        <vertAlign val="superscript"/>
        <sz val="14"/>
        <color theme="1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>:</t>
    </r>
  </si>
  <si>
    <t>Abc</t>
  </si>
  <si>
    <t>Project focus area:</t>
  </si>
  <si>
    <t>Select…</t>
  </si>
  <si>
    <t xml:space="preserve">Project Promoter: </t>
  </si>
  <si>
    <r>
      <t>1</t>
    </r>
    <r>
      <rPr>
        <vertAlign val="superscript"/>
        <sz val="14"/>
        <rFont val="Calibri"/>
        <family val="2"/>
        <scheme val="minor"/>
      </rPr>
      <t>st</t>
    </r>
    <r>
      <rPr>
        <sz val="14"/>
        <rFont val="Calibri"/>
        <family val="2"/>
        <scheme val="minor"/>
      </rPr>
      <t xml:space="preserve"> Project Partner: </t>
    </r>
  </si>
  <si>
    <r>
      <t>2</t>
    </r>
    <r>
      <rPr>
        <vertAlign val="superscript"/>
        <sz val="14"/>
        <rFont val="Calibri"/>
        <family val="2"/>
        <scheme val="minor"/>
      </rPr>
      <t>nd</t>
    </r>
    <r>
      <rPr>
        <sz val="14"/>
        <rFont val="Calibri"/>
        <family val="2"/>
        <scheme val="minor"/>
      </rPr>
      <t xml:space="preserve"> Project Partner: 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</si>
  <si>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Project Partner:</t>
    </r>
  </si>
  <si>
    <t>Project name:</t>
  </si>
  <si>
    <t>Project number:</t>
  </si>
  <si>
    <t>2021/…</t>
  </si>
  <si>
    <r>
      <t xml:space="preserve">Budget modification 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 :</t>
    </r>
  </si>
  <si>
    <r>
      <t xml:space="preserve">Recapitulation of expenses from Project Application / Contract </t>
    </r>
    <r>
      <rPr>
        <vertAlign val="superscript"/>
        <sz val="14"/>
        <rFont val="Calibri"/>
        <family val="2"/>
        <scheme val="minor"/>
      </rPr>
      <t>3</t>
    </r>
  </si>
  <si>
    <t>Recapitulation of expenses from latest Project Modification</t>
  </si>
  <si>
    <t>Total costs</t>
  </si>
  <si>
    <t xml:space="preserve">Promoter's costs </t>
  </si>
  <si>
    <t>Partner(s) 
costs</t>
  </si>
  <si>
    <t>Promoter's  contribution</t>
  </si>
  <si>
    <t>Partner(s) contribution</t>
  </si>
  <si>
    <t>Grant</t>
  </si>
  <si>
    <t>Grant %</t>
  </si>
  <si>
    <t xml:space="preserve">Promoter's 
costs </t>
  </si>
  <si>
    <t>ELIGIBLE COSTS IN EURO</t>
  </si>
  <si>
    <r>
      <t xml:space="preserve">Eligible costs in the Project Application / Project Contract </t>
    </r>
    <r>
      <rPr>
        <b/>
        <vertAlign val="superscript"/>
        <sz val="12"/>
        <color indexed="9"/>
        <rFont val="Calibri"/>
        <family val="2"/>
      </rPr>
      <t>4</t>
    </r>
  </si>
  <si>
    <t>Eligible costs in the latest Project Modification</t>
  </si>
  <si>
    <t>Comments</t>
  </si>
  <si>
    <t>Short description</t>
  </si>
  <si>
    <t>Unit type</t>
  </si>
  <si>
    <t>No of units</t>
  </si>
  <si>
    <t>Unit cost</t>
  </si>
  <si>
    <r>
      <t xml:space="preserve">Costs
by (select) </t>
    </r>
    <r>
      <rPr>
        <b/>
        <vertAlign val="super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</si>
  <si>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 
by (select) </t>
    </r>
    <r>
      <rPr>
        <b/>
        <vertAlign val="superscript"/>
        <sz val="11"/>
        <rFont val="Calibri"/>
        <family val="2"/>
        <scheme val="minor"/>
      </rPr>
      <t>5</t>
    </r>
    <r>
      <rPr>
        <b/>
        <sz val="11"/>
        <rFont val="Calibri"/>
        <family val="2"/>
        <scheme val="minor"/>
      </rPr>
      <t xml:space="preserve"> amount</t>
    </r>
  </si>
  <si>
    <r>
      <t xml:space="preserve">Costs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</si>
  <si>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r>
      <t xml:space="preserve">Own contribution
by (select) </t>
    </r>
    <r>
      <rPr>
        <b/>
        <vertAlign val="superscript"/>
        <sz val="11"/>
        <rFont val="Calibri"/>
        <family val="2"/>
        <scheme val="minor"/>
      </rPr>
      <t>6</t>
    </r>
    <r>
      <rPr>
        <b/>
        <sz val="11"/>
        <rFont val="Calibri"/>
        <family val="2"/>
        <scheme val="minor"/>
      </rPr>
      <t xml:space="preserve"> amount</t>
    </r>
  </si>
  <si>
    <t>Activity 1</t>
  </si>
  <si>
    <t>…</t>
  </si>
  <si>
    <t>RECAPITULATION OF COSTS</t>
  </si>
  <si>
    <t>Project Application / Contract</t>
  </si>
  <si>
    <t>Last Project Modification</t>
  </si>
  <si>
    <t>Promoter's costs</t>
  </si>
  <si>
    <t>Partner(s) costs</t>
  </si>
  <si>
    <t>Promoter's contribution</t>
  </si>
  <si>
    <t>Grant 
%</t>
  </si>
  <si>
    <t xml:space="preserve">Grant </t>
  </si>
  <si>
    <t>TOTAL</t>
  </si>
  <si>
    <t>I hereby certify that all the information in this document is accurate and complete.</t>
  </si>
  <si>
    <t xml:space="preserve">NAME OF LEGAL REPRESENTATIVE:  </t>
  </si>
  <si>
    <t>SIGNATURE:</t>
  </si>
  <si>
    <t>DATE:</t>
  </si>
  <si>
    <t>1) Only fields marked in yellow are to be filled in.</t>
  </si>
  <si>
    <t>2) When applying for Project Modification choose YES in the drop down menu of cell J11. Otherwise select NO.</t>
  </si>
  <si>
    <t xml:space="preserve">3) Figures in cells with white background are calculated automatically based on the data inserted in the form. </t>
  </si>
  <si>
    <t>4) Enter only the eligible amount of expenses. For entities that are not VAT payers this means an amount including the VAT.</t>
  </si>
  <si>
    <t>5) It is obligatory to select the organization responsible for particular cost from the drop-down menu. PP - stands for Project Promoter, P1 - First Project Partner etc.</t>
  </si>
  <si>
    <t>6) Use filter in cell Y1 to hide/unhide empty budget lines for easier overview/printing.</t>
  </si>
  <si>
    <t>The values will be filled in gray cells</t>
  </si>
  <si>
    <t>The Exchange rate to be used is:</t>
  </si>
  <si>
    <t>Average for 2020</t>
  </si>
  <si>
    <t>Bulgaria</t>
  </si>
  <si>
    <t>1 Euro = 1,9558 BGN</t>
  </si>
  <si>
    <t>Romania</t>
  </si>
  <si>
    <t>1 Euro = 4,835 LEI</t>
  </si>
  <si>
    <t>Last year of Financial statements</t>
  </si>
  <si>
    <t>Please insert here the last year of available certified financial statements</t>
  </si>
  <si>
    <t>BALANCE SHEET - HISTORICAL EVOLUTION</t>
  </si>
  <si>
    <t>N-3</t>
  </si>
  <si>
    <t>N-2</t>
  </si>
  <si>
    <t>N-1</t>
  </si>
  <si>
    <t>N</t>
  </si>
  <si>
    <t>Paid in capital</t>
  </si>
  <si>
    <t>Revaluation reserves</t>
  </si>
  <si>
    <t>Reserves</t>
  </si>
  <si>
    <t xml:space="preserve">Financial figures of the company in the last four fiscal years. N is the fiscal year prior the application </t>
  </si>
  <si>
    <t>Historical information (EURO)</t>
  </si>
  <si>
    <t xml:space="preserve">BALANCE SHEET </t>
  </si>
  <si>
    <t>Intangible fixed assets</t>
  </si>
  <si>
    <t>Tangible fixed assets</t>
  </si>
  <si>
    <t>Financial fixed assets</t>
  </si>
  <si>
    <t>Total fixed assets</t>
  </si>
  <si>
    <t>Inventories</t>
  </si>
  <si>
    <t>Trade receivable</t>
  </si>
  <si>
    <t>Short term investments</t>
  </si>
  <si>
    <t>Bank deposits</t>
  </si>
  <si>
    <t>Total current assets</t>
  </si>
  <si>
    <t>Total assets</t>
  </si>
  <si>
    <t>Paid in capital + reserves</t>
  </si>
  <si>
    <t>Retained earnings</t>
  </si>
  <si>
    <t>Total Shareholders' Equity</t>
  </si>
  <si>
    <t>Minority stake</t>
  </si>
  <si>
    <t>Provisions</t>
  </si>
  <si>
    <t>Other long term liabilities</t>
  </si>
  <si>
    <t>Total noncurrent liabilities</t>
  </si>
  <si>
    <t>Debt to finacial inst.</t>
  </si>
  <si>
    <t>Trade creditors</t>
  </si>
  <si>
    <t>Tax and public duties</t>
  </si>
  <si>
    <t>Other short term debt</t>
  </si>
  <si>
    <t>Total current liabilities</t>
  </si>
  <si>
    <t>Total liabilities</t>
  </si>
  <si>
    <t>Total equity and liabilities</t>
  </si>
  <si>
    <t>CHECK</t>
  </si>
  <si>
    <t>Average 2020</t>
  </si>
  <si>
    <t>1 Euro = 1.95583 BGN</t>
  </si>
  <si>
    <t>1 Euro = 4.835 LEI</t>
  </si>
  <si>
    <t>PROFIT AND LOSS - Forecasts  WITH PROJECT</t>
  </si>
  <si>
    <t>Profit and Loss projection for the whole company after the project implementation without non-reimbursable support</t>
  </si>
  <si>
    <t>Implementation and operation (EURO)*</t>
  </si>
  <si>
    <t>Implementation</t>
  </si>
  <si>
    <t xml:space="preserve">Operation </t>
  </si>
  <si>
    <t>Revenue</t>
  </si>
  <si>
    <t>Other operating revenue</t>
  </si>
  <si>
    <t>Total operating income</t>
  </si>
  <si>
    <t>Change in inventories</t>
  </si>
  <si>
    <t>Cost of sold goods</t>
  </si>
  <si>
    <t>Payroll expense</t>
  </si>
  <si>
    <t>Depretiation and amortization</t>
  </si>
  <si>
    <t>Other operating expenses</t>
  </si>
  <si>
    <t>Total operating expenses</t>
  </si>
  <si>
    <t>Operating profit</t>
  </si>
  <si>
    <t>Financial incomes</t>
  </si>
  <si>
    <t>Financial expenses, out of which:</t>
  </si>
  <si>
    <t>Interest expenses</t>
  </si>
  <si>
    <t>Financial profit</t>
  </si>
  <si>
    <t>Other income</t>
  </si>
  <si>
    <t>Other expenses</t>
  </si>
  <si>
    <t>Non economic activities profit</t>
  </si>
  <si>
    <t>Operating profit before tax</t>
  </si>
  <si>
    <t>Profit tax</t>
  </si>
  <si>
    <t xml:space="preserve">Other taxes </t>
  </si>
  <si>
    <t>Net profit for the year</t>
  </si>
  <si>
    <t>*The projections will be made for the implementation period and 5 years after implementation</t>
  </si>
  <si>
    <t>I. REVENUES</t>
  </si>
  <si>
    <t>Operation</t>
  </si>
  <si>
    <t>Project operational revenues</t>
  </si>
  <si>
    <t>Product/Service …</t>
  </si>
  <si>
    <t>Number of units</t>
  </si>
  <si>
    <t>Unitary price</t>
  </si>
  <si>
    <r>
      <t xml:space="preserve">Other revenues </t>
    </r>
    <r>
      <rPr>
        <b/>
        <i/>
        <sz val="11"/>
        <color rgb="FFFF0000"/>
        <rFont val="Calibri"/>
        <family val="2"/>
      </rPr>
      <t>(please detail)</t>
    </r>
  </si>
  <si>
    <t>Type 1</t>
  </si>
  <si>
    <t>Type 2</t>
  </si>
  <si>
    <t>Type 3</t>
  </si>
  <si>
    <t>II. OPERATING COSTS</t>
  </si>
  <si>
    <t>Project operational costs</t>
  </si>
  <si>
    <t>Personnel costs</t>
  </si>
  <si>
    <t>Number of employees</t>
  </si>
  <si>
    <t>Gross annual unitary salary</t>
  </si>
  <si>
    <t>Material costs</t>
  </si>
  <si>
    <t>Unitary cost</t>
  </si>
  <si>
    <t>Annual utilities and administrative expenses</t>
  </si>
  <si>
    <t>Monthly value water</t>
  </si>
  <si>
    <t>Monthly value energy</t>
  </si>
  <si>
    <t>Monthly value for rent</t>
  </si>
  <si>
    <t>Monthly value for consumables</t>
  </si>
  <si>
    <r>
      <t>Monthly value for other expenses (</t>
    </r>
    <r>
      <rPr>
        <i/>
        <sz val="11"/>
        <color indexed="10"/>
        <rFont val="Calibri"/>
        <family val="2"/>
      </rPr>
      <t>please detail</t>
    </r>
    <r>
      <rPr>
        <sz val="11"/>
        <color theme="1"/>
        <rFont val="Calibri"/>
        <family val="2"/>
        <scheme val="minor"/>
      </rPr>
      <t>)</t>
    </r>
  </si>
  <si>
    <r>
      <t>Other costs:  services produced by third parties, environmental protection costs, etc.(</t>
    </r>
    <r>
      <rPr>
        <i/>
        <sz val="11"/>
        <color indexed="10"/>
        <rFont val="Calibri"/>
        <family val="2"/>
      </rPr>
      <t>please detail</t>
    </r>
    <r>
      <rPr>
        <b/>
        <i/>
        <sz val="11"/>
        <color indexed="8"/>
        <rFont val="Calibri"/>
        <family val="2"/>
      </rPr>
      <t>)</t>
    </r>
  </si>
  <si>
    <t>Other costs 1</t>
  </si>
  <si>
    <t>Other costs 2</t>
  </si>
  <si>
    <t>III. DEPRECIATION AND AMORTIZATION</t>
  </si>
  <si>
    <t>Asset 1</t>
  </si>
  <si>
    <t>Initial value</t>
  </si>
  <si>
    <t>Amortisation rate (%)</t>
  </si>
  <si>
    <t>Annual depreciation</t>
  </si>
  <si>
    <t>Cumulated depreciation</t>
  </si>
  <si>
    <t>Residual value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</si>
  <si>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</si>
  <si>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</si>
  <si>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</si>
  <si>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</si>
  <si>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</si>
  <si>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</si>
  <si>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</si>
  <si>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</si>
  <si>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</si>
  <si>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TOTAL depreciation</t>
  </si>
  <si>
    <t>Residual value of investment</t>
  </si>
  <si>
    <t>Table 1</t>
  </si>
  <si>
    <r>
      <t>Base case
Budget</t>
    </r>
    <r>
      <rPr>
        <b/>
        <sz val="8"/>
        <rFont val="Verdana"/>
        <family val="2"/>
      </rPr>
      <t xml:space="preserve"> </t>
    </r>
    <r>
      <rPr>
        <b/>
        <sz val="9"/>
        <rFont val="Verdana"/>
        <family val="2"/>
      </rPr>
      <t>(in EUR)</t>
    </r>
  </si>
  <si>
    <t>Revenue from new products/services</t>
  </si>
  <si>
    <t>Revenue from existing products/services</t>
  </si>
  <si>
    <t>Total operating revenue</t>
  </si>
  <si>
    <t>Variable costs associated with new products/services</t>
  </si>
  <si>
    <t>Variable costs associated with existing products/services</t>
  </si>
  <si>
    <t>Total variable costs</t>
  </si>
  <si>
    <t>Contribution margin (CM)</t>
  </si>
  <si>
    <t>CM as % of revenue</t>
  </si>
  <si>
    <t>OPEX related to new products/services</t>
  </si>
  <si>
    <t>OPEX related to existing products/services</t>
  </si>
  <si>
    <t>Total OPEX</t>
  </si>
  <si>
    <t>EBITDA</t>
  </si>
  <si>
    <t>Depreciation</t>
  </si>
  <si>
    <t>Operating profit as % of revenue</t>
  </si>
  <si>
    <t>Table 2</t>
  </si>
  <si>
    <t>Base Case
Cash flow (in EUR)</t>
  </si>
  <si>
    <t>Revenue from project</t>
  </si>
  <si>
    <t>Revenue from operations</t>
  </si>
  <si>
    <t>Revenue from investments</t>
  </si>
  <si>
    <t>Total revenue</t>
  </si>
  <si>
    <t>Project payments</t>
  </si>
  <si>
    <t>Payments on operations and investments</t>
  </si>
  <si>
    <t>Total payments</t>
  </si>
  <si>
    <t>Cash flow from projects, operations and investments</t>
  </si>
  <si>
    <t>Project financing</t>
  </si>
  <si>
    <t>Operational financing</t>
  </si>
  <si>
    <t>Total financing</t>
  </si>
  <si>
    <t>Interest rate costs</t>
  </si>
  <si>
    <t>Debt repayments</t>
  </si>
  <si>
    <t>Total fiancial payments</t>
  </si>
  <si>
    <t>Cash flow from financial operations</t>
  </si>
  <si>
    <t>Net cash flow for the period</t>
  </si>
  <si>
    <t>Incoming balance cash</t>
  </si>
  <si>
    <t>Closing balance cash</t>
  </si>
  <si>
    <t xml:space="preserve">Comparison Total Revenues and Total Expenses  </t>
  </si>
  <si>
    <t>Total Revenues (including financial and other)</t>
  </si>
  <si>
    <t>Total Expenses (including financial and other)</t>
  </si>
  <si>
    <t xml:space="preserve">*Total Revenues &amp; Total Payments from Table 2 above should be equal respectively to P&amp;L_Historic + forecast - Total operating income + other income and Total operating expenses + other expenses </t>
  </si>
  <si>
    <t>Please insert in the green cell the specific VAT for your country and area of activity!!!</t>
  </si>
  <si>
    <t>Please insert in the blue cell the specific profit tax for your country and company!!!</t>
  </si>
  <si>
    <t>Croatia</t>
  </si>
  <si>
    <t>1 Euro = 7,4183 HRK</t>
  </si>
  <si>
    <t>1 Euro = 4,7421 LEI</t>
  </si>
  <si>
    <t>I. Profitability of the project without the non-reimbursable financial support</t>
  </si>
  <si>
    <t>II. Profitability of the project with the non-reimbursable financial support</t>
  </si>
  <si>
    <t xml:space="preserve">Investment Costs </t>
  </si>
  <si>
    <t>Operating revenues</t>
  </si>
  <si>
    <t>Grant Value</t>
  </si>
  <si>
    <t>Operating expenditures (excluding depreciation and amortization)</t>
  </si>
  <si>
    <t>Operating revenue</t>
  </si>
  <si>
    <r>
      <rPr>
        <b/>
        <sz val="11"/>
        <color indexed="8"/>
        <rFont val="Calibri"/>
        <family val="2"/>
      </rPr>
      <t>EBITDA</t>
    </r>
    <r>
      <rPr>
        <sz val="11"/>
        <color theme="1"/>
        <rFont val="Calibri"/>
        <family val="2"/>
        <scheme val="minor"/>
      </rPr>
      <t xml:space="preserve"> (Earnings before interest, tax and depreciation)</t>
    </r>
  </si>
  <si>
    <t>Depreciation and amortization (D&amp;A)</t>
  </si>
  <si>
    <t xml:space="preserve">Operating profit before tax (EBIT) </t>
  </si>
  <si>
    <t xml:space="preserve">Corporate tax </t>
  </si>
  <si>
    <t>Net operating profit</t>
  </si>
  <si>
    <t>Operating cash flow</t>
  </si>
  <si>
    <t xml:space="preserve">Residual value </t>
  </si>
  <si>
    <t>FREE Cash Flow</t>
  </si>
  <si>
    <t>Discount rate</t>
  </si>
  <si>
    <t>Net present Value (NPV)</t>
  </si>
  <si>
    <t xml:space="preserve">Internal Rate of Return (IRR) </t>
  </si>
  <si>
    <t>FINANCIAL ANALYSIS OF THE COMPANY - HISTORICAL EVOLUTION</t>
  </si>
  <si>
    <t>The cells are linked with the  figures from previous Worksheets</t>
  </si>
  <si>
    <t>Indicators for Financial analysis of the company after the project implementation with non-reimbursable support</t>
  </si>
  <si>
    <t>Historical information</t>
  </si>
  <si>
    <t>Average</t>
  </si>
  <si>
    <t>Return on total assets</t>
  </si>
  <si>
    <t>Cash flow on long term liabilities</t>
  </si>
  <si>
    <t>Interest cover ratio</t>
  </si>
  <si>
    <t>Working capital in 1000</t>
  </si>
  <si>
    <t>Working capital in % of revenue</t>
  </si>
  <si>
    <t>Months sales outstanding</t>
  </si>
  <si>
    <t>Equity ratio in %</t>
  </si>
  <si>
    <t>Long term inventories in %</t>
  </si>
  <si>
    <t>Average inventories period</t>
  </si>
  <si>
    <t>Return on Assets</t>
  </si>
  <si>
    <t>Return on Equity</t>
  </si>
  <si>
    <t>Turnover of Assets</t>
  </si>
  <si>
    <t>Turnover of Fixed Assets</t>
  </si>
  <si>
    <t>Net Working Capital to Sales</t>
  </si>
  <si>
    <t>Net Working Capital to Current Liabilities</t>
  </si>
  <si>
    <t>Net Working Capital to Inventory</t>
  </si>
  <si>
    <t>Days Receivables Outst.</t>
  </si>
  <si>
    <t>Turnover of Current Assets</t>
  </si>
  <si>
    <t>Average Inventory Period</t>
  </si>
  <si>
    <t>Current Ratio</t>
  </si>
  <si>
    <t>Quick Ratio</t>
  </si>
  <si>
    <t>Debt to Total Assets</t>
  </si>
  <si>
    <t>Debt to Capital</t>
  </si>
  <si>
    <t>Debt to Equity</t>
  </si>
  <si>
    <t>Interest Cover</t>
  </si>
  <si>
    <t>Cash Flow to LT Liabilities</t>
  </si>
  <si>
    <t>The sensitivity analysis will be made only for the non-grant version of the project</t>
  </si>
  <si>
    <t>Item</t>
  </si>
  <si>
    <t>Variation</t>
  </si>
  <si>
    <t>FNPV</t>
  </si>
  <si>
    <t>IRR</t>
  </si>
  <si>
    <t>Investment costs</t>
  </si>
  <si>
    <t>Increase of investment costs with 10%</t>
  </si>
  <si>
    <t>Decrease of investment costs with 10%</t>
  </si>
  <si>
    <t>Increase of investment costs with 5%</t>
  </si>
  <si>
    <t>Decrease of investment costs with 5%</t>
  </si>
  <si>
    <t>Operational costs</t>
  </si>
  <si>
    <t>Increase of operational costs with 10%</t>
  </si>
  <si>
    <t>Decrease of operational costs with 10%</t>
  </si>
  <si>
    <t>Increase of operational costs with 5%</t>
  </si>
  <si>
    <t>Decrease of operational costs with 5%</t>
  </si>
  <si>
    <t>Revenues</t>
  </si>
  <si>
    <t>Increase of operational revenues with 10%</t>
  </si>
  <si>
    <t>Decrease of operational revenues with 10%</t>
  </si>
  <si>
    <t>Increase of operational revenues with 5%</t>
  </si>
  <si>
    <t>Decrease of operational revenues with 5%</t>
  </si>
  <si>
    <t>1. Investments costs + 10%</t>
  </si>
  <si>
    <t>Changes in working capital</t>
  </si>
  <si>
    <t>2. Investment costs -10%</t>
  </si>
  <si>
    <t>3. Investments costs + 5%</t>
  </si>
  <si>
    <t>4. Investment costs -5%</t>
  </si>
  <si>
    <t>5. Operational costs + 10%</t>
  </si>
  <si>
    <t>6. Operational costs -10%</t>
  </si>
  <si>
    <t>7. Operational costs + 5%</t>
  </si>
  <si>
    <t>8. Operational costs -5%</t>
  </si>
  <si>
    <t>9. Operational revenues + 10%</t>
  </si>
  <si>
    <t>10. Operational revenues -10%</t>
  </si>
  <si>
    <t>11. Operational revenues + 5%</t>
  </si>
  <si>
    <t>10. Operational revenues -5%</t>
  </si>
  <si>
    <t>Reports</t>
  </si>
  <si>
    <t>Activities</t>
  </si>
  <si>
    <t>Name of state aid</t>
  </si>
  <si>
    <t>Yes / No</t>
  </si>
  <si>
    <t>Costs covered by:</t>
  </si>
  <si>
    <t>Currency</t>
  </si>
  <si>
    <t>Project start date</t>
  </si>
  <si>
    <t>Project end date</t>
  </si>
  <si>
    <t>Disbursement date</t>
  </si>
  <si>
    <t>Reporting from original DP</t>
  </si>
  <si>
    <t>Reporting from modified DP</t>
  </si>
  <si>
    <t>Reporting to
original DP</t>
  </si>
  <si>
    <t>Reporting to
modified DP</t>
  </si>
  <si>
    <t>Current period</t>
  </si>
  <si>
    <t>Which is the actual budget/grant</t>
  </si>
  <si>
    <t>DAB budget 
line 2-original 
line 3-modified</t>
  </si>
  <si>
    <t>Actual budget in DAB</t>
  </si>
  <si>
    <t>Grant in DAB
line 2-original 
line 3-modified</t>
  </si>
  <si>
    <t>Actual grant in DAB</t>
  </si>
  <si>
    <t>Which is the actual disbursement plan</t>
  </si>
  <si>
    <t>DB budget 
line 2-original 
line 3-modified</t>
  </si>
  <si>
    <t>Actual budget in DP</t>
  </si>
  <si>
    <t>Grant in DP
line 2-original 
line 3-modified</t>
  </si>
  <si>
    <t>Returned value of budget modification</t>
  </si>
  <si>
    <t>Returned value of DP modification</t>
  </si>
  <si>
    <t>Returned value of Interim Report</t>
  </si>
  <si>
    <t>Returned value of DP modification (total cost)</t>
  </si>
  <si>
    <t>Focus Area</t>
  </si>
  <si>
    <t>Activity_1</t>
  </si>
  <si>
    <t>Regional Aid</t>
  </si>
  <si>
    <t>NO</t>
  </si>
  <si>
    <t>PP</t>
  </si>
  <si>
    <t>BGN</t>
  </si>
  <si>
    <t>Green Industry Innovation</t>
  </si>
  <si>
    <t>Activity_2</t>
  </si>
  <si>
    <t>Aid to SMEs</t>
  </si>
  <si>
    <t>YES</t>
  </si>
  <si>
    <t>P1</t>
  </si>
  <si>
    <t>CHF</t>
  </si>
  <si>
    <t>Blue Growth</t>
  </si>
  <si>
    <t>Activity_3</t>
  </si>
  <si>
    <t>Research and Development and Innovation</t>
  </si>
  <si>
    <t>P2</t>
  </si>
  <si>
    <t>EUR</t>
  </si>
  <si>
    <t>ICT</t>
  </si>
  <si>
    <t>Activity_4</t>
  </si>
  <si>
    <t>Innovation aid for SMEs</t>
  </si>
  <si>
    <t>P3</t>
  </si>
  <si>
    <t>GBP</t>
  </si>
  <si>
    <t>Welfare Technology</t>
  </si>
  <si>
    <t>Management</t>
  </si>
  <si>
    <t>Training aid</t>
  </si>
  <si>
    <t>P4</t>
  </si>
  <si>
    <t>NOK</t>
  </si>
  <si>
    <t>Publicity</t>
  </si>
  <si>
    <t>Aid for environmental protection</t>
  </si>
  <si>
    <t>PLN</t>
  </si>
  <si>
    <t>RON</t>
  </si>
  <si>
    <t>USD</t>
  </si>
  <si>
    <t>Countries</t>
  </si>
  <si>
    <t>Outcomes per country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</si>
  <si>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</si>
  <si>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</si>
  <si>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</si>
  <si>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</si>
  <si>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</si>
  <si>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</si>
  <si>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</si>
  <si>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</si>
  <si>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 xml:space="preserve">Slovakia </t>
  </si>
  <si>
    <t>Slovenia</t>
  </si>
  <si>
    <t>Outcome 1. Improved social dialogue and cooperation</t>
  </si>
  <si>
    <t>Outcome 2. Enhanced implementation of decent work agenda</t>
  </si>
  <si>
    <t>Outcome 3. Access to employment facilitated</t>
  </si>
  <si>
    <t>Czech_Republic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</si>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</sst>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0.0\ %"/>
    <numFmt numFmtId="166" formatCode="dd/mm/yyyy;@"/>
    <numFmt numFmtId="167" formatCode="&quot; &quot;#,##0.00&quot;     &quot;;&quot;-&quot;#,##0.00&quot;     &quot;;&quot; -&quot;00&quot;     &quot;;&quot; &quot;@&quot; &quot;"/>
    <numFmt numFmtId="168" formatCode="0.00&quot; &quot;%"/>
    <numFmt numFmtId="169" formatCode="_-* #,##0_-;\-* #,##0_-;_-* &quot;-&quot;??_-;_-@_-"/>
    <numFmt numFmtId="170" formatCode="0.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vertAlign val="superscript"/>
      <sz val="12"/>
      <color indexed="9"/>
      <name val="Calibri"/>
      <family val="2"/>
    </font>
    <font>
      <sz val="9"/>
      <color rgb="FFFF0000"/>
      <name val="Calibri"/>
      <family val="2"/>
      <scheme val="minor"/>
    </font>
    <font>
      <sz val="13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0070C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</font>
    <font>
      <b/>
      <i/>
      <sz val="11"/>
      <color rgb="FFFF0000"/>
      <name val="Calibri"/>
      <family val="2"/>
    </font>
    <font>
      <b/>
      <sz val="9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3.5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9"/>
      <color theme="1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rgb="FF0070C0"/>
        <bgColor rgb="FF0070C0"/>
      </patternFill>
    </fill>
    <fill>
      <patternFill patternType="solid">
        <fgColor rgb="FFB4C6E7"/>
        <bgColor rgb="FFB4C6E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8CBAD"/>
      </patternFill>
    </fill>
    <fill>
      <patternFill patternType="solid">
        <fgColor theme="0" tint="-0.14999847407452621"/>
        <bgColor rgb="FFF8CBAD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4" fillId="0" borderId="0"/>
    <xf numFmtId="0" fontId="6" fillId="4" borderId="0" applyNumberFormat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0" borderId="0" applyNumberFormat="0" applyBorder="0" applyProtection="0"/>
  </cellStyleXfs>
  <cellXfs count="360">
    <xf numFmtId="0" fontId="0" fillId="0" borderId="0" xfId="0"/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4" fontId="8" fillId="2" borderId="1" xfId="3" applyNumberFormat="1" applyFont="1" applyFill="1" applyBorder="1" applyAlignment="1" applyProtection="1">
      <alignment vertical="center"/>
      <protection locked="0"/>
    </xf>
    <xf numFmtId="4" fontId="8" fillId="2" borderId="1" xfId="3" applyNumberFormat="1" applyFont="1" applyFill="1" applyBorder="1" applyAlignment="1" applyProtection="1">
      <alignment horizontal="right" vertical="center"/>
      <protection locked="0"/>
    </xf>
    <xf numFmtId="4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 vertical="center"/>
    </xf>
    <xf numFmtId="0" fontId="14" fillId="0" borderId="0" xfId="1" applyFont="1" applyAlignment="1">
      <alignment vertical="center" wrapText="1"/>
    </xf>
    <xf numFmtId="0" fontId="15" fillId="0" borderId="0" xfId="0" applyFont="1" applyAlignment="1">
      <alignment horizontal="right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/>
    <xf numFmtId="0" fontId="8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5" xfId="1" applyFont="1" applyFill="1" applyBorder="1" applyAlignment="1">
      <alignment vertical="center"/>
    </xf>
    <xf numFmtId="0" fontId="0" fillId="3" borderId="5" xfId="0" applyFill="1" applyBorder="1"/>
    <xf numFmtId="0" fontId="9" fillId="6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" fontId="8" fillId="0" borderId="1" xfId="3" applyNumberFormat="1" applyFont="1" applyBorder="1" applyAlignment="1">
      <alignment horizontal="right" vertical="center"/>
    </xf>
    <xf numFmtId="0" fontId="3" fillId="3" borderId="1" xfId="0" applyFont="1" applyFill="1" applyBorder="1"/>
    <xf numFmtId="0" fontId="7" fillId="5" borderId="15" xfId="2" applyFont="1" applyFill="1" applyBorder="1" applyAlignment="1" applyProtection="1">
      <alignment horizontal="center" wrapText="1"/>
    </xf>
    <xf numFmtId="14" fontId="7" fillId="5" borderId="15" xfId="2" applyNumberFormat="1" applyFont="1" applyFill="1" applyBorder="1" applyAlignment="1" applyProtection="1">
      <alignment horizontal="center" vertical="top" wrapText="1"/>
    </xf>
    <xf numFmtId="14" fontId="7" fillId="5" borderId="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15" fillId="0" borderId="10" xfId="0" applyFont="1" applyBorder="1"/>
    <xf numFmtId="0" fontId="15" fillId="0" borderId="0" xfId="0" applyFont="1" applyAlignment="1">
      <alignment wrapText="1"/>
    </xf>
    <xf numFmtId="0" fontId="21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9" fillId="0" borderId="0" xfId="3" applyFont="1" applyAlignment="1">
      <alignment horizontal="center"/>
    </xf>
    <xf numFmtId="0" fontId="9" fillId="0" borderId="0" xfId="3" applyFont="1"/>
    <xf numFmtId="4" fontId="9" fillId="0" borderId="0" xfId="3" applyNumberFormat="1" applyFont="1"/>
    <xf numFmtId="4" fontId="9" fillId="8" borderId="0" xfId="3" applyNumberFormat="1" applyFont="1" applyFill="1"/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18" fillId="0" borderId="0" xfId="0" applyFont="1"/>
    <xf numFmtId="0" fontId="23" fillId="0" borderId="0" xfId="0" applyFont="1"/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2" fillId="7" borderId="1" xfId="0" applyFont="1" applyFill="1" applyBorder="1" applyProtection="1">
      <protection hidden="1"/>
    </xf>
    <xf numFmtId="0" fontId="12" fillId="7" borderId="1" xfId="0" applyFont="1" applyFill="1" applyBorder="1" applyAlignment="1" applyProtection="1">
      <alignment horizontal="center" wrapText="1"/>
      <protection hidden="1"/>
    </xf>
    <xf numFmtId="0" fontId="12" fillId="7" borderId="6" xfId="0" applyFont="1" applyFill="1" applyBorder="1" applyProtection="1">
      <protection hidden="1"/>
    </xf>
    <xf numFmtId="0" fontId="12" fillId="7" borderId="6" xfId="0" applyFont="1" applyFill="1" applyBorder="1" applyAlignment="1" applyProtection="1">
      <alignment wrapText="1"/>
      <protection hidden="1"/>
    </xf>
    <xf numFmtId="0" fontId="12" fillId="7" borderId="6" xfId="0" applyFont="1" applyFill="1" applyBorder="1" applyAlignment="1" applyProtection="1">
      <alignment horizontal="center" wrapText="1"/>
      <protection hidden="1"/>
    </xf>
    <xf numFmtId="0" fontId="0" fillId="0" borderId="7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1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3" fontId="0" fillId="0" borderId="1" xfId="0" applyNumberForma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166" fontId="0" fillId="0" borderId="1" xfId="0" applyNumberForma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3" xfId="0" applyBorder="1" applyAlignment="1" applyProtection="1">
      <alignment wrapText="1"/>
      <protection hidden="1"/>
    </xf>
    <xf numFmtId="2" fontId="0" fillId="0" borderId="1" xfId="0" applyNumberFormat="1" applyBorder="1" applyAlignment="1" applyProtection="1">
      <alignment shrinkToFi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0" fontId="29" fillId="0" borderId="17" xfId="0" applyFont="1" applyBorder="1" applyAlignment="1">
      <alignment horizontal="center"/>
    </xf>
    <xf numFmtId="3" fontId="0" fillId="0" borderId="16" xfId="0" applyNumberFormat="1" applyBorder="1"/>
    <xf numFmtId="0" fontId="0" fillId="0" borderId="16" xfId="0" applyBorder="1" applyProtection="1">
      <protection hidden="1"/>
    </xf>
    <xf numFmtId="0" fontId="29" fillId="9" borderId="16" xfId="0" applyFont="1" applyFill="1" applyBorder="1" applyProtection="1">
      <protection hidden="1"/>
    </xf>
    <xf numFmtId="3" fontId="29" fillId="9" borderId="16" xfId="0" applyNumberFormat="1" applyFont="1" applyFill="1" applyBorder="1" applyProtection="1">
      <protection hidden="1"/>
    </xf>
    <xf numFmtId="3" fontId="0" fillId="7" borderId="16" xfId="0" applyNumberFormat="1" applyFill="1" applyBorder="1" applyProtection="1">
      <protection locked="0"/>
    </xf>
    <xf numFmtId="0" fontId="0" fillId="0" borderId="1" xfId="0" applyBorder="1"/>
    <xf numFmtId="3" fontId="0" fillId="7" borderId="1" xfId="0" applyNumberFormat="1" applyFill="1" applyBorder="1" applyProtection="1">
      <protection locked="0"/>
    </xf>
    <xf numFmtId="3" fontId="28" fillId="0" borderId="1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wrapText="1"/>
    </xf>
    <xf numFmtId="3" fontId="29" fillId="0" borderId="1" xfId="0" applyNumberFormat="1" applyFont="1" applyBorder="1"/>
    <xf numFmtId="0" fontId="32" fillId="0" borderId="1" xfId="0" applyFont="1" applyBorder="1"/>
    <xf numFmtId="3" fontId="30" fillId="0" borderId="1" xfId="0" applyNumberFormat="1" applyFont="1" applyBorder="1"/>
    <xf numFmtId="0" fontId="32" fillId="0" borderId="1" xfId="0" applyFont="1" applyBorder="1" applyAlignment="1">
      <alignment wrapText="1"/>
    </xf>
    <xf numFmtId="3" fontId="32" fillId="0" borderId="1" xfId="0" applyNumberFormat="1" applyFont="1" applyBorder="1"/>
    <xf numFmtId="0" fontId="29" fillId="0" borderId="1" xfId="0" applyFont="1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1" fontId="0" fillId="0" borderId="1" xfId="0" applyNumberFormat="1" applyBorder="1"/>
    <xf numFmtId="9" fontId="31" fillId="7" borderId="1" xfId="4" applyFont="1" applyFill="1" applyBorder="1" applyProtection="1">
      <protection locked="0"/>
    </xf>
    <xf numFmtId="1" fontId="29" fillId="0" borderId="1" xfId="0" applyNumberFormat="1" applyFont="1" applyBorder="1"/>
    <xf numFmtId="3" fontId="0" fillId="0" borderId="0" xfId="0" applyNumberFormat="1"/>
    <xf numFmtId="0" fontId="3" fillId="0" borderId="0" xfId="0" applyFont="1" applyAlignment="1" applyProtection="1">
      <alignment wrapText="1"/>
      <protection locked="0"/>
    </xf>
    <xf numFmtId="0" fontId="25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0" fillId="0" borderId="17" xfId="0" applyNumberFormat="1" applyBorder="1" applyAlignment="1">
      <alignment horizontal="center"/>
    </xf>
    <xf numFmtId="0" fontId="29" fillId="0" borderId="16" xfId="0" applyFont="1" applyBorder="1" applyAlignment="1">
      <alignment wrapText="1"/>
    </xf>
    <xf numFmtId="3" fontId="37" fillId="0" borderId="16" xfId="0" applyNumberFormat="1" applyFont="1" applyBorder="1"/>
    <xf numFmtId="1" fontId="39" fillId="8" borderId="16" xfId="7" applyNumberFormat="1" applyFont="1" applyFill="1" applyBorder="1" applyProtection="1"/>
    <xf numFmtId="1" fontId="39" fillId="0" borderId="16" xfId="7" applyNumberFormat="1" applyFont="1" applyBorder="1" applyProtection="1"/>
    <xf numFmtId="0" fontId="40" fillId="0" borderId="20" xfId="0" applyFont="1" applyBorder="1"/>
    <xf numFmtId="0" fontId="0" fillId="0" borderId="16" xfId="0" applyBorder="1" applyAlignment="1">
      <alignment wrapText="1"/>
    </xf>
    <xf numFmtId="0" fontId="36" fillId="0" borderId="20" xfId="0" applyFont="1" applyBorder="1" applyAlignment="1">
      <alignment wrapText="1"/>
    </xf>
    <xf numFmtId="3" fontId="29" fillId="0" borderId="16" xfId="0" applyNumberFormat="1" applyFont="1" applyBorder="1"/>
    <xf numFmtId="0" fontId="40" fillId="0" borderId="0" xfId="0" applyFont="1"/>
    <xf numFmtId="0" fontId="42" fillId="0" borderId="16" xfId="0" applyFont="1" applyBorder="1" applyAlignment="1">
      <alignment wrapText="1"/>
    </xf>
    <xf numFmtId="3" fontId="42" fillId="0" borderId="16" xfId="0" applyNumberFormat="1" applyFont="1" applyBorder="1"/>
    <xf numFmtId="0" fontId="29" fillId="10" borderId="21" xfId="0" applyFont="1" applyFill="1" applyBorder="1" applyAlignment="1">
      <alignment wrapText="1"/>
    </xf>
    <xf numFmtId="3" fontId="29" fillId="10" borderId="21" xfId="0" applyNumberFormat="1" applyFont="1" applyFill="1" applyBorder="1"/>
    <xf numFmtId="0" fontId="0" fillId="15" borderId="1" xfId="0" applyFill="1" applyBorder="1" applyAlignment="1">
      <alignment wrapText="1"/>
    </xf>
    <xf numFmtId="3" fontId="29" fillId="15" borderId="1" xfId="0" applyNumberFormat="1" applyFont="1" applyFill="1" applyBorder="1"/>
    <xf numFmtId="0" fontId="29" fillId="10" borderId="17" xfId="0" applyFont="1" applyFill="1" applyBorder="1" applyAlignment="1">
      <alignment wrapText="1"/>
    </xf>
    <xf numFmtId="3" fontId="29" fillId="10" borderId="17" xfId="0" applyNumberFormat="1" applyFont="1" applyFill="1" applyBorder="1"/>
    <xf numFmtId="0" fontId="0" fillId="16" borderId="17" xfId="0" applyFill="1" applyBorder="1" applyAlignment="1">
      <alignment wrapText="1"/>
    </xf>
    <xf numFmtId="3" fontId="0" fillId="16" borderId="17" xfId="0" applyNumberFormat="1" applyFill="1" applyBorder="1"/>
    <xf numFmtId="0" fontId="0" fillId="0" borderId="17" xfId="0" applyBorder="1" applyAlignment="1">
      <alignment wrapText="1"/>
    </xf>
    <xf numFmtId="0" fontId="0" fillId="16" borderId="16" xfId="0" applyFill="1" applyBorder="1" applyAlignment="1">
      <alignment wrapText="1"/>
    </xf>
    <xf numFmtId="3" fontId="0" fillId="16" borderId="16" xfId="0" applyNumberFormat="1" applyFill="1" applyBorder="1"/>
    <xf numFmtId="0" fontId="29" fillId="17" borderId="16" xfId="0" applyFont="1" applyFill="1" applyBorder="1" applyAlignment="1">
      <alignment wrapText="1"/>
    </xf>
    <xf numFmtId="3" fontId="29" fillId="17" borderId="16" xfId="0" applyNumberFormat="1" applyFont="1" applyFill="1" applyBorder="1" applyAlignment="1">
      <alignment wrapText="1"/>
    </xf>
    <xf numFmtId="1" fontId="29" fillId="17" borderId="16" xfId="0" applyNumberFormat="1" applyFont="1" applyFill="1" applyBorder="1" applyAlignment="1">
      <alignment wrapText="1"/>
    </xf>
    <xf numFmtId="0" fontId="37" fillId="18" borderId="22" xfId="0" applyFont="1" applyFill="1" applyBorder="1" applyAlignment="1">
      <alignment horizontal="center"/>
    </xf>
    <xf numFmtId="168" fontId="37" fillId="18" borderId="22" xfId="0" applyNumberFormat="1" applyFont="1" applyFill="1" applyBorder="1"/>
    <xf numFmtId="0" fontId="43" fillId="18" borderId="16" xfId="0" applyFont="1" applyFill="1" applyBorder="1" applyAlignment="1">
      <alignment horizontal="center"/>
    </xf>
    <xf numFmtId="3" fontId="43" fillId="18" borderId="16" xfId="0" applyNumberFormat="1" applyFont="1" applyFill="1" applyBorder="1"/>
    <xf numFmtId="0" fontId="43" fillId="18" borderId="16" xfId="0" applyFont="1" applyFill="1" applyBorder="1" applyAlignment="1">
      <alignment horizontal="center" wrapText="1"/>
    </xf>
    <xf numFmtId="168" fontId="43" fillId="18" borderId="16" xfId="0" applyNumberFormat="1" applyFont="1" applyFill="1" applyBorder="1"/>
    <xf numFmtId="0" fontId="0" fillId="0" borderId="23" xfId="0" applyBorder="1"/>
    <xf numFmtId="0" fontId="29" fillId="0" borderId="24" xfId="0" applyFont="1" applyBorder="1"/>
    <xf numFmtId="0" fontId="29" fillId="0" borderId="25" xfId="0" applyFont="1" applyBorder="1"/>
    <xf numFmtId="9" fontId="0" fillId="7" borderId="1" xfId="0" applyNumberFormat="1" applyFill="1" applyBorder="1" applyProtection="1">
      <protection locked="0"/>
    </xf>
    <xf numFmtId="168" fontId="0" fillId="0" borderId="27" xfId="0" applyNumberFormat="1" applyBorder="1"/>
    <xf numFmtId="0" fontId="0" fillId="0" borderId="29" xfId="0" applyBorder="1"/>
    <xf numFmtId="9" fontId="0" fillId="7" borderId="29" xfId="0" applyNumberFormat="1" applyFill="1" applyBorder="1" applyProtection="1">
      <protection locked="0"/>
    </xf>
    <xf numFmtId="3" fontId="0" fillId="0" borderId="29" xfId="0" applyNumberFormat="1" applyBorder="1"/>
    <xf numFmtId="168" fontId="0" fillId="0" borderId="30" xfId="0" applyNumberFormat="1" applyBorder="1"/>
    <xf numFmtId="0" fontId="29" fillId="0" borderId="16" xfId="0" applyFont="1" applyBorder="1"/>
    <xf numFmtId="3" fontId="0" fillId="0" borderId="16" xfId="0" applyNumberFormat="1" applyBorder="1" applyAlignment="1">
      <alignment horizontal="center"/>
    </xf>
    <xf numFmtId="3" fontId="0" fillId="8" borderId="1" xfId="0" applyNumberFormat="1" applyFill="1" applyBorder="1" applyAlignment="1" applyProtection="1">
      <alignment wrapText="1"/>
      <protection locked="0"/>
    </xf>
    <xf numFmtId="169" fontId="0" fillId="0" borderId="0" xfId="6" applyNumberFormat="1" applyFont="1"/>
    <xf numFmtId="0" fontId="45" fillId="0" borderId="20" xfId="0" applyFont="1" applyBorder="1" applyAlignment="1">
      <alignment wrapText="1"/>
    </xf>
    <xf numFmtId="3" fontId="46" fillId="8" borderId="1" xfId="0" applyNumberFormat="1" applyFont="1" applyFill="1" applyBorder="1" applyAlignment="1" applyProtection="1">
      <alignment wrapText="1"/>
      <protection locked="0"/>
    </xf>
    <xf numFmtId="9" fontId="46" fillId="20" borderId="1" xfId="4" applyFont="1" applyFill="1" applyBorder="1" applyAlignment="1" applyProtection="1">
      <alignment wrapText="1"/>
      <protection locked="0"/>
    </xf>
    <xf numFmtId="9" fontId="46" fillId="5" borderId="1" xfId="4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13" fillId="0" borderId="0" xfId="1" applyFont="1" applyAlignment="1">
      <alignment horizontal="right" vertical="center" wrapText="1"/>
    </xf>
    <xf numFmtId="4" fontId="8" fillId="2" borderId="7" xfId="3" applyNumberFormat="1" applyFont="1" applyFill="1" applyBorder="1" applyAlignment="1" applyProtection="1">
      <alignment horizontal="right" vertical="center"/>
      <protection locked="0"/>
    </xf>
    <xf numFmtId="4" fontId="8" fillId="2" borderId="7" xfId="3" applyNumberFormat="1" applyFont="1" applyFill="1" applyBorder="1" applyAlignment="1" applyProtection="1">
      <alignment vertical="center"/>
      <protection locked="0"/>
    </xf>
    <xf numFmtId="14" fontId="14" fillId="0" borderId="0" xfId="1" applyNumberFormat="1" applyFont="1" applyAlignment="1" applyProtection="1">
      <alignment horizontal="left" vertical="center" shrinkToFit="1"/>
      <protection locked="0"/>
    </xf>
    <xf numFmtId="0" fontId="3" fillId="0" borderId="0" xfId="0" applyFont="1"/>
    <xf numFmtId="0" fontId="7" fillId="0" borderId="0" xfId="2" applyFont="1" applyFill="1" applyBorder="1" applyAlignment="1" applyProtection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0" fontId="3" fillId="3" borderId="0" xfId="0" applyFont="1" applyFill="1"/>
    <xf numFmtId="9" fontId="14" fillId="0" borderId="0" xfId="0" applyNumberFormat="1" applyFont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/>
    </xf>
    <xf numFmtId="4" fontId="9" fillId="0" borderId="1" xfId="3" applyNumberFormat="1" applyFont="1" applyBorder="1" applyAlignment="1">
      <alignment vertical="center"/>
    </xf>
    <xf numFmtId="0" fontId="0" fillId="3" borderId="2" xfId="0" applyFill="1" applyBorder="1"/>
    <xf numFmtId="0" fontId="5" fillId="3" borderId="9" xfId="1" applyFont="1" applyFill="1" applyBorder="1" applyAlignment="1">
      <alignment vertical="center"/>
    </xf>
    <xf numFmtId="0" fontId="8" fillId="2" borderId="4" xfId="3" applyFont="1" applyFill="1" applyBorder="1" applyAlignment="1" applyProtection="1">
      <alignment horizontal="center" vertical="center" wrapText="1"/>
      <protection locked="0"/>
    </xf>
    <xf numFmtId="4" fontId="9" fillId="0" borderId="4" xfId="3" applyNumberFormat="1" applyFont="1" applyBorder="1" applyAlignment="1">
      <alignment vertical="center"/>
    </xf>
    <xf numFmtId="0" fontId="0" fillId="3" borderId="0" xfId="0" applyFill="1"/>
    <xf numFmtId="0" fontId="7" fillId="21" borderId="0" xfId="2" applyFont="1" applyFill="1" applyBorder="1" applyAlignment="1" applyProtection="1">
      <alignment horizontal="center" vertical="center" wrapText="1"/>
    </xf>
    <xf numFmtId="0" fontId="9" fillId="21" borderId="0" xfId="3" applyFont="1" applyFill="1" applyAlignment="1">
      <alignment horizontal="center" vertical="center" wrapText="1"/>
    </xf>
    <xf numFmtId="165" fontId="0" fillId="21" borderId="0" xfId="0" applyNumberFormat="1" applyFill="1" applyAlignment="1">
      <alignment horizontal="center" vertical="center"/>
    </xf>
    <xf numFmtId="10" fontId="9" fillId="21" borderId="0" xfId="3" applyNumberFormat="1" applyFont="1" applyFill="1" applyAlignment="1">
      <alignment vertical="center"/>
    </xf>
    <xf numFmtId="0" fontId="3" fillId="3" borderId="2" xfId="0" applyFont="1" applyFill="1" applyBorder="1"/>
    <xf numFmtId="0" fontId="3" fillId="3" borderId="4" xfId="0" applyFont="1" applyFill="1" applyBorder="1"/>
    <xf numFmtId="3" fontId="14" fillId="0" borderId="0" xfId="0" applyNumberFormat="1" applyFont="1" applyAlignment="1">
      <alignment vertical="center" wrapText="1"/>
    </xf>
    <xf numFmtId="165" fontId="2" fillId="21" borderId="0" xfId="0" applyNumberFormat="1" applyFont="1" applyFill="1" applyAlignment="1">
      <alignment horizontal="center" vertical="center"/>
    </xf>
    <xf numFmtId="14" fontId="14" fillId="2" borderId="0" xfId="1" applyNumberFormat="1" applyFont="1" applyFill="1" applyAlignment="1" applyProtection="1">
      <alignment horizontal="center" vertical="center"/>
      <protection locked="0"/>
    </xf>
    <xf numFmtId="9" fontId="0" fillId="0" borderId="2" xfId="0" applyNumberFormat="1" applyBorder="1" applyAlignment="1">
      <alignment horizontal="center" vertical="center"/>
    </xf>
    <xf numFmtId="9" fontId="9" fillId="0" borderId="2" xfId="3" applyNumberFormat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9" fontId="9" fillId="0" borderId="1" xfId="3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" fontId="8" fillId="0" borderId="1" xfId="3" applyNumberFormat="1" applyFont="1" applyBorder="1" applyAlignment="1">
      <alignment vertical="center"/>
    </xf>
    <xf numFmtId="0" fontId="0" fillId="0" borderId="16" xfId="0" applyBorder="1"/>
    <xf numFmtId="3" fontId="42" fillId="0" borderId="17" xfId="0" applyNumberFormat="1" applyFont="1" applyBorder="1"/>
    <xf numFmtId="0" fontId="0" fillId="16" borderId="1" xfId="0" applyFill="1" applyBorder="1" applyAlignment="1">
      <alignment wrapText="1"/>
    </xf>
    <xf numFmtId="3" fontId="0" fillId="16" borderId="1" xfId="0" applyNumberFormat="1" applyFill="1" applyBorder="1"/>
    <xf numFmtId="0" fontId="0" fillId="0" borderId="22" xfId="0" applyBorder="1" applyAlignment="1">
      <alignment wrapText="1"/>
    </xf>
    <xf numFmtId="3" fontId="0" fillId="0" borderId="22" xfId="0" applyNumberFormat="1" applyBorder="1"/>
    <xf numFmtId="0" fontId="29" fillId="10" borderId="1" xfId="0" applyFont="1" applyFill="1" applyBorder="1" applyAlignment="1">
      <alignment wrapText="1"/>
    </xf>
    <xf numFmtId="3" fontId="29" fillId="10" borderId="1" xfId="0" applyNumberFormat="1" applyFont="1" applyFill="1" applyBorder="1"/>
    <xf numFmtId="0" fontId="7" fillId="5" borderId="12" xfId="2" applyFont="1" applyFill="1" applyBorder="1" applyAlignment="1" applyProtection="1">
      <alignment wrapText="1"/>
    </xf>
    <xf numFmtId="0" fontId="7" fillId="5" borderId="9" xfId="2" applyFont="1" applyFill="1" applyBorder="1" applyAlignment="1" applyProtection="1">
      <alignment wrapText="1"/>
    </xf>
    <xf numFmtId="14" fontId="7" fillId="5" borderId="8" xfId="2" applyNumberFormat="1" applyFont="1" applyFill="1" applyBorder="1" applyAlignment="1" applyProtection="1">
      <alignment vertical="top" wrapText="1"/>
      <protection locked="0"/>
    </xf>
    <xf numFmtId="14" fontId="7" fillId="5" borderId="14" xfId="2" applyNumberFormat="1" applyFont="1" applyFill="1" applyBorder="1" applyAlignment="1" applyProtection="1">
      <alignment vertical="top" wrapText="1"/>
      <protection locked="0"/>
    </xf>
    <xf numFmtId="3" fontId="50" fillId="19" borderId="1" xfId="0" applyNumberFormat="1" applyFont="1" applyFill="1" applyBorder="1" applyProtection="1">
      <protection locked="0"/>
    </xf>
    <xf numFmtId="0" fontId="2" fillId="0" borderId="0" xfId="0" applyFont="1"/>
    <xf numFmtId="3" fontId="50" fillId="7" borderId="1" xfId="0" applyNumberFormat="1" applyFont="1" applyFill="1" applyBorder="1" applyProtection="1">
      <protection locked="0"/>
    </xf>
    <xf numFmtId="0" fontId="0" fillId="0" borderId="31" xfId="0" applyBorder="1"/>
    <xf numFmtId="3" fontId="2" fillId="8" borderId="1" xfId="0" applyNumberFormat="1" applyFont="1" applyFill="1" applyBorder="1" applyAlignment="1" applyProtection="1">
      <alignment horizontal="center" wrapText="1"/>
      <protection locked="0"/>
    </xf>
    <xf numFmtId="0" fontId="29" fillId="0" borderId="16" xfId="0" applyFont="1" applyBorder="1" applyProtection="1">
      <protection hidden="1"/>
    </xf>
    <xf numFmtId="3" fontId="1" fillId="7" borderId="1" xfId="0" applyNumberFormat="1" applyFont="1" applyFill="1" applyBorder="1" applyProtection="1">
      <protection locked="0"/>
    </xf>
    <xf numFmtId="0" fontId="29" fillId="10" borderId="16" xfId="0" applyFont="1" applyFill="1" applyBorder="1" applyProtection="1">
      <protection hidden="1"/>
    </xf>
    <xf numFmtId="3" fontId="29" fillId="10" borderId="16" xfId="0" applyNumberFormat="1" applyFont="1" applyFill="1" applyBorder="1" applyProtection="1">
      <protection hidden="1"/>
    </xf>
    <xf numFmtId="3" fontId="31" fillId="0" borderId="16" xfId="0" applyNumberFormat="1" applyFont="1" applyBorder="1" applyProtection="1">
      <protection hidden="1"/>
    </xf>
    <xf numFmtId="0" fontId="30" fillId="0" borderId="0" xfId="0" applyFont="1"/>
    <xf numFmtId="0" fontId="29" fillId="11" borderId="16" xfId="0" applyFont="1" applyFill="1" applyBorder="1" applyProtection="1">
      <protection hidden="1"/>
    </xf>
    <xf numFmtId="3" fontId="29" fillId="11" borderId="16" xfId="0" applyNumberFormat="1" applyFont="1" applyFill="1" applyBorder="1" applyProtection="1">
      <protection hidden="1"/>
    </xf>
    <xf numFmtId="0" fontId="30" fillId="22" borderId="16" xfId="0" applyFont="1" applyFill="1" applyBorder="1" applyProtection="1">
      <protection hidden="1"/>
    </xf>
    <xf numFmtId="3" fontId="30" fillId="23" borderId="16" xfId="0" applyNumberFormat="1" applyFont="1" applyFill="1" applyBorder="1" applyProtection="1">
      <protection locked="0"/>
    </xf>
    <xf numFmtId="9" fontId="55" fillId="0" borderId="7" xfId="4" applyFont="1" applyFill="1" applyBorder="1"/>
    <xf numFmtId="9" fontId="55" fillId="0" borderId="37" xfId="4" applyFont="1" applyFill="1" applyBorder="1"/>
    <xf numFmtId="169" fontId="55" fillId="2" borderId="6" xfId="6" applyNumberFormat="1" applyFont="1" applyFill="1" applyBorder="1"/>
    <xf numFmtId="169" fontId="55" fillId="0" borderId="6" xfId="6" applyNumberFormat="1" applyFont="1" applyBorder="1"/>
    <xf numFmtId="0" fontId="57" fillId="0" borderId="2" xfId="0" applyFont="1" applyBorder="1" applyAlignment="1">
      <alignment vertical="top" wrapText="1"/>
    </xf>
    <xf numFmtId="0" fontId="57" fillId="0" borderId="1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29" fillId="0" borderId="21" xfId="0" applyFont="1" applyBorder="1" applyAlignment="1">
      <alignment horizontal="center"/>
    </xf>
    <xf numFmtId="0" fontId="8" fillId="0" borderId="1" xfId="0" applyFont="1" applyBorder="1" applyProtection="1">
      <protection hidden="1"/>
    </xf>
    <xf numFmtId="9" fontId="31" fillId="0" borderId="1" xfId="4" applyFont="1" applyBorder="1" applyAlignment="1" applyProtection="1">
      <protection hidden="1"/>
    </xf>
    <xf numFmtId="10" fontId="0" fillId="0" borderId="1" xfId="4" applyNumberFormat="1" applyFont="1" applyBorder="1"/>
    <xf numFmtId="164" fontId="31" fillId="0" borderId="1" xfId="6" applyFont="1" applyBorder="1" applyAlignment="1" applyProtection="1">
      <protection hidden="1"/>
    </xf>
    <xf numFmtId="164" fontId="0" fillId="0" borderId="1" xfId="6" applyFont="1" applyBorder="1"/>
    <xf numFmtId="169" fontId="31" fillId="0" borderId="1" xfId="6" applyNumberFormat="1" applyFont="1" applyBorder="1" applyAlignment="1" applyProtection="1">
      <protection hidden="1"/>
    </xf>
    <xf numFmtId="169" fontId="0" fillId="0" borderId="1" xfId="6" applyNumberFormat="1" applyFont="1" applyBorder="1"/>
    <xf numFmtId="9" fontId="0" fillId="0" borderId="1" xfId="4" applyFont="1" applyBorder="1"/>
    <xf numFmtId="170" fontId="0" fillId="0" borderId="1" xfId="0" applyNumberFormat="1" applyBorder="1" applyProtection="1">
      <protection hidden="1"/>
    </xf>
    <xf numFmtId="10" fontId="31" fillId="0" borderId="1" xfId="4" applyNumberFormat="1" applyFont="1" applyBorder="1"/>
    <xf numFmtId="0" fontId="0" fillId="0" borderId="6" xfId="0" applyBorder="1" applyProtection="1">
      <protection hidden="1"/>
    </xf>
    <xf numFmtId="164" fontId="31" fillId="0" borderId="1" xfId="6" applyFont="1" applyBorder="1"/>
    <xf numFmtId="169" fontId="54" fillId="24" borderId="1" xfId="6" applyNumberFormat="1" applyFont="1" applyFill="1" applyBorder="1"/>
    <xf numFmtId="169" fontId="54" fillId="24" borderId="44" xfId="6" applyNumberFormat="1" applyFont="1" applyFill="1" applyBorder="1"/>
    <xf numFmtId="169" fontId="53" fillId="8" borderId="7" xfId="6" applyNumberFormat="1" applyFont="1" applyFill="1" applyBorder="1"/>
    <xf numFmtId="169" fontId="53" fillId="8" borderId="1" xfId="6" applyNumberFormat="1" applyFont="1" applyFill="1" applyBorder="1"/>
    <xf numFmtId="169" fontId="54" fillId="24" borderId="5" xfId="6" applyNumberFormat="1" applyFont="1" applyFill="1" applyBorder="1"/>
    <xf numFmtId="169" fontId="56" fillId="24" borderId="44" xfId="6" applyNumberFormat="1" applyFont="1" applyFill="1" applyBorder="1"/>
    <xf numFmtId="0" fontId="46" fillId="0" borderId="0" xfId="0" applyFont="1"/>
    <xf numFmtId="0" fontId="53" fillId="8" borderId="40" xfId="0" applyFont="1" applyFill="1" applyBorder="1" applyAlignment="1">
      <alignment wrapText="1"/>
    </xf>
    <xf numFmtId="0" fontId="53" fillId="8" borderId="41" xfId="0" applyFont="1" applyFill="1" applyBorder="1" applyAlignment="1">
      <alignment wrapText="1"/>
    </xf>
    <xf numFmtId="0" fontId="54" fillId="24" borderId="41" xfId="0" applyFont="1" applyFill="1" applyBorder="1" applyAlignment="1">
      <alignment wrapText="1"/>
    </xf>
    <xf numFmtId="0" fontId="53" fillId="8" borderId="42" xfId="0" applyFont="1" applyFill="1" applyBorder="1" applyAlignment="1">
      <alignment wrapText="1"/>
    </xf>
    <xf numFmtId="0" fontId="54" fillId="24" borderId="42" xfId="0" applyFont="1" applyFill="1" applyBorder="1" applyAlignment="1">
      <alignment wrapText="1"/>
    </xf>
    <xf numFmtId="0" fontId="54" fillId="24" borderId="43" xfId="0" applyFont="1" applyFill="1" applyBorder="1" applyAlignment="1">
      <alignment wrapText="1"/>
    </xf>
    <xf numFmtId="0" fontId="55" fillId="8" borderId="40" xfId="0" applyFont="1" applyFill="1" applyBorder="1" applyAlignment="1">
      <alignment wrapText="1"/>
    </xf>
    <xf numFmtId="0" fontId="56" fillId="24" borderId="43" xfId="0" applyFont="1" applyFill="1" applyBorder="1" applyAlignment="1">
      <alignment wrapText="1"/>
    </xf>
    <xf numFmtId="0" fontId="53" fillId="8" borderId="45" xfId="0" applyFont="1" applyFill="1" applyBorder="1" applyAlignment="1">
      <alignment wrapText="1"/>
    </xf>
    <xf numFmtId="0" fontId="55" fillId="8" borderId="46" xfId="0" applyFont="1" applyFill="1" applyBorder="1" applyAlignment="1">
      <alignment wrapText="1"/>
    </xf>
    <xf numFmtId="0" fontId="55" fillId="8" borderId="45" xfId="0" applyFont="1" applyFill="1" applyBorder="1" applyAlignment="1">
      <alignment wrapText="1"/>
    </xf>
    <xf numFmtId="0" fontId="0" fillId="24" borderId="1" xfId="0" applyFill="1" applyBorder="1"/>
    <xf numFmtId="169" fontId="53" fillId="7" borderId="1" xfId="6" applyNumberFormat="1" applyFont="1" applyFill="1" applyBorder="1" applyProtection="1">
      <protection locked="0"/>
    </xf>
    <xf numFmtId="169" fontId="53" fillId="7" borderId="7" xfId="6" applyNumberFormat="1" applyFont="1" applyFill="1" applyBorder="1" applyProtection="1">
      <protection locked="0"/>
    </xf>
    <xf numFmtId="169" fontId="53" fillId="7" borderId="6" xfId="6" applyNumberFormat="1" applyFont="1" applyFill="1" applyBorder="1" applyProtection="1">
      <protection locked="0"/>
    </xf>
    <xf numFmtId="3" fontId="14" fillId="0" borderId="0" xfId="0" applyNumberFormat="1" applyFont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3" fontId="9" fillId="0" borderId="2" xfId="3" applyNumberFormat="1" applyFont="1" applyBorder="1" applyAlignment="1">
      <alignment horizontal="center" vertical="center"/>
    </xf>
    <xf numFmtId="3" fontId="9" fillId="0" borderId="1" xfId="3" applyNumberFormat="1" applyFont="1" applyBorder="1" applyAlignment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49" fontId="8" fillId="2" borderId="2" xfId="3" applyNumberFormat="1" applyFont="1" applyFill="1" applyBorder="1" applyAlignment="1" applyProtection="1">
      <alignment horizontal="left" vertical="top" wrapText="1"/>
      <protection locked="0"/>
    </xf>
    <xf numFmtId="49" fontId="8" fillId="2" borderId="4" xfId="3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7" fillId="5" borderId="2" xfId="2" applyFont="1" applyFill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0" fontId="7" fillId="5" borderId="4" xfId="2" applyFont="1" applyFill="1" applyBorder="1" applyAlignment="1" applyProtection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14" fontId="14" fillId="2" borderId="0" xfId="1" applyNumberFormat="1" applyFont="1" applyFill="1" applyAlignment="1" applyProtection="1">
      <alignment horizontal="left" vertical="center" shrinkToFit="1"/>
      <protection locked="0"/>
    </xf>
    <xf numFmtId="0" fontId="7" fillId="5" borderId="5" xfId="2" applyFont="1" applyFill="1" applyBorder="1" applyAlignment="1" applyProtection="1">
      <alignment horizontal="center" vertical="center" wrapText="1"/>
    </xf>
    <xf numFmtId="0" fontId="7" fillId="5" borderId="11" xfId="2" applyFont="1" applyFill="1" applyBorder="1" applyAlignment="1" applyProtection="1">
      <alignment horizontal="center" vertical="center" wrapText="1"/>
    </xf>
    <xf numFmtId="0" fontId="7" fillId="5" borderId="9" xfId="2" applyFont="1" applyFill="1" applyBorder="1" applyAlignment="1" applyProtection="1">
      <alignment horizontal="center" vertical="center" wrapText="1"/>
    </xf>
    <xf numFmtId="0" fontId="7" fillId="5" borderId="13" xfId="2" applyFont="1" applyFill="1" applyBorder="1" applyAlignment="1" applyProtection="1">
      <alignment horizontal="center" vertical="center" wrapText="1"/>
    </xf>
    <xf numFmtId="0" fontId="7" fillId="5" borderId="0" xfId="2" applyFont="1" applyFill="1" applyBorder="1" applyAlignment="1" applyProtection="1">
      <alignment horizontal="center" vertical="center" wrapText="1"/>
    </xf>
    <xf numFmtId="0" fontId="7" fillId="5" borderId="14" xfId="2" applyFont="1" applyFill="1" applyBorder="1" applyAlignment="1" applyProtection="1">
      <alignment horizontal="center" vertical="center" wrapText="1"/>
    </xf>
    <xf numFmtId="0" fontId="9" fillId="6" borderId="2" xfId="3" applyFont="1" applyFill="1" applyBorder="1" applyAlignment="1">
      <alignment horizontal="center" vertical="center" wrapText="1" shrinkToFit="1"/>
    </xf>
    <xf numFmtId="0" fontId="9" fillId="6" borderId="3" xfId="3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3" fontId="9" fillId="0" borderId="2" xfId="3" applyNumberFormat="1" applyFont="1" applyBorder="1" applyAlignment="1">
      <alignment horizontal="center" vertical="center"/>
    </xf>
    <xf numFmtId="3" fontId="9" fillId="0" borderId="4" xfId="3" applyNumberFormat="1" applyFont="1" applyBorder="1" applyAlignment="1">
      <alignment horizontal="center" vertical="center"/>
    </xf>
    <xf numFmtId="3" fontId="9" fillId="0" borderId="1" xfId="3" applyNumberFormat="1" applyFont="1" applyBorder="1" applyAlignment="1">
      <alignment horizontal="center" vertical="center"/>
    </xf>
    <xf numFmtId="14" fontId="7" fillId="5" borderId="1" xfId="2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0" fontId="9" fillId="0" borderId="2" xfId="3" applyNumberFormat="1" applyFont="1" applyBorder="1" applyAlignment="1">
      <alignment horizontal="center" vertical="center"/>
    </xf>
    <xf numFmtId="10" fontId="9" fillId="0" borderId="3" xfId="3" applyNumberFormat="1" applyFont="1" applyBorder="1" applyAlignment="1">
      <alignment horizontal="center" vertical="center"/>
    </xf>
    <xf numFmtId="10" fontId="9" fillId="0" borderId="4" xfId="3" applyNumberFormat="1" applyFont="1" applyBorder="1" applyAlignment="1">
      <alignment horizontal="center" vertical="center"/>
    </xf>
    <xf numFmtId="14" fontId="10" fillId="2" borderId="0" xfId="1" applyNumberFormat="1" applyFont="1" applyFill="1" applyAlignment="1" applyProtection="1">
      <alignment horizontal="left" vertical="center" wrapText="1" shrinkToFit="1"/>
      <protection locked="0"/>
    </xf>
    <xf numFmtId="0" fontId="18" fillId="0" borderId="0" xfId="0" applyFont="1" applyAlignment="1">
      <alignment horizontal="right" vertical="center"/>
    </xf>
    <xf numFmtId="14" fontId="14" fillId="2" borderId="0" xfId="1" applyNumberFormat="1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9" fillId="6" borderId="4" xfId="3" applyFont="1" applyFill="1" applyBorder="1" applyAlignment="1">
      <alignment horizontal="center" vertical="center" wrapText="1" shrinkToFit="1"/>
    </xf>
    <xf numFmtId="0" fontId="9" fillId="0" borderId="2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7" fillId="5" borderId="12" xfId="2" applyFont="1" applyFill="1" applyBorder="1" applyAlignment="1" applyProtection="1">
      <alignment horizontal="center" vertical="center" wrapText="1"/>
    </xf>
    <xf numFmtId="0" fontId="7" fillId="5" borderId="8" xfId="2" applyFont="1" applyFill="1" applyBorder="1" applyAlignment="1" applyProtection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8" borderId="5" xfId="0" applyNumberFormat="1" applyFill="1" applyBorder="1" applyAlignment="1" applyProtection="1">
      <alignment horizontal="center" vertical="center" wrapText="1"/>
      <protection locked="0"/>
    </xf>
    <xf numFmtId="3" fontId="0" fillId="8" borderId="6" xfId="0" applyNumberFormat="1" applyFill="1" applyBorder="1" applyAlignment="1" applyProtection="1">
      <alignment horizontal="center" vertical="center" wrapText="1"/>
      <protection locked="0"/>
    </xf>
    <xf numFmtId="3" fontId="0" fillId="8" borderId="7" xfId="0" applyNumberFormat="1" applyFill="1" applyBorder="1" applyAlignment="1" applyProtection="1">
      <alignment horizontal="center" vertical="center" wrapText="1"/>
      <protection locked="0"/>
    </xf>
    <xf numFmtId="0" fontId="29" fillId="0" borderId="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12" borderId="0" xfId="0" applyFont="1" applyFill="1" applyAlignment="1">
      <alignment horizontal="center"/>
    </xf>
    <xf numFmtId="0" fontId="29" fillId="13" borderId="0" xfId="0" applyFont="1" applyFill="1" applyAlignment="1">
      <alignment horizontal="center"/>
    </xf>
    <xf numFmtId="0" fontId="29" fillId="14" borderId="0" xfId="0" applyFont="1" applyFill="1" applyAlignment="1">
      <alignment horizontal="center"/>
    </xf>
    <xf numFmtId="0" fontId="46" fillId="0" borderId="0" xfId="0" applyFont="1" applyAlignment="1">
      <alignment wrapText="1"/>
    </xf>
    <xf numFmtId="0" fontId="51" fillId="13" borderId="35" xfId="0" applyFont="1" applyFill="1" applyBorder="1" applyAlignment="1">
      <alignment horizontal="right"/>
    </xf>
    <xf numFmtId="0" fontId="51" fillId="13" borderId="39" xfId="0" applyFont="1" applyFill="1" applyBorder="1" applyAlignment="1">
      <alignment horizontal="right"/>
    </xf>
    <xf numFmtId="0" fontId="51" fillId="13" borderId="47" xfId="0" applyFont="1" applyFill="1" applyBorder="1" applyAlignment="1">
      <alignment horizontal="left" wrapText="1"/>
    </xf>
    <xf numFmtId="0" fontId="51" fillId="13" borderId="48" xfId="0" applyFont="1" applyFill="1" applyBorder="1" applyAlignment="1">
      <alignment horizontal="left" wrapText="1"/>
    </xf>
    <xf numFmtId="0" fontId="51" fillId="13" borderId="34" xfId="0" applyFont="1" applyFill="1" applyBorder="1" applyAlignment="1">
      <alignment horizontal="right"/>
    </xf>
    <xf numFmtId="0" fontId="51" fillId="13" borderId="38" xfId="0" applyFont="1" applyFill="1" applyBorder="1" applyAlignment="1">
      <alignment horizontal="right"/>
    </xf>
    <xf numFmtId="0" fontId="51" fillId="13" borderId="33" xfId="0" applyFont="1" applyFill="1" applyBorder="1" applyAlignment="1">
      <alignment horizontal="left" wrapText="1"/>
    </xf>
    <xf numFmtId="0" fontId="51" fillId="13" borderId="36" xfId="0" applyFont="1" applyFill="1" applyBorder="1" applyAlignment="1">
      <alignment horizontal="left" wrapText="1"/>
    </xf>
    <xf numFmtId="0" fontId="2" fillId="19" borderId="1" xfId="0" applyFont="1" applyFill="1" applyBorder="1" applyAlignment="1">
      <alignment horizontal="center"/>
    </xf>
    <xf numFmtId="0" fontId="36" fillId="0" borderId="20" xfId="0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58" fillId="0" borderId="1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2" fillId="0" borderId="49" xfId="0" applyFont="1" applyBorder="1" applyAlignment="1"/>
    <xf numFmtId="0" fontId="2" fillId="0" borderId="49" xfId="0" applyFont="1" applyBorder="1" applyAlignment="1"/>
    <xf numFmtId="0" fontId="0" fillId="0" borderId="18" xfId="0" applyBorder="1" applyAlignment="1"/>
    <xf numFmtId="0" fontId="0" fillId="0" borderId="16" xfId="0" applyBorder="1" applyAlignment="1"/>
  </cellXfs>
  <cellStyles count="8">
    <cellStyle name="Akzent4" xfId="2" xr:uid="{00000000-0005-0000-0000-000000000000}"/>
    <cellStyle name="Comma" xfId="6" builtinId="3"/>
    <cellStyle name="Comma 2 2" xfId="5" xr:uid="{C51291C4-3261-42DE-A90A-D54119DF7FDF}"/>
    <cellStyle name="Normal" xfId="0" builtinId="0"/>
    <cellStyle name="Normal 2" xfId="7" xr:uid="{CDFC09A9-7514-4A60-9981-7CDE801E4101}"/>
    <cellStyle name="Percent" xfId="4" builtinId="5"/>
    <cellStyle name="Βασικό_Φύλλο1" xfId="1" xr:uid="{00000000-0005-0000-0000-000002000000}"/>
    <cellStyle name="Нормален_Лист1" xfId="3" xr:uid="{00000000-0005-0000-0000-000003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7C8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rgb="FF9C0006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458259</xdr:colOff>
      <xdr:row>7</xdr:row>
      <xdr:rowOff>224368</xdr:rowOff>
    </xdr:from>
    <xdr:to>
      <xdr:col>19</xdr:col>
      <xdr:colOff>420159</xdr:colOff>
      <xdr:row>10</xdr:row>
      <xdr:rowOff>85725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A36DF03-266C-47DB-9BCF-58914EBF5CAB}"/>
            </a:ext>
          </a:extLst>
        </xdr:cNvPr>
        <xdr:cNvGrpSpPr/>
      </xdr:nvGrpSpPr>
      <xdr:grpSpPr>
        <a:xfrm>
          <a:off x="9907059" y="1843618"/>
          <a:ext cx="3867150" cy="718607"/>
          <a:chOff x="8867775" y="1094356"/>
          <a:chExt cx="4495800" cy="802359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2292242-537E-41B6-935A-BDB44695E4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0975" y="1207275"/>
            <a:ext cx="1752600" cy="674077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168264C6-C4EB-42F0-B167-E2907D9660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67775" y="1094356"/>
            <a:ext cx="1904999" cy="802359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806450</xdr:colOff>
      <xdr:row>34</xdr:row>
      <xdr:rowOff>200025</xdr:rowOff>
    </xdr:from>
    <xdr:to>
      <xdr:col>21</xdr:col>
      <xdr:colOff>158750</xdr:colOff>
      <xdr:row>51</xdr:row>
      <xdr:rowOff>9524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1E07B8EA-00A3-4403-88B4-39BFAF475B96}"/>
            </a:ext>
            <a:ext uri="{147F2762-F138-4A5C-976F-8EAC2B608ADB}">
              <a16:predDERef xmlns:a16="http://schemas.microsoft.com/office/drawing/2014/main" pred="{EA36DF03-266C-47DB-9BCF-58914EBF5CAB}"/>
            </a:ext>
          </a:extLst>
        </xdr:cNvPr>
        <xdr:cNvSpPr txBox="1"/>
      </xdr:nvSpPr>
      <xdr:spPr>
        <a:xfrm>
          <a:off x="7673975" y="8829675"/>
          <a:ext cx="7267575" cy="3533774"/>
        </a:xfrm>
        <a:prstGeom prst="rect">
          <a:avLst/>
        </a:prstGeom>
        <a:solidFill>
          <a:schemeClr val="bg1"/>
        </a:solidFill>
        <a:ln w="63500" cap="rnd">
          <a:solidFill>
            <a:srgbClr val="00B0F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Read before filling </a:t>
          </a:r>
          <a:r>
            <a:rPr lang="pl-PL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in</a:t>
          </a:r>
          <a:r>
            <a:rPr lang="en-GB" sz="1400" b="0" i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rPr>
            <a:t> the form: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1) Only fields marked in yellow and grey are to be filled in</a:t>
          </a:r>
          <a:r>
            <a:rPr lang="nb-NO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2) When applying for Project Modification choose YES in the drop down menu of cell 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J11</a:t>
          </a: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. Otherwise select NO.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3) Figures in cells with white background are calculated automatically based on the data inserted in the form. </a:t>
          </a:r>
          <a:endParaRPr lang="pl-PL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4) Enter only the eligible amount of expenses. For entities that are not VAT payers this means an amount including the VAT.</a:t>
          </a:r>
        </a:p>
        <a:p>
          <a:pPr eaLnBrk="1" fontAlgn="auto" latinLnBrk="0" hangingPunct="1"/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5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It is obligatory to select the organization responsible for particular cost from the drop-down menu. PP - stands for Project Promoter, P1 - First Project Partner etc. </a:t>
          </a:r>
          <a:b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</a:br>
          <a:r>
            <a:rPr lang="en-GB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lang="pl-PL" sz="1200" b="0" i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) Use filter in cell Y1 to hide/unhide empty budget lines for easier overview/printing.</a:t>
          </a:r>
          <a:endParaRPr lang="en-GB" sz="1200" b="0" i="0" baseline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28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Delete this frame before using the form</a:t>
          </a:r>
          <a:endParaRPr lang="en-GB" sz="6000">
            <a:solidFill>
              <a:schemeClr val="tx1">
                <a:lumMod val="65000"/>
                <a:lumOff val="35000"/>
              </a:schemeClr>
            </a:solidFill>
            <a:effectLst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84EFC-CC34-4FAB-B485-A5E0B2D309EB}">
  <sheetPr codeName="Sheet1">
    <pageSetUpPr fitToPage="1"/>
  </sheetPr>
  <dimension ref="A1:Y116"/>
  <sheetViews>
    <sheetView showGridLines="0" showZeros="0" topLeftCell="A49" zoomScaleNormal="100" workbookViewId="0">
      <selection activeCell="J28" sqref="J28"/>
    </sheetView>
  </sheetViews>
  <sheetFormatPr defaultColWidth="9.140625" defaultRowHeight="14.45"/>
  <cols>
    <col min="1" max="1" width="18.5703125" style="6" customWidth="1"/>
    <col min="2" max="2" width="17.140625" style="6" customWidth="1"/>
    <col min="3" max="3" width="8.5703125" style="7" customWidth="1"/>
    <col min="4" max="4" width="7.140625" style="7" customWidth="1"/>
    <col min="5" max="5" width="14.42578125" customWidth="1"/>
    <col min="6" max="6" width="4.28515625" customWidth="1"/>
    <col min="7" max="7" width="14.28515625" customWidth="1"/>
    <col min="8" max="8" width="4.28515625" customWidth="1"/>
    <col min="9" max="10" width="14.28515625" customWidth="1"/>
    <col min="11" max="11" width="15.42578125" customWidth="1"/>
    <col min="12" max="12" width="0.42578125" customWidth="1"/>
    <col min="13" max="13" width="8.5703125" customWidth="1"/>
    <col min="14" max="14" width="7.140625" customWidth="1"/>
    <col min="15" max="15" width="14.28515625" customWidth="1"/>
    <col min="16" max="16" width="4.28515625" customWidth="1"/>
    <col min="17" max="17" width="14.28515625" customWidth="1"/>
    <col min="18" max="18" width="4.28515625" customWidth="1"/>
    <col min="19" max="20" width="14.28515625" customWidth="1"/>
    <col min="21" max="23" width="7.140625" customWidth="1"/>
    <col min="24" max="24" width="17.140625" customWidth="1"/>
    <col min="25" max="25" width="2.5703125" style="22" customWidth="1"/>
  </cols>
  <sheetData>
    <row r="1" spans="1:25" ht="15" customHeight="1">
      <c r="S1" s="313" t="s">
        <v>0</v>
      </c>
      <c r="T1" s="313"/>
      <c r="U1" s="313"/>
      <c r="V1" s="313"/>
      <c r="W1" s="313"/>
      <c r="X1" s="313"/>
      <c r="Y1" s="104"/>
    </row>
    <row r="2" spans="1:25" s="8" customFormat="1" ht="22.5" customHeight="1">
      <c r="A2" s="280" t="s">
        <v>1</v>
      </c>
      <c r="B2" s="280"/>
      <c r="C2" s="292" t="s">
        <v>2</v>
      </c>
      <c r="D2" s="292"/>
      <c r="E2" s="292"/>
      <c r="F2" s="292"/>
      <c r="G2" s="292"/>
      <c r="H2" s="292"/>
      <c r="I2" s="292"/>
      <c r="J2" s="292"/>
      <c r="N2" s="9" t="s">
        <v>3</v>
      </c>
      <c r="O2" s="292" t="s">
        <v>4</v>
      </c>
      <c r="P2" s="292"/>
      <c r="Q2" s="292"/>
      <c r="R2" s="292"/>
      <c r="S2" s="292"/>
      <c r="T2" s="292"/>
      <c r="U2" s="292"/>
      <c r="V2" s="163"/>
      <c r="W2" s="163"/>
      <c r="X2" s="163"/>
      <c r="Y2" s="105"/>
    </row>
    <row r="3" spans="1:25" s="8" customFormat="1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Q3" s="10"/>
      <c r="R3" s="10"/>
      <c r="S3" s="10"/>
      <c r="Y3" s="105"/>
    </row>
    <row r="4" spans="1:25" s="8" customFormat="1" ht="22.5" customHeight="1">
      <c r="A4" s="291" t="s">
        <v>5</v>
      </c>
      <c r="B4" s="291"/>
      <c r="C4" s="292" t="s">
        <v>2</v>
      </c>
      <c r="D4" s="292"/>
      <c r="E4" s="292"/>
      <c r="F4" s="292"/>
      <c r="G4" s="292"/>
      <c r="H4" s="292"/>
      <c r="I4" s="292"/>
      <c r="J4" s="292"/>
      <c r="K4" s="12"/>
      <c r="L4" s="12"/>
      <c r="N4" s="13" t="s">
        <v>6</v>
      </c>
      <c r="O4" s="292"/>
      <c r="P4" s="292"/>
      <c r="Q4" s="292"/>
      <c r="R4" s="292"/>
      <c r="S4" s="292"/>
      <c r="T4" s="292"/>
      <c r="U4" s="292"/>
      <c r="V4" s="163"/>
      <c r="W4" s="163"/>
      <c r="X4" s="163"/>
      <c r="Y4" s="105"/>
    </row>
    <row r="5" spans="1:25" s="8" customFormat="1" ht="1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Q5" s="10"/>
      <c r="R5" s="10"/>
      <c r="S5" s="10"/>
      <c r="Y5" s="105"/>
    </row>
    <row r="6" spans="1:25" s="8" customFormat="1" ht="22.5" customHeight="1">
      <c r="A6" s="291" t="s">
        <v>7</v>
      </c>
      <c r="B6" s="291"/>
      <c r="C6" s="292"/>
      <c r="D6" s="292"/>
      <c r="E6" s="292"/>
      <c r="F6" s="292"/>
      <c r="G6" s="292"/>
      <c r="H6" s="292"/>
      <c r="I6" s="292"/>
      <c r="J6" s="292"/>
      <c r="N6" s="11" t="s">
        <v>8</v>
      </c>
      <c r="O6" s="292"/>
      <c r="P6" s="292"/>
      <c r="Q6" s="292"/>
      <c r="R6" s="292"/>
      <c r="S6" s="292"/>
      <c r="T6" s="292"/>
      <c r="U6" s="292"/>
      <c r="V6" s="163"/>
      <c r="W6" s="163"/>
      <c r="X6" s="163"/>
      <c r="Y6" s="105"/>
    </row>
    <row r="7" spans="1:25" s="8" customFormat="1" ht="1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Q7" s="10"/>
      <c r="R7" s="10"/>
      <c r="S7" s="10"/>
      <c r="Y7" s="105"/>
    </row>
    <row r="8" spans="1:25" s="8" customFormat="1" ht="22.5" customHeight="1">
      <c r="A8" s="291" t="s">
        <v>9</v>
      </c>
      <c r="B8" s="291"/>
      <c r="C8" s="312"/>
      <c r="D8" s="312"/>
      <c r="E8" s="312"/>
      <c r="F8" s="312"/>
      <c r="G8" s="312"/>
      <c r="H8" s="312"/>
      <c r="I8" s="312"/>
      <c r="J8" s="312"/>
      <c r="Q8" s="10"/>
      <c r="R8" s="10"/>
      <c r="S8" s="10"/>
      <c r="Y8" s="105"/>
    </row>
    <row r="9" spans="1:25" s="8" customFormat="1" ht="22.5" customHeight="1">
      <c r="A9" s="291"/>
      <c r="B9" s="291"/>
      <c r="C9" s="312"/>
      <c r="D9" s="312"/>
      <c r="E9" s="312"/>
      <c r="F9" s="312"/>
      <c r="G9" s="312"/>
      <c r="H9" s="312"/>
      <c r="I9" s="312"/>
      <c r="J9" s="312"/>
      <c r="Q9" s="10"/>
      <c r="R9" s="10"/>
      <c r="S9" s="10"/>
      <c r="Y9" s="105"/>
    </row>
    <row r="10" spans="1:25" s="8" customFormat="1" ht="22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Q10" s="10"/>
      <c r="R10" s="10"/>
      <c r="S10" s="10"/>
      <c r="Y10" s="105"/>
    </row>
    <row r="11" spans="1:25" s="8" customFormat="1" ht="22.5" customHeight="1">
      <c r="A11" s="291" t="s">
        <v>10</v>
      </c>
      <c r="B11" s="291"/>
      <c r="C11" s="314" t="s">
        <v>11</v>
      </c>
      <c r="D11" s="314"/>
      <c r="E11" s="314"/>
      <c r="F11" s="12"/>
      <c r="I11" s="13" t="s">
        <v>12</v>
      </c>
      <c r="J11" s="185" t="s">
        <v>4</v>
      </c>
      <c r="M11" s="11"/>
      <c r="N11" s="9"/>
      <c r="O11" s="192"/>
      <c r="P11" s="11"/>
      <c r="Q11" s="11"/>
      <c r="R11" s="11"/>
      <c r="S11" s="11"/>
      <c r="Y11" s="105"/>
    </row>
    <row r="12" spans="1:25" s="8" customFormat="1" ht="15" customHeight="1">
      <c r="A12" s="12"/>
      <c r="B12" s="12"/>
      <c r="D12" s="54"/>
      <c r="E12" s="10"/>
      <c r="F12" s="10"/>
      <c r="G12" s="10"/>
      <c r="H12" s="10"/>
      <c r="J12" s="14"/>
      <c r="Q12" s="10"/>
      <c r="R12" s="10"/>
      <c r="S12" s="10"/>
      <c r="Y12" s="105"/>
    </row>
    <row r="13" spans="1:25" s="8" customFormat="1" ht="1.5" customHeight="1">
      <c r="A13" s="12"/>
      <c r="B13" s="12"/>
      <c r="D13" s="54"/>
      <c r="E13" s="10"/>
      <c r="F13" s="10"/>
      <c r="G13" s="10"/>
      <c r="H13" s="10"/>
      <c r="J13" s="14"/>
      <c r="Q13" s="10"/>
      <c r="R13" s="10"/>
      <c r="S13" s="10"/>
      <c r="Y13" s="105"/>
    </row>
    <row r="14" spans="1:25" s="15" customFormat="1" ht="22.5" customHeight="1">
      <c r="D14" s="53"/>
      <c r="E14" s="53" t="s">
        <v>13</v>
      </c>
      <c r="F14" s="16"/>
      <c r="G14" s="16"/>
      <c r="H14" s="16"/>
      <c r="I14" s="14"/>
      <c r="J14" s="14"/>
      <c r="M14" s="17"/>
      <c r="N14" s="19" t="s">
        <v>14</v>
      </c>
      <c r="O14" s="19"/>
      <c r="P14" s="18"/>
      <c r="Q14" s="18"/>
      <c r="R14" s="18"/>
      <c r="S14" s="16"/>
      <c r="Y14" s="106"/>
    </row>
    <row r="15" spans="1:25" s="15" customFormat="1" ht="22.5" customHeight="1">
      <c r="A15" s="279" t="s">
        <v>15</v>
      </c>
      <c r="B15" s="279" t="s">
        <v>16</v>
      </c>
      <c r="C15" s="301" t="s">
        <v>17</v>
      </c>
      <c r="D15" s="301"/>
      <c r="E15" s="302" t="s">
        <v>18</v>
      </c>
      <c r="F15" s="302" t="s">
        <v>19</v>
      </c>
      <c r="G15" s="302"/>
      <c r="H15" s="280" t="s">
        <v>20</v>
      </c>
      <c r="I15" s="280"/>
      <c r="J15" s="280" t="s">
        <v>21</v>
      </c>
      <c r="L15" s="19"/>
      <c r="M15" s="315" t="s">
        <v>15</v>
      </c>
      <c r="N15" s="315"/>
      <c r="O15" s="301" t="s">
        <v>22</v>
      </c>
      <c r="P15" s="301"/>
      <c r="Q15" s="301" t="s">
        <v>17</v>
      </c>
      <c r="R15" s="282" t="s">
        <v>18</v>
      </c>
      <c r="S15" s="282"/>
      <c r="T15" s="282" t="s">
        <v>19</v>
      </c>
      <c r="U15" s="282"/>
      <c r="V15" s="285" t="s">
        <v>20</v>
      </c>
      <c r="W15" s="282"/>
      <c r="X15" s="315" t="s">
        <v>21</v>
      </c>
      <c r="Y15" s="106"/>
    </row>
    <row r="16" spans="1:25" s="20" customFormat="1" ht="15" customHeight="1">
      <c r="A16" s="279"/>
      <c r="B16" s="279"/>
      <c r="C16" s="301"/>
      <c r="D16" s="301"/>
      <c r="E16" s="302"/>
      <c r="F16" s="302"/>
      <c r="G16" s="302"/>
      <c r="H16" s="280"/>
      <c r="I16" s="280"/>
      <c r="J16" s="280"/>
      <c r="L16" s="19"/>
      <c r="M16" s="315"/>
      <c r="N16" s="315"/>
      <c r="O16" s="301"/>
      <c r="P16" s="301"/>
      <c r="Q16" s="301"/>
      <c r="R16" s="282"/>
      <c r="S16" s="282"/>
      <c r="T16" s="282"/>
      <c r="U16" s="282"/>
      <c r="V16" s="282"/>
      <c r="W16" s="282"/>
      <c r="X16" s="315"/>
      <c r="Y16" s="22"/>
    </row>
    <row r="17" spans="1:25" s="21" customFormat="1" ht="22.5" customHeight="1">
      <c r="A17" s="263">
        <f>B89</f>
        <v>0</v>
      </c>
      <c r="B17" s="263">
        <f>C89</f>
        <v>0</v>
      </c>
      <c r="C17" s="281">
        <f>E89</f>
        <v>0</v>
      </c>
      <c r="D17" s="281"/>
      <c r="E17" s="263">
        <f>G89</f>
        <v>0</v>
      </c>
      <c r="F17" s="281">
        <f>I89</f>
        <v>0</v>
      </c>
      <c r="G17" s="281"/>
      <c r="H17" s="281">
        <f>J89</f>
        <v>0</v>
      </c>
      <c r="I17" s="281"/>
      <c r="J17" s="168">
        <f>K89</f>
        <v>0</v>
      </c>
      <c r="L17" s="183"/>
      <c r="M17" s="281">
        <f>M89</f>
        <v>0</v>
      </c>
      <c r="N17" s="281"/>
      <c r="O17" s="281">
        <f>O89</f>
        <v>0</v>
      </c>
      <c r="P17" s="281"/>
      <c r="Q17" s="263">
        <f>Q89</f>
        <v>0</v>
      </c>
      <c r="R17" s="281">
        <f>S89</f>
        <v>0</v>
      </c>
      <c r="S17" s="281"/>
      <c r="T17" s="281">
        <f>T89</f>
        <v>0</v>
      </c>
      <c r="U17" s="281"/>
      <c r="V17" s="281">
        <f>U89</f>
        <v>0</v>
      </c>
      <c r="W17" s="281"/>
      <c r="X17" s="168">
        <f>W89</f>
        <v>0</v>
      </c>
      <c r="Y17" s="22"/>
    </row>
    <row r="18" spans="1:25" s="20" customFormat="1" ht="15" customHeight="1">
      <c r="C18" s="23"/>
      <c r="D18" s="23"/>
      <c r="E18" s="16"/>
      <c r="F18" s="16"/>
      <c r="G18" s="16"/>
      <c r="H18" s="286"/>
      <c r="I18" s="286"/>
      <c r="J18" s="16"/>
      <c r="M18" s="21"/>
      <c r="N18" s="21"/>
      <c r="O18" s="21"/>
      <c r="T18" s="16"/>
      <c r="U18" s="16"/>
      <c r="V18" s="16"/>
      <c r="W18" s="16"/>
      <c r="X18" s="16"/>
      <c r="Y18" s="22"/>
    </row>
    <row r="19" spans="1:25" ht="30" customHeight="1">
      <c r="A19" s="24" t="s">
        <v>23</v>
      </c>
      <c r="B19" s="24"/>
      <c r="C19" s="25"/>
      <c r="D19" s="25"/>
      <c r="E19" s="24"/>
      <c r="F19" s="24"/>
      <c r="G19" s="24"/>
      <c r="H19" s="24"/>
      <c r="I19" s="24"/>
      <c r="J19" s="26"/>
      <c r="K19" s="172"/>
      <c r="L19" s="176"/>
      <c r="M19" s="173"/>
      <c r="N19" s="27"/>
      <c r="O19" s="27"/>
      <c r="P19" s="27"/>
      <c r="Q19" s="27"/>
      <c r="R19" s="27"/>
      <c r="S19" s="27"/>
      <c r="T19" s="28"/>
      <c r="U19" s="28"/>
      <c r="V19" s="28"/>
      <c r="W19" s="28"/>
      <c r="X19" s="26"/>
    </row>
    <row r="20" spans="1:25" ht="22.5" customHeight="1">
      <c r="A20" s="202"/>
      <c r="B20" s="203"/>
      <c r="C20" s="290" t="s">
        <v>24</v>
      </c>
      <c r="D20" s="290"/>
      <c r="E20" s="290"/>
      <c r="F20" s="290"/>
      <c r="G20" s="290"/>
      <c r="H20" s="290"/>
      <c r="I20" s="290"/>
      <c r="J20" s="290"/>
      <c r="K20" s="287"/>
      <c r="L20" s="177"/>
      <c r="M20" s="294" t="s">
        <v>25</v>
      </c>
      <c r="N20" s="294"/>
      <c r="O20" s="294"/>
      <c r="P20" s="294"/>
      <c r="Q20" s="294"/>
      <c r="R20" s="294"/>
      <c r="S20" s="294"/>
      <c r="T20" s="294"/>
      <c r="U20" s="295"/>
      <c r="V20" s="319" t="s">
        <v>26</v>
      </c>
      <c r="W20" s="294"/>
      <c r="X20" s="295"/>
    </row>
    <row r="21" spans="1:25" ht="37.5" customHeight="1">
      <c r="A21" s="204"/>
      <c r="B21" s="205"/>
      <c r="C21" s="290"/>
      <c r="D21" s="290"/>
      <c r="E21" s="290"/>
      <c r="F21" s="290"/>
      <c r="G21" s="290"/>
      <c r="H21" s="293"/>
      <c r="I21" s="293"/>
      <c r="J21" s="290"/>
      <c r="K21" s="287"/>
      <c r="L21" s="177"/>
      <c r="M21" s="296"/>
      <c r="N21" s="296"/>
      <c r="O21" s="296"/>
      <c r="P21" s="296"/>
      <c r="Q21" s="296"/>
      <c r="R21" s="297"/>
      <c r="S21" s="297"/>
      <c r="T21" s="296"/>
      <c r="U21" s="298"/>
      <c r="V21" s="320"/>
      <c r="W21" s="296"/>
      <c r="X21" s="298"/>
    </row>
    <row r="22" spans="1:25" s="30" customFormat="1" ht="51" customHeight="1">
      <c r="A22" s="283" t="s">
        <v>27</v>
      </c>
      <c r="B22" s="284"/>
      <c r="C22" s="29" t="s">
        <v>28</v>
      </c>
      <c r="D22" s="29" t="s">
        <v>29</v>
      </c>
      <c r="E22" s="29" t="s">
        <v>30</v>
      </c>
      <c r="F22" s="299" t="s">
        <v>31</v>
      </c>
      <c r="G22" s="300"/>
      <c r="H22" s="299" t="s">
        <v>32</v>
      </c>
      <c r="I22" s="316"/>
      <c r="J22" s="265" t="s">
        <v>20</v>
      </c>
      <c r="K22" s="264" t="s">
        <v>21</v>
      </c>
      <c r="L22" s="178"/>
      <c r="M22" s="265" t="s">
        <v>28</v>
      </c>
      <c r="N22" s="29" t="s">
        <v>29</v>
      </c>
      <c r="O22" s="29" t="s">
        <v>30</v>
      </c>
      <c r="P22" s="299" t="s">
        <v>33</v>
      </c>
      <c r="Q22" s="300"/>
      <c r="R22" s="299" t="s">
        <v>34</v>
      </c>
      <c r="S22" s="316"/>
      <c r="T22" s="265" t="s">
        <v>20</v>
      </c>
      <c r="U22" s="29" t="s">
        <v>21</v>
      </c>
      <c r="V22" s="283" t="s">
        <v>26</v>
      </c>
      <c r="W22" s="321"/>
      <c r="X22" s="284"/>
      <c r="Y22" s="107"/>
    </row>
    <row r="23" spans="1:25">
      <c r="A23" s="277" t="s">
        <v>35</v>
      </c>
      <c r="B23" s="278"/>
      <c r="C23" s="1"/>
      <c r="D23" s="1">
        <v>1</v>
      </c>
      <c r="E23" s="3"/>
      <c r="F23" s="5" t="s">
        <v>36</v>
      </c>
      <c r="G23" s="31">
        <f>D23*E23</f>
        <v>0</v>
      </c>
      <c r="H23" s="5" t="s">
        <v>36</v>
      </c>
      <c r="I23" s="161"/>
      <c r="J23" s="31">
        <f>G23-I23</f>
        <v>0</v>
      </c>
      <c r="K23" s="186">
        <f>IFERROR(J23/G23,0)</f>
        <v>0</v>
      </c>
      <c r="L23" s="179"/>
      <c r="M23" s="174"/>
      <c r="N23" s="1"/>
      <c r="O23" s="3"/>
      <c r="P23" s="5" t="s">
        <v>36</v>
      </c>
      <c r="Q23" s="193">
        <f>N23*O23</f>
        <v>0</v>
      </c>
      <c r="R23" s="5" t="s">
        <v>36</v>
      </c>
      <c r="S23" s="162"/>
      <c r="T23" s="31">
        <f>Q23-S23</f>
        <v>0</v>
      </c>
      <c r="U23" s="188">
        <f>IFERROR(T23/Q23,0)</f>
        <v>0</v>
      </c>
      <c r="V23" s="274"/>
      <c r="W23" s="275"/>
      <c r="X23" s="276"/>
      <c r="Y23" s="108" t="str">
        <f>IF((AND(F23="…", P23="…")), "Empty budget line", "")</f>
        <v>Empty budget line</v>
      </c>
    </row>
    <row r="24" spans="1:25">
      <c r="A24" s="277"/>
      <c r="B24" s="278"/>
      <c r="C24" s="1"/>
      <c r="D24" s="1"/>
      <c r="E24" s="3"/>
      <c r="F24" s="5" t="s">
        <v>36</v>
      </c>
      <c r="G24" s="31">
        <f t="shared" ref="G24:G82" si="0">D24*E24</f>
        <v>0</v>
      </c>
      <c r="H24" s="5" t="s">
        <v>36</v>
      </c>
      <c r="I24" s="4">
        <v>0</v>
      </c>
      <c r="J24" s="31">
        <f t="shared" ref="J24:J27" si="1">G24-I24</f>
        <v>0</v>
      </c>
      <c r="K24" s="186">
        <f t="shared" ref="K24:K27" si="2">IFERROR(J24/G24,0)</f>
        <v>0</v>
      </c>
      <c r="L24" s="179"/>
      <c r="M24" s="174"/>
      <c r="N24" s="1"/>
      <c r="O24" s="3"/>
      <c r="P24" s="5" t="s">
        <v>36</v>
      </c>
      <c r="Q24" s="193">
        <f t="shared" ref="Q24:Q81" si="3">N24*O24</f>
        <v>0</v>
      </c>
      <c r="R24" s="5" t="s">
        <v>36</v>
      </c>
      <c r="S24" s="3"/>
      <c r="T24" s="31">
        <f t="shared" ref="T24:T27" si="4">Q24-S24</f>
        <v>0</v>
      </c>
      <c r="U24" s="188">
        <f t="shared" ref="U24:U27" si="5">IFERROR(T24/Q24,0)</f>
        <v>0</v>
      </c>
      <c r="V24" s="274"/>
      <c r="W24" s="275"/>
      <c r="X24" s="276"/>
      <c r="Y24" s="108" t="str">
        <f t="shared" ref="Y24:Y84" si="6">IF((AND(F24="…", P24="…")), "Empty budget line", "")</f>
        <v>Empty budget line</v>
      </c>
    </row>
    <row r="25" spans="1:25">
      <c r="A25" s="277"/>
      <c r="B25" s="278"/>
      <c r="C25" s="1"/>
      <c r="D25" s="1"/>
      <c r="E25" s="3"/>
      <c r="F25" s="5" t="s">
        <v>36</v>
      </c>
      <c r="G25" s="31">
        <f t="shared" si="0"/>
        <v>0</v>
      </c>
      <c r="H25" s="5" t="s">
        <v>36</v>
      </c>
      <c r="I25" s="4"/>
      <c r="J25" s="31">
        <f t="shared" si="1"/>
        <v>0</v>
      </c>
      <c r="K25" s="186">
        <f t="shared" si="2"/>
        <v>0</v>
      </c>
      <c r="L25" s="179"/>
      <c r="M25" s="174"/>
      <c r="N25" s="1"/>
      <c r="O25" s="3"/>
      <c r="P25" s="5" t="s">
        <v>36</v>
      </c>
      <c r="Q25" s="193">
        <f t="shared" si="3"/>
        <v>0</v>
      </c>
      <c r="R25" s="5" t="s">
        <v>36</v>
      </c>
      <c r="S25" s="3"/>
      <c r="T25" s="31">
        <f t="shared" si="4"/>
        <v>0</v>
      </c>
      <c r="U25" s="188">
        <f t="shared" si="5"/>
        <v>0</v>
      </c>
      <c r="V25" s="274"/>
      <c r="W25" s="275"/>
      <c r="X25" s="276"/>
      <c r="Y25" s="108" t="str">
        <f t="shared" si="6"/>
        <v>Empty budget line</v>
      </c>
    </row>
    <row r="26" spans="1:25">
      <c r="A26" s="277"/>
      <c r="B26" s="278"/>
      <c r="C26" s="1"/>
      <c r="D26" s="1"/>
      <c r="E26" s="3"/>
      <c r="F26" s="5" t="s">
        <v>36</v>
      </c>
      <c r="G26" s="31">
        <f t="shared" si="0"/>
        <v>0</v>
      </c>
      <c r="H26" s="5" t="s">
        <v>36</v>
      </c>
      <c r="I26" s="4"/>
      <c r="J26" s="31">
        <f t="shared" si="1"/>
        <v>0</v>
      </c>
      <c r="K26" s="186">
        <f t="shared" si="2"/>
        <v>0</v>
      </c>
      <c r="L26" s="179"/>
      <c r="M26" s="174"/>
      <c r="N26" s="1"/>
      <c r="O26" s="3"/>
      <c r="P26" s="5" t="s">
        <v>36</v>
      </c>
      <c r="Q26" s="193">
        <f t="shared" si="3"/>
        <v>0</v>
      </c>
      <c r="R26" s="5" t="s">
        <v>36</v>
      </c>
      <c r="S26" s="3"/>
      <c r="T26" s="31">
        <f t="shared" si="4"/>
        <v>0</v>
      </c>
      <c r="U26" s="188">
        <f t="shared" si="5"/>
        <v>0</v>
      </c>
      <c r="V26" s="274"/>
      <c r="W26" s="275"/>
      <c r="X26" s="276"/>
      <c r="Y26" s="108" t="str">
        <f t="shared" si="6"/>
        <v>Empty budget line</v>
      </c>
    </row>
    <row r="27" spans="1:25">
      <c r="A27" s="277"/>
      <c r="B27" s="278"/>
      <c r="C27" s="1"/>
      <c r="D27" s="1"/>
      <c r="E27" s="3"/>
      <c r="F27" s="5" t="s">
        <v>36</v>
      </c>
      <c r="G27" s="31">
        <f t="shared" si="0"/>
        <v>0</v>
      </c>
      <c r="H27" s="5" t="s">
        <v>36</v>
      </c>
      <c r="I27" s="4"/>
      <c r="J27" s="31">
        <f t="shared" si="1"/>
        <v>0</v>
      </c>
      <c r="K27" s="186">
        <f t="shared" si="2"/>
        <v>0</v>
      </c>
      <c r="L27" s="179"/>
      <c r="M27" s="174"/>
      <c r="N27" s="1"/>
      <c r="O27" s="3"/>
      <c r="P27" s="5" t="s">
        <v>36</v>
      </c>
      <c r="Q27" s="193">
        <f t="shared" si="3"/>
        <v>0</v>
      </c>
      <c r="R27" s="5" t="s">
        <v>36</v>
      </c>
      <c r="S27" s="3"/>
      <c r="T27" s="31">
        <f t="shared" si="4"/>
        <v>0</v>
      </c>
      <c r="U27" s="188">
        <f t="shared" si="5"/>
        <v>0</v>
      </c>
      <c r="V27" s="274"/>
      <c r="W27" s="275"/>
      <c r="X27" s="276"/>
      <c r="Y27" s="108" t="str">
        <f t="shared" si="6"/>
        <v>Empty budget line</v>
      </c>
    </row>
    <row r="28" spans="1:25">
      <c r="A28" s="277"/>
      <c r="B28" s="278"/>
      <c r="C28" s="1"/>
      <c r="D28" s="1"/>
      <c r="E28" s="3"/>
      <c r="F28" s="5" t="s">
        <v>36</v>
      </c>
      <c r="G28" s="31">
        <f t="shared" si="0"/>
        <v>0</v>
      </c>
      <c r="H28" s="5" t="s">
        <v>36</v>
      </c>
      <c r="I28" s="4"/>
      <c r="J28" s="31">
        <f>G28-I28</f>
        <v>0</v>
      </c>
      <c r="K28" s="186">
        <f>IFERROR(J28/G28,0)</f>
        <v>0</v>
      </c>
      <c r="L28" s="179"/>
      <c r="M28" s="174"/>
      <c r="N28" s="1"/>
      <c r="O28" s="3"/>
      <c r="P28" s="5" t="s">
        <v>36</v>
      </c>
      <c r="Q28" s="193">
        <f t="shared" si="3"/>
        <v>0</v>
      </c>
      <c r="R28" s="5" t="s">
        <v>36</v>
      </c>
      <c r="S28" s="3"/>
      <c r="T28" s="31">
        <f>Q28-S28</f>
        <v>0</v>
      </c>
      <c r="U28" s="188">
        <f>IFERROR(T28/Q28,0)</f>
        <v>0</v>
      </c>
      <c r="V28" s="274"/>
      <c r="W28" s="275"/>
      <c r="X28" s="276"/>
      <c r="Y28" s="108" t="str">
        <f t="shared" si="6"/>
        <v>Empty budget line</v>
      </c>
    </row>
    <row r="29" spans="1:25">
      <c r="A29" s="277"/>
      <c r="B29" s="278"/>
      <c r="C29" s="1"/>
      <c r="D29" s="1"/>
      <c r="E29" s="3"/>
      <c r="F29" s="5" t="s">
        <v>36</v>
      </c>
      <c r="G29" s="31">
        <f t="shared" si="0"/>
        <v>0</v>
      </c>
      <c r="H29" s="5" t="s">
        <v>36</v>
      </c>
      <c r="I29" s="4"/>
      <c r="J29" s="31">
        <f t="shared" ref="J29:J32" si="7">G29-I29</f>
        <v>0</v>
      </c>
      <c r="K29" s="186">
        <f t="shared" ref="K29:K32" si="8">IFERROR(J29/G29,0)</f>
        <v>0</v>
      </c>
      <c r="L29" s="179"/>
      <c r="M29" s="174"/>
      <c r="N29" s="1"/>
      <c r="O29" s="3"/>
      <c r="P29" s="5" t="s">
        <v>36</v>
      </c>
      <c r="Q29" s="193">
        <f t="shared" si="3"/>
        <v>0</v>
      </c>
      <c r="R29" s="5" t="s">
        <v>36</v>
      </c>
      <c r="S29" s="3"/>
      <c r="T29" s="31">
        <f t="shared" ref="T29:T32" si="9">Q29-S29</f>
        <v>0</v>
      </c>
      <c r="U29" s="188">
        <f t="shared" ref="U29:U32" si="10">IFERROR(T29/Q29,0)</f>
        <v>0</v>
      </c>
      <c r="V29" s="274"/>
      <c r="W29" s="275"/>
      <c r="X29" s="276"/>
      <c r="Y29" s="108" t="str">
        <f t="shared" si="6"/>
        <v>Empty budget line</v>
      </c>
    </row>
    <row r="30" spans="1:25">
      <c r="A30" s="277"/>
      <c r="B30" s="278"/>
      <c r="C30" s="1"/>
      <c r="D30" s="1"/>
      <c r="E30" s="3"/>
      <c r="F30" s="5" t="s">
        <v>36</v>
      </c>
      <c r="G30" s="31">
        <f t="shared" si="0"/>
        <v>0</v>
      </c>
      <c r="H30" s="5" t="s">
        <v>36</v>
      </c>
      <c r="I30" s="4"/>
      <c r="J30" s="31">
        <f t="shared" si="7"/>
        <v>0</v>
      </c>
      <c r="K30" s="186">
        <f t="shared" si="8"/>
        <v>0</v>
      </c>
      <c r="L30" s="179"/>
      <c r="M30" s="174"/>
      <c r="N30" s="1"/>
      <c r="O30" s="3"/>
      <c r="P30" s="5" t="s">
        <v>36</v>
      </c>
      <c r="Q30" s="193">
        <f t="shared" si="3"/>
        <v>0</v>
      </c>
      <c r="R30" s="5" t="s">
        <v>36</v>
      </c>
      <c r="S30" s="3"/>
      <c r="T30" s="31">
        <f t="shared" si="9"/>
        <v>0</v>
      </c>
      <c r="U30" s="188">
        <f t="shared" si="10"/>
        <v>0</v>
      </c>
      <c r="V30" s="274"/>
      <c r="W30" s="275"/>
      <c r="X30" s="276"/>
      <c r="Y30" s="108" t="str">
        <f t="shared" si="6"/>
        <v>Empty budget line</v>
      </c>
    </row>
    <row r="31" spans="1:25">
      <c r="A31" s="277"/>
      <c r="B31" s="278"/>
      <c r="C31" s="1"/>
      <c r="D31" s="1"/>
      <c r="E31" s="3"/>
      <c r="F31" s="5" t="s">
        <v>36</v>
      </c>
      <c r="G31" s="31">
        <f t="shared" si="0"/>
        <v>0</v>
      </c>
      <c r="H31" s="5" t="s">
        <v>36</v>
      </c>
      <c r="I31" s="4"/>
      <c r="J31" s="31">
        <f t="shared" si="7"/>
        <v>0</v>
      </c>
      <c r="K31" s="186">
        <f t="shared" si="8"/>
        <v>0</v>
      </c>
      <c r="L31" s="179"/>
      <c r="M31" s="174"/>
      <c r="N31" s="1"/>
      <c r="O31" s="3"/>
      <c r="P31" s="5" t="s">
        <v>36</v>
      </c>
      <c r="Q31" s="193">
        <f t="shared" si="3"/>
        <v>0</v>
      </c>
      <c r="R31" s="5" t="s">
        <v>36</v>
      </c>
      <c r="S31" s="3"/>
      <c r="T31" s="31">
        <f t="shared" si="9"/>
        <v>0</v>
      </c>
      <c r="U31" s="188">
        <f t="shared" si="10"/>
        <v>0</v>
      </c>
      <c r="V31" s="274"/>
      <c r="W31" s="275"/>
      <c r="X31" s="276"/>
      <c r="Y31" s="108" t="str">
        <f t="shared" si="6"/>
        <v>Empty budget line</v>
      </c>
    </row>
    <row r="32" spans="1:25">
      <c r="A32" s="277"/>
      <c r="B32" s="278"/>
      <c r="C32" s="1"/>
      <c r="D32" s="1"/>
      <c r="E32" s="3"/>
      <c r="F32" s="5" t="s">
        <v>36</v>
      </c>
      <c r="G32" s="31">
        <f t="shared" si="0"/>
        <v>0</v>
      </c>
      <c r="H32" s="5" t="s">
        <v>36</v>
      </c>
      <c r="I32" s="4"/>
      <c r="J32" s="31">
        <f t="shared" si="7"/>
        <v>0</v>
      </c>
      <c r="K32" s="186">
        <f t="shared" si="8"/>
        <v>0</v>
      </c>
      <c r="L32" s="179"/>
      <c r="M32" s="174"/>
      <c r="N32" s="1"/>
      <c r="O32" s="3"/>
      <c r="P32" s="5" t="s">
        <v>36</v>
      </c>
      <c r="Q32" s="193">
        <f t="shared" si="3"/>
        <v>0</v>
      </c>
      <c r="R32" s="5" t="s">
        <v>36</v>
      </c>
      <c r="S32" s="3"/>
      <c r="T32" s="31">
        <f t="shared" si="9"/>
        <v>0</v>
      </c>
      <c r="U32" s="188">
        <f t="shared" si="10"/>
        <v>0</v>
      </c>
      <c r="V32" s="274"/>
      <c r="W32" s="275"/>
      <c r="X32" s="276"/>
      <c r="Y32" s="108" t="str">
        <f t="shared" si="6"/>
        <v>Empty budget line</v>
      </c>
    </row>
    <row r="33" spans="1:25">
      <c r="A33" s="277"/>
      <c r="B33" s="278"/>
      <c r="C33" s="1"/>
      <c r="D33" s="1"/>
      <c r="E33" s="3"/>
      <c r="F33" s="5" t="s">
        <v>36</v>
      </c>
      <c r="G33" s="31">
        <f t="shared" si="0"/>
        <v>0</v>
      </c>
      <c r="H33" s="5" t="s">
        <v>36</v>
      </c>
      <c r="I33" s="4"/>
      <c r="J33" s="31">
        <f>G33-I33</f>
        <v>0</v>
      </c>
      <c r="K33" s="186">
        <f>IFERROR(J33/G33,0)</f>
        <v>0</v>
      </c>
      <c r="L33" s="179"/>
      <c r="M33" s="174"/>
      <c r="N33" s="1"/>
      <c r="O33" s="3"/>
      <c r="P33" s="5" t="s">
        <v>36</v>
      </c>
      <c r="Q33" s="193">
        <f t="shared" si="3"/>
        <v>0</v>
      </c>
      <c r="R33" s="5" t="s">
        <v>36</v>
      </c>
      <c r="S33" s="3"/>
      <c r="T33" s="31">
        <f>Q33-S33</f>
        <v>0</v>
      </c>
      <c r="U33" s="188">
        <f>IFERROR(T33/Q33,0)</f>
        <v>0</v>
      </c>
      <c r="V33" s="274"/>
      <c r="W33" s="275"/>
      <c r="X33" s="276"/>
      <c r="Y33" s="108" t="str">
        <f t="shared" si="6"/>
        <v>Empty budget line</v>
      </c>
    </row>
    <row r="34" spans="1:25">
      <c r="A34" s="277"/>
      <c r="B34" s="278"/>
      <c r="C34" s="1"/>
      <c r="D34" s="1"/>
      <c r="E34" s="3"/>
      <c r="F34" s="5" t="s">
        <v>36</v>
      </c>
      <c r="G34" s="31">
        <f t="shared" si="0"/>
        <v>0</v>
      </c>
      <c r="H34" s="5" t="s">
        <v>36</v>
      </c>
      <c r="I34" s="4"/>
      <c r="J34" s="31">
        <f t="shared" ref="J34:J37" si="11">G34-I34</f>
        <v>0</v>
      </c>
      <c r="K34" s="186">
        <f t="shared" ref="K34:K37" si="12">IFERROR(J34/G34,0)</f>
        <v>0</v>
      </c>
      <c r="L34" s="179"/>
      <c r="M34" s="174"/>
      <c r="N34" s="1"/>
      <c r="O34" s="3"/>
      <c r="P34" s="5" t="s">
        <v>36</v>
      </c>
      <c r="Q34" s="193">
        <f t="shared" si="3"/>
        <v>0</v>
      </c>
      <c r="R34" s="5" t="s">
        <v>36</v>
      </c>
      <c r="S34" s="3"/>
      <c r="T34" s="31">
        <f t="shared" ref="T34:T37" si="13">Q34-S34</f>
        <v>0</v>
      </c>
      <c r="U34" s="188">
        <f t="shared" ref="U34:U37" si="14">IFERROR(T34/Q34,0)</f>
        <v>0</v>
      </c>
      <c r="V34" s="274"/>
      <c r="W34" s="275"/>
      <c r="X34" s="276"/>
      <c r="Y34" s="108" t="str">
        <f t="shared" si="6"/>
        <v>Empty budget line</v>
      </c>
    </row>
    <row r="35" spans="1:25">
      <c r="A35" s="277"/>
      <c r="B35" s="278"/>
      <c r="C35" s="1"/>
      <c r="D35" s="1"/>
      <c r="E35" s="3"/>
      <c r="F35" s="5" t="s">
        <v>36</v>
      </c>
      <c r="G35" s="31">
        <f t="shared" si="0"/>
        <v>0</v>
      </c>
      <c r="H35" s="5" t="s">
        <v>36</v>
      </c>
      <c r="I35" s="4"/>
      <c r="J35" s="31">
        <f t="shared" si="11"/>
        <v>0</v>
      </c>
      <c r="K35" s="186">
        <f t="shared" si="12"/>
        <v>0</v>
      </c>
      <c r="L35" s="179"/>
      <c r="M35" s="174"/>
      <c r="N35" s="1"/>
      <c r="O35" s="3"/>
      <c r="P35" s="5" t="s">
        <v>36</v>
      </c>
      <c r="Q35" s="193">
        <f t="shared" si="3"/>
        <v>0</v>
      </c>
      <c r="R35" s="5" t="s">
        <v>36</v>
      </c>
      <c r="S35" s="3"/>
      <c r="T35" s="31">
        <f t="shared" si="13"/>
        <v>0</v>
      </c>
      <c r="U35" s="188">
        <f t="shared" si="14"/>
        <v>0</v>
      </c>
      <c r="V35" s="274"/>
      <c r="W35" s="275"/>
      <c r="X35" s="276"/>
      <c r="Y35" s="108" t="str">
        <f t="shared" si="6"/>
        <v>Empty budget line</v>
      </c>
    </row>
    <row r="36" spans="1:25">
      <c r="A36" s="277"/>
      <c r="B36" s="278"/>
      <c r="C36" s="1"/>
      <c r="D36" s="1"/>
      <c r="E36" s="3"/>
      <c r="F36" s="5" t="s">
        <v>36</v>
      </c>
      <c r="G36" s="31">
        <f t="shared" si="0"/>
        <v>0</v>
      </c>
      <c r="H36" s="5" t="s">
        <v>36</v>
      </c>
      <c r="I36" s="4"/>
      <c r="J36" s="31">
        <f t="shared" si="11"/>
        <v>0</v>
      </c>
      <c r="K36" s="186">
        <f t="shared" si="12"/>
        <v>0</v>
      </c>
      <c r="L36" s="179"/>
      <c r="M36" s="174"/>
      <c r="N36" s="1"/>
      <c r="O36" s="3"/>
      <c r="P36" s="5" t="s">
        <v>36</v>
      </c>
      <c r="Q36" s="193">
        <f t="shared" si="3"/>
        <v>0</v>
      </c>
      <c r="R36" s="5" t="s">
        <v>36</v>
      </c>
      <c r="S36" s="3"/>
      <c r="T36" s="31">
        <f t="shared" si="13"/>
        <v>0</v>
      </c>
      <c r="U36" s="188">
        <f t="shared" si="14"/>
        <v>0</v>
      </c>
      <c r="V36" s="274"/>
      <c r="W36" s="275"/>
      <c r="X36" s="276"/>
      <c r="Y36" s="108" t="str">
        <f t="shared" si="6"/>
        <v>Empty budget line</v>
      </c>
    </row>
    <row r="37" spans="1:25">
      <c r="A37" s="277"/>
      <c r="B37" s="278"/>
      <c r="C37" s="1"/>
      <c r="D37" s="1"/>
      <c r="E37" s="3"/>
      <c r="F37" s="5" t="s">
        <v>36</v>
      </c>
      <c r="G37" s="31">
        <f t="shared" si="0"/>
        <v>0</v>
      </c>
      <c r="H37" s="5" t="s">
        <v>36</v>
      </c>
      <c r="I37" s="4"/>
      <c r="J37" s="31">
        <f t="shared" si="11"/>
        <v>0</v>
      </c>
      <c r="K37" s="186">
        <f t="shared" si="12"/>
        <v>0</v>
      </c>
      <c r="L37" s="179"/>
      <c r="M37" s="174"/>
      <c r="N37" s="1"/>
      <c r="O37" s="3"/>
      <c r="P37" s="5" t="s">
        <v>36</v>
      </c>
      <c r="Q37" s="193">
        <f t="shared" si="3"/>
        <v>0</v>
      </c>
      <c r="R37" s="5" t="s">
        <v>36</v>
      </c>
      <c r="S37" s="3"/>
      <c r="T37" s="31">
        <f t="shared" si="13"/>
        <v>0</v>
      </c>
      <c r="U37" s="188">
        <f t="shared" si="14"/>
        <v>0</v>
      </c>
      <c r="V37" s="274"/>
      <c r="W37" s="275"/>
      <c r="X37" s="276"/>
      <c r="Y37" s="108" t="str">
        <f t="shared" si="6"/>
        <v>Empty budget line</v>
      </c>
    </row>
    <row r="38" spans="1:25">
      <c r="A38" s="277"/>
      <c r="B38" s="278"/>
      <c r="C38" s="1"/>
      <c r="D38" s="1"/>
      <c r="E38" s="3"/>
      <c r="F38" s="5" t="s">
        <v>36</v>
      </c>
      <c r="G38" s="31">
        <f t="shared" si="0"/>
        <v>0</v>
      </c>
      <c r="H38" s="5" t="s">
        <v>36</v>
      </c>
      <c r="I38" s="4"/>
      <c r="J38" s="31">
        <f>G38-I38</f>
        <v>0</v>
      </c>
      <c r="K38" s="186">
        <f>IFERROR(J38/G38,0)</f>
        <v>0</v>
      </c>
      <c r="L38" s="179"/>
      <c r="M38" s="174"/>
      <c r="N38" s="1"/>
      <c r="O38" s="3"/>
      <c r="P38" s="5" t="s">
        <v>36</v>
      </c>
      <c r="Q38" s="193">
        <f t="shared" si="3"/>
        <v>0</v>
      </c>
      <c r="R38" s="5" t="s">
        <v>36</v>
      </c>
      <c r="S38" s="3"/>
      <c r="T38" s="31">
        <f>Q38-S38</f>
        <v>0</v>
      </c>
      <c r="U38" s="188">
        <f>IFERROR(T38/Q38,0)</f>
        <v>0</v>
      </c>
      <c r="V38" s="274"/>
      <c r="W38" s="275"/>
      <c r="X38" s="276"/>
      <c r="Y38" s="108" t="str">
        <f t="shared" si="6"/>
        <v>Empty budget line</v>
      </c>
    </row>
    <row r="39" spans="1:25">
      <c r="A39" s="277"/>
      <c r="B39" s="278"/>
      <c r="C39" s="1"/>
      <c r="D39" s="1"/>
      <c r="E39" s="3"/>
      <c r="F39" s="5" t="s">
        <v>36</v>
      </c>
      <c r="G39" s="31">
        <f t="shared" si="0"/>
        <v>0</v>
      </c>
      <c r="H39" s="5" t="s">
        <v>36</v>
      </c>
      <c r="I39" s="4"/>
      <c r="J39" s="31">
        <f t="shared" ref="J39:J42" si="15">G39-I39</f>
        <v>0</v>
      </c>
      <c r="K39" s="186">
        <f t="shared" ref="K39:K42" si="16">IFERROR(J39/G39,0)</f>
        <v>0</v>
      </c>
      <c r="L39" s="179"/>
      <c r="M39" s="174"/>
      <c r="N39" s="1"/>
      <c r="O39" s="3"/>
      <c r="P39" s="5" t="s">
        <v>36</v>
      </c>
      <c r="Q39" s="193">
        <f t="shared" si="3"/>
        <v>0</v>
      </c>
      <c r="R39" s="5" t="s">
        <v>36</v>
      </c>
      <c r="S39" s="3"/>
      <c r="T39" s="31">
        <f t="shared" ref="T39:T42" si="17">Q39-S39</f>
        <v>0</v>
      </c>
      <c r="U39" s="188">
        <f t="shared" ref="U39:U42" si="18">IFERROR(T39/Q39,0)</f>
        <v>0</v>
      </c>
      <c r="V39" s="274"/>
      <c r="W39" s="275"/>
      <c r="X39" s="276"/>
      <c r="Y39" s="108" t="str">
        <f t="shared" si="6"/>
        <v>Empty budget line</v>
      </c>
    </row>
    <row r="40" spans="1:25">
      <c r="A40" s="277"/>
      <c r="B40" s="278"/>
      <c r="C40" s="1"/>
      <c r="D40" s="1"/>
      <c r="E40" s="3"/>
      <c r="F40" s="5" t="s">
        <v>36</v>
      </c>
      <c r="G40" s="31">
        <f t="shared" si="0"/>
        <v>0</v>
      </c>
      <c r="H40" s="5" t="s">
        <v>36</v>
      </c>
      <c r="I40" s="4"/>
      <c r="J40" s="31">
        <f t="shared" si="15"/>
        <v>0</v>
      </c>
      <c r="K40" s="186">
        <f t="shared" si="16"/>
        <v>0</v>
      </c>
      <c r="L40" s="179"/>
      <c r="M40" s="174"/>
      <c r="N40" s="1"/>
      <c r="O40" s="3"/>
      <c r="P40" s="5" t="s">
        <v>36</v>
      </c>
      <c r="Q40" s="193">
        <f t="shared" si="3"/>
        <v>0</v>
      </c>
      <c r="R40" s="5" t="s">
        <v>36</v>
      </c>
      <c r="S40" s="3"/>
      <c r="T40" s="31">
        <f t="shared" si="17"/>
        <v>0</v>
      </c>
      <c r="U40" s="188">
        <f t="shared" si="18"/>
        <v>0</v>
      </c>
      <c r="V40" s="274"/>
      <c r="W40" s="275"/>
      <c r="X40" s="276"/>
      <c r="Y40" s="108" t="str">
        <f t="shared" si="6"/>
        <v>Empty budget line</v>
      </c>
    </row>
    <row r="41" spans="1:25">
      <c r="A41" s="277"/>
      <c r="B41" s="278"/>
      <c r="C41" s="1"/>
      <c r="D41" s="1"/>
      <c r="E41" s="3"/>
      <c r="F41" s="5" t="s">
        <v>36</v>
      </c>
      <c r="G41" s="31">
        <f t="shared" si="0"/>
        <v>0</v>
      </c>
      <c r="H41" s="5" t="s">
        <v>36</v>
      </c>
      <c r="I41" s="4"/>
      <c r="J41" s="31">
        <f t="shared" si="15"/>
        <v>0</v>
      </c>
      <c r="K41" s="186">
        <f t="shared" si="16"/>
        <v>0</v>
      </c>
      <c r="L41" s="179"/>
      <c r="M41" s="174"/>
      <c r="N41" s="1"/>
      <c r="O41" s="3"/>
      <c r="P41" s="5" t="s">
        <v>36</v>
      </c>
      <c r="Q41" s="193">
        <f t="shared" si="3"/>
        <v>0</v>
      </c>
      <c r="R41" s="5" t="s">
        <v>36</v>
      </c>
      <c r="S41" s="3"/>
      <c r="T41" s="31">
        <f t="shared" si="17"/>
        <v>0</v>
      </c>
      <c r="U41" s="188">
        <f t="shared" si="18"/>
        <v>0</v>
      </c>
      <c r="V41" s="274"/>
      <c r="W41" s="275"/>
      <c r="X41" s="276"/>
      <c r="Y41" s="108" t="str">
        <f t="shared" si="6"/>
        <v>Empty budget line</v>
      </c>
    </row>
    <row r="42" spans="1:25">
      <c r="A42" s="277"/>
      <c r="B42" s="278"/>
      <c r="C42" s="1"/>
      <c r="D42" s="1"/>
      <c r="E42" s="3"/>
      <c r="F42" s="5" t="s">
        <v>36</v>
      </c>
      <c r="G42" s="31">
        <f t="shared" si="0"/>
        <v>0</v>
      </c>
      <c r="H42" s="5" t="s">
        <v>36</v>
      </c>
      <c r="I42" s="4"/>
      <c r="J42" s="31">
        <f t="shared" si="15"/>
        <v>0</v>
      </c>
      <c r="K42" s="186">
        <f t="shared" si="16"/>
        <v>0</v>
      </c>
      <c r="L42" s="179"/>
      <c r="M42" s="174"/>
      <c r="N42" s="1"/>
      <c r="O42" s="3"/>
      <c r="P42" s="5" t="s">
        <v>36</v>
      </c>
      <c r="Q42" s="193">
        <f t="shared" si="3"/>
        <v>0</v>
      </c>
      <c r="R42" s="5" t="s">
        <v>36</v>
      </c>
      <c r="S42" s="3"/>
      <c r="T42" s="31">
        <f t="shared" si="17"/>
        <v>0</v>
      </c>
      <c r="U42" s="188">
        <f t="shared" si="18"/>
        <v>0</v>
      </c>
      <c r="V42" s="274"/>
      <c r="W42" s="275"/>
      <c r="X42" s="276"/>
      <c r="Y42" s="108" t="str">
        <f t="shared" si="6"/>
        <v>Empty budget line</v>
      </c>
    </row>
    <row r="43" spans="1:25">
      <c r="A43" s="277"/>
      <c r="B43" s="278"/>
      <c r="C43" s="1"/>
      <c r="D43" s="1"/>
      <c r="E43" s="3"/>
      <c r="F43" s="5" t="s">
        <v>36</v>
      </c>
      <c r="G43" s="31">
        <f t="shared" si="0"/>
        <v>0</v>
      </c>
      <c r="H43" s="5" t="s">
        <v>36</v>
      </c>
      <c r="I43" s="4"/>
      <c r="J43" s="31">
        <f>G43-I43</f>
        <v>0</v>
      </c>
      <c r="K43" s="186">
        <f>IFERROR(J43/G43,0)</f>
        <v>0</v>
      </c>
      <c r="L43" s="179"/>
      <c r="M43" s="174"/>
      <c r="N43" s="1"/>
      <c r="O43" s="3"/>
      <c r="P43" s="5" t="s">
        <v>36</v>
      </c>
      <c r="Q43" s="193">
        <f t="shared" si="3"/>
        <v>0</v>
      </c>
      <c r="R43" s="5" t="s">
        <v>36</v>
      </c>
      <c r="S43" s="3"/>
      <c r="T43" s="31">
        <f>Q43-S43</f>
        <v>0</v>
      </c>
      <c r="U43" s="188">
        <f>IFERROR(T43/Q43,0)</f>
        <v>0</v>
      </c>
      <c r="V43" s="274"/>
      <c r="W43" s="275"/>
      <c r="X43" s="276"/>
      <c r="Y43" s="108" t="str">
        <f t="shared" si="6"/>
        <v>Empty budget line</v>
      </c>
    </row>
    <row r="44" spans="1:25">
      <c r="A44" s="277"/>
      <c r="B44" s="278"/>
      <c r="C44" s="1"/>
      <c r="D44" s="1"/>
      <c r="E44" s="3"/>
      <c r="F44" s="5" t="s">
        <v>36</v>
      </c>
      <c r="G44" s="31">
        <f t="shared" si="0"/>
        <v>0</v>
      </c>
      <c r="H44" s="5" t="s">
        <v>36</v>
      </c>
      <c r="I44" s="4"/>
      <c r="J44" s="31">
        <f t="shared" ref="J44:J47" si="19">G44-I44</f>
        <v>0</v>
      </c>
      <c r="K44" s="186">
        <f t="shared" ref="K44:K47" si="20">IFERROR(J44/G44,0)</f>
        <v>0</v>
      </c>
      <c r="L44" s="179"/>
      <c r="M44" s="174"/>
      <c r="N44" s="1"/>
      <c r="O44" s="3"/>
      <c r="P44" s="5" t="s">
        <v>36</v>
      </c>
      <c r="Q44" s="193">
        <f t="shared" si="3"/>
        <v>0</v>
      </c>
      <c r="R44" s="5" t="s">
        <v>36</v>
      </c>
      <c r="S44" s="3"/>
      <c r="T44" s="31">
        <f t="shared" ref="T44:T47" si="21">Q44-S44</f>
        <v>0</v>
      </c>
      <c r="U44" s="188">
        <f t="shared" ref="U44:U47" si="22">IFERROR(T44/Q44,0)</f>
        <v>0</v>
      </c>
      <c r="V44" s="274"/>
      <c r="W44" s="275"/>
      <c r="X44" s="276"/>
      <c r="Y44" s="108" t="str">
        <f t="shared" si="6"/>
        <v>Empty budget line</v>
      </c>
    </row>
    <row r="45" spans="1:25">
      <c r="A45" s="277"/>
      <c r="B45" s="278"/>
      <c r="C45" s="1"/>
      <c r="D45" s="1"/>
      <c r="E45" s="3"/>
      <c r="F45" s="5" t="s">
        <v>36</v>
      </c>
      <c r="G45" s="31">
        <f t="shared" si="0"/>
        <v>0</v>
      </c>
      <c r="H45" s="5" t="s">
        <v>36</v>
      </c>
      <c r="I45" s="4"/>
      <c r="J45" s="31">
        <f t="shared" si="19"/>
        <v>0</v>
      </c>
      <c r="K45" s="186">
        <f t="shared" si="20"/>
        <v>0</v>
      </c>
      <c r="L45" s="179"/>
      <c r="M45" s="174"/>
      <c r="N45" s="1"/>
      <c r="O45" s="3"/>
      <c r="P45" s="5" t="s">
        <v>36</v>
      </c>
      <c r="Q45" s="193">
        <f t="shared" si="3"/>
        <v>0</v>
      </c>
      <c r="R45" s="5" t="s">
        <v>36</v>
      </c>
      <c r="S45" s="3"/>
      <c r="T45" s="31">
        <f t="shared" si="21"/>
        <v>0</v>
      </c>
      <c r="U45" s="188">
        <f t="shared" si="22"/>
        <v>0</v>
      </c>
      <c r="V45" s="274"/>
      <c r="W45" s="275"/>
      <c r="X45" s="276"/>
      <c r="Y45" s="108" t="str">
        <f t="shared" si="6"/>
        <v>Empty budget line</v>
      </c>
    </row>
    <row r="46" spans="1:25">
      <c r="A46" s="277"/>
      <c r="B46" s="278"/>
      <c r="C46" s="1"/>
      <c r="D46" s="1"/>
      <c r="E46" s="3"/>
      <c r="F46" s="5" t="s">
        <v>36</v>
      </c>
      <c r="G46" s="31">
        <f t="shared" si="0"/>
        <v>0</v>
      </c>
      <c r="H46" s="5" t="s">
        <v>36</v>
      </c>
      <c r="I46" s="4"/>
      <c r="J46" s="31">
        <f t="shared" si="19"/>
        <v>0</v>
      </c>
      <c r="K46" s="186">
        <f t="shared" si="20"/>
        <v>0</v>
      </c>
      <c r="L46" s="179"/>
      <c r="M46" s="174"/>
      <c r="N46" s="1"/>
      <c r="O46" s="3"/>
      <c r="P46" s="5" t="s">
        <v>36</v>
      </c>
      <c r="Q46" s="193">
        <f t="shared" si="3"/>
        <v>0</v>
      </c>
      <c r="R46" s="5" t="s">
        <v>36</v>
      </c>
      <c r="S46" s="3"/>
      <c r="T46" s="31">
        <f t="shared" si="21"/>
        <v>0</v>
      </c>
      <c r="U46" s="188">
        <f t="shared" si="22"/>
        <v>0</v>
      </c>
      <c r="V46" s="274"/>
      <c r="W46" s="275"/>
      <c r="X46" s="276"/>
      <c r="Y46" s="108" t="str">
        <f t="shared" si="6"/>
        <v>Empty budget line</v>
      </c>
    </row>
    <row r="47" spans="1:25">
      <c r="A47" s="277"/>
      <c r="B47" s="278"/>
      <c r="C47" s="1"/>
      <c r="D47" s="1"/>
      <c r="E47" s="3"/>
      <c r="F47" s="5" t="s">
        <v>36</v>
      </c>
      <c r="G47" s="31">
        <f t="shared" si="0"/>
        <v>0</v>
      </c>
      <c r="H47" s="5" t="s">
        <v>36</v>
      </c>
      <c r="I47" s="4"/>
      <c r="J47" s="31">
        <f t="shared" si="19"/>
        <v>0</v>
      </c>
      <c r="K47" s="186">
        <f t="shared" si="20"/>
        <v>0</v>
      </c>
      <c r="L47" s="179"/>
      <c r="M47" s="174"/>
      <c r="N47" s="1"/>
      <c r="O47" s="3"/>
      <c r="P47" s="5" t="s">
        <v>36</v>
      </c>
      <c r="Q47" s="193">
        <f t="shared" si="3"/>
        <v>0</v>
      </c>
      <c r="R47" s="5" t="s">
        <v>36</v>
      </c>
      <c r="S47" s="3"/>
      <c r="T47" s="31">
        <f t="shared" si="21"/>
        <v>0</v>
      </c>
      <c r="U47" s="188">
        <f t="shared" si="22"/>
        <v>0</v>
      </c>
      <c r="V47" s="274"/>
      <c r="W47" s="275"/>
      <c r="X47" s="276"/>
      <c r="Y47" s="108" t="str">
        <f t="shared" si="6"/>
        <v>Empty budget line</v>
      </c>
    </row>
    <row r="48" spans="1:25">
      <c r="A48" s="277"/>
      <c r="B48" s="278"/>
      <c r="C48" s="1"/>
      <c r="D48" s="1"/>
      <c r="E48" s="3"/>
      <c r="F48" s="5" t="s">
        <v>36</v>
      </c>
      <c r="G48" s="31">
        <f t="shared" si="0"/>
        <v>0</v>
      </c>
      <c r="H48" s="5" t="s">
        <v>36</v>
      </c>
      <c r="I48" s="4"/>
      <c r="J48" s="31">
        <f>G48-I48</f>
        <v>0</v>
      </c>
      <c r="K48" s="186">
        <f>IFERROR(J48/G48,0)</f>
        <v>0</v>
      </c>
      <c r="L48" s="179"/>
      <c r="M48" s="174"/>
      <c r="N48" s="1"/>
      <c r="O48" s="3"/>
      <c r="P48" s="5" t="s">
        <v>36</v>
      </c>
      <c r="Q48" s="193">
        <f t="shared" si="3"/>
        <v>0</v>
      </c>
      <c r="R48" s="5" t="s">
        <v>36</v>
      </c>
      <c r="S48" s="3"/>
      <c r="T48" s="31">
        <f>Q48-S48</f>
        <v>0</v>
      </c>
      <c r="U48" s="188">
        <f>IFERROR(T48/Q48,0)</f>
        <v>0</v>
      </c>
      <c r="V48" s="274"/>
      <c r="W48" s="275"/>
      <c r="X48" s="276"/>
      <c r="Y48" s="108" t="str">
        <f t="shared" si="6"/>
        <v>Empty budget line</v>
      </c>
    </row>
    <row r="49" spans="1:25">
      <c r="A49" s="277"/>
      <c r="B49" s="278"/>
      <c r="C49" s="1"/>
      <c r="D49" s="1"/>
      <c r="E49" s="3"/>
      <c r="F49" s="5" t="s">
        <v>36</v>
      </c>
      <c r="G49" s="31">
        <f t="shared" si="0"/>
        <v>0</v>
      </c>
      <c r="H49" s="5" t="s">
        <v>36</v>
      </c>
      <c r="I49" s="4"/>
      <c r="J49" s="31">
        <f t="shared" ref="J49:J52" si="23">G49-I49</f>
        <v>0</v>
      </c>
      <c r="K49" s="186">
        <f t="shared" ref="K49:K52" si="24">IFERROR(J49/G49,0)</f>
        <v>0</v>
      </c>
      <c r="L49" s="179"/>
      <c r="M49" s="174"/>
      <c r="N49" s="1"/>
      <c r="O49" s="3"/>
      <c r="P49" s="5" t="s">
        <v>36</v>
      </c>
      <c r="Q49" s="193">
        <f t="shared" si="3"/>
        <v>0</v>
      </c>
      <c r="R49" s="5" t="s">
        <v>36</v>
      </c>
      <c r="S49" s="3"/>
      <c r="T49" s="31">
        <f t="shared" ref="T49:T52" si="25">Q49-S49</f>
        <v>0</v>
      </c>
      <c r="U49" s="188">
        <f t="shared" ref="U49:U52" si="26">IFERROR(T49/Q49,0)</f>
        <v>0</v>
      </c>
      <c r="V49" s="274"/>
      <c r="W49" s="275"/>
      <c r="X49" s="276"/>
      <c r="Y49" s="108" t="str">
        <f t="shared" si="6"/>
        <v>Empty budget line</v>
      </c>
    </row>
    <row r="50" spans="1:25">
      <c r="A50" s="277"/>
      <c r="B50" s="278"/>
      <c r="C50" s="1"/>
      <c r="D50" s="1"/>
      <c r="E50" s="3"/>
      <c r="F50" s="5" t="s">
        <v>36</v>
      </c>
      <c r="G50" s="31">
        <f t="shared" si="0"/>
        <v>0</v>
      </c>
      <c r="H50" s="5" t="s">
        <v>36</v>
      </c>
      <c r="I50" s="4"/>
      <c r="J50" s="31">
        <f t="shared" si="23"/>
        <v>0</v>
      </c>
      <c r="K50" s="186">
        <f t="shared" si="24"/>
        <v>0</v>
      </c>
      <c r="L50" s="179"/>
      <c r="M50" s="174"/>
      <c r="N50" s="1"/>
      <c r="O50" s="3"/>
      <c r="P50" s="5" t="s">
        <v>36</v>
      </c>
      <c r="Q50" s="193">
        <f t="shared" si="3"/>
        <v>0</v>
      </c>
      <c r="R50" s="5" t="s">
        <v>36</v>
      </c>
      <c r="S50" s="3"/>
      <c r="T50" s="31">
        <f t="shared" si="25"/>
        <v>0</v>
      </c>
      <c r="U50" s="188">
        <f t="shared" si="26"/>
        <v>0</v>
      </c>
      <c r="V50" s="274"/>
      <c r="W50" s="275"/>
      <c r="X50" s="276"/>
      <c r="Y50" s="108" t="str">
        <f t="shared" si="6"/>
        <v>Empty budget line</v>
      </c>
    </row>
    <row r="51" spans="1:25">
      <c r="A51" s="277"/>
      <c r="B51" s="278"/>
      <c r="C51" s="1"/>
      <c r="D51" s="1"/>
      <c r="E51" s="3"/>
      <c r="F51" s="5" t="s">
        <v>36</v>
      </c>
      <c r="G51" s="31">
        <f t="shared" si="0"/>
        <v>0</v>
      </c>
      <c r="H51" s="5" t="s">
        <v>36</v>
      </c>
      <c r="I51" s="4"/>
      <c r="J51" s="31">
        <f t="shared" si="23"/>
        <v>0</v>
      </c>
      <c r="K51" s="186">
        <f t="shared" si="24"/>
        <v>0</v>
      </c>
      <c r="L51" s="179"/>
      <c r="M51" s="174"/>
      <c r="N51" s="1"/>
      <c r="O51" s="3"/>
      <c r="P51" s="5" t="s">
        <v>36</v>
      </c>
      <c r="Q51" s="193">
        <f t="shared" si="3"/>
        <v>0</v>
      </c>
      <c r="R51" s="5" t="s">
        <v>36</v>
      </c>
      <c r="S51" s="3"/>
      <c r="T51" s="31">
        <f t="shared" si="25"/>
        <v>0</v>
      </c>
      <c r="U51" s="188">
        <f t="shared" si="26"/>
        <v>0</v>
      </c>
      <c r="V51" s="274"/>
      <c r="W51" s="275"/>
      <c r="X51" s="276"/>
      <c r="Y51" s="108" t="str">
        <f t="shared" si="6"/>
        <v>Empty budget line</v>
      </c>
    </row>
    <row r="52" spans="1:25">
      <c r="A52" s="277"/>
      <c r="B52" s="278"/>
      <c r="C52" s="1"/>
      <c r="D52" s="1"/>
      <c r="E52" s="3"/>
      <c r="F52" s="5" t="s">
        <v>36</v>
      </c>
      <c r="G52" s="31">
        <f t="shared" si="0"/>
        <v>0</v>
      </c>
      <c r="H52" s="5" t="s">
        <v>36</v>
      </c>
      <c r="I52" s="4"/>
      <c r="J52" s="31">
        <f t="shared" si="23"/>
        <v>0</v>
      </c>
      <c r="K52" s="186">
        <f t="shared" si="24"/>
        <v>0</v>
      </c>
      <c r="L52" s="179"/>
      <c r="M52" s="174"/>
      <c r="N52" s="1"/>
      <c r="O52" s="3"/>
      <c r="P52" s="5" t="s">
        <v>36</v>
      </c>
      <c r="Q52" s="193">
        <f t="shared" si="3"/>
        <v>0</v>
      </c>
      <c r="R52" s="5" t="s">
        <v>36</v>
      </c>
      <c r="S52" s="3"/>
      <c r="T52" s="31">
        <f t="shared" si="25"/>
        <v>0</v>
      </c>
      <c r="U52" s="188">
        <f t="shared" si="26"/>
        <v>0</v>
      </c>
      <c r="V52" s="274"/>
      <c r="W52" s="275"/>
      <c r="X52" s="276"/>
      <c r="Y52" s="108" t="str">
        <f t="shared" si="6"/>
        <v>Empty budget line</v>
      </c>
    </row>
    <row r="53" spans="1:25">
      <c r="A53" s="277"/>
      <c r="B53" s="278"/>
      <c r="C53" s="1"/>
      <c r="D53" s="1"/>
      <c r="E53" s="3"/>
      <c r="F53" s="5" t="s">
        <v>36</v>
      </c>
      <c r="G53" s="31">
        <f t="shared" si="0"/>
        <v>0</v>
      </c>
      <c r="H53" s="5" t="s">
        <v>36</v>
      </c>
      <c r="I53" s="4"/>
      <c r="J53" s="31">
        <f>G53-I53</f>
        <v>0</v>
      </c>
      <c r="K53" s="186">
        <f>IFERROR(J53/G53,0)</f>
        <v>0</v>
      </c>
      <c r="L53" s="179"/>
      <c r="M53" s="174"/>
      <c r="N53" s="1"/>
      <c r="O53" s="3"/>
      <c r="P53" s="5" t="s">
        <v>36</v>
      </c>
      <c r="Q53" s="193">
        <f t="shared" si="3"/>
        <v>0</v>
      </c>
      <c r="R53" s="5" t="s">
        <v>36</v>
      </c>
      <c r="S53" s="3"/>
      <c r="T53" s="31">
        <f>Q53-S53</f>
        <v>0</v>
      </c>
      <c r="U53" s="188">
        <f>IFERROR(T53/Q53,0)</f>
        <v>0</v>
      </c>
      <c r="V53" s="274"/>
      <c r="W53" s="275"/>
      <c r="X53" s="276"/>
      <c r="Y53" s="108" t="str">
        <f t="shared" si="6"/>
        <v>Empty budget line</v>
      </c>
    </row>
    <row r="54" spans="1:25">
      <c r="A54" s="277"/>
      <c r="B54" s="278"/>
      <c r="C54" s="1"/>
      <c r="D54" s="1"/>
      <c r="E54" s="3"/>
      <c r="F54" s="5" t="s">
        <v>36</v>
      </c>
      <c r="G54" s="31">
        <f t="shared" si="0"/>
        <v>0</v>
      </c>
      <c r="H54" s="5" t="s">
        <v>36</v>
      </c>
      <c r="I54" s="4"/>
      <c r="J54" s="31">
        <f t="shared" ref="J54:J57" si="27">G54-I54</f>
        <v>0</v>
      </c>
      <c r="K54" s="186">
        <f t="shared" ref="K54:K57" si="28">IFERROR(J54/G54,0)</f>
        <v>0</v>
      </c>
      <c r="L54" s="179"/>
      <c r="M54" s="174"/>
      <c r="N54" s="1"/>
      <c r="O54" s="3"/>
      <c r="P54" s="5" t="s">
        <v>36</v>
      </c>
      <c r="Q54" s="193">
        <f t="shared" si="3"/>
        <v>0</v>
      </c>
      <c r="R54" s="5" t="s">
        <v>36</v>
      </c>
      <c r="S54" s="3"/>
      <c r="T54" s="31">
        <f t="shared" ref="T54:T57" si="29">Q54-S54</f>
        <v>0</v>
      </c>
      <c r="U54" s="188">
        <f t="shared" ref="U54:U57" si="30">IFERROR(T54/Q54,0)</f>
        <v>0</v>
      </c>
      <c r="V54" s="274"/>
      <c r="W54" s="275"/>
      <c r="X54" s="276"/>
      <c r="Y54" s="108" t="str">
        <f t="shared" si="6"/>
        <v>Empty budget line</v>
      </c>
    </row>
    <row r="55" spans="1:25">
      <c r="A55" s="277"/>
      <c r="B55" s="278"/>
      <c r="C55" s="1"/>
      <c r="D55" s="1"/>
      <c r="E55" s="3"/>
      <c r="F55" s="5" t="s">
        <v>36</v>
      </c>
      <c r="G55" s="31">
        <f t="shared" si="0"/>
        <v>0</v>
      </c>
      <c r="H55" s="5" t="s">
        <v>36</v>
      </c>
      <c r="I55" s="4"/>
      <c r="J55" s="31">
        <f t="shared" si="27"/>
        <v>0</v>
      </c>
      <c r="K55" s="186">
        <f t="shared" si="28"/>
        <v>0</v>
      </c>
      <c r="L55" s="179"/>
      <c r="M55" s="174"/>
      <c r="N55" s="1"/>
      <c r="O55" s="3"/>
      <c r="P55" s="5" t="s">
        <v>36</v>
      </c>
      <c r="Q55" s="193">
        <f t="shared" si="3"/>
        <v>0</v>
      </c>
      <c r="R55" s="5" t="s">
        <v>36</v>
      </c>
      <c r="S55" s="3"/>
      <c r="T55" s="31">
        <f t="shared" si="29"/>
        <v>0</v>
      </c>
      <c r="U55" s="188">
        <f t="shared" si="30"/>
        <v>0</v>
      </c>
      <c r="V55" s="274"/>
      <c r="W55" s="275"/>
      <c r="X55" s="276"/>
      <c r="Y55" s="108" t="str">
        <f t="shared" si="6"/>
        <v>Empty budget line</v>
      </c>
    </row>
    <row r="56" spans="1:25">
      <c r="A56" s="277"/>
      <c r="B56" s="278"/>
      <c r="C56" s="1"/>
      <c r="D56" s="1"/>
      <c r="E56" s="3"/>
      <c r="F56" s="5" t="s">
        <v>36</v>
      </c>
      <c r="G56" s="31">
        <f t="shared" si="0"/>
        <v>0</v>
      </c>
      <c r="H56" s="5" t="s">
        <v>36</v>
      </c>
      <c r="I56" s="4"/>
      <c r="J56" s="31">
        <f t="shared" si="27"/>
        <v>0</v>
      </c>
      <c r="K56" s="186">
        <f t="shared" si="28"/>
        <v>0</v>
      </c>
      <c r="L56" s="179"/>
      <c r="M56" s="174"/>
      <c r="N56" s="1"/>
      <c r="O56" s="3"/>
      <c r="P56" s="5" t="s">
        <v>36</v>
      </c>
      <c r="Q56" s="193">
        <f t="shared" si="3"/>
        <v>0</v>
      </c>
      <c r="R56" s="5" t="s">
        <v>36</v>
      </c>
      <c r="S56" s="3"/>
      <c r="T56" s="31">
        <f t="shared" si="29"/>
        <v>0</v>
      </c>
      <c r="U56" s="188">
        <f t="shared" si="30"/>
        <v>0</v>
      </c>
      <c r="V56" s="274"/>
      <c r="W56" s="275"/>
      <c r="X56" s="276"/>
      <c r="Y56" s="108" t="str">
        <f t="shared" si="6"/>
        <v>Empty budget line</v>
      </c>
    </row>
    <row r="57" spans="1:25">
      <c r="A57" s="277"/>
      <c r="B57" s="278"/>
      <c r="C57" s="1"/>
      <c r="D57" s="1"/>
      <c r="E57" s="3"/>
      <c r="F57" s="5" t="s">
        <v>36</v>
      </c>
      <c r="G57" s="31">
        <f t="shared" si="0"/>
        <v>0</v>
      </c>
      <c r="H57" s="5" t="s">
        <v>36</v>
      </c>
      <c r="I57" s="4"/>
      <c r="J57" s="31">
        <f t="shared" si="27"/>
        <v>0</v>
      </c>
      <c r="K57" s="186">
        <f t="shared" si="28"/>
        <v>0</v>
      </c>
      <c r="L57" s="179"/>
      <c r="M57" s="174"/>
      <c r="N57" s="1"/>
      <c r="O57" s="3"/>
      <c r="P57" s="5" t="s">
        <v>36</v>
      </c>
      <c r="Q57" s="193">
        <f t="shared" si="3"/>
        <v>0</v>
      </c>
      <c r="R57" s="5" t="s">
        <v>36</v>
      </c>
      <c r="S57" s="3"/>
      <c r="T57" s="31">
        <f t="shared" si="29"/>
        <v>0</v>
      </c>
      <c r="U57" s="188">
        <f t="shared" si="30"/>
        <v>0</v>
      </c>
      <c r="V57" s="274"/>
      <c r="W57" s="275"/>
      <c r="X57" s="276"/>
      <c r="Y57" s="108" t="str">
        <f t="shared" si="6"/>
        <v>Empty budget line</v>
      </c>
    </row>
    <row r="58" spans="1:25">
      <c r="A58" s="277"/>
      <c r="B58" s="278"/>
      <c r="C58" s="1"/>
      <c r="D58" s="1"/>
      <c r="E58" s="3"/>
      <c r="F58" s="5" t="s">
        <v>36</v>
      </c>
      <c r="G58" s="31">
        <f t="shared" si="0"/>
        <v>0</v>
      </c>
      <c r="H58" s="5" t="s">
        <v>36</v>
      </c>
      <c r="I58" s="4"/>
      <c r="J58" s="31">
        <f>G58-I58</f>
        <v>0</v>
      </c>
      <c r="K58" s="186">
        <f>IFERROR(J58/G58,0)</f>
        <v>0</v>
      </c>
      <c r="L58" s="179"/>
      <c r="M58" s="174"/>
      <c r="N58" s="1"/>
      <c r="O58" s="3"/>
      <c r="P58" s="5" t="s">
        <v>36</v>
      </c>
      <c r="Q58" s="193">
        <f t="shared" si="3"/>
        <v>0</v>
      </c>
      <c r="R58" s="5" t="s">
        <v>36</v>
      </c>
      <c r="S58" s="3"/>
      <c r="T58" s="31">
        <f>Q58-S58</f>
        <v>0</v>
      </c>
      <c r="U58" s="188">
        <f>IFERROR(T58/Q58,0)</f>
        <v>0</v>
      </c>
      <c r="V58" s="274"/>
      <c r="W58" s="275"/>
      <c r="X58" s="276"/>
      <c r="Y58" s="108" t="str">
        <f t="shared" si="6"/>
        <v>Empty budget line</v>
      </c>
    </row>
    <row r="59" spans="1:25">
      <c r="A59" s="277"/>
      <c r="B59" s="278"/>
      <c r="C59" s="1"/>
      <c r="D59" s="1"/>
      <c r="E59" s="3"/>
      <c r="F59" s="5" t="s">
        <v>36</v>
      </c>
      <c r="G59" s="31">
        <f t="shared" si="0"/>
        <v>0</v>
      </c>
      <c r="H59" s="5" t="s">
        <v>36</v>
      </c>
      <c r="I59" s="4"/>
      <c r="J59" s="31">
        <f t="shared" ref="J59:J62" si="31">G59-I59</f>
        <v>0</v>
      </c>
      <c r="K59" s="186">
        <f t="shared" ref="K59:K62" si="32">IFERROR(J59/G59,0)</f>
        <v>0</v>
      </c>
      <c r="L59" s="179"/>
      <c r="M59" s="174"/>
      <c r="N59" s="1"/>
      <c r="O59" s="3"/>
      <c r="P59" s="5" t="s">
        <v>36</v>
      </c>
      <c r="Q59" s="193">
        <f t="shared" si="3"/>
        <v>0</v>
      </c>
      <c r="R59" s="5" t="s">
        <v>36</v>
      </c>
      <c r="S59" s="3"/>
      <c r="T59" s="31">
        <f t="shared" ref="T59:T62" si="33">Q59-S59</f>
        <v>0</v>
      </c>
      <c r="U59" s="188">
        <f t="shared" ref="U59:U62" si="34">IFERROR(T59/Q59,0)</f>
        <v>0</v>
      </c>
      <c r="V59" s="274"/>
      <c r="W59" s="275"/>
      <c r="X59" s="276"/>
      <c r="Y59" s="108" t="str">
        <f t="shared" si="6"/>
        <v>Empty budget line</v>
      </c>
    </row>
    <row r="60" spans="1:25">
      <c r="A60" s="277"/>
      <c r="B60" s="278"/>
      <c r="C60" s="1"/>
      <c r="D60" s="1"/>
      <c r="E60" s="3"/>
      <c r="F60" s="5" t="s">
        <v>36</v>
      </c>
      <c r="G60" s="31">
        <f t="shared" si="0"/>
        <v>0</v>
      </c>
      <c r="H60" s="5" t="s">
        <v>36</v>
      </c>
      <c r="I60" s="4"/>
      <c r="J60" s="31">
        <f t="shared" si="31"/>
        <v>0</v>
      </c>
      <c r="K60" s="186">
        <f t="shared" si="32"/>
        <v>0</v>
      </c>
      <c r="L60" s="179"/>
      <c r="M60" s="174"/>
      <c r="N60" s="1"/>
      <c r="O60" s="3"/>
      <c r="P60" s="5" t="s">
        <v>36</v>
      </c>
      <c r="Q60" s="193">
        <f t="shared" si="3"/>
        <v>0</v>
      </c>
      <c r="R60" s="5" t="s">
        <v>36</v>
      </c>
      <c r="S60" s="3"/>
      <c r="T60" s="31">
        <f t="shared" si="33"/>
        <v>0</v>
      </c>
      <c r="U60" s="188">
        <f t="shared" si="34"/>
        <v>0</v>
      </c>
      <c r="V60" s="274"/>
      <c r="W60" s="275"/>
      <c r="X60" s="276"/>
      <c r="Y60" s="108" t="str">
        <f t="shared" si="6"/>
        <v>Empty budget line</v>
      </c>
    </row>
    <row r="61" spans="1:25">
      <c r="A61" s="277"/>
      <c r="B61" s="278"/>
      <c r="C61" s="1"/>
      <c r="D61" s="1"/>
      <c r="E61" s="3"/>
      <c r="F61" s="5" t="s">
        <v>36</v>
      </c>
      <c r="G61" s="31">
        <f t="shared" si="0"/>
        <v>0</v>
      </c>
      <c r="H61" s="5" t="s">
        <v>36</v>
      </c>
      <c r="I61" s="4"/>
      <c r="J61" s="31">
        <f t="shared" si="31"/>
        <v>0</v>
      </c>
      <c r="K61" s="186">
        <f t="shared" si="32"/>
        <v>0</v>
      </c>
      <c r="L61" s="179"/>
      <c r="M61" s="174"/>
      <c r="N61" s="1"/>
      <c r="O61" s="3"/>
      <c r="P61" s="5" t="s">
        <v>36</v>
      </c>
      <c r="Q61" s="193">
        <f t="shared" si="3"/>
        <v>0</v>
      </c>
      <c r="R61" s="5" t="s">
        <v>36</v>
      </c>
      <c r="S61" s="3"/>
      <c r="T61" s="31">
        <f t="shared" si="33"/>
        <v>0</v>
      </c>
      <c r="U61" s="188">
        <f t="shared" si="34"/>
        <v>0</v>
      </c>
      <c r="V61" s="274"/>
      <c r="W61" s="275"/>
      <c r="X61" s="276"/>
      <c r="Y61" s="108" t="str">
        <f t="shared" si="6"/>
        <v>Empty budget line</v>
      </c>
    </row>
    <row r="62" spans="1:25">
      <c r="A62" s="277"/>
      <c r="B62" s="278"/>
      <c r="C62" s="1"/>
      <c r="D62" s="1"/>
      <c r="E62" s="3"/>
      <c r="F62" s="5" t="s">
        <v>36</v>
      </c>
      <c r="G62" s="31">
        <f t="shared" si="0"/>
        <v>0</v>
      </c>
      <c r="H62" s="5" t="s">
        <v>36</v>
      </c>
      <c r="I62" s="4"/>
      <c r="J62" s="31">
        <f t="shared" si="31"/>
        <v>0</v>
      </c>
      <c r="K62" s="186">
        <f t="shared" si="32"/>
        <v>0</v>
      </c>
      <c r="L62" s="179"/>
      <c r="M62" s="174"/>
      <c r="N62" s="1"/>
      <c r="O62" s="3"/>
      <c r="P62" s="5" t="s">
        <v>36</v>
      </c>
      <c r="Q62" s="193">
        <f t="shared" si="3"/>
        <v>0</v>
      </c>
      <c r="R62" s="5" t="s">
        <v>36</v>
      </c>
      <c r="S62" s="3"/>
      <c r="T62" s="31">
        <f t="shared" si="33"/>
        <v>0</v>
      </c>
      <c r="U62" s="188">
        <f t="shared" si="34"/>
        <v>0</v>
      </c>
      <c r="V62" s="274"/>
      <c r="W62" s="275"/>
      <c r="X62" s="276"/>
      <c r="Y62" s="108" t="str">
        <f t="shared" si="6"/>
        <v>Empty budget line</v>
      </c>
    </row>
    <row r="63" spans="1:25">
      <c r="A63" s="277"/>
      <c r="B63" s="278"/>
      <c r="C63" s="1"/>
      <c r="D63" s="1"/>
      <c r="E63" s="3"/>
      <c r="F63" s="5" t="s">
        <v>36</v>
      </c>
      <c r="G63" s="31">
        <f t="shared" si="0"/>
        <v>0</v>
      </c>
      <c r="H63" s="5" t="s">
        <v>36</v>
      </c>
      <c r="I63" s="4"/>
      <c r="J63" s="31">
        <f>G63-I63</f>
        <v>0</v>
      </c>
      <c r="K63" s="186">
        <f>IFERROR(J63/G63,0)</f>
        <v>0</v>
      </c>
      <c r="L63" s="179"/>
      <c r="M63" s="174"/>
      <c r="N63" s="1"/>
      <c r="O63" s="3"/>
      <c r="P63" s="5" t="s">
        <v>36</v>
      </c>
      <c r="Q63" s="193">
        <f t="shared" si="3"/>
        <v>0</v>
      </c>
      <c r="R63" s="5" t="s">
        <v>36</v>
      </c>
      <c r="S63" s="3"/>
      <c r="T63" s="31">
        <f>Q63-S63</f>
        <v>0</v>
      </c>
      <c r="U63" s="188">
        <f>IFERROR(T63/Q63,0)</f>
        <v>0</v>
      </c>
      <c r="V63" s="274"/>
      <c r="W63" s="275"/>
      <c r="X63" s="276"/>
      <c r="Y63" s="108" t="str">
        <f t="shared" si="6"/>
        <v>Empty budget line</v>
      </c>
    </row>
    <row r="64" spans="1:25">
      <c r="A64" s="277"/>
      <c r="B64" s="278"/>
      <c r="C64" s="1"/>
      <c r="D64" s="1"/>
      <c r="E64" s="3"/>
      <c r="F64" s="5" t="s">
        <v>36</v>
      </c>
      <c r="G64" s="31">
        <f t="shared" si="0"/>
        <v>0</v>
      </c>
      <c r="H64" s="5" t="s">
        <v>36</v>
      </c>
      <c r="I64" s="4"/>
      <c r="J64" s="31">
        <f t="shared" ref="J64:J67" si="35">G64-I64</f>
        <v>0</v>
      </c>
      <c r="K64" s="186">
        <f t="shared" ref="K64:K67" si="36">IFERROR(J64/G64,0)</f>
        <v>0</v>
      </c>
      <c r="L64" s="179"/>
      <c r="M64" s="174"/>
      <c r="N64" s="1"/>
      <c r="O64" s="3"/>
      <c r="P64" s="5" t="s">
        <v>36</v>
      </c>
      <c r="Q64" s="193">
        <f t="shared" si="3"/>
        <v>0</v>
      </c>
      <c r="R64" s="5" t="s">
        <v>36</v>
      </c>
      <c r="S64" s="3"/>
      <c r="T64" s="31">
        <f t="shared" ref="T64:T67" si="37">Q64-S64</f>
        <v>0</v>
      </c>
      <c r="U64" s="188">
        <f t="shared" ref="U64:U67" si="38">IFERROR(T64/Q64,0)</f>
        <v>0</v>
      </c>
      <c r="V64" s="274"/>
      <c r="W64" s="275"/>
      <c r="X64" s="276"/>
      <c r="Y64" s="108" t="str">
        <f t="shared" si="6"/>
        <v>Empty budget line</v>
      </c>
    </row>
    <row r="65" spans="1:25">
      <c r="A65" s="277"/>
      <c r="B65" s="278"/>
      <c r="C65" s="1"/>
      <c r="D65" s="1"/>
      <c r="E65" s="3"/>
      <c r="F65" s="5" t="s">
        <v>36</v>
      </c>
      <c r="G65" s="31">
        <f t="shared" si="0"/>
        <v>0</v>
      </c>
      <c r="H65" s="5" t="s">
        <v>36</v>
      </c>
      <c r="I65" s="4"/>
      <c r="J65" s="31">
        <f t="shared" si="35"/>
        <v>0</v>
      </c>
      <c r="K65" s="186">
        <f t="shared" si="36"/>
        <v>0</v>
      </c>
      <c r="L65" s="179"/>
      <c r="M65" s="174"/>
      <c r="N65" s="1"/>
      <c r="O65" s="3"/>
      <c r="P65" s="5" t="s">
        <v>36</v>
      </c>
      <c r="Q65" s="193">
        <f t="shared" si="3"/>
        <v>0</v>
      </c>
      <c r="R65" s="5" t="s">
        <v>36</v>
      </c>
      <c r="S65" s="3"/>
      <c r="T65" s="31">
        <f t="shared" si="37"/>
        <v>0</v>
      </c>
      <c r="U65" s="188">
        <f t="shared" si="38"/>
        <v>0</v>
      </c>
      <c r="V65" s="274"/>
      <c r="W65" s="275"/>
      <c r="X65" s="276"/>
      <c r="Y65" s="108" t="str">
        <f t="shared" si="6"/>
        <v>Empty budget line</v>
      </c>
    </row>
    <row r="66" spans="1:25">
      <c r="A66" s="277"/>
      <c r="B66" s="278"/>
      <c r="C66" s="1"/>
      <c r="D66" s="1"/>
      <c r="E66" s="3"/>
      <c r="F66" s="5" t="s">
        <v>36</v>
      </c>
      <c r="G66" s="31">
        <f t="shared" si="0"/>
        <v>0</v>
      </c>
      <c r="H66" s="5" t="s">
        <v>36</v>
      </c>
      <c r="I66" s="4"/>
      <c r="J66" s="31">
        <f t="shared" si="35"/>
        <v>0</v>
      </c>
      <c r="K66" s="186">
        <f t="shared" si="36"/>
        <v>0</v>
      </c>
      <c r="L66" s="179"/>
      <c r="M66" s="174"/>
      <c r="N66" s="1"/>
      <c r="O66" s="3"/>
      <c r="P66" s="5" t="s">
        <v>36</v>
      </c>
      <c r="Q66" s="193">
        <f t="shared" si="3"/>
        <v>0</v>
      </c>
      <c r="R66" s="5" t="s">
        <v>36</v>
      </c>
      <c r="S66" s="3"/>
      <c r="T66" s="31">
        <f t="shared" si="37"/>
        <v>0</v>
      </c>
      <c r="U66" s="188">
        <f t="shared" si="38"/>
        <v>0</v>
      </c>
      <c r="V66" s="274"/>
      <c r="W66" s="275"/>
      <c r="X66" s="276"/>
      <c r="Y66" s="108" t="str">
        <f t="shared" si="6"/>
        <v>Empty budget line</v>
      </c>
    </row>
    <row r="67" spans="1:25">
      <c r="A67" s="277"/>
      <c r="B67" s="278"/>
      <c r="C67" s="1"/>
      <c r="D67" s="1"/>
      <c r="E67" s="3"/>
      <c r="F67" s="5" t="s">
        <v>36</v>
      </c>
      <c r="G67" s="31">
        <f t="shared" si="0"/>
        <v>0</v>
      </c>
      <c r="H67" s="5" t="s">
        <v>36</v>
      </c>
      <c r="I67" s="4"/>
      <c r="J67" s="31">
        <f t="shared" si="35"/>
        <v>0</v>
      </c>
      <c r="K67" s="186">
        <f t="shared" si="36"/>
        <v>0</v>
      </c>
      <c r="L67" s="179"/>
      <c r="M67" s="174"/>
      <c r="N67" s="1"/>
      <c r="O67" s="3"/>
      <c r="P67" s="5" t="s">
        <v>36</v>
      </c>
      <c r="Q67" s="193">
        <f t="shared" si="3"/>
        <v>0</v>
      </c>
      <c r="R67" s="5" t="s">
        <v>36</v>
      </c>
      <c r="S67" s="3"/>
      <c r="T67" s="31">
        <f t="shared" si="37"/>
        <v>0</v>
      </c>
      <c r="U67" s="188">
        <f t="shared" si="38"/>
        <v>0</v>
      </c>
      <c r="V67" s="274"/>
      <c r="W67" s="275"/>
      <c r="X67" s="276"/>
      <c r="Y67" s="108" t="str">
        <f t="shared" si="6"/>
        <v>Empty budget line</v>
      </c>
    </row>
    <row r="68" spans="1:25">
      <c r="A68" s="277"/>
      <c r="B68" s="278"/>
      <c r="C68" s="1"/>
      <c r="D68" s="1"/>
      <c r="E68" s="3"/>
      <c r="F68" s="5" t="s">
        <v>36</v>
      </c>
      <c r="G68" s="31">
        <f t="shared" si="0"/>
        <v>0</v>
      </c>
      <c r="H68" s="5" t="s">
        <v>36</v>
      </c>
      <c r="I68" s="4"/>
      <c r="J68" s="31">
        <f>G68-I68</f>
        <v>0</v>
      </c>
      <c r="K68" s="186">
        <f>IFERROR(J68/G68,0)</f>
        <v>0</v>
      </c>
      <c r="L68" s="179"/>
      <c r="M68" s="174"/>
      <c r="N68" s="1"/>
      <c r="O68" s="3"/>
      <c r="P68" s="5" t="s">
        <v>36</v>
      </c>
      <c r="Q68" s="193">
        <f t="shared" si="3"/>
        <v>0</v>
      </c>
      <c r="R68" s="5" t="s">
        <v>36</v>
      </c>
      <c r="S68" s="3"/>
      <c r="T68" s="31">
        <f>Q68-S68</f>
        <v>0</v>
      </c>
      <c r="U68" s="188">
        <f>IFERROR(T68/Q68,0)</f>
        <v>0</v>
      </c>
      <c r="V68" s="274"/>
      <c r="W68" s="275"/>
      <c r="X68" s="276"/>
      <c r="Y68" s="108" t="str">
        <f t="shared" si="6"/>
        <v>Empty budget line</v>
      </c>
    </row>
    <row r="69" spans="1:25">
      <c r="A69" s="277"/>
      <c r="B69" s="278"/>
      <c r="C69" s="1"/>
      <c r="D69" s="1"/>
      <c r="E69" s="3"/>
      <c r="F69" s="5" t="s">
        <v>36</v>
      </c>
      <c r="G69" s="31">
        <f t="shared" si="0"/>
        <v>0</v>
      </c>
      <c r="H69" s="5" t="s">
        <v>36</v>
      </c>
      <c r="I69" s="4"/>
      <c r="J69" s="31">
        <f t="shared" ref="J69:J72" si="39">G69-I69</f>
        <v>0</v>
      </c>
      <c r="K69" s="186">
        <f t="shared" ref="K69:K72" si="40">IFERROR(J69/G69,0)</f>
        <v>0</v>
      </c>
      <c r="L69" s="179"/>
      <c r="M69" s="174"/>
      <c r="N69" s="1"/>
      <c r="O69" s="3"/>
      <c r="P69" s="5" t="s">
        <v>36</v>
      </c>
      <c r="Q69" s="193">
        <f t="shared" si="3"/>
        <v>0</v>
      </c>
      <c r="R69" s="5" t="s">
        <v>36</v>
      </c>
      <c r="S69" s="3"/>
      <c r="T69" s="31">
        <f t="shared" ref="T69:T72" si="41">Q69-S69</f>
        <v>0</v>
      </c>
      <c r="U69" s="188">
        <f t="shared" ref="U69:U72" si="42">IFERROR(T69/Q69,0)</f>
        <v>0</v>
      </c>
      <c r="V69" s="274"/>
      <c r="W69" s="275"/>
      <c r="X69" s="276"/>
      <c r="Y69" s="108" t="str">
        <f t="shared" si="6"/>
        <v>Empty budget line</v>
      </c>
    </row>
    <row r="70" spans="1:25">
      <c r="A70" s="277"/>
      <c r="B70" s="278"/>
      <c r="C70" s="1"/>
      <c r="D70" s="1"/>
      <c r="E70" s="3"/>
      <c r="F70" s="5" t="s">
        <v>36</v>
      </c>
      <c r="G70" s="31">
        <f t="shared" si="0"/>
        <v>0</v>
      </c>
      <c r="H70" s="5" t="s">
        <v>36</v>
      </c>
      <c r="I70" s="4"/>
      <c r="J70" s="31">
        <f t="shared" si="39"/>
        <v>0</v>
      </c>
      <c r="K70" s="186">
        <f t="shared" si="40"/>
        <v>0</v>
      </c>
      <c r="L70" s="179"/>
      <c r="M70" s="174"/>
      <c r="N70" s="1"/>
      <c r="O70" s="3"/>
      <c r="P70" s="5" t="s">
        <v>36</v>
      </c>
      <c r="Q70" s="193">
        <f t="shared" si="3"/>
        <v>0</v>
      </c>
      <c r="R70" s="5" t="s">
        <v>36</v>
      </c>
      <c r="S70" s="3"/>
      <c r="T70" s="31">
        <f t="shared" si="41"/>
        <v>0</v>
      </c>
      <c r="U70" s="188">
        <f t="shared" si="42"/>
        <v>0</v>
      </c>
      <c r="V70" s="274"/>
      <c r="W70" s="275"/>
      <c r="X70" s="276"/>
      <c r="Y70" s="108" t="str">
        <f t="shared" si="6"/>
        <v>Empty budget line</v>
      </c>
    </row>
    <row r="71" spans="1:25">
      <c r="A71" s="277"/>
      <c r="B71" s="278"/>
      <c r="C71" s="1"/>
      <c r="D71" s="1"/>
      <c r="E71" s="3"/>
      <c r="F71" s="5" t="s">
        <v>36</v>
      </c>
      <c r="G71" s="31">
        <f t="shared" si="0"/>
        <v>0</v>
      </c>
      <c r="H71" s="5" t="s">
        <v>36</v>
      </c>
      <c r="I71" s="4"/>
      <c r="J71" s="31">
        <f t="shared" si="39"/>
        <v>0</v>
      </c>
      <c r="K71" s="186">
        <f t="shared" si="40"/>
        <v>0</v>
      </c>
      <c r="L71" s="179"/>
      <c r="M71" s="174"/>
      <c r="N71" s="1"/>
      <c r="O71" s="3"/>
      <c r="P71" s="5" t="s">
        <v>36</v>
      </c>
      <c r="Q71" s="193">
        <f t="shared" si="3"/>
        <v>0</v>
      </c>
      <c r="R71" s="5" t="s">
        <v>36</v>
      </c>
      <c r="S71" s="3"/>
      <c r="T71" s="31">
        <f t="shared" si="41"/>
        <v>0</v>
      </c>
      <c r="U71" s="188">
        <f t="shared" si="42"/>
        <v>0</v>
      </c>
      <c r="V71" s="274"/>
      <c r="W71" s="275"/>
      <c r="X71" s="276"/>
      <c r="Y71" s="108" t="str">
        <f t="shared" si="6"/>
        <v>Empty budget line</v>
      </c>
    </row>
    <row r="72" spans="1:25">
      <c r="A72" s="277"/>
      <c r="B72" s="278"/>
      <c r="C72" s="1"/>
      <c r="D72" s="1"/>
      <c r="E72" s="3"/>
      <c r="F72" s="5" t="s">
        <v>36</v>
      </c>
      <c r="G72" s="31">
        <f t="shared" si="0"/>
        <v>0</v>
      </c>
      <c r="H72" s="5" t="s">
        <v>36</v>
      </c>
      <c r="I72" s="4"/>
      <c r="J72" s="31">
        <f t="shared" si="39"/>
        <v>0</v>
      </c>
      <c r="K72" s="186">
        <f t="shared" si="40"/>
        <v>0</v>
      </c>
      <c r="L72" s="179"/>
      <c r="M72" s="174"/>
      <c r="N72" s="1"/>
      <c r="O72" s="3"/>
      <c r="P72" s="5" t="s">
        <v>36</v>
      </c>
      <c r="Q72" s="193">
        <f t="shared" si="3"/>
        <v>0</v>
      </c>
      <c r="R72" s="5" t="s">
        <v>36</v>
      </c>
      <c r="S72" s="3"/>
      <c r="T72" s="31">
        <f t="shared" si="41"/>
        <v>0</v>
      </c>
      <c r="U72" s="188">
        <f t="shared" si="42"/>
        <v>0</v>
      </c>
      <c r="V72" s="274"/>
      <c r="W72" s="275"/>
      <c r="X72" s="276"/>
      <c r="Y72" s="108" t="str">
        <f t="shared" si="6"/>
        <v>Empty budget line</v>
      </c>
    </row>
    <row r="73" spans="1:25">
      <c r="A73" s="277"/>
      <c r="B73" s="278"/>
      <c r="C73" s="1"/>
      <c r="D73" s="1"/>
      <c r="E73" s="3"/>
      <c r="F73" s="5" t="s">
        <v>36</v>
      </c>
      <c r="G73" s="31">
        <f t="shared" si="0"/>
        <v>0</v>
      </c>
      <c r="H73" s="5" t="s">
        <v>36</v>
      </c>
      <c r="I73" s="4"/>
      <c r="J73" s="31">
        <f>G73-I73</f>
        <v>0</v>
      </c>
      <c r="K73" s="186">
        <f>IFERROR(J73/G73,0)</f>
        <v>0</v>
      </c>
      <c r="L73" s="179"/>
      <c r="M73" s="174"/>
      <c r="N73" s="1"/>
      <c r="O73" s="3"/>
      <c r="P73" s="5" t="s">
        <v>36</v>
      </c>
      <c r="Q73" s="193">
        <f t="shared" si="3"/>
        <v>0</v>
      </c>
      <c r="R73" s="5" t="s">
        <v>36</v>
      </c>
      <c r="S73" s="3"/>
      <c r="T73" s="31">
        <f>Q73-S73</f>
        <v>0</v>
      </c>
      <c r="U73" s="188">
        <f>IFERROR(T73/Q73,0)</f>
        <v>0</v>
      </c>
      <c r="V73" s="274"/>
      <c r="W73" s="275"/>
      <c r="X73" s="276"/>
      <c r="Y73" s="108" t="str">
        <f t="shared" si="6"/>
        <v>Empty budget line</v>
      </c>
    </row>
    <row r="74" spans="1:25">
      <c r="A74" s="277"/>
      <c r="B74" s="278"/>
      <c r="C74" s="1"/>
      <c r="D74" s="1"/>
      <c r="E74" s="3"/>
      <c r="F74" s="5" t="s">
        <v>36</v>
      </c>
      <c r="G74" s="31">
        <f t="shared" si="0"/>
        <v>0</v>
      </c>
      <c r="H74" s="5" t="s">
        <v>36</v>
      </c>
      <c r="I74" s="4"/>
      <c r="J74" s="31">
        <f t="shared" ref="J74:J77" si="43">G74-I74</f>
        <v>0</v>
      </c>
      <c r="K74" s="186">
        <f t="shared" ref="K74:K77" si="44">IFERROR(J74/G74,0)</f>
        <v>0</v>
      </c>
      <c r="L74" s="179"/>
      <c r="M74" s="174"/>
      <c r="N74" s="1"/>
      <c r="O74" s="3"/>
      <c r="P74" s="5" t="s">
        <v>36</v>
      </c>
      <c r="Q74" s="193">
        <f t="shared" si="3"/>
        <v>0</v>
      </c>
      <c r="R74" s="5" t="s">
        <v>36</v>
      </c>
      <c r="S74" s="3"/>
      <c r="T74" s="31">
        <f t="shared" ref="T74:T77" si="45">Q74-S74</f>
        <v>0</v>
      </c>
      <c r="U74" s="188">
        <f t="shared" ref="U74:U77" si="46">IFERROR(T74/Q74,0)</f>
        <v>0</v>
      </c>
      <c r="V74" s="274"/>
      <c r="W74" s="275"/>
      <c r="X74" s="276"/>
      <c r="Y74" s="108" t="str">
        <f t="shared" si="6"/>
        <v>Empty budget line</v>
      </c>
    </row>
    <row r="75" spans="1:25">
      <c r="A75" s="277"/>
      <c r="B75" s="278"/>
      <c r="C75" s="1"/>
      <c r="D75" s="1"/>
      <c r="E75" s="3"/>
      <c r="F75" s="5" t="s">
        <v>36</v>
      </c>
      <c r="G75" s="31">
        <f t="shared" si="0"/>
        <v>0</v>
      </c>
      <c r="H75" s="5" t="s">
        <v>36</v>
      </c>
      <c r="I75" s="4"/>
      <c r="J75" s="31">
        <f t="shared" si="43"/>
        <v>0</v>
      </c>
      <c r="K75" s="186">
        <f t="shared" si="44"/>
        <v>0</v>
      </c>
      <c r="L75" s="179"/>
      <c r="M75" s="174"/>
      <c r="N75" s="1"/>
      <c r="O75" s="3"/>
      <c r="P75" s="5" t="s">
        <v>36</v>
      </c>
      <c r="Q75" s="193">
        <f t="shared" si="3"/>
        <v>0</v>
      </c>
      <c r="R75" s="5" t="s">
        <v>36</v>
      </c>
      <c r="S75" s="3"/>
      <c r="T75" s="31">
        <f t="shared" si="45"/>
        <v>0</v>
      </c>
      <c r="U75" s="188">
        <f t="shared" si="46"/>
        <v>0</v>
      </c>
      <c r="V75" s="274"/>
      <c r="W75" s="275"/>
      <c r="X75" s="276"/>
      <c r="Y75" s="108" t="str">
        <f t="shared" si="6"/>
        <v>Empty budget line</v>
      </c>
    </row>
    <row r="76" spans="1:25">
      <c r="A76" s="277"/>
      <c r="B76" s="278"/>
      <c r="C76" s="1"/>
      <c r="D76" s="1"/>
      <c r="E76" s="3"/>
      <c r="F76" s="5" t="s">
        <v>36</v>
      </c>
      <c r="G76" s="31">
        <f t="shared" si="0"/>
        <v>0</v>
      </c>
      <c r="H76" s="5" t="s">
        <v>36</v>
      </c>
      <c r="I76" s="4"/>
      <c r="J76" s="31">
        <f t="shared" si="43"/>
        <v>0</v>
      </c>
      <c r="K76" s="186">
        <f t="shared" si="44"/>
        <v>0</v>
      </c>
      <c r="L76" s="179"/>
      <c r="M76" s="174"/>
      <c r="N76" s="1"/>
      <c r="O76" s="3"/>
      <c r="P76" s="5" t="s">
        <v>36</v>
      </c>
      <c r="Q76" s="193">
        <f t="shared" si="3"/>
        <v>0</v>
      </c>
      <c r="R76" s="5" t="s">
        <v>36</v>
      </c>
      <c r="S76" s="3"/>
      <c r="T76" s="31">
        <f t="shared" si="45"/>
        <v>0</v>
      </c>
      <c r="U76" s="188">
        <f t="shared" si="46"/>
        <v>0</v>
      </c>
      <c r="V76" s="274"/>
      <c r="W76" s="275"/>
      <c r="X76" s="276"/>
      <c r="Y76" s="108" t="str">
        <f t="shared" si="6"/>
        <v>Empty budget line</v>
      </c>
    </row>
    <row r="77" spans="1:25">
      <c r="A77" s="277"/>
      <c r="B77" s="278"/>
      <c r="C77" s="1"/>
      <c r="D77" s="1"/>
      <c r="E77" s="3"/>
      <c r="F77" s="5" t="s">
        <v>36</v>
      </c>
      <c r="G77" s="31">
        <f t="shared" si="0"/>
        <v>0</v>
      </c>
      <c r="H77" s="5" t="s">
        <v>36</v>
      </c>
      <c r="I77" s="4"/>
      <c r="J77" s="31">
        <f t="shared" si="43"/>
        <v>0</v>
      </c>
      <c r="K77" s="186">
        <f t="shared" si="44"/>
        <v>0</v>
      </c>
      <c r="L77" s="179"/>
      <c r="M77" s="174"/>
      <c r="N77" s="1"/>
      <c r="O77" s="3"/>
      <c r="P77" s="5" t="s">
        <v>36</v>
      </c>
      <c r="Q77" s="193">
        <f t="shared" si="3"/>
        <v>0</v>
      </c>
      <c r="R77" s="5" t="s">
        <v>36</v>
      </c>
      <c r="S77" s="3"/>
      <c r="T77" s="31">
        <f t="shared" si="45"/>
        <v>0</v>
      </c>
      <c r="U77" s="188">
        <f t="shared" si="46"/>
        <v>0</v>
      </c>
      <c r="V77" s="274"/>
      <c r="W77" s="275"/>
      <c r="X77" s="276"/>
      <c r="Y77" s="108" t="str">
        <f t="shared" si="6"/>
        <v>Empty budget line</v>
      </c>
    </row>
    <row r="78" spans="1:25">
      <c r="A78" s="277"/>
      <c r="B78" s="278"/>
      <c r="C78" s="1"/>
      <c r="D78" s="1"/>
      <c r="E78" s="3"/>
      <c r="F78" s="5" t="s">
        <v>36</v>
      </c>
      <c r="G78" s="31">
        <f t="shared" si="0"/>
        <v>0</v>
      </c>
      <c r="H78" s="5" t="s">
        <v>36</v>
      </c>
      <c r="I78" s="4"/>
      <c r="J78" s="31">
        <f>G78-I78</f>
        <v>0</v>
      </c>
      <c r="K78" s="186">
        <f>IFERROR(J78/G78,0)</f>
        <v>0</v>
      </c>
      <c r="L78" s="179"/>
      <c r="M78" s="174"/>
      <c r="N78" s="1"/>
      <c r="O78" s="3"/>
      <c r="P78" s="5" t="s">
        <v>36</v>
      </c>
      <c r="Q78" s="193">
        <f t="shared" si="3"/>
        <v>0</v>
      </c>
      <c r="R78" s="5" t="s">
        <v>36</v>
      </c>
      <c r="S78" s="3"/>
      <c r="T78" s="31">
        <f>Q78-S78</f>
        <v>0</v>
      </c>
      <c r="U78" s="188">
        <f>IFERROR(T78/Q78,0)</f>
        <v>0</v>
      </c>
      <c r="V78" s="274"/>
      <c r="W78" s="275"/>
      <c r="X78" s="276"/>
      <c r="Y78" s="108" t="str">
        <f t="shared" si="6"/>
        <v>Empty budget line</v>
      </c>
    </row>
    <row r="79" spans="1:25">
      <c r="A79" s="277"/>
      <c r="B79" s="278"/>
      <c r="C79" s="1"/>
      <c r="D79" s="1"/>
      <c r="E79" s="3"/>
      <c r="F79" s="5" t="s">
        <v>36</v>
      </c>
      <c r="G79" s="31">
        <f t="shared" si="0"/>
        <v>0</v>
      </c>
      <c r="H79" s="5" t="s">
        <v>36</v>
      </c>
      <c r="I79" s="4"/>
      <c r="J79" s="31">
        <f t="shared" ref="J79:J82" si="47">G79-I79</f>
        <v>0</v>
      </c>
      <c r="K79" s="186">
        <f t="shared" ref="K79:K82" si="48">IFERROR(J79/G79,0)</f>
        <v>0</v>
      </c>
      <c r="L79" s="179"/>
      <c r="M79" s="174"/>
      <c r="N79" s="1"/>
      <c r="O79" s="3"/>
      <c r="P79" s="5" t="s">
        <v>36</v>
      </c>
      <c r="Q79" s="193">
        <f t="shared" si="3"/>
        <v>0</v>
      </c>
      <c r="R79" s="5" t="s">
        <v>36</v>
      </c>
      <c r="S79" s="3"/>
      <c r="T79" s="31">
        <f t="shared" ref="T79:T82" si="49">Q79-S79</f>
        <v>0</v>
      </c>
      <c r="U79" s="188">
        <f t="shared" ref="U79:U82" si="50">IFERROR(T79/Q79,0)</f>
        <v>0</v>
      </c>
      <c r="V79" s="274"/>
      <c r="W79" s="275"/>
      <c r="X79" s="276"/>
      <c r="Y79" s="108" t="str">
        <f t="shared" si="6"/>
        <v>Empty budget line</v>
      </c>
    </row>
    <row r="80" spans="1:25">
      <c r="A80" s="277"/>
      <c r="B80" s="278"/>
      <c r="C80" s="1"/>
      <c r="D80" s="1"/>
      <c r="E80" s="3"/>
      <c r="F80" s="5" t="s">
        <v>36</v>
      </c>
      <c r="G80" s="31">
        <f t="shared" si="0"/>
        <v>0</v>
      </c>
      <c r="H80" s="5" t="s">
        <v>36</v>
      </c>
      <c r="I80" s="4"/>
      <c r="J80" s="31">
        <f t="shared" si="47"/>
        <v>0</v>
      </c>
      <c r="K80" s="186">
        <f t="shared" si="48"/>
        <v>0</v>
      </c>
      <c r="L80" s="179"/>
      <c r="M80" s="174"/>
      <c r="N80" s="1"/>
      <c r="O80" s="3"/>
      <c r="P80" s="5" t="s">
        <v>36</v>
      </c>
      <c r="Q80" s="193">
        <f t="shared" si="3"/>
        <v>0</v>
      </c>
      <c r="R80" s="5" t="s">
        <v>36</v>
      </c>
      <c r="S80" s="3"/>
      <c r="T80" s="31">
        <f t="shared" si="49"/>
        <v>0</v>
      </c>
      <c r="U80" s="188">
        <f t="shared" si="50"/>
        <v>0</v>
      </c>
      <c r="V80" s="274"/>
      <c r="W80" s="275"/>
      <c r="X80" s="276"/>
      <c r="Y80" s="108" t="str">
        <f t="shared" si="6"/>
        <v>Empty budget line</v>
      </c>
    </row>
    <row r="81" spans="1:25">
      <c r="A81" s="277"/>
      <c r="B81" s="278"/>
      <c r="C81" s="1"/>
      <c r="D81" s="1"/>
      <c r="E81" s="3"/>
      <c r="F81" s="5" t="s">
        <v>36</v>
      </c>
      <c r="G81" s="31">
        <f t="shared" si="0"/>
        <v>0</v>
      </c>
      <c r="H81" s="5" t="s">
        <v>36</v>
      </c>
      <c r="I81" s="4"/>
      <c r="J81" s="31">
        <f t="shared" si="47"/>
        <v>0</v>
      </c>
      <c r="K81" s="186">
        <f t="shared" si="48"/>
        <v>0</v>
      </c>
      <c r="L81" s="179"/>
      <c r="M81" s="174"/>
      <c r="N81" s="1"/>
      <c r="O81" s="3"/>
      <c r="P81" s="5" t="s">
        <v>36</v>
      </c>
      <c r="Q81" s="193">
        <f t="shared" si="3"/>
        <v>0</v>
      </c>
      <c r="R81" s="5" t="s">
        <v>36</v>
      </c>
      <c r="S81" s="3"/>
      <c r="T81" s="31">
        <f t="shared" si="49"/>
        <v>0</v>
      </c>
      <c r="U81" s="188">
        <f t="shared" si="50"/>
        <v>0</v>
      </c>
      <c r="V81" s="274"/>
      <c r="W81" s="275"/>
      <c r="X81" s="276"/>
      <c r="Y81" s="108" t="str">
        <f t="shared" si="6"/>
        <v>Empty budget line</v>
      </c>
    </row>
    <row r="82" spans="1:25">
      <c r="A82" s="277"/>
      <c r="B82" s="278"/>
      <c r="C82" s="1"/>
      <c r="D82" s="1"/>
      <c r="E82" s="3"/>
      <c r="F82" s="5" t="s">
        <v>36</v>
      </c>
      <c r="G82" s="31">
        <f t="shared" si="0"/>
        <v>0</v>
      </c>
      <c r="H82" s="5" t="s">
        <v>36</v>
      </c>
      <c r="I82" s="4"/>
      <c r="J82" s="31">
        <f t="shared" si="47"/>
        <v>0</v>
      </c>
      <c r="K82" s="186">
        <f t="shared" si="48"/>
        <v>0</v>
      </c>
      <c r="L82" s="179"/>
      <c r="M82" s="174"/>
      <c r="N82" s="1"/>
      <c r="O82" s="3"/>
      <c r="P82" s="5" t="s">
        <v>36</v>
      </c>
      <c r="Q82" s="193">
        <f>N82*O82</f>
        <v>0</v>
      </c>
      <c r="R82" s="5" t="s">
        <v>36</v>
      </c>
      <c r="S82" s="3"/>
      <c r="T82" s="31">
        <f t="shared" si="49"/>
        <v>0</v>
      </c>
      <c r="U82" s="188">
        <f t="shared" si="50"/>
        <v>0</v>
      </c>
      <c r="V82" s="274"/>
      <c r="W82" s="275"/>
      <c r="X82" s="276"/>
      <c r="Y82" s="108" t="str">
        <f t="shared" si="6"/>
        <v>Empty budget line</v>
      </c>
    </row>
    <row r="83" spans="1:25" ht="30" customHeight="1">
      <c r="A83" s="317" t="s">
        <v>15</v>
      </c>
      <c r="B83" s="318"/>
      <c r="C83" s="169"/>
      <c r="D83" s="169"/>
      <c r="E83" s="170"/>
      <c r="F83" s="171"/>
      <c r="G83" s="171">
        <f>SUM(G23:G82)</f>
        <v>0</v>
      </c>
      <c r="H83" s="171"/>
      <c r="I83" s="171">
        <f>SUM(I23:I82)</f>
        <v>0</v>
      </c>
      <c r="J83" s="171">
        <f>SUM(J23:J82)</f>
        <v>0</v>
      </c>
      <c r="K83" s="187">
        <f>IFERROR(J83/G83,0)</f>
        <v>0</v>
      </c>
      <c r="L83" s="180"/>
      <c r="M83" s="175"/>
      <c r="N83" s="171"/>
      <c r="O83" s="171"/>
      <c r="P83" s="171"/>
      <c r="Q83" s="171">
        <f>SUM(Q23:Q82)</f>
        <v>0</v>
      </c>
      <c r="R83" s="171"/>
      <c r="S83" s="171">
        <f>SUM(S23:S82)</f>
        <v>0</v>
      </c>
      <c r="T83" s="171">
        <f>SUM(T23:T82)</f>
        <v>0</v>
      </c>
      <c r="U83" s="189">
        <f>IFERROR(T83/Q83,0)</f>
        <v>0</v>
      </c>
      <c r="V83" s="309"/>
      <c r="W83" s="310"/>
      <c r="X83" s="311"/>
      <c r="Y83" s="108" t="str">
        <f t="shared" si="6"/>
        <v/>
      </c>
    </row>
    <row r="84" spans="1:25">
      <c r="A84"/>
      <c r="B84"/>
      <c r="Y84" s="108" t="str">
        <f t="shared" si="6"/>
        <v/>
      </c>
    </row>
    <row r="85" spans="1:25">
      <c r="A85"/>
      <c r="B85"/>
      <c r="Y85" s="108" t="str">
        <f t="shared" ref="Y85:Y89" si="51">IF((AND(F85="…", P85="…")), "Empty budget line", "")</f>
        <v/>
      </c>
    </row>
    <row r="86" spans="1:25" ht="30" customHeight="1">
      <c r="A86" s="24" t="s">
        <v>37</v>
      </c>
      <c r="B86" s="24"/>
      <c r="C86" s="24"/>
      <c r="D86" s="24"/>
      <c r="E86" s="24"/>
      <c r="F86" s="32"/>
      <c r="G86" s="32"/>
      <c r="H86" s="32"/>
      <c r="I86" s="32"/>
      <c r="J86" s="32"/>
      <c r="K86" s="181"/>
      <c r="L86" s="167"/>
      <c r="M86" s="18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164"/>
      <c r="Y86" s="108" t="str">
        <f t="shared" si="51"/>
        <v/>
      </c>
    </row>
    <row r="87" spans="1:25" ht="30" customHeight="1">
      <c r="A87" s="33"/>
      <c r="B87" s="290" t="s">
        <v>38</v>
      </c>
      <c r="C87" s="290"/>
      <c r="D87" s="290"/>
      <c r="E87" s="290"/>
      <c r="F87" s="290"/>
      <c r="G87" s="290"/>
      <c r="H87" s="290"/>
      <c r="I87" s="290"/>
      <c r="J87" s="290"/>
      <c r="K87" s="290"/>
      <c r="L87" s="177"/>
      <c r="M87" s="287" t="s">
        <v>39</v>
      </c>
      <c r="N87" s="288"/>
      <c r="O87" s="288"/>
      <c r="P87" s="288"/>
      <c r="Q87" s="288"/>
      <c r="R87" s="288"/>
      <c r="S87" s="288"/>
      <c r="T87" s="288"/>
      <c r="U87" s="288"/>
      <c r="V87" s="288"/>
      <c r="W87" s="289"/>
      <c r="X87" s="165"/>
      <c r="Y87" s="108" t="str">
        <f t="shared" si="51"/>
        <v/>
      </c>
    </row>
    <row r="88" spans="1:25" ht="37.5" customHeight="1">
      <c r="A88" s="34"/>
      <c r="B88" s="270" t="s">
        <v>15</v>
      </c>
      <c r="C88" s="306" t="s">
        <v>40</v>
      </c>
      <c r="D88" s="306"/>
      <c r="E88" s="306" t="s">
        <v>41</v>
      </c>
      <c r="F88" s="306"/>
      <c r="G88" s="290" t="s">
        <v>42</v>
      </c>
      <c r="H88" s="290"/>
      <c r="I88" s="267" t="s">
        <v>19</v>
      </c>
      <c r="J88" s="267" t="s">
        <v>20</v>
      </c>
      <c r="K88" s="266" t="s">
        <v>43</v>
      </c>
      <c r="L88" s="177"/>
      <c r="M88" s="290" t="s">
        <v>15</v>
      </c>
      <c r="N88" s="290"/>
      <c r="O88" s="290" t="s">
        <v>40</v>
      </c>
      <c r="P88" s="290"/>
      <c r="Q88" s="287" t="s">
        <v>41</v>
      </c>
      <c r="R88" s="289"/>
      <c r="S88" s="267" t="s">
        <v>42</v>
      </c>
      <c r="T88" s="267" t="s">
        <v>19</v>
      </c>
      <c r="U88" s="287" t="s">
        <v>44</v>
      </c>
      <c r="V88" s="289"/>
      <c r="W88" s="267" t="s">
        <v>43</v>
      </c>
      <c r="X88" s="165"/>
      <c r="Y88" s="108" t="str">
        <f t="shared" si="51"/>
        <v/>
      </c>
    </row>
    <row r="89" spans="1:25" ht="30" customHeight="1">
      <c r="A89" s="35" t="s">
        <v>45</v>
      </c>
      <c r="B89" s="268">
        <f>SUM(G83)</f>
        <v>0</v>
      </c>
      <c r="C89" s="303">
        <f>SUMIF(F23:F84,"=PP",G23:G84)</f>
        <v>0</v>
      </c>
      <c r="D89" s="304"/>
      <c r="E89" s="303">
        <f>SUMIF(F23:F84,"=P1",G23:G84)+SUMIF(F23:F84,"=P2",G23:G84)+SUMIF(F23:F84,"=P3",G23:G84)+SUMIF(F23:F84,"=P4",G23:G84)</f>
        <v>0</v>
      </c>
      <c r="F89" s="304"/>
      <c r="G89" s="303">
        <f>SUMIF(H23:H84,"=PP",I23:I84)</f>
        <v>0</v>
      </c>
      <c r="H89" s="304"/>
      <c r="I89" s="269">
        <f>SUMIF(H23:H84,"=P1",I23:I84)+SUMIF(H23:H84,"=P2",I23:I84)+SUMIF(H23:H84,"=P3",I23:I84)+SUMIF(H23:H84,"=P4",I23:I84)</f>
        <v>0</v>
      </c>
      <c r="J89" s="269">
        <f>SUM(J83)</f>
        <v>0</v>
      </c>
      <c r="K89" s="190">
        <f>IFERROR(J89/B89,0)</f>
        <v>0</v>
      </c>
      <c r="L89" s="184"/>
      <c r="M89" s="305">
        <f>SUM(Q83)</f>
        <v>0</v>
      </c>
      <c r="N89" s="305"/>
      <c r="O89" s="303">
        <f>SUMIF(P23:P84,"=PP",Q23:Q84)</f>
        <v>0</v>
      </c>
      <c r="P89" s="304"/>
      <c r="Q89" s="303">
        <f>SUMIF(P23:P84,"=P1",Q23:Q84)+SUMIF(P23:P84,"=P2",Q23:Q84)+SUMIF(P23:P84,"=P3",Q23:Q84)+SUMIF(P23:P84,"=P4",Q23:Q84)</f>
        <v>0</v>
      </c>
      <c r="R89" s="304"/>
      <c r="S89" s="269">
        <f>SUMIF(R23:R84,"=PP",S23:S84)</f>
        <v>0</v>
      </c>
      <c r="T89" s="269">
        <f>SUMIF(R23:R84,"=P1",S23:S84)+SUMIF(R23:R84,"=P2",S23:S84)+SUMIF(R23:R84,"=P3",S23:S84)+SUMIF(R23:R84,"=P4",S23:S84)</f>
        <v>0</v>
      </c>
      <c r="U89" s="307">
        <f>SUM(T83)</f>
        <v>0</v>
      </c>
      <c r="V89" s="308"/>
      <c r="W89" s="191">
        <f t="shared" ref="W89" si="52">IFERROR(U89/M89,0)</f>
        <v>0</v>
      </c>
      <c r="X89" s="166"/>
      <c r="Y89" s="108" t="str">
        <f t="shared" si="51"/>
        <v/>
      </c>
    </row>
    <row r="96" spans="1:25" s="8" customFormat="1" ht="15" customHeight="1">
      <c r="A96" s="12"/>
      <c r="B96" s="12"/>
      <c r="D96" s="54"/>
      <c r="E96" s="10"/>
      <c r="F96" s="10"/>
      <c r="G96" s="10"/>
      <c r="H96" s="10"/>
      <c r="J96" s="14"/>
      <c r="Q96" s="10"/>
      <c r="R96" s="10"/>
      <c r="S96" s="10"/>
      <c r="Y96" s="105"/>
    </row>
    <row r="99" spans="1:25" s="8" customFormat="1" ht="18.600000000000001">
      <c r="A99" s="8" t="s">
        <v>46</v>
      </c>
      <c r="I99" s="36"/>
      <c r="N99" s="37" t="s">
        <v>47</v>
      </c>
      <c r="O99" s="38"/>
      <c r="P99" s="38"/>
      <c r="Q99" s="38"/>
      <c r="Y99" s="105"/>
    </row>
    <row r="100" spans="1:25" s="8" customFormat="1" ht="21" customHeight="1">
      <c r="A100" s="39"/>
      <c r="B100" s="39"/>
      <c r="C100" s="36"/>
      <c r="D100" s="36"/>
      <c r="I100" s="40"/>
      <c r="Y100" s="105"/>
    </row>
    <row r="101" spans="1:25" s="8" customFormat="1" ht="21" customHeight="1">
      <c r="A101" s="39"/>
      <c r="B101" s="39"/>
      <c r="C101" s="36"/>
      <c r="D101" s="36"/>
      <c r="I101" s="40"/>
      <c r="Y101" s="105"/>
    </row>
    <row r="102" spans="1:25" s="8" customFormat="1" ht="18.600000000000001">
      <c r="A102" s="39"/>
      <c r="B102" s="39"/>
      <c r="Y102" s="105"/>
    </row>
    <row r="103" spans="1:25" s="8" customFormat="1" ht="18.600000000000001">
      <c r="A103" s="39"/>
      <c r="B103" s="39"/>
      <c r="C103" s="36"/>
      <c r="D103" s="36"/>
      <c r="I103" s="41"/>
      <c r="Y103" s="105"/>
    </row>
    <row r="104" spans="1:25" s="8" customFormat="1" ht="18.600000000000001">
      <c r="A104" s="39"/>
      <c r="B104" s="39"/>
      <c r="C104" s="36"/>
      <c r="D104" s="36"/>
      <c r="F104" s="11" t="s">
        <v>48</v>
      </c>
      <c r="G104" s="38"/>
      <c r="H104" s="38"/>
      <c r="I104" s="38"/>
      <c r="J104" s="38"/>
      <c r="K104" s="38"/>
      <c r="O104" s="11" t="s">
        <v>49</v>
      </c>
      <c r="P104" s="38"/>
      <c r="Q104" s="38"/>
      <c r="Y104" s="105"/>
    </row>
    <row r="105" spans="1:25" s="8" customFormat="1" ht="18.600000000000001">
      <c r="A105" s="39"/>
      <c r="B105" s="39"/>
      <c r="C105" s="36"/>
      <c r="D105" s="36"/>
      <c r="I105" s="42"/>
      <c r="Y105" s="105"/>
    </row>
    <row r="106" spans="1:25" ht="15.6">
      <c r="I106" s="43"/>
    </row>
    <row r="110" spans="1:25" ht="12" customHeight="1">
      <c r="A110" s="44" t="s">
        <v>50</v>
      </c>
      <c r="B110" s="44"/>
      <c r="C110" s="45"/>
      <c r="D110" s="45"/>
      <c r="E110" s="46"/>
      <c r="F110" s="46"/>
      <c r="G110" s="47"/>
      <c r="H110" s="47"/>
      <c r="I110" s="48"/>
      <c r="J110" s="48"/>
      <c r="K110" s="46"/>
      <c r="L110" s="46"/>
      <c r="M110" s="46"/>
      <c r="N110" s="46"/>
      <c r="O110" s="46"/>
      <c r="P110" s="47"/>
      <c r="Q110" s="48"/>
      <c r="R110" s="48"/>
      <c r="S110" s="48"/>
    </row>
    <row r="111" spans="1:25" ht="12" customHeight="1">
      <c r="A111" s="44" t="s">
        <v>51</v>
      </c>
      <c r="B111" s="44"/>
      <c r="C111" s="45"/>
      <c r="D111" s="45"/>
      <c r="E111" s="46"/>
      <c r="F111" s="46"/>
      <c r="G111" s="47"/>
      <c r="H111" s="47"/>
      <c r="I111" s="48"/>
      <c r="J111" s="48"/>
      <c r="K111" s="46"/>
      <c r="L111" s="46"/>
      <c r="M111" s="46"/>
      <c r="N111" s="46"/>
      <c r="O111" s="46"/>
      <c r="P111" s="47"/>
      <c r="Q111" s="48"/>
      <c r="R111" s="48"/>
      <c r="S111" s="48"/>
    </row>
    <row r="112" spans="1:25" ht="12" customHeight="1">
      <c r="A112" s="44" t="s">
        <v>52</v>
      </c>
      <c r="B112" s="44"/>
      <c r="C112" s="45"/>
      <c r="D112" s="45"/>
      <c r="E112" s="46"/>
      <c r="F112" s="46"/>
      <c r="G112" s="47"/>
      <c r="H112" s="47"/>
      <c r="I112" s="48"/>
      <c r="J112" s="48"/>
      <c r="K112" s="46"/>
      <c r="L112" s="46"/>
      <c r="M112" s="46"/>
      <c r="N112" s="46"/>
      <c r="O112" s="46"/>
      <c r="P112" s="47"/>
      <c r="Q112" s="48"/>
      <c r="R112" s="48"/>
      <c r="S112" s="48"/>
    </row>
    <row r="113" spans="1:25" ht="12" customHeight="1">
      <c r="A113" s="44" t="s">
        <v>53</v>
      </c>
      <c r="B113" s="44"/>
      <c r="C113" s="45"/>
      <c r="D113" s="45"/>
      <c r="E113" s="46"/>
      <c r="F113" s="46"/>
      <c r="G113" s="47"/>
      <c r="H113" s="47"/>
      <c r="I113" s="48"/>
      <c r="J113" s="48"/>
      <c r="K113" s="46"/>
      <c r="L113" s="46"/>
      <c r="M113" s="46"/>
      <c r="N113" s="46"/>
      <c r="O113" s="46"/>
      <c r="P113" s="47"/>
      <c r="Q113" s="48"/>
      <c r="R113" s="48"/>
      <c r="S113" s="48"/>
    </row>
    <row r="114" spans="1:25" ht="12" customHeight="1">
      <c r="A114" s="44" t="s">
        <v>54</v>
      </c>
      <c r="B114" s="44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7"/>
      <c r="Q114" s="48"/>
      <c r="R114" s="48"/>
      <c r="S114" s="48"/>
    </row>
    <row r="115" spans="1:25" s="51" customFormat="1" ht="12" customHeight="1">
      <c r="A115" s="44" t="s">
        <v>55</v>
      </c>
      <c r="B115" s="44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49"/>
      <c r="R115" s="49"/>
      <c r="Y115" s="109"/>
    </row>
    <row r="116" spans="1:25" s="51" customFormat="1" ht="12" customHeight="1">
      <c r="A116" s="52"/>
      <c r="B116" s="52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49"/>
      <c r="R116" s="49"/>
      <c r="Y116" s="109"/>
    </row>
  </sheetData>
  <sheetProtection algorithmName="SHA-512" hashValue="pJeEboD3mq1NbfkIK3NCuAnirREQhOCNnHVE/wqOJhkb1gfv84/X465FCjSGmLuXp52+C+ognIn31Abk3wVX1Q==" saltValue="NIANqpLTOPfaSAAKwK9cCA==" spinCount="100000" sheet="1" formatCells="0" formatColumns="0" formatRows="0" insertHyperlinks="0" sort="0" autoFilter="0"/>
  <protectedRanges>
    <protectedRange sqref="A23:B24" name="Range1"/>
  </protectedRanges>
  <autoFilter ref="Y1:Y116" xr:uid="{2FA7A9E8-66B1-4981-ABE5-7D056C981052}"/>
  <dataConsolidate/>
  <mergeCells count="184">
    <mergeCell ref="A83:B83"/>
    <mergeCell ref="B87:K87"/>
    <mergeCell ref="Q88:R88"/>
    <mergeCell ref="Q89:R89"/>
    <mergeCell ref="O15:P16"/>
    <mergeCell ref="V20:X21"/>
    <mergeCell ref="V22:X22"/>
    <mergeCell ref="V23:X23"/>
    <mergeCell ref="V24:X24"/>
    <mergeCell ref="V25:X25"/>
    <mergeCell ref="V26:X26"/>
    <mergeCell ref="V27:X27"/>
    <mergeCell ref="V28:X28"/>
    <mergeCell ref="V29:X29"/>
    <mergeCell ref="V81:X81"/>
    <mergeCell ref="V80:X80"/>
    <mergeCell ref="V79:X79"/>
    <mergeCell ref="V78:X78"/>
    <mergeCell ref="V77:X77"/>
    <mergeCell ref="V76:X76"/>
    <mergeCell ref="V75:X75"/>
    <mergeCell ref="V66:X66"/>
    <mergeCell ref="V65:X65"/>
    <mergeCell ref="V64:X64"/>
    <mergeCell ref="C8:J9"/>
    <mergeCell ref="S1:X1"/>
    <mergeCell ref="C11:E11"/>
    <mergeCell ref="P22:Q22"/>
    <mergeCell ref="T15:U16"/>
    <mergeCell ref="C17:D17"/>
    <mergeCell ref="X15:X16"/>
    <mergeCell ref="M17:N17"/>
    <mergeCell ref="M15:N16"/>
    <mergeCell ref="H22:I22"/>
    <mergeCell ref="R22:S22"/>
    <mergeCell ref="Q15:Q16"/>
    <mergeCell ref="H17:I17"/>
    <mergeCell ref="R17:S17"/>
    <mergeCell ref="V44:X44"/>
    <mergeCell ref="V83:X83"/>
    <mergeCell ref="V82:X82"/>
    <mergeCell ref="V45:X45"/>
    <mergeCell ref="V46:X46"/>
    <mergeCell ref="V47:X47"/>
    <mergeCell ref="V62:X62"/>
    <mergeCell ref="V61:X61"/>
    <mergeCell ref="V60:X60"/>
    <mergeCell ref="V59:X59"/>
    <mergeCell ref="V58:X58"/>
    <mergeCell ref="V57:X57"/>
    <mergeCell ref="V48:X48"/>
    <mergeCell ref="V49:X49"/>
    <mergeCell ref="V50:X50"/>
    <mergeCell ref="V51:X51"/>
    <mergeCell ref="V52:X52"/>
    <mergeCell ref="V53:X53"/>
    <mergeCell ref="V54:X54"/>
    <mergeCell ref="V55:X55"/>
    <mergeCell ref="V56:X56"/>
    <mergeCell ref="V72:X72"/>
    <mergeCell ref="V71:X71"/>
    <mergeCell ref="V70:X70"/>
    <mergeCell ref="C89:D89"/>
    <mergeCell ref="E89:F89"/>
    <mergeCell ref="M89:N89"/>
    <mergeCell ref="C88:D88"/>
    <mergeCell ref="E88:F88"/>
    <mergeCell ref="M88:N88"/>
    <mergeCell ref="O88:P88"/>
    <mergeCell ref="O89:P89"/>
    <mergeCell ref="U88:V88"/>
    <mergeCell ref="G89:H89"/>
    <mergeCell ref="U89:V89"/>
    <mergeCell ref="M87:W87"/>
    <mergeCell ref="G88:H88"/>
    <mergeCell ref="A6:B6"/>
    <mergeCell ref="A8:B9"/>
    <mergeCell ref="A11:B11"/>
    <mergeCell ref="A26:B26"/>
    <mergeCell ref="C4:J4"/>
    <mergeCell ref="C2:J2"/>
    <mergeCell ref="O2:U2"/>
    <mergeCell ref="O4:U4"/>
    <mergeCell ref="O6:U6"/>
    <mergeCell ref="C6:J6"/>
    <mergeCell ref="A2:B2"/>
    <mergeCell ref="A4:B4"/>
    <mergeCell ref="A23:B23"/>
    <mergeCell ref="C20:K21"/>
    <mergeCell ref="M20:U21"/>
    <mergeCell ref="F22:G22"/>
    <mergeCell ref="A15:A16"/>
    <mergeCell ref="C15:D16"/>
    <mergeCell ref="E15:E16"/>
    <mergeCell ref="F15:G16"/>
    <mergeCell ref="T17:U17"/>
    <mergeCell ref="F17:G17"/>
    <mergeCell ref="B15:B16"/>
    <mergeCell ref="J15:J16"/>
    <mergeCell ref="V17:W17"/>
    <mergeCell ref="R15:S16"/>
    <mergeCell ref="H15:I16"/>
    <mergeCell ref="O17:P17"/>
    <mergeCell ref="A40:B40"/>
    <mergeCell ref="A41:B41"/>
    <mergeCell ref="A42:B42"/>
    <mergeCell ref="A32:B32"/>
    <mergeCell ref="A33:B33"/>
    <mergeCell ref="A34:B34"/>
    <mergeCell ref="A35:B35"/>
    <mergeCell ref="A24:B24"/>
    <mergeCell ref="A25:B25"/>
    <mergeCell ref="A22:B22"/>
    <mergeCell ref="A27:B27"/>
    <mergeCell ref="A28:B28"/>
    <mergeCell ref="A29:B29"/>
    <mergeCell ref="A30:B30"/>
    <mergeCell ref="A31:B31"/>
    <mergeCell ref="V15:W16"/>
    <mergeCell ref="H18:I18"/>
    <mergeCell ref="A43:B43"/>
    <mergeCell ref="A44:B44"/>
    <mergeCell ref="A36:B36"/>
    <mergeCell ref="A37:B37"/>
    <mergeCell ref="A38:B38"/>
    <mergeCell ref="A39:B39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80:B80"/>
    <mergeCell ref="A81:B81"/>
    <mergeCell ref="A82:B82"/>
    <mergeCell ref="V30:X30"/>
    <mergeCell ref="V31:X31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V41:X41"/>
    <mergeCell ref="V42:X42"/>
    <mergeCell ref="V43:X43"/>
    <mergeCell ref="V74:X74"/>
    <mergeCell ref="V73:X73"/>
    <mergeCell ref="A66:B66"/>
    <mergeCell ref="A67:B67"/>
    <mergeCell ref="A68:B68"/>
    <mergeCell ref="A69:B69"/>
    <mergeCell ref="A70:B70"/>
    <mergeCell ref="A75:B75"/>
    <mergeCell ref="A76:B76"/>
    <mergeCell ref="A77:B77"/>
    <mergeCell ref="A78:B78"/>
    <mergeCell ref="A79:B79"/>
    <mergeCell ref="A71:B71"/>
    <mergeCell ref="A72:B72"/>
    <mergeCell ref="A73:B73"/>
    <mergeCell ref="A74:B74"/>
    <mergeCell ref="V69:X69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V68:X68"/>
    <mergeCell ref="V67:X67"/>
    <mergeCell ref="V63:X63"/>
  </mergeCells>
  <phoneticPr fontId="11" type="noConversion"/>
  <conditionalFormatting sqref="F23:F82">
    <cfRule type="expression" dxfId="16" priority="122" stopIfTrue="1">
      <formula>AND(F23="…",G23&lt;&gt;0)</formula>
    </cfRule>
  </conditionalFormatting>
  <conditionalFormatting sqref="A17:X17 A19:X89 A18:H18 J18:X18">
    <cfRule type="cellIs" dxfId="15" priority="99" operator="lessThan">
      <formula>0</formula>
    </cfRule>
  </conditionalFormatting>
  <conditionalFormatting sqref="M14:X90">
    <cfRule type="expression" dxfId="14" priority="64">
      <formula>OR($J$11="Select…",$J$11="NO")</formula>
    </cfRule>
  </conditionalFormatting>
  <conditionalFormatting sqref="H23:H82">
    <cfRule type="expression" dxfId="13" priority="9">
      <formula>AND(H23="…",I23&lt;&gt;0)</formula>
    </cfRule>
  </conditionalFormatting>
  <conditionalFormatting sqref="P23:P82">
    <cfRule type="expression" dxfId="12" priority="8">
      <formula>AND(P23="…",Q23&lt;&gt;0)</formula>
    </cfRule>
  </conditionalFormatting>
  <conditionalFormatting sqref="R23:R82">
    <cfRule type="expression" dxfId="11" priority="7">
      <formula>AND(R23="…",S23&lt;&gt;0)</formula>
    </cfRule>
  </conditionalFormatting>
  <conditionalFormatting sqref="A23:A82">
    <cfRule type="duplicateValues" dxfId="10" priority="125"/>
  </conditionalFormatting>
  <conditionalFormatting sqref="H17">
    <cfRule type="cellIs" dxfId="9" priority="4" operator="greaterThan">
      <formula>80000</formula>
    </cfRule>
  </conditionalFormatting>
  <conditionalFormatting sqref="H18:I18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H17:I17">
    <cfRule type="cellIs" dxfId="8" priority="1" operator="greaterThan">
      <formula>80000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&amp;A</oddHeader>
    <oddFooter>&amp;LFile name: &amp;F    Printed: &amp;D&amp;C&amp;A&amp;RPage: &amp;P of &amp;N</oddFooter>
  </headerFooter>
  <rowBreaks count="1" manualBreakCount="1">
    <brk id="12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B6D7F8-2076-44CD-BAA6-E6FC4B67051A}">
          <x14:formula1>
            <xm:f>Admin!$D$2:$D$4</xm:f>
          </x14:formula1>
          <xm:sqref>J11</xm:sqref>
        </x14:dataValidation>
        <x14:dataValidation type="list" allowBlank="1" showInputMessage="1" showErrorMessage="1" xr:uid="{86807E4F-D4AD-4F83-AE01-57E6A4FC6CA2}">
          <x14:formula1>
            <xm:f>Admin!$E$2:$E$7</xm:f>
          </x14:formula1>
          <xm:sqref>F23:F82 P23:P82 H23:H82 R23:R82</xm:sqref>
        </x14:dataValidation>
        <x14:dataValidation type="list" showInputMessage="1" showErrorMessage="1" xr:uid="{C3CDA215-BAF7-4A30-BF68-8A8BB52A0717}">
          <x14:formula1>
            <xm:f>Admin!$AC$2:$AC$6</xm:f>
          </x14:formula1>
          <xm:sqref>O2:X2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S200"/>
  <sheetViews>
    <sheetView workbookViewId="0"/>
  </sheetViews>
  <sheetFormatPr defaultColWidth="9.140625" defaultRowHeight="14.45"/>
  <cols>
    <col min="1" max="24" width="21.42578125" style="2" customWidth="1"/>
    <col min="25" max="25" width="21.42578125" style="78" customWidth="1"/>
    <col min="26" max="30" width="21.42578125" style="2" customWidth="1"/>
    <col min="31" max="43" width="14.42578125" style="2" customWidth="1"/>
    <col min="44" max="16384" width="9.140625" style="2"/>
  </cols>
  <sheetData>
    <row r="1" spans="1:29" ht="45" customHeight="1">
      <c r="A1" s="55" t="s">
        <v>302</v>
      </c>
      <c r="B1" s="55" t="s">
        <v>303</v>
      </c>
      <c r="C1" s="55" t="s">
        <v>304</v>
      </c>
      <c r="D1" s="55" t="s">
        <v>305</v>
      </c>
      <c r="E1" s="55" t="s">
        <v>306</v>
      </c>
      <c r="F1" s="55" t="s">
        <v>307</v>
      </c>
      <c r="G1" s="55" t="s">
        <v>308</v>
      </c>
      <c r="H1" s="55" t="s">
        <v>309</v>
      </c>
      <c r="I1" s="55" t="s">
        <v>310</v>
      </c>
      <c r="J1" s="56" t="s">
        <v>311</v>
      </c>
      <c r="K1" s="56" t="s">
        <v>312</v>
      </c>
      <c r="L1" s="56" t="s">
        <v>313</v>
      </c>
      <c r="M1" s="56" t="s">
        <v>314</v>
      </c>
      <c r="N1" s="57" t="s">
        <v>315</v>
      </c>
      <c r="O1" s="58" t="s">
        <v>316</v>
      </c>
      <c r="P1" s="58" t="s">
        <v>317</v>
      </c>
      <c r="Q1" s="58" t="s">
        <v>318</v>
      </c>
      <c r="R1" s="58" t="s">
        <v>319</v>
      </c>
      <c r="S1" s="58" t="s">
        <v>320</v>
      </c>
      <c r="T1" s="58" t="s">
        <v>321</v>
      </c>
      <c r="U1" s="58" t="s">
        <v>322</v>
      </c>
      <c r="V1" s="58" t="s">
        <v>323</v>
      </c>
      <c r="W1" s="58" t="s">
        <v>324</v>
      </c>
      <c r="X1" s="58" t="s">
        <v>320</v>
      </c>
      <c r="Y1" s="59" t="s">
        <v>325</v>
      </c>
      <c r="Z1" s="56" t="s">
        <v>326</v>
      </c>
      <c r="AA1" s="56" t="s">
        <v>327</v>
      </c>
      <c r="AB1" s="59" t="s">
        <v>328</v>
      </c>
      <c r="AC1" s="56" t="s">
        <v>329</v>
      </c>
    </row>
    <row r="2" spans="1:29">
      <c r="A2" s="60" t="s">
        <v>4</v>
      </c>
      <c r="B2" s="60" t="s">
        <v>4</v>
      </c>
      <c r="C2" s="60" t="s">
        <v>4</v>
      </c>
      <c r="D2" s="61" t="s">
        <v>4</v>
      </c>
      <c r="E2" s="62" t="s">
        <v>36</v>
      </c>
      <c r="F2" s="63" t="s">
        <v>4</v>
      </c>
      <c r="G2" s="64" t="s">
        <v>4</v>
      </c>
      <c r="H2" s="64" t="s">
        <v>4</v>
      </c>
      <c r="I2" s="60" t="s">
        <v>4</v>
      </c>
      <c r="J2" s="60" t="s">
        <v>4</v>
      </c>
      <c r="K2" s="60" t="s">
        <v>4</v>
      </c>
      <c r="L2" s="65" t="str">
        <f>VLOOKUP("yes",K15:L25,2,FALSE)</f>
        <v>Select…</v>
      </c>
      <c r="M2" s="65" t="str">
        <f>VLOOKUP("yes",M15:N25,2,FALSE)</f>
        <v>Select…</v>
      </c>
      <c r="N2" s="66" t="s">
        <v>4</v>
      </c>
      <c r="O2" s="66" t="b">
        <f>('Detailed Budget'!J11&lt;&gt;"YES")</f>
        <v>1</v>
      </c>
      <c r="P2" s="67">
        <f>'Detailed Budget'!A17</f>
        <v>0</v>
      </c>
      <c r="Q2" s="67">
        <f>VLOOKUP(TRUE,O2:P3,2,FALSE)</f>
        <v>0</v>
      </c>
      <c r="R2" s="67">
        <f>'Detailed Budget'!F17</f>
        <v>0</v>
      </c>
      <c r="S2" s="67">
        <f>VLOOKUP(TRUE,O2:R3,4,FALSE)</f>
        <v>0</v>
      </c>
      <c r="T2" s="67" t="e">
        <f>(#REF!&lt;&gt;"YES")</f>
        <v>#REF!</v>
      </c>
      <c r="U2" s="67" t="e">
        <f>#REF!</f>
        <v>#REF!</v>
      </c>
      <c r="V2" s="67" t="e">
        <f>VLOOKUP(TRUE,T2:U3,2,FALSE)</f>
        <v>#N/A</v>
      </c>
      <c r="W2" s="67" t="e">
        <f>#REF!</f>
        <v>#REF!</v>
      </c>
      <c r="X2" s="67" t="e">
        <f>VLOOKUP(TRUE,T2:W3,4,FALSE)</f>
        <v>#N/A</v>
      </c>
      <c r="Y2" s="68">
        <f>_xlfn.IFS('Detailed Budget'!J11="Select…",0,'Detailed Budget'!J11="NO",0,'Detailed Budget'!J11="YES",1)</f>
        <v>0</v>
      </c>
      <c r="Z2" s="68" t="e">
        <f>_xlfn.IFS(#REF!="Select…",0,#REF!="NO",0,#REF!="YES",1)</f>
        <v>#REF!</v>
      </c>
      <c r="AA2" s="69" t="e">
        <f>_xlfn.IFS(#REF!="Select…",0,#REF!=1,1,#REF!=2,2,#REF!=3,3,#REF!=4,4,#REF!=5,5,#REF!=6,6,#REF!=7,7,#REF!=8,8,#REF!=9,9,#REF!=10,10)</f>
        <v>#REF!</v>
      </c>
      <c r="AB2" s="68" t="e">
        <f>_xlfn.IFS(#REF!="Select…",0,#REF!="NO",0,#REF!="YES",17)</f>
        <v>#REF!</v>
      </c>
      <c r="AC2" s="78" t="s">
        <v>4</v>
      </c>
    </row>
    <row r="3" spans="1:29">
      <c r="A3" s="66">
        <v>1</v>
      </c>
      <c r="B3" s="64" t="s">
        <v>330</v>
      </c>
      <c r="C3" s="64" t="s">
        <v>331</v>
      </c>
      <c r="D3" s="70" t="s">
        <v>332</v>
      </c>
      <c r="E3" s="63" t="s">
        <v>333</v>
      </c>
      <c r="F3" s="63" t="s">
        <v>334</v>
      </c>
      <c r="G3" s="71">
        <v>43800</v>
      </c>
      <c r="H3" s="71">
        <v>43830</v>
      </c>
      <c r="I3" s="71">
        <v>43830</v>
      </c>
      <c r="J3" s="72" t="e">
        <f>#REF!</f>
        <v>#REF!</v>
      </c>
      <c r="K3" s="72" t="e">
        <f>#REF!</f>
        <v>#REF!</v>
      </c>
      <c r="L3" s="65" t="e">
        <f t="shared" ref="L3:L12" si="0">VLOOKUP("yes",K16:L26,2,FALSE)</f>
        <v>#N/A</v>
      </c>
      <c r="M3" s="65" t="e">
        <f t="shared" ref="M3:M12" si="1">VLOOKUP("yes",M16:N26,2,FALSE)</f>
        <v>#N/A</v>
      </c>
      <c r="N3" s="66">
        <v>1</v>
      </c>
      <c r="O3" s="66" t="b">
        <f>('Detailed Budget'!J11="YES")</f>
        <v>0</v>
      </c>
      <c r="P3" s="67">
        <f>'Detailed Budget'!M17</f>
        <v>0</v>
      </c>
      <c r="Q3" s="66"/>
      <c r="R3" s="67">
        <f>'Detailed Budget'!R17</f>
        <v>0</v>
      </c>
      <c r="S3" s="66"/>
      <c r="T3" s="66" t="e">
        <f>(#REF!="YES")</f>
        <v>#REF!</v>
      </c>
      <c r="U3" s="67" t="e">
        <f>#REF!</f>
        <v>#REF!</v>
      </c>
      <c r="V3" s="66"/>
      <c r="W3" s="67" t="e">
        <f>#REF!</f>
        <v>#REF!</v>
      </c>
      <c r="X3" s="66"/>
      <c r="Y3" s="68">
        <f>Y2</f>
        <v>0</v>
      </c>
      <c r="AC3" s="68" t="s">
        <v>335</v>
      </c>
    </row>
    <row r="4" spans="1:29">
      <c r="A4" s="66">
        <v>2</v>
      </c>
      <c r="B4" s="73" t="s">
        <v>336</v>
      </c>
      <c r="C4" s="64" t="s">
        <v>337</v>
      </c>
      <c r="D4" s="74" t="s">
        <v>338</v>
      </c>
      <c r="E4" s="63" t="s">
        <v>339</v>
      </c>
      <c r="F4" s="63" t="s">
        <v>340</v>
      </c>
      <c r="G4" s="71">
        <v>43831</v>
      </c>
      <c r="H4" s="71">
        <v>43861</v>
      </c>
      <c r="I4" s="71">
        <v>43861</v>
      </c>
      <c r="J4" s="71" t="e">
        <f>#REF!+1</f>
        <v>#REF!</v>
      </c>
      <c r="K4" s="71" t="e">
        <f>#REF!+1</f>
        <v>#REF!</v>
      </c>
      <c r="L4" s="65" t="e">
        <f t="shared" si="0"/>
        <v>#N/A</v>
      </c>
      <c r="M4" s="65" t="e">
        <f t="shared" si="1"/>
        <v>#N/A</v>
      </c>
      <c r="N4" s="66">
        <v>2</v>
      </c>
      <c r="Y4" s="68">
        <f>Y3</f>
        <v>0</v>
      </c>
      <c r="AC4" s="68" t="s">
        <v>341</v>
      </c>
    </row>
    <row r="5" spans="1:29">
      <c r="A5" s="66">
        <v>3</v>
      </c>
      <c r="B5" s="64" t="s">
        <v>342</v>
      </c>
      <c r="C5" s="75" t="s">
        <v>343</v>
      </c>
      <c r="E5" s="63" t="s">
        <v>344</v>
      </c>
      <c r="F5" s="63" t="s">
        <v>345</v>
      </c>
      <c r="G5" s="71">
        <v>43862</v>
      </c>
      <c r="H5" s="71">
        <v>43890</v>
      </c>
      <c r="I5" s="71">
        <v>43890</v>
      </c>
      <c r="J5" s="71" t="e">
        <f>#REF!+1</f>
        <v>#REF!</v>
      </c>
      <c r="K5" s="71" t="e">
        <f>#REF!+1</f>
        <v>#REF!</v>
      </c>
      <c r="L5" s="65" t="e">
        <f t="shared" si="0"/>
        <v>#N/A</v>
      </c>
      <c r="M5" s="65" t="e">
        <f t="shared" si="1"/>
        <v>#N/A</v>
      </c>
      <c r="N5" s="66">
        <v>3</v>
      </c>
      <c r="Y5" s="68">
        <f t="shared" ref="Y5:Y67" si="2">Y4</f>
        <v>0</v>
      </c>
      <c r="AC5" s="68" t="s">
        <v>346</v>
      </c>
    </row>
    <row r="6" spans="1:29">
      <c r="A6" s="66">
        <v>4</v>
      </c>
      <c r="B6" s="64" t="s">
        <v>347</v>
      </c>
      <c r="C6" s="64" t="s">
        <v>348</v>
      </c>
      <c r="E6" s="63" t="s">
        <v>349</v>
      </c>
      <c r="F6" s="63" t="s">
        <v>350</v>
      </c>
      <c r="G6" s="71">
        <v>43891</v>
      </c>
      <c r="H6" s="71">
        <v>43921</v>
      </c>
      <c r="I6" s="71">
        <v>43921</v>
      </c>
      <c r="J6" s="71" t="e">
        <f>#REF!+1</f>
        <v>#REF!</v>
      </c>
      <c r="K6" s="71" t="e">
        <f>#REF!+1</f>
        <v>#REF!</v>
      </c>
      <c r="L6" s="65" t="e">
        <f t="shared" si="0"/>
        <v>#N/A</v>
      </c>
      <c r="M6" s="65" t="e">
        <f t="shared" si="1"/>
        <v>#N/A</v>
      </c>
      <c r="N6" s="66">
        <v>4</v>
      </c>
      <c r="Y6" s="68">
        <f t="shared" si="2"/>
        <v>0</v>
      </c>
      <c r="AC6" s="68" t="s">
        <v>351</v>
      </c>
    </row>
    <row r="7" spans="1:29">
      <c r="A7" s="66">
        <v>5</v>
      </c>
      <c r="B7" s="64" t="s">
        <v>352</v>
      </c>
      <c r="C7" s="64" t="s">
        <v>353</v>
      </c>
      <c r="E7" s="63" t="s">
        <v>354</v>
      </c>
      <c r="F7" s="63" t="s">
        <v>355</v>
      </c>
      <c r="G7" s="71">
        <v>43922</v>
      </c>
      <c r="H7" s="71">
        <v>43951</v>
      </c>
      <c r="I7" s="71">
        <v>43951</v>
      </c>
      <c r="J7" s="71" t="e">
        <f>#REF!+1</f>
        <v>#REF!</v>
      </c>
      <c r="K7" s="71" t="e">
        <f>#REF!+1</f>
        <v>#REF!</v>
      </c>
      <c r="L7" s="65" t="e">
        <f t="shared" si="0"/>
        <v>#N/A</v>
      </c>
      <c r="M7" s="65" t="e">
        <f t="shared" si="1"/>
        <v>#N/A</v>
      </c>
      <c r="N7" s="66">
        <v>5</v>
      </c>
      <c r="Y7" s="68">
        <f t="shared" si="2"/>
        <v>0</v>
      </c>
    </row>
    <row r="8" spans="1:29">
      <c r="A8" s="66">
        <v>6</v>
      </c>
      <c r="B8" s="64" t="s">
        <v>356</v>
      </c>
      <c r="C8" s="75" t="s">
        <v>357</v>
      </c>
      <c r="E8" s="63"/>
      <c r="F8" s="63" t="s">
        <v>358</v>
      </c>
      <c r="G8" s="71">
        <v>43952</v>
      </c>
      <c r="H8" s="71">
        <v>43982</v>
      </c>
      <c r="I8" s="71">
        <v>43982</v>
      </c>
      <c r="J8" s="71" t="e">
        <f>#REF!+1</f>
        <v>#REF!</v>
      </c>
      <c r="K8" s="71" t="e">
        <f>#REF!+1</f>
        <v>#REF!</v>
      </c>
      <c r="L8" s="65" t="e">
        <f t="shared" si="0"/>
        <v>#N/A</v>
      </c>
      <c r="M8" s="65" t="e">
        <f t="shared" si="1"/>
        <v>#N/A</v>
      </c>
      <c r="N8" s="66">
        <v>6</v>
      </c>
      <c r="Y8" s="68">
        <f t="shared" si="2"/>
        <v>0</v>
      </c>
    </row>
    <row r="9" spans="1:29">
      <c r="A9" s="66">
        <v>7</v>
      </c>
      <c r="B9" s="64"/>
      <c r="C9" s="64"/>
      <c r="E9" s="63"/>
      <c r="F9" s="63" t="s">
        <v>359</v>
      </c>
      <c r="G9" s="71">
        <v>43983</v>
      </c>
      <c r="H9" s="71">
        <v>44012</v>
      </c>
      <c r="I9" s="71">
        <v>44012</v>
      </c>
      <c r="J9" s="71" t="e">
        <f>#REF!+1</f>
        <v>#REF!</v>
      </c>
      <c r="K9" s="71" t="e">
        <f>#REF!+1</f>
        <v>#REF!</v>
      </c>
      <c r="L9" s="65" t="e">
        <f t="shared" si="0"/>
        <v>#N/A</v>
      </c>
      <c r="M9" s="65" t="e">
        <f t="shared" si="1"/>
        <v>#N/A</v>
      </c>
      <c r="N9" s="66">
        <v>7</v>
      </c>
      <c r="Y9" s="68">
        <f t="shared" si="2"/>
        <v>0</v>
      </c>
    </row>
    <row r="10" spans="1:29">
      <c r="A10" s="66">
        <v>8</v>
      </c>
      <c r="F10" s="63" t="s">
        <v>360</v>
      </c>
      <c r="G10" s="71">
        <v>44013</v>
      </c>
      <c r="H10" s="71">
        <v>44043</v>
      </c>
      <c r="I10" s="71">
        <v>44043</v>
      </c>
      <c r="J10" s="71" t="e">
        <f>#REF!+1</f>
        <v>#REF!</v>
      </c>
      <c r="K10" s="71" t="e">
        <f>#REF!+1</f>
        <v>#REF!</v>
      </c>
      <c r="L10" s="65" t="e">
        <f t="shared" si="0"/>
        <v>#N/A</v>
      </c>
      <c r="M10" s="65" t="e">
        <f t="shared" si="1"/>
        <v>#N/A</v>
      </c>
      <c r="N10" s="66">
        <v>8</v>
      </c>
      <c r="Y10" s="68">
        <f t="shared" si="2"/>
        <v>0</v>
      </c>
    </row>
    <row r="11" spans="1:29">
      <c r="A11" s="66">
        <v>9</v>
      </c>
      <c r="F11" s="63"/>
      <c r="G11" s="71">
        <v>44044</v>
      </c>
      <c r="H11" s="71">
        <v>44074</v>
      </c>
      <c r="I11" s="71">
        <v>44074</v>
      </c>
      <c r="J11" s="71" t="e">
        <f>#REF!+1</f>
        <v>#REF!</v>
      </c>
      <c r="K11" s="71" t="e">
        <f>#REF!+1</f>
        <v>#REF!</v>
      </c>
      <c r="L11" s="65" t="e">
        <f t="shared" si="0"/>
        <v>#N/A</v>
      </c>
      <c r="M11" s="65" t="e">
        <f t="shared" si="1"/>
        <v>#N/A</v>
      </c>
      <c r="N11" s="66">
        <v>9</v>
      </c>
      <c r="Y11" s="68">
        <f t="shared" si="2"/>
        <v>0</v>
      </c>
    </row>
    <row r="12" spans="1:29">
      <c r="A12" s="66">
        <v>10</v>
      </c>
      <c r="F12" s="63"/>
      <c r="G12" s="71">
        <v>44075</v>
      </c>
      <c r="H12" s="71">
        <v>44104</v>
      </c>
      <c r="I12" s="71">
        <v>44104</v>
      </c>
      <c r="J12" s="71" t="e">
        <f>#REF!+1</f>
        <v>#REF!</v>
      </c>
      <c r="K12" s="71" t="e">
        <f>#REF!+1</f>
        <v>#REF!</v>
      </c>
      <c r="L12" s="65" t="e">
        <f t="shared" si="0"/>
        <v>#N/A</v>
      </c>
      <c r="M12" s="65" t="e">
        <f t="shared" si="1"/>
        <v>#N/A</v>
      </c>
      <c r="N12" s="66">
        <v>10</v>
      </c>
      <c r="Y12" s="68">
        <f t="shared" si="2"/>
        <v>0</v>
      </c>
    </row>
    <row r="13" spans="1:29">
      <c r="G13" s="71">
        <v>44105</v>
      </c>
      <c r="H13" s="71">
        <v>44135</v>
      </c>
      <c r="I13" s="71">
        <v>44135</v>
      </c>
      <c r="Y13" s="68">
        <f t="shared" si="2"/>
        <v>0</v>
      </c>
    </row>
    <row r="14" spans="1:29">
      <c r="G14" s="71">
        <v>44136</v>
      </c>
      <c r="H14" s="71">
        <v>44165</v>
      </c>
      <c r="I14" s="71">
        <v>44165</v>
      </c>
      <c r="Y14" s="68">
        <f t="shared" si="2"/>
        <v>0</v>
      </c>
    </row>
    <row r="15" spans="1:29">
      <c r="G15" s="71">
        <v>44166</v>
      </c>
      <c r="H15" s="71">
        <v>44196</v>
      </c>
      <c r="I15" s="71">
        <v>44196</v>
      </c>
      <c r="K15" s="64" t="str">
        <f t="shared" ref="K15:K25" si="3">IF(L15="#VALUE!","not","yes")</f>
        <v>yes</v>
      </c>
      <c r="L15" s="64" t="s">
        <v>4</v>
      </c>
      <c r="M15" s="64" t="str">
        <f t="shared" ref="M15:M25" si="4">IF(N15="#VALUE!","not","yes")</f>
        <v>yes</v>
      </c>
      <c r="N15" s="64" t="s">
        <v>4</v>
      </c>
      <c r="Y15" s="68">
        <f t="shared" si="2"/>
        <v>0</v>
      </c>
    </row>
    <row r="16" spans="1:29">
      <c r="G16" s="71">
        <v>44197</v>
      </c>
      <c r="H16" s="71">
        <v>44227</v>
      </c>
      <c r="I16" s="71">
        <v>44227</v>
      </c>
      <c r="K16" s="64" t="e">
        <f t="shared" si="3"/>
        <v>#REF!</v>
      </c>
      <c r="L16" s="71" t="e">
        <f>#REF!</f>
        <v>#REF!</v>
      </c>
      <c r="M16" s="64" t="e">
        <f t="shared" si="4"/>
        <v>#REF!</v>
      </c>
      <c r="N16" s="71" t="e">
        <f>#REF!</f>
        <v>#REF!</v>
      </c>
      <c r="Y16" s="68">
        <f t="shared" si="2"/>
        <v>0</v>
      </c>
    </row>
    <row r="17" spans="7:45" ht="15" customHeight="1">
      <c r="G17" s="71">
        <v>44228</v>
      </c>
      <c r="H17" s="71">
        <v>44255</v>
      </c>
      <c r="I17" s="71">
        <v>44255</v>
      </c>
      <c r="K17" s="64" t="e">
        <f t="shared" si="3"/>
        <v>#REF!</v>
      </c>
      <c r="L17" s="71" t="e">
        <f>#REF!</f>
        <v>#REF!</v>
      </c>
      <c r="M17" s="64" t="e">
        <f t="shared" si="4"/>
        <v>#REF!</v>
      </c>
      <c r="N17" s="71" t="e">
        <f>#REF!</f>
        <v>#REF!</v>
      </c>
      <c r="Y17" s="68">
        <f t="shared" si="2"/>
        <v>0</v>
      </c>
      <c r="AE17" s="56" t="s">
        <v>361</v>
      </c>
      <c r="AF17" s="56" t="s">
        <v>362</v>
      </c>
      <c r="AG17" s="56" t="s">
        <v>59</v>
      </c>
      <c r="AH17" s="56" t="s">
        <v>217</v>
      </c>
      <c r="AI17" s="56" t="s">
        <v>363</v>
      </c>
      <c r="AJ17" s="56" t="s">
        <v>364</v>
      </c>
      <c r="AK17" s="56" t="s">
        <v>365</v>
      </c>
      <c r="AL17" s="56" t="s">
        <v>366</v>
      </c>
      <c r="AM17" s="56" t="s">
        <v>367</v>
      </c>
      <c r="AN17" s="56" t="s">
        <v>368</v>
      </c>
      <c r="AO17" s="56" t="s">
        <v>369</v>
      </c>
      <c r="AP17" s="56" t="s">
        <v>370</v>
      </c>
      <c r="AQ17" s="56" t="s">
        <v>61</v>
      </c>
      <c r="AR17" s="56" t="s">
        <v>371</v>
      </c>
      <c r="AS17" s="56" t="s">
        <v>372</v>
      </c>
    </row>
    <row r="18" spans="7:45">
      <c r="G18" s="71">
        <v>44256</v>
      </c>
      <c r="H18" s="71">
        <v>44286</v>
      </c>
      <c r="I18" s="71">
        <v>44286</v>
      </c>
      <c r="K18" s="64" t="e">
        <f t="shared" si="3"/>
        <v>#REF!</v>
      </c>
      <c r="L18" s="71" t="e">
        <f>#REF!</f>
        <v>#REF!</v>
      </c>
      <c r="M18" s="64" t="e">
        <f t="shared" si="4"/>
        <v>#REF!</v>
      </c>
      <c r="N18" s="71" t="e">
        <f>#REF!</f>
        <v>#REF!</v>
      </c>
      <c r="Y18" s="68">
        <f t="shared" si="2"/>
        <v>0</v>
      </c>
      <c r="AE18" s="66" t="s">
        <v>4</v>
      </c>
      <c r="AF18" s="66" t="s">
        <v>4</v>
      </c>
      <c r="AG18" s="66" t="s">
        <v>4</v>
      </c>
      <c r="AH18" s="66" t="s">
        <v>4</v>
      </c>
      <c r="AI18" s="66" t="s">
        <v>4</v>
      </c>
      <c r="AJ18" s="66" t="s">
        <v>4</v>
      </c>
      <c r="AK18" s="66" t="s">
        <v>4</v>
      </c>
      <c r="AL18" s="66" t="s">
        <v>4</v>
      </c>
      <c r="AM18" s="66" t="s">
        <v>4</v>
      </c>
      <c r="AN18" s="66" t="s">
        <v>4</v>
      </c>
      <c r="AO18" s="66" t="s">
        <v>4</v>
      </c>
      <c r="AP18" s="66" t="s">
        <v>4</v>
      </c>
      <c r="AQ18" s="66" t="s">
        <v>4</v>
      </c>
      <c r="AR18" s="66" t="s">
        <v>4</v>
      </c>
      <c r="AS18" s="66" t="s">
        <v>4</v>
      </c>
    </row>
    <row r="19" spans="7:45">
      <c r="G19" s="71">
        <v>44287</v>
      </c>
      <c r="H19" s="71">
        <v>44316</v>
      </c>
      <c r="I19" s="71">
        <v>44316</v>
      </c>
      <c r="K19" s="64" t="e">
        <f t="shared" si="3"/>
        <v>#REF!</v>
      </c>
      <c r="L19" s="71" t="e">
        <f>#REF!</f>
        <v>#REF!</v>
      </c>
      <c r="M19" s="64" t="e">
        <f t="shared" si="4"/>
        <v>#REF!</v>
      </c>
      <c r="N19" s="71" t="e">
        <f>#REF!</f>
        <v>#REF!</v>
      </c>
      <c r="Y19" s="68">
        <f t="shared" si="2"/>
        <v>0</v>
      </c>
      <c r="AE19" s="76" t="s">
        <v>59</v>
      </c>
      <c r="AF19" s="60" t="s">
        <v>373</v>
      </c>
      <c r="AG19" s="60" t="s">
        <v>373</v>
      </c>
      <c r="AH19" s="60" t="s">
        <v>373</v>
      </c>
      <c r="AI19" s="60" t="s">
        <v>373</v>
      </c>
      <c r="AJ19" s="60" t="s">
        <v>373</v>
      </c>
      <c r="AK19" s="60" t="s">
        <v>373</v>
      </c>
      <c r="AL19" s="60" t="s">
        <v>373</v>
      </c>
      <c r="AM19" s="60" t="s">
        <v>373</v>
      </c>
      <c r="AN19" s="60" t="s">
        <v>373</v>
      </c>
      <c r="AO19" s="60" t="s">
        <v>373</v>
      </c>
      <c r="AP19" s="60" t="s">
        <v>373</v>
      </c>
      <c r="AQ19" s="60" t="s">
        <v>373</v>
      </c>
      <c r="AR19" s="60" t="s">
        <v>373</v>
      </c>
      <c r="AS19" s="60" t="s">
        <v>373</v>
      </c>
    </row>
    <row r="20" spans="7:45">
      <c r="G20" s="71">
        <v>44317</v>
      </c>
      <c r="H20" s="71">
        <v>44347</v>
      </c>
      <c r="I20" s="71">
        <v>44347</v>
      </c>
      <c r="K20" s="64" t="e">
        <f t="shared" si="3"/>
        <v>#REF!</v>
      </c>
      <c r="L20" s="71" t="e">
        <f>#REF!</f>
        <v>#REF!</v>
      </c>
      <c r="M20" s="64" t="e">
        <f t="shared" si="4"/>
        <v>#REF!</v>
      </c>
      <c r="N20" s="71" t="e">
        <f>#REF!</f>
        <v>#REF!</v>
      </c>
      <c r="Y20" s="68">
        <f t="shared" si="2"/>
        <v>0</v>
      </c>
      <c r="AE20" s="76" t="s">
        <v>217</v>
      </c>
      <c r="AF20" s="64" t="s">
        <v>374</v>
      </c>
      <c r="AG20" s="64" t="s">
        <v>374</v>
      </c>
      <c r="AH20" s="64" t="s">
        <v>374</v>
      </c>
      <c r="AI20" s="64" t="s">
        <v>374</v>
      </c>
      <c r="AJ20" s="64" t="s">
        <v>374</v>
      </c>
      <c r="AK20" s="64" t="s">
        <v>374</v>
      </c>
      <c r="AL20" s="64" t="s">
        <v>374</v>
      </c>
      <c r="AM20" s="64" t="s">
        <v>374</v>
      </c>
      <c r="AN20" s="64" t="s">
        <v>374</v>
      </c>
      <c r="AO20" s="64" t="s">
        <v>374</v>
      </c>
      <c r="AP20" s="64" t="s">
        <v>374</v>
      </c>
      <c r="AQ20" s="64" t="s">
        <v>374</v>
      </c>
      <c r="AR20" s="64" t="s">
        <v>374</v>
      </c>
      <c r="AS20" s="64" t="s">
        <v>374</v>
      </c>
    </row>
    <row r="21" spans="7:45">
      <c r="G21" s="71">
        <v>44348</v>
      </c>
      <c r="H21" s="71">
        <v>44377</v>
      </c>
      <c r="I21" s="71">
        <v>44377</v>
      </c>
      <c r="K21" s="64" t="e">
        <f t="shared" si="3"/>
        <v>#REF!</v>
      </c>
      <c r="L21" s="71" t="e">
        <f>#REF!</f>
        <v>#REF!</v>
      </c>
      <c r="M21" s="64" t="e">
        <f t="shared" si="4"/>
        <v>#REF!</v>
      </c>
      <c r="N21" s="71" t="e">
        <f>#REF!</f>
        <v>#REF!</v>
      </c>
      <c r="Y21" s="68">
        <f t="shared" si="2"/>
        <v>0</v>
      </c>
      <c r="AE21" s="76" t="s">
        <v>363</v>
      </c>
      <c r="AF21" s="64" t="s">
        <v>375</v>
      </c>
      <c r="AJ21" s="64" t="s">
        <v>375</v>
      </c>
      <c r="AK21" s="64" t="s">
        <v>375</v>
      </c>
      <c r="AL21" s="64" t="s">
        <v>375</v>
      </c>
      <c r="AP21" s="64" t="s">
        <v>375</v>
      </c>
      <c r="AQ21" s="64" t="s">
        <v>375</v>
      </c>
      <c r="AR21" s="64" t="s">
        <v>375</v>
      </c>
    </row>
    <row r="22" spans="7:45">
      <c r="G22" s="71">
        <v>44378</v>
      </c>
      <c r="H22" s="71">
        <v>44408</v>
      </c>
      <c r="I22" s="71">
        <v>44408</v>
      </c>
      <c r="K22" s="64" t="e">
        <f t="shared" si="3"/>
        <v>#REF!</v>
      </c>
      <c r="L22" s="71" t="e">
        <f>#REF!</f>
        <v>#REF!</v>
      </c>
      <c r="M22" s="64" t="e">
        <f t="shared" si="4"/>
        <v>#REF!</v>
      </c>
      <c r="N22" s="71" t="e">
        <f>#REF!</f>
        <v>#REF!</v>
      </c>
      <c r="Y22" s="68">
        <f t="shared" si="2"/>
        <v>0</v>
      </c>
      <c r="AE22" s="76" t="s">
        <v>376</v>
      </c>
      <c r="AF22" s="77"/>
    </row>
    <row r="23" spans="7:45">
      <c r="G23" s="71">
        <v>44409</v>
      </c>
      <c r="H23" s="71">
        <v>44439</v>
      </c>
      <c r="I23" s="71">
        <v>44439</v>
      </c>
      <c r="K23" s="64" t="e">
        <f t="shared" si="3"/>
        <v>#REF!</v>
      </c>
      <c r="L23" s="71" t="e">
        <f>#REF!</f>
        <v>#REF!</v>
      </c>
      <c r="M23" s="64" t="e">
        <f t="shared" si="4"/>
        <v>#REF!</v>
      </c>
      <c r="N23" s="71" t="e">
        <f>#REF!</f>
        <v>#REF!</v>
      </c>
      <c r="Y23" s="68">
        <f t="shared" si="2"/>
        <v>0</v>
      </c>
      <c r="AE23" s="76" t="s">
        <v>365</v>
      </c>
      <c r="AF23" s="77"/>
    </row>
    <row r="24" spans="7:45">
      <c r="G24" s="71">
        <v>44440</v>
      </c>
      <c r="H24" s="71">
        <v>44469</v>
      </c>
      <c r="I24" s="71">
        <v>44469</v>
      </c>
      <c r="K24" s="64" t="e">
        <f t="shared" si="3"/>
        <v>#REF!</v>
      </c>
      <c r="L24" s="71" t="e">
        <f>#REF!</f>
        <v>#REF!</v>
      </c>
      <c r="M24" s="64" t="e">
        <f t="shared" si="4"/>
        <v>#REF!</v>
      </c>
      <c r="N24" s="71" t="e">
        <f>#REF!</f>
        <v>#REF!</v>
      </c>
      <c r="Y24" s="68">
        <f t="shared" si="2"/>
        <v>0</v>
      </c>
      <c r="AE24" s="76" t="s">
        <v>366</v>
      </c>
      <c r="AF24" s="77"/>
    </row>
    <row r="25" spans="7:45">
      <c r="G25" s="71">
        <v>44470</v>
      </c>
      <c r="H25" s="71">
        <v>44500</v>
      </c>
      <c r="I25" s="71">
        <v>44500</v>
      </c>
      <c r="K25" s="64" t="e">
        <f t="shared" si="3"/>
        <v>#REF!</v>
      </c>
      <c r="L25" s="71" t="e">
        <f>#REF!</f>
        <v>#REF!</v>
      </c>
      <c r="M25" s="64" t="e">
        <f t="shared" si="4"/>
        <v>#REF!</v>
      </c>
      <c r="N25" s="71" t="e">
        <f>#REF!</f>
        <v>#REF!</v>
      </c>
      <c r="Y25" s="68">
        <f t="shared" si="2"/>
        <v>0</v>
      </c>
      <c r="AE25" s="76" t="s">
        <v>367</v>
      </c>
      <c r="AF25" s="77"/>
    </row>
    <row r="26" spans="7:45">
      <c r="G26" s="71">
        <v>44501</v>
      </c>
      <c r="H26" s="71">
        <v>44530</v>
      </c>
      <c r="I26" s="71">
        <v>44530</v>
      </c>
      <c r="Y26" s="68">
        <f t="shared" si="2"/>
        <v>0</v>
      </c>
      <c r="AE26" s="76" t="s">
        <v>368</v>
      </c>
      <c r="AF26" s="77"/>
    </row>
    <row r="27" spans="7:45">
      <c r="G27" s="71">
        <v>44531</v>
      </c>
      <c r="H27" s="71">
        <v>44561</v>
      </c>
      <c r="I27" s="71">
        <v>44561</v>
      </c>
      <c r="Y27" s="68">
        <f t="shared" si="2"/>
        <v>0</v>
      </c>
      <c r="AE27" s="76" t="s">
        <v>369</v>
      </c>
      <c r="AF27" s="77"/>
    </row>
    <row r="28" spans="7:45">
      <c r="H28" s="71">
        <v>44592</v>
      </c>
      <c r="I28" s="71">
        <v>44592</v>
      </c>
      <c r="Y28" s="68">
        <f t="shared" si="2"/>
        <v>0</v>
      </c>
      <c r="AE28" s="76" t="s">
        <v>370</v>
      </c>
      <c r="AF28" s="77"/>
    </row>
    <row r="29" spans="7:45">
      <c r="H29" s="71">
        <v>44620</v>
      </c>
      <c r="I29" s="71">
        <v>44620</v>
      </c>
      <c r="Y29" s="68">
        <f t="shared" si="2"/>
        <v>0</v>
      </c>
      <c r="AE29" s="76" t="s">
        <v>61</v>
      </c>
      <c r="AF29" s="77"/>
    </row>
    <row r="30" spans="7:45">
      <c r="H30" s="71">
        <v>44651</v>
      </c>
      <c r="I30" s="71">
        <v>44651</v>
      </c>
      <c r="Y30" s="68">
        <f t="shared" si="2"/>
        <v>0</v>
      </c>
      <c r="AE30" s="76" t="s">
        <v>377</v>
      </c>
      <c r="AF30" s="77"/>
    </row>
    <row r="31" spans="7:45">
      <c r="H31" s="71">
        <v>44681</v>
      </c>
      <c r="I31" s="71">
        <v>44681</v>
      </c>
      <c r="Y31" s="68">
        <f t="shared" si="2"/>
        <v>0</v>
      </c>
      <c r="AE31" s="76" t="s">
        <v>372</v>
      </c>
      <c r="AF31" s="77"/>
    </row>
    <row r="32" spans="7:45">
      <c r="H32" s="71">
        <v>44712</v>
      </c>
      <c r="I32" s="71">
        <v>44712</v>
      </c>
      <c r="Y32" s="68">
        <f t="shared" si="2"/>
        <v>0</v>
      </c>
    </row>
    <row r="33" spans="8:25">
      <c r="H33" s="71">
        <v>44742</v>
      </c>
      <c r="I33" s="71">
        <v>44742</v>
      </c>
      <c r="Y33" s="68">
        <f t="shared" si="2"/>
        <v>0</v>
      </c>
    </row>
    <row r="34" spans="8:25">
      <c r="H34" s="71">
        <v>44773</v>
      </c>
      <c r="I34" s="71">
        <v>44773</v>
      </c>
      <c r="Y34" s="68">
        <f t="shared" si="2"/>
        <v>0</v>
      </c>
    </row>
    <row r="35" spans="8:25">
      <c r="H35" s="71">
        <v>44804</v>
      </c>
      <c r="I35" s="71">
        <v>44804</v>
      </c>
      <c r="Y35" s="68">
        <f t="shared" si="2"/>
        <v>0</v>
      </c>
    </row>
    <row r="36" spans="8:25">
      <c r="H36" s="71">
        <v>44834</v>
      </c>
      <c r="I36" s="71">
        <v>44834</v>
      </c>
      <c r="Y36" s="68">
        <f t="shared" si="2"/>
        <v>0</v>
      </c>
    </row>
    <row r="37" spans="8:25">
      <c r="H37" s="71">
        <v>44865</v>
      </c>
      <c r="I37" s="71">
        <v>44865</v>
      </c>
      <c r="Y37" s="68">
        <f t="shared" si="2"/>
        <v>0</v>
      </c>
    </row>
    <row r="38" spans="8:25">
      <c r="H38" s="71">
        <v>44895</v>
      </c>
      <c r="I38" s="71">
        <v>44895</v>
      </c>
      <c r="Y38" s="68">
        <f t="shared" si="2"/>
        <v>0</v>
      </c>
    </row>
    <row r="39" spans="8:25">
      <c r="H39" s="71">
        <v>44926</v>
      </c>
      <c r="I39" s="71">
        <v>44926</v>
      </c>
      <c r="Y39" s="68">
        <f t="shared" si="2"/>
        <v>0</v>
      </c>
    </row>
    <row r="40" spans="8:25">
      <c r="H40" s="71">
        <v>44957</v>
      </c>
      <c r="I40" s="71">
        <v>44957</v>
      </c>
      <c r="Y40" s="68">
        <f t="shared" si="2"/>
        <v>0</v>
      </c>
    </row>
    <row r="41" spans="8:25">
      <c r="H41" s="71">
        <v>44985</v>
      </c>
      <c r="I41" s="71">
        <v>44985</v>
      </c>
      <c r="Y41" s="68">
        <f t="shared" si="2"/>
        <v>0</v>
      </c>
    </row>
    <row r="42" spans="8:25">
      <c r="H42" s="71">
        <v>45016</v>
      </c>
      <c r="I42" s="71">
        <v>45016</v>
      </c>
      <c r="Y42" s="68">
        <f t="shared" si="2"/>
        <v>0</v>
      </c>
    </row>
    <row r="43" spans="8:25">
      <c r="H43" s="71">
        <v>45046</v>
      </c>
      <c r="I43" s="71">
        <v>45046</v>
      </c>
      <c r="Y43" s="68">
        <f t="shared" si="2"/>
        <v>0</v>
      </c>
    </row>
    <row r="44" spans="8:25">
      <c r="H44" s="71">
        <v>45077</v>
      </c>
      <c r="I44" s="71">
        <v>45077</v>
      </c>
      <c r="Y44" s="68">
        <f t="shared" si="2"/>
        <v>0</v>
      </c>
    </row>
    <row r="45" spans="8:25">
      <c r="H45" s="71">
        <v>45107</v>
      </c>
      <c r="I45" s="71">
        <v>45107</v>
      </c>
      <c r="Y45" s="68">
        <f t="shared" si="2"/>
        <v>0</v>
      </c>
    </row>
    <row r="46" spans="8:25">
      <c r="H46" s="71">
        <v>45138</v>
      </c>
      <c r="I46" s="71">
        <v>45138</v>
      </c>
      <c r="Y46" s="68">
        <f t="shared" si="2"/>
        <v>0</v>
      </c>
    </row>
    <row r="47" spans="8:25">
      <c r="H47" s="71">
        <v>45169</v>
      </c>
      <c r="I47" s="71">
        <v>45169</v>
      </c>
      <c r="Y47" s="68">
        <f t="shared" si="2"/>
        <v>0</v>
      </c>
    </row>
    <row r="48" spans="8:25">
      <c r="H48" s="71">
        <v>45199</v>
      </c>
      <c r="I48" s="71">
        <v>45199</v>
      </c>
      <c r="Y48" s="68">
        <f t="shared" si="2"/>
        <v>0</v>
      </c>
    </row>
    <row r="49" spans="8:25">
      <c r="H49" s="71">
        <v>45230</v>
      </c>
      <c r="I49" s="71">
        <v>45230</v>
      </c>
      <c r="Y49" s="68">
        <f t="shared" si="2"/>
        <v>0</v>
      </c>
    </row>
    <row r="50" spans="8:25">
      <c r="H50" s="71">
        <v>45260</v>
      </c>
      <c r="I50" s="71">
        <v>45260</v>
      </c>
      <c r="Y50" s="68">
        <f t="shared" si="2"/>
        <v>0</v>
      </c>
    </row>
    <row r="51" spans="8:25">
      <c r="H51" s="71">
        <v>45291</v>
      </c>
      <c r="I51" s="71">
        <v>45291</v>
      </c>
      <c r="Y51" s="68">
        <f t="shared" si="2"/>
        <v>0</v>
      </c>
    </row>
    <row r="52" spans="8:25">
      <c r="H52" s="71">
        <v>45322</v>
      </c>
      <c r="I52" s="71">
        <v>45322</v>
      </c>
      <c r="Y52" s="68">
        <f t="shared" si="2"/>
        <v>0</v>
      </c>
    </row>
    <row r="53" spans="8:25">
      <c r="H53" s="71">
        <v>45351</v>
      </c>
      <c r="I53" s="71">
        <v>45351</v>
      </c>
      <c r="Y53" s="68">
        <f t="shared" si="2"/>
        <v>0</v>
      </c>
    </row>
    <row r="54" spans="8:25">
      <c r="H54" s="71">
        <v>45382</v>
      </c>
      <c r="I54" s="71">
        <v>45382</v>
      </c>
      <c r="Y54" s="68">
        <f t="shared" si="2"/>
        <v>0</v>
      </c>
    </row>
    <row r="55" spans="8:25">
      <c r="H55" s="71">
        <v>45412</v>
      </c>
      <c r="I55" s="71">
        <v>45412</v>
      </c>
      <c r="Y55" s="68">
        <f t="shared" si="2"/>
        <v>0</v>
      </c>
    </row>
    <row r="56" spans="8:25">
      <c r="Y56" s="68">
        <f t="shared" si="2"/>
        <v>0</v>
      </c>
    </row>
    <row r="57" spans="8:25">
      <c r="Y57" s="68">
        <f t="shared" si="2"/>
        <v>0</v>
      </c>
    </row>
    <row r="58" spans="8:25">
      <c r="Y58" s="68">
        <f t="shared" si="2"/>
        <v>0</v>
      </c>
    </row>
    <row r="59" spans="8:25">
      <c r="Y59" s="68">
        <f t="shared" si="2"/>
        <v>0</v>
      </c>
    </row>
    <row r="60" spans="8:25">
      <c r="Y60" s="68">
        <f t="shared" si="2"/>
        <v>0</v>
      </c>
    </row>
    <row r="61" spans="8:25">
      <c r="Y61" s="68">
        <f t="shared" si="2"/>
        <v>0</v>
      </c>
    </row>
    <row r="62" spans="8:25">
      <c r="Y62" s="68">
        <f t="shared" si="2"/>
        <v>0</v>
      </c>
    </row>
    <row r="63" spans="8:25">
      <c r="Y63" s="68">
        <f t="shared" si="2"/>
        <v>0</v>
      </c>
    </row>
    <row r="64" spans="8:25">
      <c r="Y64" s="68">
        <f t="shared" si="2"/>
        <v>0</v>
      </c>
    </row>
    <row r="65" spans="25:25">
      <c r="Y65" s="68">
        <f t="shared" si="2"/>
        <v>0</v>
      </c>
    </row>
    <row r="66" spans="25:25">
      <c r="Y66" s="68">
        <f t="shared" si="2"/>
        <v>0</v>
      </c>
    </row>
    <row r="67" spans="25:25">
      <c r="Y67" s="68">
        <f t="shared" si="2"/>
        <v>0</v>
      </c>
    </row>
    <row r="68" spans="25:25">
      <c r="Y68" s="68">
        <f t="shared" ref="Y68:Y131" si="5">Y67</f>
        <v>0</v>
      </c>
    </row>
    <row r="69" spans="25:25">
      <c r="Y69" s="68">
        <f t="shared" si="5"/>
        <v>0</v>
      </c>
    </row>
    <row r="70" spans="25:25">
      <c r="Y70" s="68">
        <f t="shared" si="5"/>
        <v>0</v>
      </c>
    </row>
    <row r="71" spans="25:25">
      <c r="Y71" s="68">
        <f t="shared" si="5"/>
        <v>0</v>
      </c>
    </row>
    <row r="72" spans="25:25">
      <c r="Y72" s="68">
        <f t="shared" si="5"/>
        <v>0</v>
      </c>
    </row>
    <row r="73" spans="25:25">
      <c r="Y73" s="68">
        <f t="shared" si="5"/>
        <v>0</v>
      </c>
    </row>
    <row r="74" spans="25:25">
      <c r="Y74" s="68">
        <f t="shared" si="5"/>
        <v>0</v>
      </c>
    </row>
    <row r="75" spans="25:25">
      <c r="Y75" s="68">
        <f t="shared" si="5"/>
        <v>0</v>
      </c>
    </row>
    <row r="76" spans="25:25">
      <c r="Y76" s="68">
        <f t="shared" si="5"/>
        <v>0</v>
      </c>
    </row>
    <row r="77" spans="25:25">
      <c r="Y77" s="68">
        <f t="shared" si="5"/>
        <v>0</v>
      </c>
    </row>
    <row r="78" spans="25:25">
      <c r="Y78" s="68">
        <f t="shared" si="5"/>
        <v>0</v>
      </c>
    </row>
    <row r="79" spans="25:25">
      <c r="Y79" s="68">
        <f t="shared" si="5"/>
        <v>0</v>
      </c>
    </row>
    <row r="80" spans="25:25">
      <c r="Y80" s="68">
        <f t="shared" si="5"/>
        <v>0</v>
      </c>
    </row>
    <row r="81" spans="25:25">
      <c r="Y81" s="68">
        <f t="shared" si="5"/>
        <v>0</v>
      </c>
    </row>
    <row r="82" spans="25:25">
      <c r="Y82" s="68">
        <f t="shared" si="5"/>
        <v>0</v>
      </c>
    </row>
    <row r="83" spans="25:25">
      <c r="Y83" s="68">
        <f t="shared" si="5"/>
        <v>0</v>
      </c>
    </row>
    <row r="84" spans="25:25">
      <c r="Y84" s="68">
        <f t="shared" si="5"/>
        <v>0</v>
      </c>
    </row>
    <row r="85" spans="25:25">
      <c r="Y85" s="68">
        <f t="shared" si="5"/>
        <v>0</v>
      </c>
    </row>
    <row r="86" spans="25:25">
      <c r="Y86" s="68">
        <f t="shared" si="5"/>
        <v>0</v>
      </c>
    </row>
    <row r="87" spans="25:25">
      <c r="Y87" s="68">
        <f t="shared" si="5"/>
        <v>0</v>
      </c>
    </row>
    <row r="88" spans="25:25">
      <c r="Y88" s="68">
        <f t="shared" si="5"/>
        <v>0</v>
      </c>
    </row>
    <row r="89" spans="25:25">
      <c r="Y89" s="68">
        <f t="shared" si="5"/>
        <v>0</v>
      </c>
    </row>
    <row r="90" spans="25:25">
      <c r="Y90" s="68">
        <f t="shared" si="5"/>
        <v>0</v>
      </c>
    </row>
    <row r="91" spans="25:25">
      <c r="Y91" s="68">
        <f t="shared" si="5"/>
        <v>0</v>
      </c>
    </row>
    <row r="92" spans="25:25">
      <c r="Y92" s="68">
        <f t="shared" si="5"/>
        <v>0</v>
      </c>
    </row>
    <row r="93" spans="25:25">
      <c r="Y93" s="68">
        <f t="shared" si="5"/>
        <v>0</v>
      </c>
    </row>
    <row r="94" spans="25:25">
      <c r="Y94" s="68">
        <f t="shared" si="5"/>
        <v>0</v>
      </c>
    </row>
    <row r="95" spans="25:25">
      <c r="Y95" s="68">
        <f t="shared" si="5"/>
        <v>0</v>
      </c>
    </row>
    <row r="96" spans="25:25">
      <c r="Y96" s="68">
        <f t="shared" si="5"/>
        <v>0</v>
      </c>
    </row>
    <row r="97" spans="25:25">
      <c r="Y97" s="68">
        <f t="shared" si="5"/>
        <v>0</v>
      </c>
    </row>
    <row r="98" spans="25:25">
      <c r="Y98" s="68">
        <f t="shared" si="5"/>
        <v>0</v>
      </c>
    </row>
    <row r="99" spans="25:25">
      <c r="Y99" s="68">
        <f t="shared" si="5"/>
        <v>0</v>
      </c>
    </row>
    <row r="100" spans="25:25">
      <c r="Y100" s="68">
        <f t="shared" si="5"/>
        <v>0</v>
      </c>
    </row>
    <row r="101" spans="25:25">
      <c r="Y101" s="68">
        <f t="shared" si="5"/>
        <v>0</v>
      </c>
    </row>
    <row r="102" spans="25:25">
      <c r="Y102" s="68">
        <f t="shared" si="5"/>
        <v>0</v>
      </c>
    </row>
    <row r="103" spans="25:25">
      <c r="Y103" s="68">
        <f t="shared" si="5"/>
        <v>0</v>
      </c>
    </row>
    <row r="104" spans="25:25">
      <c r="Y104" s="68">
        <f t="shared" si="5"/>
        <v>0</v>
      </c>
    </row>
    <row r="105" spans="25:25">
      <c r="Y105" s="68">
        <f t="shared" si="5"/>
        <v>0</v>
      </c>
    </row>
    <row r="106" spans="25:25">
      <c r="Y106" s="68">
        <f t="shared" si="5"/>
        <v>0</v>
      </c>
    </row>
    <row r="107" spans="25:25">
      <c r="Y107" s="68">
        <f t="shared" si="5"/>
        <v>0</v>
      </c>
    </row>
    <row r="108" spans="25:25">
      <c r="Y108" s="68">
        <f t="shared" si="5"/>
        <v>0</v>
      </c>
    </row>
    <row r="109" spans="25:25">
      <c r="Y109" s="68">
        <f t="shared" si="5"/>
        <v>0</v>
      </c>
    </row>
    <row r="110" spans="25:25">
      <c r="Y110" s="68">
        <f t="shared" si="5"/>
        <v>0</v>
      </c>
    </row>
    <row r="111" spans="25:25">
      <c r="Y111" s="68">
        <f t="shared" si="5"/>
        <v>0</v>
      </c>
    </row>
    <row r="112" spans="25:25">
      <c r="Y112" s="68">
        <f t="shared" si="5"/>
        <v>0</v>
      </c>
    </row>
    <row r="113" spans="25:25">
      <c r="Y113" s="68">
        <f t="shared" si="5"/>
        <v>0</v>
      </c>
    </row>
    <row r="114" spans="25:25">
      <c r="Y114" s="68">
        <f t="shared" si="5"/>
        <v>0</v>
      </c>
    </row>
    <row r="115" spans="25:25">
      <c r="Y115" s="68">
        <f t="shared" si="5"/>
        <v>0</v>
      </c>
    </row>
    <row r="116" spans="25:25">
      <c r="Y116" s="68">
        <f t="shared" si="5"/>
        <v>0</v>
      </c>
    </row>
    <row r="117" spans="25:25">
      <c r="Y117" s="68">
        <f t="shared" si="5"/>
        <v>0</v>
      </c>
    </row>
    <row r="118" spans="25:25">
      <c r="Y118" s="68">
        <f t="shared" si="5"/>
        <v>0</v>
      </c>
    </row>
    <row r="119" spans="25:25">
      <c r="Y119" s="68">
        <f t="shared" si="5"/>
        <v>0</v>
      </c>
    </row>
    <row r="120" spans="25:25">
      <c r="Y120" s="68">
        <f t="shared" si="5"/>
        <v>0</v>
      </c>
    </row>
    <row r="121" spans="25:25">
      <c r="Y121" s="68">
        <f t="shared" si="5"/>
        <v>0</v>
      </c>
    </row>
    <row r="122" spans="25:25">
      <c r="Y122" s="68">
        <f t="shared" si="5"/>
        <v>0</v>
      </c>
    </row>
    <row r="123" spans="25:25">
      <c r="Y123" s="68">
        <f t="shared" si="5"/>
        <v>0</v>
      </c>
    </row>
    <row r="124" spans="25:25">
      <c r="Y124" s="68">
        <f t="shared" si="5"/>
        <v>0</v>
      </c>
    </row>
    <row r="125" spans="25:25">
      <c r="Y125" s="68">
        <f t="shared" si="5"/>
        <v>0</v>
      </c>
    </row>
    <row r="126" spans="25:25">
      <c r="Y126" s="68">
        <f t="shared" si="5"/>
        <v>0</v>
      </c>
    </row>
    <row r="127" spans="25:25">
      <c r="Y127" s="68">
        <f t="shared" si="5"/>
        <v>0</v>
      </c>
    </row>
    <row r="128" spans="25:25">
      <c r="Y128" s="68">
        <f t="shared" si="5"/>
        <v>0</v>
      </c>
    </row>
    <row r="129" spans="25:25">
      <c r="Y129" s="68">
        <f t="shared" si="5"/>
        <v>0</v>
      </c>
    </row>
    <row r="130" spans="25:25">
      <c r="Y130" s="68">
        <f t="shared" si="5"/>
        <v>0</v>
      </c>
    </row>
    <row r="131" spans="25:25">
      <c r="Y131" s="68">
        <f t="shared" si="5"/>
        <v>0</v>
      </c>
    </row>
    <row r="132" spans="25:25">
      <c r="Y132" s="68">
        <f t="shared" ref="Y132:Y195" si="6">Y131</f>
        <v>0</v>
      </c>
    </row>
    <row r="133" spans="25:25">
      <c r="Y133" s="68">
        <f t="shared" si="6"/>
        <v>0</v>
      </c>
    </row>
    <row r="134" spans="25:25">
      <c r="Y134" s="68">
        <f t="shared" si="6"/>
        <v>0</v>
      </c>
    </row>
    <row r="135" spans="25:25">
      <c r="Y135" s="68">
        <f t="shared" si="6"/>
        <v>0</v>
      </c>
    </row>
    <row r="136" spans="25:25">
      <c r="Y136" s="68">
        <f t="shared" si="6"/>
        <v>0</v>
      </c>
    </row>
    <row r="137" spans="25:25">
      <c r="Y137" s="68">
        <f t="shared" si="6"/>
        <v>0</v>
      </c>
    </row>
    <row r="138" spans="25:25">
      <c r="Y138" s="68">
        <f t="shared" si="6"/>
        <v>0</v>
      </c>
    </row>
    <row r="139" spans="25:25">
      <c r="Y139" s="68">
        <f t="shared" si="6"/>
        <v>0</v>
      </c>
    </row>
    <row r="140" spans="25:25">
      <c r="Y140" s="68">
        <f t="shared" si="6"/>
        <v>0</v>
      </c>
    </row>
    <row r="141" spans="25:25">
      <c r="Y141" s="68">
        <f t="shared" si="6"/>
        <v>0</v>
      </c>
    </row>
    <row r="142" spans="25:25">
      <c r="Y142" s="68">
        <f t="shared" si="6"/>
        <v>0</v>
      </c>
    </row>
    <row r="143" spans="25:25">
      <c r="Y143" s="68">
        <f t="shared" si="6"/>
        <v>0</v>
      </c>
    </row>
    <row r="144" spans="25:25">
      <c r="Y144" s="68">
        <f t="shared" si="6"/>
        <v>0</v>
      </c>
    </row>
    <row r="145" spans="25:25">
      <c r="Y145" s="68">
        <f t="shared" si="6"/>
        <v>0</v>
      </c>
    </row>
    <row r="146" spans="25:25">
      <c r="Y146" s="68">
        <f t="shared" si="6"/>
        <v>0</v>
      </c>
    </row>
    <row r="147" spans="25:25">
      <c r="Y147" s="68">
        <f t="shared" si="6"/>
        <v>0</v>
      </c>
    </row>
    <row r="148" spans="25:25">
      <c r="Y148" s="68">
        <f t="shared" si="6"/>
        <v>0</v>
      </c>
    </row>
    <row r="149" spans="25:25">
      <c r="Y149" s="68">
        <f t="shared" si="6"/>
        <v>0</v>
      </c>
    </row>
    <row r="150" spans="25:25">
      <c r="Y150" s="68">
        <f t="shared" si="6"/>
        <v>0</v>
      </c>
    </row>
    <row r="151" spans="25:25">
      <c r="Y151" s="68">
        <f t="shared" si="6"/>
        <v>0</v>
      </c>
    </row>
    <row r="152" spans="25:25">
      <c r="Y152" s="68">
        <f t="shared" si="6"/>
        <v>0</v>
      </c>
    </row>
    <row r="153" spans="25:25">
      <c r="Y153" s="68">
        <f t="shared" si="6"/>
        <v>0</v>
      </c>
    </row>
    <row r="154" spans="25:25">
      <c r="Y154" s="68">
        <f t="shared" si="6"/>
        <v>0</v>
      </c>
    </row>
    <row r="155" spans="25:25">
      <c r="Y155" s="68">
        <f t="shared" si="6"/>
        <v>0</v>
      </c>
    </row>
    <row r="156" spans="25:25">
      <c r="Y156" s="68">
        <f t="shared" si="6"/>
        <v>0</v>
      </c>
    </row>
    <row r="157" spans="25:25">
      <c r="Y157" s="68">
        <f t="shared" si="6"/>
        <v>0</v>
      </c>
    </row>
    <row r="158" spans="25:25">
      <c r="Y158" s="68">
        <f t="shared" si="6"/>
        <v>0</v>
      </c>
    </row>
    <row r="159" spans="25:25">
      <c r="Y159" s="68">
        <f t="shared" si="6"/>
        <v>0</v>
      </c>
    </row>
    <row r="160" spans="25:25">
      <c r="Y160" s="68">
        <f t="shared" si="6"/>
        <v>0</v>
      </c>
    </row>
    <row r="161" spans="25:25">
      <c r="Y161" s="68">
        <f t="shared" si="6"/>
        <v>0</v>
      </c>
    </row>
    <row r="162" spans="25:25">
      <c r="Y162" s="68">
        <f t="shared" si="6"/>
        <v>0</v>
      </c>
    </row>
    <row r="163" spans="25:25">
      <c r="Y163" s="68">
        <f t="shared" si="6"/>
        <v>0</v>
      </c>
    </row>
    <row r="164" spans="25:25">
      <c r="Y164" s="68">
        <f t="shared" si="6"/>
        <v>0</v>
      </c>
    </row>
    <row r="165" spans="25:25">
      <c r="Y165" s="68">
        <f t="shared" si="6"/>
        <v>0</v>
      </c>
    </row>
    <row r="166" spans="25:25">
      <c r="Y166" s="68">
        <f t="shared" si="6"/>
        <v>0</v>
      </c>
    </row>
    <row r="167" spans="25:25">
      <c r="Y167" s="68">
        <f t="shared" si="6"/>
        <v>0</v>
      </c>
    </row>
    <row r="168" spans="25:25">
      <c r="Y168" s="68">
        <f t="shared" si="6"/>
        <v>0</v>
      </c>
    </row>
    <row r="169" spans="25:25">
      <c r="Y169" s="68">
        <f t="shared" si="6"/>
        <v>0</v>
      </c>
    </row>
    <row r="170" spans="25:25">
      <c r="Y170" s="68">
        <f t="shared" si="6"/>
        <v>0</v>
      </c>
    </row>
    <row r="171" spans="25:25">
      <c r="Y171" s="68">
        <f t="shared" si="6"/>
        <v>0</v>
      </c>
    </row>
    <row r="172" spans="25:25">
      <c r="Y172" s="68">
        <f t="shared" si="6"/>
        <v>0</v>
      </c>
    </row>
    <row r="173" spans="25:25">
      <c r="Y173" s="68">
        <f t="shared" si="6"/>
        <v>0</v>
      </c>
    </row>
    <row r="174" spans="25:25">
      <c r="Y174" s="68">
        <f t="shared" si="6"/>
        <v>0</v>
      </c>
    </row>
    <row r="175" spans="25:25">
      <c r="Y175" s="68">
        <f t="shared" si="6"/>
        <v>0</v>
      </c>
    </row>
    <row r="176" spans="25:25">
      <c r="Y176" s="68">
        <f t="shared" si="6"/>
        <v>0</v>
      </c>
    </row>
    <row r="177" spans="25:25">
      <c r="Y177" s="68">
        <f t="shared" si="6"/>
        <v>0</v>
      </c>
    </row>
    <row r="178" spans="25:25">
      <c r="Y178" s="68">
        <f t="shared" si="6"/>
        <v>0</v>
      </c>
    </row>
    <row r="179" spans="25:25">
      <c r="Y179" s="68">
        <f t="shared" si="6"/>
        <v>0</v>
      </c>
    </row>
    <row r="180" spans="25:25">
      <c r="Y180" s="68">
        <f t="shared" si="6"/>
        <v>0</v>
      </c>
    </row>
    <row r="181" spans="25:25">
      <c r="Y181" s="68">
        <f t="shared" si="6"/>
        <v>0</v>
      </c>
    </row>
    <row r="182" spans="25:25">
      <c r="Y182" s="68">
        <f t="shared" si="6"/>
        <v>0</v>
      </c>
    </row>
    <row r="183" spans="25:25">
      <c r="Y183" s="68">
        <f t="shared" si="6"/>
        <v>0</v>
      </c>
    </row>
    <row r="184" spans="25:25">
      <c r="Y184" s="68">
        <f t="shared" si="6"/>
        <v>0</v>
      </c>
    </row>
    <row r="185" spans="25:25">
      <c r="Y185" s="68">
        <f t="shared" si="6"/>
        <v>0</v>
      </c>
    </row>
    <row r="186" spans="25:25">
      <c r="Y186" s="68">
        <f t="shared" si="6"/>
        <v>0</v>
      </c>
    </row>
    <row r="187" spans="25:25">
      <c r="Y187" s="68">
        <f t="shared" si="6"/>
        <v>0</v>
      </c>
    </row>
    <row r="188" spans="25:25">
      <c r="Y188" s="68">
        <f t="shared" si="6"/>
        <v>0</v>
      </c>
    </row>
    <row r="189" spans="25:25">
      <c r="Y189" s="68">
        <f t="shared" si="6"/>
        <v>0</v>
      </c>
    </row>
    <row r="190" spans="25:25">
      <c r="Y190" s="68">
        <f t="shared" si="6"/>
        <v>0</v>
      </c>
    </row>
    <row r="191" spans="25:25">
      <c r="Y191" s="68">
        <f t="shared" si="6"/>
        <v>0</v>
      </c>
    </row>
    <row r="192" spans="25:25">
      <c r="Y192" s="68">
        <f t="shared" si="6"/>
        <v>0</v>
      </c>
    </row>
    <row r="193" spans="25:25">
      <c r="Y193" s="68">
        <f t="shared" si="6"/>
        <v>0</v>
      </c>
    </row>
    <row r="194" spans="25:25">
      <c r="Y194" s="68">
        <f t="shared" si="6"/>
        <v>0</v>
      </c>
    </row>
    <row r="195" spans="25:25">
      <c r="Y195" s="68">
        <f t="shared" si="6"/>
        <v>0</v>
      </c>
    </row>
    <row r="196" spans="25:25">
      <c r="Y196" s="68">
        <f t="shared" ref="Y196:Y200" si="7">Y195</f>
        <v>0</v>
      </c>
    </row>
    <row r="197" spans="25:25">
      <c r="Y197" s="68">
        <f t="shared" si="7"/>
        <v>0</v>
      </c>
    </row>
    <row r="198" spans="25:25">
      <c r="Y198" s="68">
        <f t="shared" si="7"/>
        <v>0</v>
      </c>
    </row>
    <row r="199" spans="25:25">
      <c r="Y199" s="68">
        <f t="shared" si="7"/>
        <v>0</v>
      </c>
    </row>
    <row r="200" spans="25:25">
      <c r="Y200" s="68">
        <f t="shared" si="7"/>
        <v>0</v>
      </c>
    </row>
  </sheetData>
  <sheetProtection algorithmName="SHA-512" hashValue="5JpUH0wngGUigfKu0873PhVI22mMiKlBFjmEUP/pGXE52fiMSZxXBmgSQv1e7kv8cDjqf/hYupIYDY3zJm7OMQ==" saltValue="036SCjN19isQGNY6igJOkg==" spinCount="100000" sheet="1" objects="1" scenarios="1"/>
  <autoFilter ref="A1:N62" xr:uid="{00000000-0009-0000-0000-000004000000}"/>
  <dataConsolidate/>
  <dataValidations count="1">
    <dataValidation type="date" allowBlank="1" showInputMessage="1" showErrorMessage="1" sqref="H3:I55" xr:uid="{59CCF33F-C8A6-4C2D-82FB-3127B961C9CD}">
      <formula1>43466</formula1>
      <formula2>45657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7EDD-CEB3-4FAD-87E6-830B174D3FA2}">
  <dimension ref="A2:J48"/>
  <sheetViews>
    <sheetView workbookViewId="0">
      <selection activeCell="F5" sqref="F5"/>
    </sheetView>
  </sheetViews>
  <sheetFormatPr defaultRowHeight="14.45"/>
  <cols>
    <col min="2" max="2" width="34.85546875" customWidth="1"/>
    <col min="3" max="3" width="17.7109375" customWidth="1"/>
    <col min="4" max="4" width="16.85546875" customWidth="1"/>
    <col min="5" max="5" width="12.85546875" customWidth="1"/>
    <col min="6" max="6" width="15.140625" customWidth="1"/>
  </cols>
  <sheetData>
    <row r="2" spans="2:6">
      <c r="B2" s="79" t="s">
        <v>56</v>
      </c>
      <c r="C2" s="79"/>
    </row>
    <row r="4" spans="2:6">
      <c r="B4" s="97" t="s">
        <v>57</v>
      </c>
      <c r="C4" s="97" t="s">
        <v>58</v>
      </c>
    </row>
    <row r="5" spans="2:6">
      <c r="B5" s="97" t="s">
        <v>59</v>
      </c>
      <c r="C5" s="159" t="s">
        <v>60</v>
      </c>
    </row>
    <row r="6" spans="2:6">
      <c r="B6" s="97" t="s">
        <v>61</v>
      </c>
      <c r="C6" s="97" t="s">
        <v>62</v>
      </c>
    </row>
    <row r="7" spans="2:6">
      <c r="B7" s="80"/>
      <c r="C7" s="80"/>
    </row>
    <row r="8" spans="2:6">
      <c r="B8" s="80"/>
      <c r="C8" s="80"/>
    </row>
    <row r="9" spans="2:6">
      <c r="B9" s="97" t="s">
        <v>63</v>
      </c>
      <c r="C9" s="206"/>
      <c r="E9" s="207" t="s">
        <v>64</v>
      </c>
    </row>
    <row r="10" spans="2:6">
      <c r="B10" s="80"/>
      <c r="C10" s="80"/>
    </row>
    <row r="11" spans="2:6">
      <c r="B11" s="322" t="s">
        <v>65</v>
      </c>
      <c r="C11" s="322"/>
      <c r="D11" s="322"/>
      <c r="E11" s="322"/>
      <c r="F11" s="322"/>
    </row>
    <row r="12" spans="2:6">
      <c r="B12" s="271"/>
      <c r="C12" s="271"/>
      <c r="D12" s="271"/>
      <c r="E12" s="271"/>
      <c r="F12" s="271"/>
    </row>
    <row r="13" spans="2:6">
      <c r="B13" s="87"/>
      <c r="C13" s="272" t="s">
        <v>66</v>
      </c>
      <c r="D13" s="272" t="s">
        <v>67</v>
      </c>
      <c r="E13" s="272" t="s">
        <v>68</v>
      </c>
      <c r="F13" s="272" t="s">
        <v>69</v>
      </c>
    </row>
    <row r="14" spans="2:6">
      <c r="B14" s="83" t="s">
        <v>70</v>
      </c>
      <c r="C14" s="208"/>
      <c r="D14" s="208"/>
      <c r="E14" s="208"/>
      <c r="F14" s="208"/>
    </row>
    <row r="15" spans="2:6">
      <c r="B15" s="83" t="s">
        <v>71</v>
      </c>
      <c r="C15" s="86"/>
      <c r="D15" s="86"/>
      <c r="E15" s="86"/>
      <c r="F15" s="86"/>
    </row>
    <row r="16" spans="2:6">
      <c r="B16" s="83" t="s">
        <v>72</v>
      </c>
      <c r="C16" s="86"/>
      <c r="D16" s="86"/>
      <c r="E16" s="86"/>
      <c r="F16" s="86"/>
    </row>
    <row r="18" spans="2:6">
      <c r="B18" s="323" t="s">
        <v>73</v>
      </c>
      <c r="C18" s="323"/>
      <c r="D18" s="323"/>
      <c r="E18" s="323"/>
      <c r="F18" s="323"/>
    </row>
    <row r="19" spans="2:6">
      <c r="B19" s="209"/>
      <c r="C19" s="324" t="s">
        <v>74</v>
      </c>
      <c r="D19" s="324"/>
      <c r="E19" s="324"/>
      <c r="F19" s="324"/>
    </row>
    <row r="20" spans="2:6">
      <c r="B20" s="194"/>
      <c r="C20" s="210" t="s">
        <v>66</v>
      </c>
      <c r="D20" s="210" t="s">
        <v>67</v>
      </c>
      <c r="E20" s="210" t="s">
        <v>68</v>
      </c>
      <c r="F20" s="210" t="s">
        <v>69</v>
      </c>
    </row>
    <row r="21" spans="2:6">
      <c r="B21" s="211" t="s">
        <v>75</v>
      </c>
      <c r="C21" s="82"/>
      <c r="D21" s="82"/>
      <c r="E21" s="82"/>
      <c r="F21" s="82"/>
    </row>
    <row r="22" spans="2:6">
      <c r="B22" s="83" t="s">
        <v>76</v>
      </c>
      <c r="C22" s="208"/>
      <c r="D22" s="208"/>
      <c r="E22" s="208"/>
      <c r="F22" s="208"/>
    </row>
    <row r="23" spans="2:6">
      <c r="B23" s="83" t="s">
        <v>77</v>
      </c>
      <c r="C23" s="208"/>
      <c r="D23" s="208"/>
      <c r="E23" s="208"/>
      <c r="F23" s="208"/>
    </row>
    <row r="24" spans="2:6">
      <c r="B24" s="83" t="s">
        <v>78</v>
      </c>
      <c r="C24" s="208"/>
      <c r="D24" s="208"/>
      <c r="E24" s="208"/>
      <c r="F24" s="208"/>
    </row>
    <row r="25" spans="2:6">
      <c r="B25" s="84" t="s">
        <v>79</v>
      </c>
      <c r="C25" s="85">
        <f>SUM(C22:C24)</f>
        <v>0</v>
      </c>
      <c r="D25" s="85">
        <f t="shared" ref="D25:F25" si="0">SUM(D22:D24)</f>
        <v>0</v>
      </c>
      <c r="E25" s="85">
        <f t="shared" si="0"/>
        <v>0</v>
      </c>
      <c r="F25" s="85">
        <f t="shared" si="0"/>
        <v>0</v>
      </c>
    </row>
    <row r="26" spans="2:6">
      <c r="B26" s="83" t="s">
        <v>80</v>
      </c>
      <c r="C26" s="212"/>
      <c r="D26" s="212"/>
      <c r="E26" s="212"/>
      <c r="F26" s="212"/>
    </row>
    <row r="27" spans="2:6">
      <c r="B27" s="83" t="s">
        <v>81</v>
      </c>
      <c r="C27" s="208"/>
      <c r="D27" s="208"/>
      <c r="E27" s="208"/>
      <c r="F27" s="208"/>
    </row>
    <row r="28" spans="2:6">
      <c r="B28" s="83" t="s">
        <v>82</v>
      </c>
      <c r="C28" s="208"/>
      <c r="D28" s="208"/>
      <c r="E28" s="208"/>
      <c r="F28" s="208"/>
    </row>
    <row r="29" spans="2:6">
      <c r="B29" s="83" t="s">
        <v>83</v>
      </c>
      <c r="C29" s="208"/>
      <c r="D29" s="208"/>
      <c r="E29" s="208"/>
      <c r="F29" s="208"/>
    </row>
    <row r="30" spans="2:6">
      <c r="B30" s="84" t="s">
        <v>84</v>
      </c>
      <c r="C30" s="85">
        <f>SUM(C26:C29)</f>
        <v>0</v>
      </c>
      <c r="D30" s="85">
        <f t="shared" ref="D30:F30" si="1">SUM(D26:D29)</f>
        <v>0</v>
      </c>
      <c r="E30" s="85">
        <f t="shared" si="1"/>
        <v>0</v>
      </c>
      <c r="F30" s="85">
        <f t="shared" si="1"/>
        <v>0</v>
      </c>
    </row>
    <row r="31" spans="2:6">
      <c r="B31" s="213" t="s">
        <v>85</v>
      </c>
      <c r="C31" s="214">
        <f>C25+C30</f>
        <v>0</v>
      </c>
      <c r="D31" s="214">
        <f t="shared" ref="D31:F31" si="2">D25+D30</f>
        <v>0</v>
      </c>
      <c r="E31" s="214">
        <f t="shared" si="2"/>
        <v>0</v>
      </c>
      <c r="F31" s="214">
        <f t="shared" si="2"/>
        <v>0</v>
      </c>
    </row>
    <row r="32" spans="2:6">
      <c r="B32" s="83" t="s">
        <v>86</v>
      </c>
      <c r="C32" s="215">
        <f>C14+C15+C16</f>
        <v>0</v>
      </c>
      <c r="D32" s="215">
        <f>D14+D15+D16</f>
        <v>0</v>
      </c>
      <c r="E32" s="215">
        <f>E14+E15+E16</f>
        <v>0</v>
      </c>
      <c r="F32" s="215">
        <f>F14+F15+F16</f>
        <v>0</v>
      </c>
    </row>
    <row r="33" spans="1:10">
      <c r="B33" s="194" t="s">
        <v>87</v>
      </c>
      <c r="C33" s="208"/>
      <c r="D33" s="208"/>
      <c r="E33" s="208"/>
      <c r="F33" s="208"/>
    </row>
    <row r="34" spans="1:10">
      <c r="B34" s="84" t="s">
        <v>88</v>
      </c>
      <c r="C34" s="85">
        <f>SUM(C32:C33)</f>
        <v>0</v>
      </c>
      <c r="D34" s="85">
        <f t="shared" ref="D34:F34" si="3">SUM(D32:D33)</f>
        <v>0</v>
      </c>
      <c r="E34" s="85">
        <f t="shared" si="3"/>
        <v>0</v>
      </c>
      <c r="F34" s="85">
        <f t="shared" si="3"/>
        <v>0</v>
      </c>
    </row>
    <row r="35" spans="1:10">
      <c r="B35" s="83" t="s">
        <v>89</v>
      </c>
      <c r="C35" s="208"/>
      <c r="D35" s="208"/>
      <c r="E35" s="208"/>
      <c r="F35" s="208"/>
    </row>
    <row r="36" spans="1:10">
      <c r="B36" s="83" t="s">
        <v>90</v>
      </c>
      <c r="C36" s="208"/>
      <c r="D36" s="208"/>
      <c r="E36" s="208"/>
      <c r="F36" s="208"/>
    </row>
    <row r="37" spans="1:10">
      <c r="B37" s="83" t="s">
        <v>91</v>
      </c>
      <c r="C37" s="208"/>
      <c r="D37" s="208"/>
      <c r="E37" s="208"/>
      <c r="F37" s="208"/>
    </row>
    <row r="38" spans="1:10">
      <c r="B38" s="84" t="s">
        <v>92</v>
      </c>
      <c r="C38" s="85">
        <f>SUM(C35:C37)</f>
        <v>0</v>
      </c>
      <c r="D38" s="85">
        <f t="shared" ref="D38:F38" si="4">SUM(D35:D37)</f>
        <v>0</v>
      </c>
      <c r="E38" s="85">
        <f t="shared" si="4"/>
        <v>0</v>
      </c>
      <c r="F38" s="85">
        <f t="shared" si="4"/>
        <v>0</v>
      </c>
    </row>
    <row r="39" spans="1:10">
      <c r="B39" s="83" t="s">
        <v>93</v>
      </c>
      <c r="C39" s="208"/>
      <c r="D39" s="208"/>
      <c r="E39" s="208"/>
      <c r="F39" s="208"/>
    </row>
    <row r="40" spans="1:10">
      <c r="B40" s="83" t="s">
        <v>94</v>
      </c>
      <c r="C40" s="208"/>
      <c r="D40" s="208"/>
      <c r="E40" s="208"/>
      <c r="F40" s="208"/>
    </row>
    <row r="41" spans="1:10">
      <c r="B41" s="83" t="s">
        <v>95</v>
      </c>
      <c r="C41" s="208"/>
      <c r="D41" s="208"/>
      <c r="E41" s="208"/>
      <c r="F41" s="208"/>
    </row>
    <row r="42" spans="1:10">
      <c r="B42" s="83" t="s">
        <v>96</v>
      </c>
      <c r="C42" s="208"/>
      <c r="D42" s="208"/>
      <c r="E42" s="208"/>
      <c r="F42" s="208"/>
    </row>
    <row r="43" spans="1:10">
      <c r="B43" s="84" t="s">
        <v>97</v>
      </c>
      <c r="C43" s="85">
        <f>SUM(C39:C42)</f>
        <v>0</v>
      </c>
      <c r="D43" s="85">
        <f t="shared" ref="D43:F43" si="5">SUM(D39:D42)</f>
        <v>0</v>
      </c>
      <c r="E43" s="85">
        <f t="shared" si="5"/>
        <v>0</v>
      </c>
      <c r="F43" s="85">
        <f t="shared" si="5"/>
        <v>0</v>
      </c>
    </row>
    <row r="44" spans="1:10">
      <c r="B44" s="84" t="s">
        <v>98</v>
      </c>
      <c r="C44" s="85">
        <f>C43+C38</f>
        <v>0</v>
      </c>
      <c r="D44" s="85">
        <f t="shared" ref="D44:E44" si="6">D43+D38</f>
        <v>0</v>
      </c>
      <c r="E44" s="85">
        <f t="shared" si="6"/>
        <v>0</v>
      </c>
      <c r="F44" s="85">
        <f>F43+F38</f>
        <v>0</v>
      </c>
    </row>
    <row r="45" spans="1:10">
      <c r="B45" s="213" t="s">
        <v>99</v>
      </c>
      <c r="C45" s="214">
        <f>C44+C34</f>
        <v>0</v>
      </c>
      <c r="D45" s="214">
        <f t="shared" ref="D45:F45" si="7">D44+D34</f>
        <v>0</v>
      </c>
      <c r="E45" s="214">
        <f t="shared" si="7"/>
        <v>0</v>
      </c>
      <c r="F45" s="214">
        <f t="shared" si="7"/>
        <v>0</v>
      </c>
    </row>
    <row r="46" spans="1:10">
      <c r="B46" s="216"/>
      <c r="C46" s="216"/>
    </row>
    <row r="48" spans="1:10">
      <c r="A48" s="79"/>
      <c r="B48" s="79" t="s">
        <v>100</v>
      </c>
      <c r="C48" s="79" t="str">
        <f>IF(ROUND(C31,0)=ROUND(C45,0),"ok","Total assets different than total liabilities")</f>
        <v>ok</v>
      </c>
      <c r="D48" s="79" t="str">
        <f t="shared" ref="D48:F48" si="8">IF(ROUND(D31,0)=ROUND(D45,0),"ok","Total assets different than total liabilities")</f>
        <v>ok</v>
      </c>
      <c r="E48" s="79" t="str">
        <f t="shared" si="8"/>
        <v>ok</v>
      </c>
      <c r="F48" s="79" t="str">
        <f t="shared" si="8"/>
        <v>ok</v>
      </c>
      <c r="G48" s="79"/>
      <c r="H48" s="79"/>
      <c r="I48" s="79"/>
      <c r="J48" s="79"/>
    </row>
  </sheetData>
  <sheetProtection algorithmName="SHA-512" hashValue="Od7GLeZITEZvP5yS9KtaKZSQ0eJz5at5RVuYjT8iB1aJHIkpKwtZMVifxvoG6XzBbJYUJnpkDzUFcmlidu0xeA==" saltValue="dlGc+KhbpLFomLTzY3Okzw==" spinCount="100000" sheet="1" objects="1" scenarios="1"/>
  <mergeCells count="3">
    <mergeCell ref="B11:F11"/>
    <mergeCell ref="B18:F18"/>
    <mergeCell ref="C19:F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35C3-5B7B-4374-B137-D9A64C30B7EF}">
  <dimension ref="B2:O35"/>
  <sheetViews>
    <sheetView topLeftCell="A7" workbookViewId="0">
      <selection activeCell="G31" sqref="G31"/>
    </sheetView>
  </sheetViews>
  <sheetFormatPr defaultRowHeight="14.45"/>
  <cols>
    <col min="2" max="2" width="29.85546875" customWidth="1"/>
    <col min="3" max="3" width="19.85546875" customWidth="1"/>
    <col min="4" max="4" width="15.140625" customWidth="1"/>
    <col min="5" max="5" width="15.42578125" customWidth="1"/>
    <col min="6" max="6" width="14.5703125" customWidth="1"/>
    <col min="7" max="7" width="16.85546875" customWidth="1"/>
    <col min="8" max="8" width="10.42578125" customWidth="1"/>
    <col min="9" max="9" width="10.140625" customWidth="1"/>
    <col min="10" max="10" width="11.140625" customWidth="1"/>
    <col min="11" max="11" width="11.28515625" customWidth="1"/>
    <col min="12" max="12" width="10.42578125" customWidth="1"/>
  </cols>
  <sheetData>
    <row r="2" spans="2:15">
      <c r="B2" s="79" t="s">
        <v>56</v>
      </c>
      <c r="C2" s="79"/>
    </row>
    <row r="3" spans="2:15">
      <c r="B3" s="79"/>
      <c r="C3" s="79"/>
    </row>
    <row r="4" spans="2:15">
      <c r="B4" s="97" t="s">
        <v>57</v>
      </c>
      <c r="C4" s="97" t="s">
        <v>101</v>
      </c>
      <c r="O4" s="97"/>
    </row>
    <row r="5" spans="2:15">
      <c r="B5" s="97" t="s">
        <v>59</v>
      </c>
      <c r="C5" s="159" t="s">
        <v>102</v>
      </c>
    </row>
    <row r="6" spans="2:15">
      <c r="B6" s="97"/>
      <c r="C6" s="97"/>
    </row>
    <row r="7" spans="2:15">
      <c r="B7" s="97" t="s">
        <v>61</v>
      </c>
      <c r="C7" s="97" t="s">
        <v>103</v>
      </c>
    </row>
    <row r="8" spans="2:15">
      <c r="B8" s="80"/>
      <c r="C8" s="80"/>
    </row>
    <row r="9" spans="2:15">
      <c r="B9" s="80"/>
      <c r="C9" s="80"/>
    </row>
    <row r="10" spans="2:15">
      <c r="B10" s="325" t="s">
        <v>104</v>
      </c>
      <c r="C10" s="325"/>
      <c r="D10" s="325"/>
      <c r="E10" s="325"/>
      <c r="F10" s="325"/>
      <c r="G10" s="322"/>
      <c r="H10" s="322"/>
      <c r="I10" s="322"/>
      <c r="J10" s="322"/>
      <c r="K10" s="322"/>
      <c r="L10" s="322"/>
    </row>
    <row r="11" spans="2:15">
      <c r="B11" s="326" t="s">
        <v>73</v>
      </c>
      <c r="C11" s="326"/>
      <c r="D11" s="326"/>
      <c r="E11" s="326"/>
      <c r="F11" s="327"/>
      <c r="G11" s="323" t="s">
        <v>105</v>
      </c>
      <c r="H11" s="323"/>
      <c r="I11" s="323"/>
      <c r="J11" s="323"/>
      <c r="K11" s="323"/>
      <c r="L11" s="323"/>
    </row>
    <row r="12" spans="2:15">
      <c r="B12" s="194"/>
      <c r="C12" s="194"/>
      <c r="D12" s="328" t="s">
        <v>74</v>
      </c>
      <c r="E12" s="328"/>
      <c r="F12" s="329"/>
      <c r="G12" s="324" t="s">
        <v>106</v>
      </c>
      <c r="H12" s="324"/>
      <c r="I12" s="324"/>
      <c r="J12" s="324"/>
      <c r="K12" s="324"/>
      <c r="L12" s="324"/>
    </row>
    <row r="13" spans="2:15">
      <c r="B13" s="194"/>
      <c r="C13" s="210" t="s">
        <v>66</v>
      </c>
      <c r="D13" s="210" t="s">
        <v>67</v>
      </c>
      <c r="E13" s="210" t="s">
        <v>68</v>
      </c>
      <c r="F13" s="210" t="s">
        <v>69</v>
      </c>
      <c r="G13" s="81" t="s">
        <v>107</v>
      </c>
      <c r="H13" s="81" t="s">
        <v>108</v>
      </c>
      <c r="I13" s="81" t="s">
        <v>108</v>
      </c>
      <c r="J13" s="81" t="s">
        <v>108</v>
      </c>
      <c r="K13" s="81" t="s">
        <v>108</v>
      </c>
      <c r="L13" s="81" t="s">
        <v>108</v>
      </c>
    </row>
    <row r="14" spans="2:15">
      <c r="B14" s="83" t="s">
        <v>109</v>
      </c>
      <c r="C14" s="88"/>
      <c r="D14" s="88"/>
      <c r="E14" s="88"/>
      <c r="F14" s="88"/>
      <c r="G14" s="86">
        <v>2</v>
      </c>
      <c r="H14" s="86"/>
      <c r="I14" s="86"/>
      <c r="J14" s="86"/>
      <c r="K14" s="86"/>
      <c r="L14" s="86"/>
    </row>
    <row r="15" spans="2:15">
      <c r="B15" s="83" t="s">
        <v>110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5">
      <c r="B16" s="84" t="s">
        <v>111</v>
      </c>
      <c r="C16" s="85">
        <f>C15+C14</f>
        <v>0</v>
      </c>
      <c r="D16" s="85">
        <f t="shared" ref="D16:L16" si="0">D15+D14</f>
        <v>0</v>
      </c>
      <c r="E16" s="85">
        <f t="shared" si="0"/>
        <v>0</v>
      </c>
      <c r="F16" s="85">
        <f t="shared" si="0"/>
        <v>0</v>
      </c>
      <c r="G16" s="85">
        <f t="shared" si="0"/>
        <v>2</v>
      </c>
      <c r="H16" s="85">
        <f t="shared" si="0"/>
        <v>0</v>
      </c>
      <c r="I16" s="85">
        <f t="shared" si="0"/>
        <v>0</v>
      </c>
      <c r="J16" s="85">
        <f t="shared" si="0"/>
        <v>0</v>
      </c>
      <c r="K16" s="85">
        <f t="shared" si="0"/>
        <v>0</v>
      </c>
      <c r="L16" s="85">
        <f t="shared" si="0"/>
        <v>0</v>
      </c>
    </row>
    <row r="17" spans="2:12">
      <c r="B17" s="83" t="s">
        <v>112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83" t="s">
        <v>113</v>
      </c>
      <c r="C18" s="86"/>
      <c r="D18" s="86"/>
      <c r="E18" s="86"/>
      <c r="F18" s="86"/>
      <c r="G18" s="86">
        <v>1</v>
      </c>
      <c r="H18" s="86"/>
      <c r="I18" s="86"/>
      <c r="J18" s="86"/>
      <c r="K18" s="86"/>
      <c r="L18" s="86"/>
    </row>
    <row r="19" spans="2:12">
      <c r="B19" s="83" t="s">
        <v>114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3" t="s">
        <v>115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3" t="s">
        <v>116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84" t="s">
        <v>117</v>
      </c>
      <c r="C22" s="85">
        <f>C21+C20+C19+C18+C17</f>
        <v>0</v>
      </c>
      <c r="D22" s="85">
        <f t="shared" ref="D22:L22" si="1">D21+D20+D19+D18+D17</f>
        <v>0</v>
      </c>
      <c r="E22" s="85">
        <f t="shared" si="1"/>
        <v>0</v>
      </c>
      <c r="F22" s="85">
        <f t="shared" si="1"/>
        <v>0</v>
      </c>
      <c r="G22" s="85">
        <f t="shared" si="1"/>
        <v>1</v>
      </c>
      <c r="H22" s="85">
        <f t="shared" si="1"/>
        <v>0</v>
      </c>
      <c r="I22" s="85">
        <f t="shared" si="1"/>
        <v>0</v>
      </c>
      <c r="J22" s="85">
        <f t="shared" si="1"/>
        <v>0</v>
      </c>
      <c r="K22" s="85">
        <f t="shared" si="1"/>
        <v>0</v>
      </c>
      <c r="L22" s="85">
        <f t="shared" si="1"/>
        <v>0</v>
      </c>
    </row>
    <row r="23" spans="2:12">
      <c r="B23" s="217" t="s">
        <v>118</v>
      </c>
      <c r="C23" s="218">
        <f>C16-C22</f>
        <v>0</v>
      </c>
      <c r="D23" s="218">
        <f t="shared" ref="D23:L23" si="2">D16-D22</f>
        <v>0</v>
      </c>
      <c r="E23" s="218">
        <f t="shared" si="2"/>
        <v>0</v>
      </c>
      <c r="F23" s="218">
        <f t="shared" si="2"/>
        <v>0</v>
      </c>
      <c r="G23" s="218">
        <f t="shared" si="2"/>
        <v>1</v>
      </c>
      <c r="H23" s="218">
        <f t="shared" si="2"/>
        <v>0</v>
      </c>
      <c r="I23" s="218">
        <f t="shared" si="2"/>
        <v>0</v>
      </c>
      <c r="J23" s="218">
        <f t="shared" si="2"/>
        <v>0</v>
      </c>
      <c r="K23" s="218">
        <f t="shared" si="2"/>
        <v>0</v>
      </c>
      <c r="L23" s="218">
        <f t="shared" si="2"/>
        <v>0</v>
      </c>
    </row>
    <row r="24" spans="2:12">
      <c r="B24" s="83" t="s">
        <v>119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3" t="s">
        <v>120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219" t="s">
        <v>121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2:12">
      <c r="B27" s="217" t="s">
        <v>122</v>
      </c>
      <c r="C27" s="218">
        <f>C24-C25</f>
        <v>0</v>
      </c>
      <c r="D27" s="218">
        <f t="shared" ref="D27:L27" si="3">D24-D25</f>
        <v>0</v>
      </c>
      <c r="E27" s="218">
        <f t="shared" si="3"/>
        <v>0</v>
      </c>
      <c r="F27" s="218">
        <f t="shared" si="3"/>
        <v>0</v>
      </c>
      <c r="G27" s="218">
        <f t="shared" si="3"/>
        <v>0</v>
      </c>
      <c r="H27" s="218">
        <f t="shared" si="3"/>
        <v>0</v>
      </c>
      <c r="I27" s="218">
        <f t="shared" si="3"/>
        <v>0</v>
      </c>
      <c r="J27" s="218">
        <f t="shared" si="3"/>
        <v>0</v>
      </c>
      <c r="K27" s="218">
        <f t="shared" si="3"/>
        <v>0</v>
      </c>
      <c r="L27" s="218">
        <f t="shared" si="3"/>
        <v>0</v>
      </c>
    </row>
    <row r="28" spans="2:12">
      <c r="B28" s="194" t="s">
        <v>123</v>
      </c>
      <c r="C28" s="86"/>
      <c r="D28" s="86"/>
      <c r="E28" s="86"/>
      <c r="F28" s="86"/>
      <c r="G28" s="86">
        <v>1</v>
      </c>
      <c r="H28" s="86"/>
      <c r="I28" s="86"/>
      <c r="J28" s="86"/>
      <c r="K28" s="86"/>
      <c r="L28" s="86"/>
    </row>
    <row r="29" spans="2:12">
      <c r="B29" s="194" t="s">
        <v>124</v>
      </c>
      <c r="C29" s="86"/>
      <c r="D29" s="86"/>
      <c r="E29" s="86"/>
      <c r="F29" s="86"/>
      <c r="G29" s="86">
        <v>1</v>
      </c>
      <c r="H29" s="86"/>
      <c r="I29" s="86"/>
      <c r="J29" s="86"/>
      <c r="K29" s="86"/>
      <c r="L29" s="86"/>
    </row>
    <row r="30" spans="2:12">
      <c r="B30" s="217" t="s">
        <v>125</v>
      </c>
      <c r="C30" s="218">
        <f>C28-C29</f>
        <v>0</v>
      </c>
      <c r="D30" s="218">
        <f t="shared" ref="D30:L30" si="4">D28-D29</f>
        <v>0</v>
      </c>
      <c r="E30" s="218">
        <f t="shared" si="4"/>
        <v>0</v>
      </c>
      <c r="F30" s="218">
        <f t="shared" si="4"/>
        <v>0</v>
      </c>
      <c r="G30" s="218">
        <f t="shared" si="4"/>
        <v>0</v>
      </c>
      <c r="H30" s="218">
        <f t="shared" si="4"/>
        <v>0</v>
      </c>
      <c r="I30" s="218">
        <f t="shared" si="4"/>
        <v>0</v>
      </c>
      <c r="J30" s="218">
        <f t="shared" si="4"/>
        <v>0</v>
      </c>
      <c r="K30" s="218">
        <f t="shared" si="4"/>
        <v>0</v>
      </c>
      <c r="L30" s="218">
        <f t="shared" si="4"/>
        <v>0</v>
      </c>
    </row>
    <row r="31" spans="2:12">
      <c r="B31" s="217" t="s">
        <v>126</v>
      </c>
      <c r="C31" s="218">
        <f>C30+C27+C23</f>
        <v>0</v>
      </c>
      <c r="D31" s="218">
        <f t="shared" ref="D31:L31" si="5">D30+D27+D23</f>
        <v>0</v>
      </c>
      <c r="E31" s="218">
        <f t="shared" si="5"/>
        <v>0</v>
      </c>
      <c r="F31" s="218">
        <f t="shared" si="5"/>
        <v>0</v>
      </c>
      <c r="G31" s="218">
        <f t="shared" si="5"/>
        <v>1</v>
      </c>
      <c r="H31" s="218">
        <f t="shared" si="5"/>
        <v>0</v>
      </c>
      <c r="I31" s="218">
        <f t="shared" si="5"/>
        <v>0</v>
      </c>
      <c r="J31" s="218">
        <f t="shared" si="5"/>
        <v>0</v>
      </c>
      <c r="K31" s="218">
        <f t="shared" si="5"/>
        <v>0</v>
      </c>
      <c r="L31" s="218">
        <f t="shared" si="5"/>
        <v>0</v>
      </c>
    </row>
    <row r="32" spans="2:12">
      <c r="B32" s="194" t="s">
        <v>127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194" t="s">
        <v>128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213" t="s">
        <v>129</v>
      </c>
      <c r="C34" s="214">
        <f>C31-C32-C33</f>
        <v>0</v>
      </c>
      <c r="D34" s="214">
        <f t="shared" ref="D34:L34" si="6">D31-D32-D33</f>
        <v>0</v>
      </c>
      <c r="E34" s="214">
        <f t="shared" si="6"/>
        <v>0</v>
      </c>
      <c r="F34" s="214">
        <f t="shared" si="6"/>
        <v>0</v>
      </c>
      <c r="G34" s="214">
        <f t="shared" si="6"/>
        <v>1</v>
      </c>
      <c r="H34" s="214">
        <f t="shared" si="6"/>
        <v>0</v>
      </c>
      <c r="I34" s="214">
        <f t="shared" si="6"/>
        <v>0</v>
      </c>
      <c r="J34" s="214">
        <f t="shared" si="6"/>
        <v>0</v>
      </c>
      <c r="K34" s="214">
        <f t="shared" si="6"/>
        <v>0</v>
      </c>
      <c r="L34" s="214">
        <f t="shared" si="6"/>
        <v>0</v>
      </c>
    </row>
    <row r="35" spans="2:12">
      <c r="B35" s="356" t="s">
        <v>130</v>
      </c>
      <c r="C35" s="357"/>
      <c r="D35" s="357"/>
      <c r="E35" s="357"/>
      <c r="F35" s="357"/>
    </row>
  </sheetData>
  <sheetProtection algorithmName="SHA-512" hashValue="mbJxLWHP2dgPfDhkWss35xZX2TY+4JSUnXnjnXMs9xK1DuPgXvg2xit8g6xPW7dchMrqSkq34iAcQQEd9osB6w==" saltValue="qfR874qJw6BaWpqPMu11CA==" spinCount="100000" sheet="1" objects="1" scenarios="1"/>
  <mergeCells count="6">
    <mergeCell ref="B35:F35"/>
    <mergeCell ref="B10:L10"/>
    <mergeCell ref="B11:F11"/>
    <mergeCell ref="G11:L11"/>
    <mergeCell ref="D12:F12"/>
    <mergeCell ref="G12:L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74F3-9F3A-4832-A34E-F2D191899448}">
  <sheetPr codeName="Sheet6"/>
  <dimension ref="A3:H138"/>
  <sheetViews>
    <sheetView topLeftCell="A22" workbookViewId="0">
      <selection activeCell="J46" sqref="J46"/>
    </sheetView>
  </sheetViews>
  <sheetFormatPr defaultRowHeight="14.45" outlineLevelRow="1"/>
  <cols>
    <col min="1" max="1" width="13.5703125" bestFit="1" customWidth="1"/>
    <col min="2" max="2" width="21.5703125" customWidth="1"/>
    <col min="3" max="3" width="17.85546875" bestFit="1" customWidth="1"/>
    <col min="4" max="4" width="11.5703125" customWidth="1"/>
    <col min="5" max="8" width="10.5703125" customWidth="1"/>
  </cols>
  <sheetData>
    <row r="3" spans="1:8">
      <c r="B3" s="79" t="s">
        <v>56</v>
      </c>
    </row>
    <row r="4" spans="1:8">
      <c r="B4" s="79"/>
    </row>
    <row r="5" spans="1:8">
      <c r="B5" s="97" t="s">
        <v>57</v>
      </c>
      <c r="C5" s="97"/>
    </row>
    <row r="6" spans="1:8">
      <c r="B6" s="97" t="s">
        <v>59</v>
      </c>
      <c r="C6" s="159" t="s">
        <v>60</v>
      </c>
    </row>
    <row r="7" spans="1:8">
      <c r="B7" s="97"/>
      <c r="C7" s="97"/>
    </row>
    <row r="8" spans="1:8">
      <c r="B8" s="97" t="s">
        <v>61</v>
      </c>
      <c r="C8" s="97" t="s">
        <v>62</v>
      </c>
    </row>
    <row r="9" spans="1:8">
      <c r="B9" s="80"/>
    </row>
    <row r="10" spans="1:8">
      <c r="C10" s="337" t="s">
        <v>131</v>
      </c>
      <c r="D10" s="337"/>
      <c r="E10" s="337"/>
      <c r="F10" s="337"/>
      <c r="G10" s="337"/>
      <c r="H10" s="337"/>
    </row>
    <row r="12" spans="1:8">
      <c r="B12" s="87"/>
      <c r="C12" s="335" t="s">
        <v>106</v>
      </c>
      <c r="D12" s="336"/>
      <c r="E12" s="336"/>
      <c r="F12" s="336"/>
      <c r="G12" s="336"/>
      <c r="H12" s="336"/>
    </row>
    <row r="13" spans="1:8">
      <c r="B13" s="87"/>
      <c r="C13" s="89" t="s">
        <v>107</v>
      </c>
      <c r="D13" s="90" t="s">
        <v>132</v>
      </c>
      <c r="E13" s="90" t="s">
        <v>132</v>
      </c>
      <c r="F13" s="90" t="s">
        <v>132</v>
      </c>
      <c r="G13" s="90" t="s">
        <v>132</v>
      </c>
      <c r="H13" s="90" t="s">
        <v>132</v>
      </c>
    </row>
    <row r="14" spans="1:8" ht="29.1">
      <c r="B14" s="91" t="s">
        <v>133</v>
      </c>
      <c r="C14" s="92">
        <f t="shared" ref="C14:H14" si="0">C15+C18+C21+C24+C27+C30</f>
        <v>1</v>
      </c>
      <c r="D14" s="92">
        <f t="shared" si="0"/>
        <v>0</v>
      </c>
      <c r="E14" s="92">
        <f t="shared" si="0"/>
        <v>0</v>
      </c>
      <c r="F14" s="92">
        <f t="shared" si="0"/>
        <v>0</v>
      </c>
      <c r="G14" s="92">
        <f t="shared" si="0"/>
        <v>0</v>
      </c>
      <c r="H14" s="92">
        <f t="shared" si="0"/>
        <v>0</v>
      </c>
    </row>
    <row r="15" spans="1:8">
      <c r="A15">
        <v>1</v>
      </c>
      <c r="B15" s="156" t="s">
        <v>134</v>
      </c>
      <c r="C15" s="94">
        <f t="shared" ref="C15:H15" si="1">C16*C17</f>
        <v>1</v>
      </c>
      <c r="D15" s="94">
        <f t="shared" si="1"/>
        <v>0</v>
      </c>
      <c r="E15" s="94">
        <f t="shared" si="1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</row>
    <row r="16" spans="1:8">
      <c r="B16" s="87" t="s">
        <v>135</v>
      </c>
      <c r="C16" s="88">
        <v>1</v>
      </c>
      <c r="D16" s="88"/>
      <c r="E16" s="88"/>
      <c r="F16" s="88"/>
      <c r="G16" s="88"/>
      <c r="H16" s="88"/>
    </row>
    <row r="17" spans="1:8">
      <c r="B17" s="87" t="s">
        <v>136</v>
      </c>
      <c r="C17" s="88">
        <v>1</v>
      </c>
      <c r="D17" s="88"/>
      <c r="E17" s="88"/>
      <c r="F17" s="88"/>
      <c r="G17" s="88"/>
      <c r="H17" s="88"/>
    </row>
    <row r="18" spans="1:8">
      <c r="A18">
        <v>2</v>
      </c>
      <c r="B18" s="156" t="s">
        <v>134</v>
      </c>
      <c r="C18" s="94">
        <f t="shared" ref="C18:H18" si="2">C19*C20</f>
        <v>0</v>
      </c>
      <c r="D18" s="94">
        <f t="shared" si="2"/>
        <v>0</v>
      </c>
      <c r="E18" s="94">
        <f t="shared" si="2"/>
        <v>0</v>
      </c>
      <c r="F18" s="94">
        <f t="shared" si="2"/>
        <v>0</v>
      </c>
      <c r="G18" s="94">
        <f t="shared" si="2"/>
        <v>0</v>
      </c>
      <c r="H18" s="94">
        <f t="shared" si="2"/>
        <v>0</v>
      </c>
    </row>
    <row r="19" spans="1:8">
      <c r="B19" s="87" t="s">
        <v>135</v>
      </c>
      <c r="C19" s="88"/>
      <c r="D19" s="88"/>
      <c r="E19" s="88"/>
      <c r="F19" s="88"/>
      <c r="G19" s="88"/>
      <c r="H19" s="88"/>
    </row>
    <row r="20" spans="1:8">
      <c r="B20" s="87" t="s">
        <v>136</v>
      </c>
      <c r="C20" s="88"/>
      <c r="D20" s="88"/>
      <c r="E20" s="88"/>
      <c r="F20" s="88"/>
      <c r="G20" s="88"/>
      <c r="H20" s="88"/>
    </row>
    <row r="21" spans="1:8">
      <c r="A21">
        <v>3</v>
      </c>
      <c r="B21" s="156" t="s">
        <v>134</v>
      </c>
      <c r="C21" s="94">
        <f t="shared" ref="C21:H21" si="3">C22*C23</f>
        <v>0</v>
      </c>
      <c r="D21" s="94">
        <f t="shared" si="3"/>
        <v>0</v>
      </c>
      <c r="E21" s="94">
        <f t="shared" si="3"/>
        <v>0</v>
      </c>
      <c r="F21" s="94">
        <f t="shared" si="3"/>
        <v>0</v>
      </c>
      <c r="G21" s="94">
        <f t="shared" si="3"/>
        <v>0</v>
      </c>
      <c r="H21" s="94">
        <f t="shared" si="3"/>
        <v>0</v>
      </c>
    </row>
    <row r="22" spans="1:8">
      <c r="B22" s="87" t="s">
        <v>135</v>
      </c>
      <c r="C22" s="88"/>
      <c r="D22" s="88"/>
      <c r="E22" s="88"/>
      <c r="F22" s="88"/>
      <c r="G22" s="88"/>
      <c r="H22" s="88"/>
    </row>
    <row r="23" spans="1:8">
      <c r="B23" s="87" t="s">
        <v>136</v>
      </c>
      <c r="C23" s="88"/>
      <c r="D23" s="88"/>
      <c r="E23" s="88"/>
      <c r="F23" s="88"/>
      <c r="G23" s="88"/>
      <c r="H23" s="88"/>
    </row>
    <row r="24" spans="1:8">
      <c r="A24">
        <v>4</v>
      </c>
      <c r="B24" s="156" t="s">
        <v>134</v>
      </c>
      <c r="C24" s="94">
        <f t="shared" ref="C24:H24" si="4">C25*C26</f>
        <v>0</v>
      </c>
      <c r="D24" s="94">
        <f t="shared" si="4"/>
        <v>0</v>
      </c>
      <c r="E24" s="94">
        <f t="shared" si="4"/>
        <v>0</v>
      </c>
      <c r="F24" s="94">
        <f t="shared" si="4"/>
        <v>0</v>
      </c>
      <c r="G24" s="94">
        <f t="shared" si="4"/>
        <v>0</v>
      </c>
      <c r="H24" s="94">
        <f t="shared" si="4"/>
        <v>0</v>
      </c>
    </row>
    <row r="25" spans="1:8">
      <c r="B25" s="87" t="s">
        <v>135</v>
      </c>
      <c r="C25" s="88"/>
      <c r="D25" s="88"/>
      <c r="E25" s="88"/>
      <c r="F25" s="88"/>
      <c r="G25" s="88"/>
      <c r="H25" s="88"/>
    </row>
    <row r="26" spans="1:8">
      <c r="B26" s="87" t="s">
        <v>136</v>
      </c>
      <c r="C26" s="88"/>
      <c r="D26" s="88"/>
      <c r="E26" s="88"/>
      <c r="F26" s="88"/>
      <c r="G26" s="88"/>
      <c r="H26" s="88"/>
    </row>
    <row r="27" spans="1:8">
      <c r="A27">
        <v>5</v>
      </c>
      <c r="B27" s="156" t="s">
        <v>134</v>
      </c>
      <c r="C27" s="94">
        <f t="shared" ref="C27:H27" si="5">C28*C29</f>
        <v>0</v>
      </c>
      <c r="D27" s="94">
        <f t="shared" si="5"/>
        <v>0</v>
      </c>
      <c r="E27" s="94">
        <f t="shared" si="5"/>
        <v>0</v>
      </c>
      <c r="F27" s="94">
        <f t="shared" si="5"/>
        <v>0</v>
      </c>
      <c r="G27" s="94">
        <f t="shared" si="5"/>
        <v>0</v>
      </c>
      <c r="H27" s="94">
        <f t="shared" si="5"/>
        <v>0</v>
      </c>
    </row>
    <row r="28" spans="1:8">
      <c r="B28" s="87" t="s">
        <v>135</v>
      </c>
      <c r="C28" s="88"/>
      <c r="D28" s="88"/>
      <c r="E28" s="88"/>
      <c r="F28" s="88"/>
      <c r="G28" s="88"/>
      <c r="H28" s="88"/>
    </row>
    <row r="29" spans="1:8">
      <c r="B29" s="87" t="s">
        <v>136</v>
      </c>
      <c r="C29" s="88"/>
      <c r="D29" s="88"/>
      <c r="E29" s="88"/>
      <c r="F29" s="88"/>
      <c r="G29" s="88"/>
      <c r="H29" s="88"/>
    </row>
    <row r="30" spans="1:8" ht="29.1">
      <c r="B30" s="95" t="s">
        <v>137</v>
      </c>
      <c r="C30" s="96">
        <f t="shared" ref="C30:H30" si="6">SUM(C31:C33)</f>
        <v>0</v>
      </c>
      <c r="D30" s="96">
        <f t="shared" si="6"/>
        <v>0</v>
      </c>
      <c r="E30" s="96">
        <f t="shared" si="6"/>
        <v>0</v>
      </c>
      <c r="F30" s="96">
        <f t="shared" si="6"/>
        <v>0</v>
      </c>
      <c r="G30" s="96">
        <f t="shared" si="6"/>
        <v>0</v>
      </c>
      <c r="H30" s="96">
        <f t="shared" si="6"/>
        <v>0</v>
      </c>
    </row>
    <row r="31" spans="1:8">
      <c r="B31" s="153" t="s">
        <v>138</v>
      </c>
      <c r="C31" s="88"/>
      <c r="D31" s="88"/>
      <c r="E31" s="88"/>
      <c r="F31" s="88"/>
      <c r="G31" s="88"/>
      <c r="H31" s="88"/>
    </row>
    <row r="32" spans="1:8">
      <c r="B32" s="153" t="s">
        <v>139</v>
      </c>
      <c r="C32" s="88"/>
      <c r="D32" s="88"/>
      <c r="E32" s="88"/>
      <c r="F32" s="88"/>
      <c r="G32" s="88"/>
      <c r="H32" s="88"/>
    </row>
    <row r="33" spans="1:8">
      <c r="B33" s="153" t="s">
        <v>140</v>
      </c>
      <c r="C33" s="88"/>
      <c r="D33" s="88"/>
      <c r="E33" s="88"/>
      <c r="F33" s="88"/>
      <c r="G33" s="88"/>
      <c r="H33" s="88"/>
    </row>
    <row r="36" spans="1:8">
      <c r="C36" s="338" t="s">
        <v>141</v>
      </c>
      <c r="D36" s="338"/>
      <c r="E36" s="338"/>
      <c r="F36" s="338"/>
      <c r="G36" s="338"/>
      <c r="H36" s="338"/>
    </row>
    <row r="38" spans="1:8">
      <c r="B38" s="87"/>
      <c r="C38" s="324" t="s">
        <v>106</v>
      </c>
      <c r="D38" s="324"/>
      <c r="E38" s="324"/>
      <c r="F38" s="324"/>
      <c r="G38" s="324"/>
      <c r="H38" s="324"/>
    </row>
    <row r="39" spans="1:8">
      <c r="B39" s="87"/>
      <c r="C39" s="89" t="s">
        <v>107</v>
      </c>
      <c r="D39" s="90" t="s">
        <v>132</v>
      </c>
      <c r="E39" s="90" t="s">
        <v>132</v>
      </c>
      <c r="F39" s="90" t="s">
        <v>132</v>
      </c>
      <c r="G39" s="90" t="s">
        <v>132</v>
      </c>
      <c r="H39" s="90" t="s">
        <v>132</v>
      </c>
    </row>
    <row r="40" spans="1:8">
      <c r="B40" s="97" t="s">
        <v>142</v>
      </c>
      <c r="C40" s="92">
        <f t="shared" ref="C40:H40" si="7">C41+C44+C60+C66</f>
        <v>1</v>
      </c>
      <c r="D40" s="92">
        <f t="shared" si="7"/>
        <v>0</v>
      </c>
      <c r="E40" s="92">
        <f t="shared" si="7"/>
        <v>0</v>
      </c>
      <c r="F40" s="92">
        <f t="shared" si="7"/>
        <v>0</v>
      </c>
      <c r="G40" s="92">
        <f t="shared" si="7"/>
        <v>0</v>
      </c>
      <c r="H40" s="92">
        <f t="shared" si="7"/>
        <v>0</v>
      </c>
    </row>
    <row r="41" spans="1:8">
      <c r="B41" s="93" t="s">
        <v>143</v>
      </c>
      <c r="C41" s="96">
        <f t="shared" ref="C41:H41" si="8">C42*C43</f>
        <v>0</v>
      </c>
      <c r="D41" s="96">
        <f t="shared" si="8"/>
        <v>0</v>
      </c>
      <c r="E41" s="96">
        <f t="shared" si="8"/>
        <v>0</v>
      </c>
      <c r="F41" s="96">
        <f t="shared" si="8"/>
        <v>0</v>
      </c>
      <c r="G41" s="96">
        <f t="shared" si="8"/>
        <v>0</v>
      </c>
      <c r="H41" s="96">
        <f t="shared" si="8"/>
        <v>0</v>
      </c>
    </row>
    <row r="42" spans="1:8">
      <c r="B42" s="87" t="s">
        <v>144</v>
      </c>
      <c r="C42" s="88"/>
      <c r="D42" s="88"/>
      <c r="E42" s="88"/>
      <c r="F42" s="88"/>
      <c r="G42" s="88"/>
      <c r="H42" s="88"/>
    </row>
    <row r="43" spans="1:8" ht="29.1">
      <c r="B43" s="99" t="s">
        <v>145</v>
      </c>
      <c r="C43" s="88"/>
      <c r="D43" s="88"/>
      <c r="E43" s="88"/>
      <c r="F43" s="88"/>
      <c r="G43" s="88"/>
      <c r="H43" s="88"/>
    </row>
    <row r="44" spans="1:8">
      <c r="B44" s="93" t="s">
        <v>146</v>
      </c>
      <c r="C44" s="96">
        <f t="shared" ref="C44:H44" si="9">C45+C48+C51+C54+C57</f>
        <v>1</v>
      </c>
      <c r="D44" s="96">
        <f t="shared" si="9"/>
        <v>0</v>
      </c>
      <c r="E44" s="96">
        <f t="shared" si="9"/>
        <v>0</v>
      </c>
      <c r="F44" s="96">
        <f t="shared" si="9"/>
        <v>0</v>
      </c>
      <c r="G44" s="96">
        <f t="shared" si="9"/>
        <v>0</v>
      </c>
      <c r="H44" s="96">
        <f t="shared" si="9"/>
        <v>0</v>
      </c>
    </row>
    <row r="45" spans="1:8">
      <c r="A45">
        <v>1</v>
      </c>
      <c r="B45" s="93" t="str">
        <f>B15</f>
        <v>Product/Service …</v>
      </c>
      <c r="C45" s="94">
        <f t="shared" ref="C45:H45" si="10">C46*C47</f>
        <v>1</v>
      </c>
      <c r="D45" s="94">
        <f t="shared" si="10"/>
        <v>0</v>
      </c>
      <c r="E45" s="94">
        <f t="shared" si="10"/>
        <v>0</v>
      </c>
      <c r="F45" s="94">
        <f t="shared" si="10"/>
        <v>0</v>
      </c>
      <c r="G45" s="94">
        <f t="shared" si="10"/>
        <v>0</v>
      </c>
      <c r="H45" s="94">
        <f t="shared" si="10"/>
        <v>0</v>
      </c>
    </row>
    <row r="46" spans="1:8">
      <c r="B46" s="87" t="s">
        <v>135</v>
      </c>
      <c r="C46" s="98">
        <f t="shared" ref="C46:H46" si="11">C16</f>
        <v>1</v>
      </c>
      <c r="D46" s="98">
        <f t="shared" si="11"/>
        <v>0</v>
      </c>
      <c r="E46" s="98">
        <f t="shared" si="11"/>
        <v>0</v>
      </c>
      <c r="F46" s="98">
        <f t="shared" si="11"/>
        <v>0</v>
      </c>
      <c r="G46" s="98">
        <f t="shared" si="11"/>
        <v>0</v>
      </c>
      <c r="H46" s="98">
        <f t="shared" si="11"/>
        <v>0</v>
      </c>
    </row>
    <row r="47" spans="1:8">
      <c r="B47" s="87" t="s">
        <v>147</v>
      </c>
      <c r="C47" s="88">
        <v>1</v>
      </c>
      <c r="D47" s="88"/>
      <c r="E47" s="88"/>
      <c r="F47" s="88"/>
      <c r="G47" s="88"/>
      <c r="H47" s="88"/>
    </row>
    <row r="48" spans="1:8">
      <c r="A48">
        <v>2</v>
      </c>
      <c r="B48" s="93" t="str">
        <f>B18</f>
        <v>Product/Service …</v>
      </c>
      <c r="C48" s="94">
        <f t="shared" ref="C48:H48" si="12">C49*C50</f>
        <v>0</v>
      </c>
      <c r="D48" s="94">
        <f t="shared" si="12"/>
        <v>0</v>
      </c>
      <c r="E48" s="94">
        <f t="shared" si="12"/>
        <v>0</v>
      </c>
      <c r="F48" s="94">
        <f t="shared" si="12"/>
        <v>0</v>
      </c>
      <c r="G48" s="94">
        <f t="shared" si="12"/>
        <v>0</v>
      </c>
      <c r="H48" s="94">
        <f t="shared" si="12"/>
        <v>0</v>
      </c>
    </row>
    <row r="49" spans="1:8">
      <c r="B49" s="87" t="s">
        <v>135</v>
      </c>
      <c r="C49" s="98">
        <f t="shared" ref="C49:H49" si="13">C19</f>
        <v>0</v>
      </c>
      <c r="D49" s="98">
        <f t="shared" si="13"/>
        <v>0</v>
      </c>
      <c r="E49" s="98">
        <f t="shared" si="13"/>
        <v>0</v>
      </c>
      <c r="F49" s="98">
        <f t="shared" si="13"/>
        <v>0</v>
      </c>
      <c r="G49" s="98">
        <f t="shared" si="13"/>
        <v>0</v>
      </c>
      <c r="H49" s="98">
        <f t="shared" si="13"/>
        <v>0</v>
      </c>
    </row>
    <row r="50" spans="1:8">
      <c r="B50" s="87" t="s">
        <v>147</v>
      </c>
      <c r="C50" s="88"/>
      <c r="D50" s="88"/>
      <c r="E50" s="88"/>
      <c r="F50" s="88"/>
      <c r="G50" s="88"/>
      <c r="H50" s="88"/>
    </row>
    <row r="51" spans="1:8">
      <c r="A51">
        <v>3</v>
      </c>
      <c r="B51" s="93" t="str">
        <f>B21</f>
        <v>Product/Service …</v>
      </c>
      <c r="C51" s="94">
        <f t="shared" ref="C51:H51" si="14">C52*C53</f>
        <v>0</v>
      </c>
      <c r="D51" s="94">
        <f t="shared" si="14"/>
        <v>0</v>
      </c>
      <c r="E51" s="94">
        <f t="shared" si="14"/>
        <v>0</v>
      </c>
      <c r="F51" s="94">
        <f t="shared" si="14"/>
        <v>0</v>
      </c>
      <c r="G51" s="94">
        <f t="shared" si="14"/>
        <v>0</v>
      </c>
      <c r="H51" s="94">
        <f t="shared" si="14"/>
        <v>0</v>
      </c>
    </row>
    <row r="52" spans="1:8">
      <c r="B52" s="87" t="s">
        <v>135</v>
      </c>
      <c r="C52" s="98">
        <f t="shared" ref="C52:H52" si="15">C22</f>
        <v>0</v>
      </c>
      <c r="D52" s="98">
        <f t="shared" si="15"/>
        <v>0</v>
      </c>
      <c r="E52" s="98">
        <f t="shared" si="15"/>
        <v>0</v>
      </c>
      <c r="F52" s="98">
        <f t="shared" si="15"/>
        <v>0</v>
      </c>
      <c r="G52" s="98">
        <f t="shared" si="15"/>
        <v>0</v>
      </c>
      <c r="H52" s="98">
        <f t="shared" si="15"/>
        <v>0</v>
      </c>
    </row>
    <row r="53" spans="1:8">
      <c r="B53" s="87" t="s">
        <v>147</v>
      </c>
      <c r="C53" s="88"/>
      <c r="D53" s="88"/>
      <c r="E53" s="88"/>
      <c r="F53" s="88"/>
      <c r="G53" s="88"/>
      <c r="H53" s="88"/>
    </row>
    <row r="54" spans="1:8">
      <c r="A54">
        <v>4</v>
      </c>
      <c r="B54" s="93" t="str">
        <f>B24</f>
        <v>Product/Service …</v>
      </c>
      <c r="C54" s="94">
        <f t="shared" ref="C54:H54" si="16">C55*C56</f>
        <v>0</v>
      </c>
      <c r="D54" s="94">
        <f t="shared" si="16"/>
        <v>0</v>
      </c>
      <c r="E54" s="94">
        <f t="shared" si="16"/>
        <v>0</v>
      </c>
      <c r="F54" s="94">
        <f t="shared" si="16"/>
        <v>0</v>
      </c>
      <c r="G54" s="94">
        <f t="shared" si="16"/>
        <v>0</v>
      </c>
      <c r="H54" s="94">
        <f t="shared" si="16"/>
        <v>0</v>
      </c>
    </row>
    <row r="55" spans="1:8">
      <c r="B55" s="87" t="s">
        <v>135</v>
      </c>
      <c r="C55" s="98">
        <f t="shared" ref="C55:H55" si="17">C25</f>
        <v>0</v>
      </c>
      <c r="D55" s="98">
        <f t="shared" si="17"/>
        <v>0</v>
      </c>
      <c r="E55" s="98">
        <f t="shared" si="17"/>
        <v>0</v>
      </c>
      <c r="F55" s="98">
        <f t="shared" si="17"/>
        <v>0</v>
      </c>
      <c r="G55" s="98">
        <f t="shared" si="17"/>
        <v>0</v>
      </c>
      <c r="H55" s="98">
        <f t="shared" si="17"/>
        <v>0</v>
      </c>
    </row>
    <row r="56" spans="1:8">
      <c r="B56" s="87" t="s">
        <v>147</v>
      </c>
      <c r="C56" s="88"/>
      <c r="D56" s="88"/>
      <c r="E56" s="88"/>
      <c r="F56" s="88"/>
      <c r="G56" s="88"/>
      <c r="H56" s="88"/>
    </row>
    <row r="57" spans="1:8">
      <c r="A57">
        <v>5</v>
      </c>
      <c r="B57" s="93" t="str">
        <f>B27</f>
        <v>Product/Service …</v>
      </c>
      <c r="C57" s="94">
        <f t="shared" ref="C57:H57" si="18">C58*C59</f>
        <v>0</v>
      </c>
      <c r="D57" s="94">
        <f t="shared" si="18"/>
        <v>0</v>
      </c>
      <c r="E57" s="94">
        <f t="shared" si="18"/>
        <v>0</v>
      </c>
      <c r="F57" s="94">
        <f t="shared" si="18"/>
        <v>0</v>
      </c>
      <c r="G57" s="94">
        <f t="shared" si="18"/>
        <v>0</v>
      </c>
      <c r="H57" s="94">
        <f t="shared" si="18"/>
        <v>0</v>
      </c>
    </row>
    <row r="58" spans="1:8">
      <c r="B58" s="87" t="s">
        <v>135</v>
      </c>
      <c r="C58" s="98">
        <f t="shared" ref="C58:H58" si="19">C28</f>
        <v>0</v>
      </c>
      <c r="D58" s="98">
        <f t="shared" si="19"/>
        <v>0</v>
      </c>
      <c r="E58" s="98">
        <f t="shared" si="19"/>
        <v>0</v>
      </c>
      <c r="F58" s="98">
        <f t="shared" si="19"/>
        <v>0</v>
      </c>
      <c r="G58" s="98">
        <f t="shared" si="19"/>
        <v>0</v>
      </c>
      <c r="H58" s="98">
        <f t="shared" si="19"/>
        <v>0</v>
      </c>
    </row>
    <row r="59" spans="1:8">
      <c r="B59" s="87" t="s">
        <v>147</v>
      </c>
      <c r="C59" s="88"/>
      <c r="D59" s="88"/>
      <c r="E59" s="88"/>
      <c r="F59" s="88"/>
      <c r="G59" s="88"/>
      <c r="H59" s="88"/>
    </row>
    <row r="60" spans="1:8" ht="30" customHeight="1">
      <c r="B60" s="95" t="s">
        <v>148</v>
      </c>
      <c r="C60" s="96">
        <f t="shared" ref="C60:H60" si="20">SUM(C61:C65)*12</f>
        <v>0</v>
      </c>
      <c r="D60" s="96">
        <f t="shared" si="20"/>
        <v>0</v>
      </c>
      <c r="E60" s="96">
        <f t="shared" si="20"/>
        <v>0</v>
      </c>
      <c r="F60" s="96">
        <f t="shared" si="20"/>
        <v>0</v>
      </c>
      <c r="G60" s="96">
        <f t="shared" si="20"/>
        <v>0</v>
      </c>
      <c r="H60" s="96">
        <f t="shared" si="20"/>
        <v>0</v>
      </c>
    </row>
    <row r="61" spans="1:8">
      <c r="B61" s="99" t="s">
        <v>149</v>
      </c>
      <c r="C61" s="88"/>
      <c r="D61" s="88"/>
      <c r="E61" s="88"/>
      <c r="F61" s="88"/>
      <c r="G61" s="88"/>
      <c r="H61" s="88"/>
    </row>
    <row r="62" spans="1:8">
      <c r="B62" s="99" t="s">
        <v>150</v>
      </c>
      <c r="C62" s="88"/>
      <c r="D62" s="88"/>
      <c r="E62" s="88"/>
      <c r="F62" s="88"/>
      <c r="G62" s="88"/>
      <c r="H62" s="88"/>
    </row>
    <row r="63" spans="1:8">
      <c r="B63" s="99" t="s">
        <v>151</v>
      </c>
      <c r="C63" s="88"/>
      <c r="D63" s="88"/>
      <c r="E63" s="88"/>
      <c r="F63" s="88"/>
      <c r="G63" s="88"/>
      <c r="H63" s="88"/>
    </row>
    <row r="64" spans="1:8" ht="29.1">
      <c r="B64" s="99" t="s">
        <v>152</v>
      </c>
      <c r="C64" s="88"/>
      <c r="D64" s="88"/>
      <c r="E64" s="88"/>
      <c r="F64" s="88"/>
      <c r="G64" s="88"/>
      <c r="H64" s="88"/>
    </row>
    <row r="65" spans="1:8" ht="34.35" customHeight="1">
      <c r="B65" s="153" t="s">
        <v>153</v>
      </c>
      <c r="C65" s="88"/>
      <c r="D65" s="88"/>
      <c r="E65" s="88"/>
      <c r="F65" s="88"/>
      <c r="G65" s="88"/>
      <c r="H65" s="88"/>
    </row>
    <row r="66" spans="1:8" ht="72.599999999999994">
      <c r="B66" s="95" t="s">
        <v>154</v>
      </c>
      <c r="C66" s="96">
        <f t="shared" ref="C66:H66" si="21">SUM(C67:C68)</f>
        <v>0</v>
      </c>
      <c r="D66" s="96">
        <f t="shared" si="21"/>
        <v>0</v>
      </c>
      <c r="E66" s="96">
        <f t="shared" si="21"/>
        <v>0</v>
      </c>
      <c r="F66" s="96">
        <f t="shared" si="21"/>
        <v>0</v>
      </c>
      <c r="G66" s="96">
        <f t="shared" si="21"/>
        <v>0</v>
      </c>
      <c r="H66" s="96">
        <f t="shared" si="21"/>
        <v>0</v>
      </c>
    </row>
    <row r="67" spans="1:8">
      <c r="B67" s="153" t="s">
        <v>155</v>
      </c>
      <c r="C67" s="88"/>
      <c r="D67" s="88"/>
      <c r="E67" s="88"/>
      <c r="F67" s="88"/>
      <c r="G67" s="88"/>
      <c r="H67" s="88"/>
    </row>
    <row r="68" spans="1:8">
      <c r="B68" s="153" t="s">
        <v>156</v>
      </c>
      <c r="C68" s="88"/>
      <c r="D68" s="88"/>
      <c r="E68" s="88"/>
      <c r="F68" s="88"/>
      <c r="G68" s="88"/>
      <c r="H68" s="88"/>
    </row>
    <row r="71" spans="1:8">
      <c r="C71" s="339" t="s">
        <v>157</v>
      </c>
      <c r="D71" s="339"/>
      <c r="E71" s="339"/>
      <c r="F71" s="339"/>
      <c r="G71" s="339"/>
      <c r="H71" s="339"/>
    </row>
    <row r="73" spans="1:8">
      <c r="B73" s="87"/>
      <c r="C73" s="335" t="s">
        <v>106</v>
      </c>
      <c r="D73" s="336"/>
      <c r="E73" s="336"/>
      <c r="F73" s="336"/>
      <c r="G73" s="336"/>
      <c r="H73" s="336"/>
    </row>
    <row r="74" spans="1:8">
      <c r="B74" s="87"/>
      <c r="C74" s="90">
        <v>1</v>
      </c>
      <c r="D74" s="90">
        <v>2</v>
      </c>
      <c r="E74" s="90">
        <v>3</v>
      </c>
      <c r="F74" s="90">
        <v>4</v>
      </c>
      <c r="G74" s="90">
        <v>5</v>
      </c>
      <c r="H74" s="90">
        <v>6</v>
      </c>
    </row>
    <row r="75" spans="1:8">
      <c r="A75" s="332" t="s">
        <v>158</v>
      </c>
      <c r="B75" s="99" t="s">
        <v>159</v>
      </c>
      <c r="C75" s="88"/>
      <c r="D75" s="100"/>
      <c r="E75" s="100"/>
      <c r="F75" s="100"/>
      <c r="G75" s="100"/>
      <c r="H75" s="100"/>
    </row>
    <row r="76" spans="1:8">
      <c r="A76" s="333"/>
      <c r="B76" s="99" t="s">
        <v>160</v>
      </c>
      <c r="C76" s="101"/>
      <c r="D76" s="100"/>
      <c r="E76" s="100"/>
      <c r="F76" s="100"/>
      <c r="G76" s="100"/>
      <c r="H76" s="100"/>
    </row>
    <row r="77" spans="1:8">
      <c r="A77" s="333"/>
      <c r="B77" s="99" t="s">
        <v>161</v>
      </c>
      <c r="C77" s="100"/>
      <c r="D77" s="100">
        <f>C75*$C$76</f>
        <v>0</v>
      </c>
      <c r="E77" s="100">
        <f>IF($C$75-D78&gt;D77,D77,$C$75-D78)</f>
        <v>0</v>
      </c>
      <c r="F77" s="100">
        <f>IF($C$75-E78&gt;E77,E77,$C$75-E78)</f>
        <v>0</v>
      </c>
      <c r="G77" s="100">
        <f>IF($C$75-F78&gt;F77,F77,$C$75-F78)</f>
        <v>0</v>
      </c>
      <c r="H77" s="100">
        <f>IF($C$75-G78&gt;G77,G77,$C$75-G78)</f>
        <v>0</v>
      </c>
    </row>
    <row r="78" spans="1:8">
      <c r="A78" s="333"/>
      <c r="B78" s="99" t="s">
        <v>162</v>
      </c>
      <c r="C78" s="100"/>
      <c r="D78" s="100">
        <f>D77</f>
        <v>0</v>
      </c>
      <c r="E78" s="100">
        <f>IF(E77&gt;0,D78+E77,0)</f>
        <v>0</v>
      </c>
      <c r="F78" s="100">
        <f>IF(F77&gt;0,E78+F77,0)</f>
        <v>0</v>
      </c>
      <c r="G78" s="100">
        <f>IF(G77&gt;0,F78+G77,0)</f>
        <v>0</v>
      </c>
      <c r="H78" s="100">
        <f>IF(H77&gt;0,G78+H77,0)</f>
        <v>0</v>
      </c>
    </row>
    <row r="79" spans="1:8">
      <c r="A79" s="334"/>
      <c r="B79" s="99" t="s">
        <v>163</v>
      </c>
      <c r="C79" s="100"/>
      <c r="D79" s="100">
        <f>IF(D78&gt;0,$C$75-D78,0)</f>
        <v>0</v>
      </c>
      <c r="E79" s="100">
        <f>IF(E78&gt;0,$C$75-E78,0)</f>
        <v>0</v>
      </c>
      <c r="F79" s="100">
        <f>IF(F78&gt;0,$C$75-F78,0)</f>
        <v>0</v>
      </c>
      <c r="G79" s="100">
        <f>IF(G78&gt;0,$C$75-G78,0)</f>
        <v>0</v>
      </c>
      <c r="H79" s="100">
        <f>IF(H78&gt;0,$C$75-H78,0)</f>
        <v>0</v>
      </c>
    </row>
    <row r="80" spans="1:8">
      <c r="A80" s="332" t="s">
        <v>164</v>
      </c>
      <c r="B80" s="99" t="s">
        <v>159</v>
      </c>
      <c r="C80" s="88"/>
      <c r="D80" s="100"/>
      <c r="E80" s="100"/>
      <c r="F80" s="100"/>
      <c r="G80" s="100"/>
      <c r="H80" s="100"/>
    </row>
    <row r="81" spans="1:8">
      <c r="A81" s="333"/>
      <c r="B81" s="99" t="s">
        <v>160</v>
      </c>
      <c r="C81" s="101"/>
      <c r="D81" s="100"/>
      <c r="E81" s="100"/>
      <c r="F81" s="100"/>
      <c r="G81" s="100"/>
      <c r="H81" s="100"/>
    </row>
    <row r="82" spans="1:8">
      <c r="A82" s="333"/>
      <c r="B82" s="99" t="s">
        <v>161</v>
      </c>
      <c r="C82" s="100"/>
      <c r="D82" s="100">
        <f>C80*$C$81</f>
        <v>0</v>
      </c>
      <c r="E82" s="100">
        <f>IF($C$80-D83&gt;D82,D82,$C$80-D83)</f>
        <v>0</v>
      </c>
      <c r="F82" s="100">
        <f>IF($C$80-E83&gt;E82,E82,$C$80-E83)</f>
        <v>0</v>
      </c>
      <c r="G82" s="100">
        <f>IF($C$80-F83&gt;F82,F82,$C$80-F83)</f>
        <v>0</v>
      </c>
      <c r="H82" s="100">
        <f>IF($C$80-G83&gt;G82,G82,$C$80-G83)</f>
        <v>0</v>
      </c>
    </row>
    <row r="83" spans="1:8">
      <c r="A83" s="333"/>
      <c r="B83" s="99" t="s">
        <v>162</v>
      </c>
      <c r="C83" s="100"/>
      <c r="D83" s="100">
        <f>D82</f>
        <v>0</v>
      </c>
      <c r="E83" s="100">
        <f>IF(E82&gt;0,D83+E82,0)</f>
        <v>0</v>
      </c>
      <c r="F83" s="100">
        <f>IF(F82&gt;0,E83+F82,0)</f>
        <v>0</v>
      </c>
      <c r="G83" s="100">
        <f>IF(G82&gt;0,F83+G82,0)</f>
        <v>0</v>
      </c>
      <c r="H83" s="100">
        <f>IF(H82&gt;0,G83+H82,0)</f>
        <v>0</v>
      </c>
    </row>
    <row r="84" spans="1:8">
      <c r="A84" s="334"/>
      <c r="B84" s="99" t="s">
        <v>163</v>
      </c>
      <c r="C84" s="100"/>
      <c r="D84" s="100">
        <f>IF(D83&gt;0,$C$80-D83,0)</f>
        <v>0</v>
      </c>
      <c r="E84" s="100">
        <f>IF(E83&gt;0,$C$80-E83,0)</f>
        <v>0</v>
      </c>
      <c r="F84" s="100">
        <f>IF(F83&gt;0,$C$80-F83,0)</f>
        <v>0</v>
      </c>
      <c r="G84" s="100">
        <f>IF(G83&gt;0,$C$80-G83,0)</f>
        <v>0</v>
      </c>
      <c r="H84" s="100">
        <f>IF(H83&gt;0,$C$80-H83,0)</f>
        <v>0</v>
      </c>
    </row>
    <row r="85" spans="1:8">
      <c r="A85" s="332" t="s">
        <v>165</v>
      </c>
      <c r="B85" s="99" t="s">
        <v>159</v>
      </c>
      <c r="C85" s="88"/>
      <c r="D85" s="100"/>
      <c r="E85" s="100"/>
      <c r="F85" s="100"/>
      <c r="G85" s="100"/>
      <c r="H85" s="100"/>
    </row>
    <row r="86" spans="1:8">
      <c r="A86" s="333"/>
      <c r="B86" s="99" t="s">
        <v>160</v>
      </c>
      <c r="C86" s="101"/>
      <c r="D86" s="100"/>
      <c r="E86" s="100"/>
      <c r="F86" s="100"/>
      <c r="G86" s="100"/>
      <c r="H86" s="100"/>
    </row>
    <row r="87" spans="1:8">
      <c r="A87" s="333"/>
      <c r="B87" s="99" t="s">
        <v>161</v>
      </c>
      <c r="C87" s="100"/>
      <c r="D87" s="100">
        <f>C85*$C$86</f>
        <v>0</v>
      </c>
      <c r="E87" s="100">
        <f>IF($C$85-D88&gt;D87,D87,$C$85-D88)</f>
        <v>0</v>
      </c>
      <c r="F87" s="100">
        <f>IF($C$85-E88&gt;E87,E87,$C$85-E88)</f>
        <v>0</v>
      </c>
      <c r="G87" s="100">
        <f>IF($C$85-F88&gt;F87,F87,$C$85-F88)</f>
        <v>0</v>
      </c>
      <c r="H87" s="100">
        <f>IF($C$85-G88&gt;G87,G87,$C$85-G88)</f>
        <v>0</v>
      </c>
    </row>
    <row r="88" spans="1:8">
      <c r="A88" s="333"/>
      <c r="B88" s="99" t="s">
        <v>162</v>
      </c>
      <c r="C88" s="100"/>
      <c r="D88" s="100">
        <f>D87</f>
        <v>0</v>
      </c>
      <c r="E88" s="100">
        <f>IF(E87&gt;0,D88+E87,0)</f>
        <v>0</v>
      </c>
      <c r="F88" s="100">
        <f>IF(F87&gt;0,E88+F87,0)</f>
        <v>0</v>
      </c>
      <c r="G88" s="100">
        <f>IF(G87&gt;0,F88+G87,0)</f>
        <v>0</v>
      </c>
      <c r="H88" s="100">
        <f>IF(H87&gt;0,G88+H87,0)</f>
        <v>0</v>
      </c>
    </row>
    <row r="89" spans="1:8">
      <c r="A89" s="334"/>
      <c r="B89" s="99" t="s">
        <v>163</v>
      </c>
      <c r="C89" s="100"/>
      <c r="D89" s="100">
        <f>IF(D88&gt;0,$C$85-D88,0)</f>
        <v>0</v>
      </c>
      <c r="E89" s="100">
        <f>IF(E88&gt;0,$C$85-E88,0)</f>
        <v>0</v>
      </c>
      <c r="F89" s="100">
        <f>IF(F88&gt;0,$C$85-F88,0)</f>
        <v>0</v>
      </c>
      <c r="G89" s="100">
        <f>IF(G88&gt;0,$C$85-G88,0)</f>
        <v>0</v>
      </c>
      <c r="H89" s="100">
        <f>IF(H88&gt;0,$C$85-H88,0)</f>
        <v>0</v>
      </c>
    </row>
    <row r="90" spans="1:8">
      <c r="A90" s="332" t="s">
        <v>166</v>
      </c>
      <c r="B90" s="99" t="s">
        <v>159</v>
      </c>
      <c r="C90" s="88"/>
      <c r="D90" s="100"/>
      <c r="E90" s="100"/>
      <c r="F90" s="100"/>
      <c r="G90" s="100"/>
      <c r="H90" s="100"/>
    </row>
    <row r="91" spans="1:8">
      <c r="A91" s="333"/>
      <c r="B91" s="99" t="s">
        <v>160</v>
      </c>
      <c r="C91" s="101"/>
      <c r="D91" s="100"/>
      <c r="E91" s="100"/>
      <c r="F91" s="100"/>
      <c r="G91" s="100"/>
      <c r="H91" s="100"/>
    </row>
    <row r="92" spans="1:8">
      <c r="A92" s="333"/>
      <c r="B92" s="99" t="s">
        <v>161</v>
      </c>
      <c r="C92" s="100"/>
      <c r="D92" s="100">
        <f>C90*$C$91</f>
        <v>0</v>
      </c>
      <c r="E92" s="100">
        <f>IF($C$90-D93&gt;D92,D92,$C$90-D93)</f>
        <v>0</v>
      </c>
      <c r="F92" s="100">
        <f>IF($C$90-E93&gt;E92,E92,$C$90-E93)</f>
        <v>0</v>
      </c>
      <c r="G92" s="100">
        <f>IF($C$90-F93&gt;F92,F92,$C$90-F93)</f>
        <v>0</v>
      </c>
      <c r="H92" s="100">
        <f>IF($C$90-G93&gt;G92,G92,$C$90-G93)</f>
        <v>0</v>
      </c>
    </row>
    <row r="93" spans="1:8">
      <c r="A93" s="333"/>
      <c r="B93" s="99" t="s">
        <v>162</v>
      </c>
      <c r="C93" s="100"/>
      <c r="D93" s="100">
        <f>D92</f>
        <v>0</v>
      </c>
      <c r="E93" s="100">
        <f>IF(E92&gt;0,D93+E92,0)</f>
        <v>0</v>
      </c>
      <c r="F93" s="100">
        <f>IF(F92&gt;0,E93+F92,0)</f>
        <v>0</v>
      </c>
      <c r="G93" s="100">
        <f>IF(G92&gt;0,F93+G92,0)</f>
        <v>0</v>
      </c>
      <c r="H93" s="100">
        <f>IF(H92&gt;0,G93+H92,0)</f>
        <v>0</v>
      </c>
    </row>
    <row r="94" spans="1:8">
      <c r="A94" s="334"/>
      <c r="B94" s="99" t="s">
        <v>163</v>
      </c>
      <c r="C94" s="100"/>
      <c r="D94" s="100">
        <f>IF(D93&gt;0,$C$90-D93,0)</f>
        <v>0</v>
      </c>
      <c r="E94" s="100">
        <f>IF(E93&gt;0,$C$90-E93,0)</f>
        <v>0</v>
      </c>
      <c r="F94" s="100">
        <f>IF(F93&gt;0,$C$90-F93,0)</f>
        <v>0</v>
      </c>
      <c r="G94" s="100">
        <f>IF(G93&gt;0,$C$90-G93,0)</f>
        <v>0</v>
      </c>
      <c r="H94" s="100">
        <f>IF(H93&gt;0,$C$90-H93,0)</f>
        <v>0</v>
      </c>
    </row>
    <row r="95" spans="1:8">
      <c r="A95" s="332" t="s">
        <v>167</v>
      </c>
      <c r="B95" s="99" t="s">
        <v>159</v>
      </c>
      <c r="C95" s="88"/>
      <c r="D95" s="100"/>
      <c r="E95" s="100"/>
      <c r="F95" s="100"/>
      <c r="G95" s="100"/>
      <c r="H95" s="100"/>
    </row>
    <row r="96" spans="1:8">
      <c r="A96" s="333"/>
      <c r="B96" s="99" t="s">
        <v>160</v>
      </c>
      <c r="C96" s="101"/>
      <c r="D96" s="100"/>
      <c r="E96" s="100"/>
      <c r="F96" s="100"/>
      <c r="G96" s="100"/>
      <c r="H96" s="100"/>
    </row>
    <row r="97" spans="1:8">
      <c r="A97" s="333"/>
      <c r="B97" s="99" t="s">
        <v>161</v>
      </c>
      <c r="C97" s="100"/>
      <c r="D97" s="100">
        <f>C95*$C$96</f>
        <v>0</v>
      </c>
      <c r="E97" s="100">
        <f>IF($C$95-D98&gt;D97,D97,$C$95-D98)</f>
        <v>0</v>
      </c>
      <c r="F97" s="100">
        <f>IF($C$95-E98&gt;E97,E97,$C$95-E98)</f>
        <v>0</v>
      </c>
      <c r="G97" s="100">
        <f>IF($C$95-F98&gt;F97,F97,$C$95-F98)</f>
        <v>0</v>
      </c>
      <c r="H97" s="100">
        <f>IF($C$95-G98&gt;G97,G97,$C$95-G98)</f>
        <v>0</v>
      </c>
    </row>
    <row r="98" spans="1:8">
      <c r="A98" s="333"/>
      <c r="B98" s="99" t="s">
        <v>162</v>
      </c>
      <c r="C98" s="100"/>
      <c r="D98" s="100">
        <f>D97</f>
        <v>0</v>
      </c>
      <c r="E98" s="100">
        <f>IF(E97&gt;0,D98+E97,0)</f>
        <v>0</v>
      </c>
      <c r="F98" s="100">
        <f>IF(F97&gt;0,E98+F97,0)</f>
        <v>0</v>
      </c>
      <c r="G98" s="100">
        <f>IF(G97&gt;0,F98+G97,0)</f>
        <v>0</v>
      </c>
      <c r="H98" s="100">
        <f>IF(H97&gt;0,G98+H97,0)</f>
        <v>0</v>
      </c>
    </row>
    <row r="99" spans="1:8">
      <c r="A99" s="334"/>
      <c r="B99" s="99" t="s">
        <v>163</v>
      </c>
      <c r="C99" s="100"/>
      <c r="D99" s="100">
        <f>IF(D98&gt;0,$C$95-D98,0)</f>
        <v>0</v>
      </c>
      <c r="E99" s="100">
        <f>IF(E98&gt;0,$C$95-E98,0)</f>
        <v>0</v>
      </c>
      <c r="F99" s="100">
        <f>IF(F98&gt;0,$C$95-F98,0)</f>
        <v>0</v>
      </c>
      <c r="G99" s="100">
        <f>IF(G98&gt;0,$C$95-G98,0)</f>
        <v>0</v>
      </c>
      <c r="H99" s="100">
        <f>IF(H98&gt;0,$C$95-H98,0)</f>
        <v>0</v>
      </c>
    </row>
    <row r="100" spans="1:8" outlineLevel="1">
      <c r="A100" s="330" t="s">
        <v>168</v>
      </c>
      <c r="B100" s="99" t="s">
        <v>159</v>
      </c>
      <c r="C100" s="88"/>
      <c r="D100" s="100"/>
      <c r="E100" s="100"/>
      <c r="F100" s="100"/>
      <c r="G100" s="100"/>
      <c r="H100" s="100"/>
    </row>
    <row r="101" spans="1:8" outlineLevel="1">
      <c r="A101" s="331"/>
      <c r="B101" s="99" t="s">
        <v>160</v>
      </c>
      <c r="C101" s="101"/>
      <c r="D101" s="100"/>
      <c r="E101" s="100"/>
      <c r="F101" s="100"/>
      <c r="G101" s="100"/>
      <c r="H101" s="100"/>
    </row>
    <row r="102" spans="1:8" outlineLevel="1">
      <c r="A102" s="331"/>
      <c r="B102" s="99" t="s">
        <v>161</v>
      </c>
      <c r="C102" s="100"/>
      <c r="D102" s="100">
        <f>C100*$C$101</f>
        <v>0</v>
      </c>
      <c r="E102" s="100">
        <f>IF($C$100-D103&gt;D102,D102,$C$100-D103)</f>
        <v>0</v>
      </c>
      <c r="F102" s="100">
        <f>IF($C$100-E103&gt;E102,E102,$C$100-E103)</f>
        <v>0</v>
      </c>
      <c r="G102" s="100">
        <f>IF($C$100-F103&gt;F102,F102,$C$100-F103)</f>
        <v>0</v>
      </c>
      <c r="H102" s="100">
        <f>IF($C$100-G103&gt;G102,G102,$C$100-G103)</f>
        <v>0</v>
      </c>
    </row>
    <row r="103" spans="1:8" outlineLevel="1">
      <c r="A103" s="331"/>
      <c r="B103" s="99" t="s">
        <v>162</v>
      </c>
      <c r="C103" s="100"/>
      <c r="D103" s="100">
        <f>D102</f>
        <v>0</v>
      </c>
      <c r="E103" s="100">
        <f>IF(E102&gt;0,D103+E102,0)</f>
        <v>0</v>
      </c>
      <c r="F103" s="100">
        <f>IF(F102&gt;0,E103+F102,0)</f>
        <v>0</v>
      </c>
      <c r="G103" s="100">
        <f>IF(G102&gt;0,F103+G102,0)</f>
        <v>0</v>
      </c>
      <c r="H103" s="100">
        <f>IF(H102&gt;0,G103+H102,0)</f>
        <v>0</v>
      </c>
    </row>
    <row r="104" spans="1:8" outlineLevel="1">
      <c r="A104" s="331"/>
      <c r="B104" s="99" t="s">
        <v>163</v>
      </c>
      <c r="C104" s="100"/>
      <c r="D104" s="100">
        <f>IF(D103&gt;0,$C$100-D103,0)</f>
        <v>0</v>
      </c>
      <c r="E104" s="100">
        <f>IF(E103&gt;0,$C$100-E103,0)</f>
        <v>0</v>
      </c>
      <c r="F104" s="100">
        <f>IF(F103&gt;0,$C$100-F103,0)</f>
        <v>0</v>
      </c>
      <c r="G104" s="100">
        <f>IF(G103&gt;0,$C$100-G103,0)</f>
        <v>0</v>
      </c>
      <c r="H104" s="100">
        <f>IF(H103&gt;0,$C$100-H103,0)</f>
        <v>0</v>
      </c>
    </row>
    <row r="105" spans="1:8" outlineLevel="1">
      <c r="A105" s="330" t="s">
        <v>169</v>
      </c>
      <c r="B105" s="99" t="s">
        <v>159</v>
      </c>
      <c r="C105" s="88"/>
      <c r="D105" s="100"/>
      <c r="E105" s="100"/>
      <c r="F105" s="100"/>
      <c r="G105" s="100"/>
      <c r="H105" s="100"/>
    </row>
    <row r="106" spans="1:8" outlineLevel="1">
      <c r="A106" s="331"/>
      <c r="B106" s="99" t="s">
        <v>160</v>
      </c>
      <c r="C106" s="101"/>
      <c r="D106" s="100"/>
      <c r="E106" s="100"/>
      <c r="F106" s="100"/>
      <c r="G106" s="100"/>
      <c r="H106" s="100"/>
    </row>
    <row r="107" spans="1:8" outlineLevel="1">
      <c r="A107" s="331"/>
      <c r="B107" s="99" t="s">
        <v>161</v>
      </c>
      <c r="C107" s="100"/>
      <c r="D107" s="100">
        <f>C105*$C$106</f>
        <v>0</v>
      </c>
      <c r="E107" s="100">
        <f>IF($C$105-D108&gt;D107,D107,$C$105-D108)</f>
        <v>0</v>
      </c>
      <c r="F107" s="100">
        <f>IF($C$105-E108&gt;E107,E107,$C$105-E108)</f>
        <v>0</v>
      </c>
      <c r="G107" s="100">
        <f>IF($C$105-F108&gt;F107,F107,$C$105-F108)</f>
        <v>0</v>
      </c>
      <c r="H107" s="100">
        <f>IF($C$105-G108&gt;G107,G107,$C$105-G108)</f>
        <v>0</v>
      </c>
    </row>
    <row r="108" spans="1:8" outlineLevel="1">
      <c r="A108" s="331"/>
      <c r="B108" s="99" t="s">
        <v>162</v>
      </c>
      <c r="C108" s="100"/>
      <c r="D108" s="100">
        <f>D107</f>
        <v>0</v>
      </c>
      <c r="E108" s="100">
        <f>IF(E107&gt;0,D108+E107,0)</f>
        <v>0</v>
      </c>
      <c r="F108" s="100">
        <f>IF(F107&gt;0,E108+F107,0)</f>
        <v>0</v>
      </c>
      <c r="G108" s="100">
        <f>IF(G107&gt;0,F108+G107,0)</f>
        <v>0</v>
      </c>
      <c r="H108" s="100">
        <f>IF(H107&gt;0,G108+H107,0)</f>
        <v>0</v>
      </c>
    </row>
    <row r="109" spans="1:8" outlineLevel="1">
      <c r="A109" s="331"/>
      <c r="B109" s="99" t="s">
        <v>163</v>
      </c>
      <c r="C109" s="100"/>
      <c r="D109" s="100">
        <f>IF(D108&gt;0,$C$105-D108,0)</f>
        <v>0</v>
      </c>
      <c r="E109" s="100">
        <f>IF(E108&gt;0,$C$105-E108,0)</f>
        <v>0</v>
      </c>
      <c r="F109" s="100">
        <f>IF(F108&gt;0,$C$105-F108,0)</f>
        <v>0</v>
      </c>
      <c r="G109" s="100">
        <f>IF(G108&gt;0,$C$105-G108,0)</f>
        <v>0</v>
      </c>
      <c r="H109" s="100">
        <f>IF(H108&gt;0,$C$105-H108,0)</f>
        <v>0</v>
      </c>
    </row>
    <row r="110" spans="1:8" outlineLevel="1">
      <c r="A110" s="330" t="s">
        <v>170</v>
      </c>
      <c r="B110" s="99" t="s">
        <v>159</v>
      </c>
      <c r="C110" s="88"/>
      <c r="D110" s="100"/>
      <c r="E110" s="100"/>
      <c r="F110" s="100"/>
      <c r="G110" s="100"/>
      <c r="H110" s="100"/>
    </row>
    <row r="111" spans="1:8" outlineLevel="1">
      <c r="A111" s="331"/>
      <c r="B111" s="99" t="s">
        <v>160</v>
      </c>
      <c r="C111" s="101"/>
      <c r="D111" s="100"/>
      <c r="E111" s="100"/>
      <c r="F111" s="100"/>
      <c r="G111" s="100"/>
      <c r="H111" s="100"/>
    </row>
    <row r="112" spans="1:8" outlineLevel="1">
      <c r="A112" s="331"/>
      <c r="B112" s="99" t="s">
        <v>161</v>
      </c>
      <c r="C112" s="100"/>
      <c r="D112" s="100">
        <f>C110*$C$111</f>
        <v>0</v>
      </c>
      <c r="E112" s="100">
        <f>IF($C$110-D113&gt;D112,D112,$C$110-D113)</f>
        <v>0</v>
      </c>
      <c r="F112" s="100">
        <f>IF($C$110-E113&gt;E112,E112,$C$110-E113)</f>
        <v>0</v>
      </c>
      <c r="G112" s="100">
        <f>IF($C$110-F113&gt;F112,F112,$C$110-F113)</f>
        <v>0</v>
      </c>
      <c r="H112" s="100">
        <f>IF($C$110-G113&gt;G112,G112,$C$110-G113)</f>
        <v>0</v>
      </c>
    </row>
    <row r="113" spans="1:8" outlineLevel="1">
      <c r="A113" s="331"/>
      <c r="B113" s="99" t="s">
        <v>162</v>
      </c>
      <c r="C113" s="100"/>
      <c r="D113" s="100">
        <f>D112</f>
        <v>0</v>
      </c>
      <c r="E113" s="100">
        <f>IF(E112&gt;0,D113+E112,0)</f>
        <v>0</v>
      </c>
      <c r="F113" s="100">
        <f>IF(F112&gt;0,E113+F112,0)</f>
        <v>0</v>
      </c>
      <c r="G113" s="100">
        <f>IF(G112&gt;0,F113+G112,0)</f>
        <v>0</v>
      </c>
      <c r="H113" s="100">
        <f>IF(H112&gt;0,G113+H112,0)</f>
        <v>0</v>
      </c>
    </row>
    <row r="114" spans="1:8" outlineLevel="1">
      <c r="A114" s="331"/>
      <c r="B114" s="99" t="s">
        <v>163</v>
      </c>
      <c r="C114" s="100"/>
      <c r="D114" s="100">
        <f>IF(D113&gt;0,$C$110-D113,0)</f>
        <v>0</v>
      </c>
      <c r="E114" s="100">
        <f>IF(E113&gt;0,$C$110-E113,0)</f>
        <v>0</v>
      </c>
      <c r="F114" s="100">
        <f>IF(F113&gt;0,$C$110-F113,0)</f>
        <v>0</v>
      </c>
      <c r="G114" s="100">
        <f>IF(G113&gt;0,$C$110-G113,0)</f>
        <v>0</v>
      </c>
      <c r="H114" s="100">
        <f>IF(H113&gt;0,$C$110-H113,0)</f>
        <v>0</v>
      </c>
    </row>
    <row r="115" spans="1:8" outlineLevel="1">
      <c r="A115" s="330" t="s">
        <v>171</v>
      </c>
      <c r="B115" s="99" t="s">
        <v>159</v>
      </c>
      <c r="C115" s="88"/>
      <c r="D115" s="100"/>
      <c r="E115" s="100"/>
      <c r="F115" s="100"/>
      <c r="G115" s="100"/>
      <c r="H115" s="100"/>
    </row>
    <row r="116" spans="1:8" outlineLevel="1">
      <c r="A116" s="331"/>
      <c r="B116" s="99" t="s">
        <v>160</v>
      </c>
      <c r="C116" s="101"/>
      <c r="D116" s="100"/>
      <c r="E116" s="100"/>
      <c r="F116" s="100"/>
      <c r="G116" s="100"/>
      <c r="H116" s="100"/>
    </row>
    <row r="117" spans="1:8" outlineLevel="1">
      <c r="A117" s="331"/>
      <c r="B117" s="99" t="s">
        <v>161</v>
      </c>
      <c r="C117" s="100"/>
      <c r="D117" s="100">
        <f>C115*$C$116</f>
        <v>0</v>
      </c>
      <c r="E117" s="100">
        <f>IF($C$115-D118&gt;D117,D117,$C$115-D118)</f>
        <v>0</v>
      </c>
      <c r="F117" s="100">
        <f>IF($C$115-E118&gt;E117,E117,$C$115-E118)</f>
        <v>0</v>
      </c>
      <c r="G117" s="100">
        <f>IF($C$115-F118&gt;F117,F117,$C$115-F118)</f>
        <v>0</v>
      </c>
      <c r="H117" s="100">
        <f>IF($C$115-G118&gt;G117,G117,$C$115-G118)</f>
        <v>0</v>
      </c>
    </row>
    <row r="118" spans="1:8" outlineLevel="1">
      <c r="A118" s="331"/>
      <c r="B118" s="99" t="s">
        <v>162</v>
      </c>
      <c r="C118" s="100"/>
      <c r="D118" s="100">
        <f>D117</f>
        <v>0</v>
      </c>
      <c r="E118" s="100">
        <f>IF(E117&gt;0,D118+E117,0)</f>
        <v>0</v>
      </c>
      <c r="F118" s="100">
        <f>IF(F117&gt;0,E118+F117,0)</f>
        <v>0</v>
      </c>
      <c r="G118" s="100">
        <f>IF(G117&gt;0,F118+G117,0)</f>
        <v>0</v>
      </c>
      <c r="H118" s="100">
        <f>IF(H117&gt;0,G118+H117,0)</f>
        <v>0</v>
      </c>
    </row>
    <row r="119" spans="1:8" outlineLevel="1">
      <c r="A119" s="331"/>
      <c r="B119" s="99" t="s">
        <v>163</v>
      </c>
      <c r="C119" s="100"/>
      <c r="D119" s="100">
        <f>IF(D118&gt;0,$C$115-D118,0)</f>
        <v>0</v>
      </c>
      <c r="E119" s="100">
        <f>IF(E118&gt;0,$C$115-E118,0)</f>
        <v>0</v>
      </c>
      <c r="F119" s="100">
        <f>IF(F118&gt;0,$C$115-F118,0)</f>
        <v>0</v>
      </c>
      <c r="G119" s="100">
        <f>IF(G118&gt;0,$C$115-G118,0)</f>
        <v>0</v>
      </c>
      <c r="H119" s="100">
        <f>IF(H118&gt;0,$C$115-H118,0)</f>
        <v>0</v>
      </c>
    </row>
    <row r="120" spans="1:8" outlineLevel="1">
      <c r="A120" s="330" t="s">
        <v>172</v>
      </c>
      <c r="B120" s="99" t="s">
        <v>159</v>
      </c>
      <c r="C120" s="88"/>
      <c r="D120" s="100"/>
      <c r="E120" s="100"/>
      <c r="F120" s="100"/>
      <c r="G120" s="100"/>
      <c r="H120" s="100"/>
    </row>
    <row r="121" spans="1:8" outlineLevel="1">
      <c r="A121" s="331"/>
      <c r="B121" s="99" t="s">
        <v>160</v>
      </c>
      <c r="C121" s="101"/>
      <c r="D121" s="100"/>
      <c r="E121" s="100"/>
      <c r="F121" s="100"/>
      <c r="G121" s="100"/>
      <c r="H121" s="100"/>
    </row>
    <row r="122" spans="1:8" outlineLevel="1">
      <c r="A122" s="331"/>
      <c r="B122" s="99" t="s">
        <v>161</v>
      </c>
      <c r="C122" s="100"/>
      <c r="D122" s="100">
        <f>C120*$C$121</f>
        <v>0</v>
      </c>
      <c r="E122" s="100">
        <f>IF($C$120-D123&gt;D122,D122,$C$120-D123)</f>
        <v>0</v>
      </c>
      <c r="F122" s="100">
        <f>IF($C$120-E123&gt;E122,E122,$C$120-E123)</f>
        <v>0</v>
      </c>
      <c r="G122" s="100">
        <f>IF($C$120-F123&gt;F122,F122,$C$120-F123)</f>
        <v>0</v>
      </c>
      <c r="H122" s="100">
        <f>IF($C$120-G123&gt;G122,G122,$C$120-G123)</f>
        <v>0</v>
      </c>
    </row>
    <row r="123" spans="1:8" outlineLevel="1">
      <c r="A123" s="331"/>
      <c r="B123" s="99" t="s">
        <v>162</v>
      </c>
      <c r="C123" s="100"/>
      <c r="D123" s="100">
        <f>D122</f>
        <v>0</v>
      </c>
      <c r="E123" s="100">
        <f>IF(E122&gt;0,D123+E122,0)</f>
        <v>0</v>
      </c>
      <c r="F123" s="100">
        <f>IF(F122&gt;0,E123+F122,0)</f>
        <v>0</v>
      </c>
      <c r="G123" s="100">
        <f>IF(G122&gt;0,F123+G122,0)</f>
        <v>0</v>
      </c>
      <c r="H123" s="100">
        <f>IF(H122&gt;0,G123+H122,0)</f>
        <v>0</v>
      </c>
    </row>
    <row r="124" spans="1:8" outlineLevel="1">
      <c r="A124" s="331"/>
      <c r="B124" s="99" t="s">
        <v>163</v>
      </c>
      <c r="C124" s="100"/>
      <c r="D124" s="100">
        <f>IF(D123&gt;0,$C$120-D123,0)</f>
        <v>0</v>
      </c>
      <c r="E124" s="100">
        <f>IF(E123&gt;0,$C$120-E123,0)</f>
        <v>0</v>
      </c>
      <c r="F124" s="100">
        <f>IF(F123&gt;0,$C$120-F123,0)</f>
        <v>0</v>
      </c>
      <c r="G124" s="100">
        <f>IF(G123&gt;0,$C$120-G123,0)</f>
        <v>0</v>
      </c>
      <c r="H124" s="100">
        <f>IF(H123&gt;0,$C$120-H123,0)</f>
        <v>0</v>
      </c>
    </row>
    <row r="125" spans="1:8" s="80" customFormat="1">
      <c r="A125" s="97"/>
      <c r="B125" s="91" t="s">
        <v>173</v>
      </c>
      <c r="C125" s="102">
        <f t="shared" ref="C125:H125" si="22">C77+C82+C87+C92+C97+C102+C107+C112+C117+C122</f>
        <v>0</v>
      </c>
      <c r="D125" s="102">
        <f t="shared" si="22"/>
        <v>0</v>
      </c>
      <c r="E125" s="102">
        <f t="shared" si="22"/>
        <v>0</v>
      </c>
      <c r="F125" s="102">
        <f t="shared" si="22"/>
        <v>0</v>
      </c>
      <c r="G125" s="102">
        <f t="shared" si="22"/>
        <v>0</v>
      </c>
      <c r="H125" s="102">
        <f t="shared" si="22"/>
        <v>0</v>
      </c>
    </row>
    <row r="126" spans="1:8" s="80" customFormat="1" ht="29.1">
      <c r="A126" s="97"/>
      <c r="B126" s="91" t="s">
        <v>174</v>
      </c>
      <c r="C126" s="102">
        <f t="shared" ref="C126:H126" si="23">C79+C84+C89+C94+C99+C104+C109+C114+C119+C124</f>
        <v>0</v>
      </c>
      <c r="D126" s="102">
        <f t="shared" si="23"/>
        <v>0</v>
      </c>
      <c r="E126" s="102">
        <f t="shared" si="23"/>
        <v>0</v>
      </c>
      <c r="F126" s="102">
        <f t="shared" si="23"/>
        <v>0</v>
      </c>
      <c r="G126" s="102">
        <f t="shared" si="23"/>
        <v>0</v>
      </c>
      <c r="H126" s="102">
        <f t="shared" si="23"/>
        <v>0</v>
      </c>
    </row>
    <row r="136" spans="6:6">
      <c r="F136" s="103"/>
    </row>
    <row r="137" spans="6:6">
      <c r="F137" s="103"/>
    </row>
    <row r="138" spans="6:6">
      <c r="F138" s="103"/>
    </row>
  </sheetData>
  <sheetProtection algorithmName="SHA-512" hashValue="MWSrH1l+gF6UPkXiHY2p9pxNMxXmS6HH3U8a4ANXht2BzKFYe8bESBEpmAlfC/GM8iiUBSsoEWBJ8HNNWSjqhw==" saltValue="2i40q0QoDcaj7GN22Z1Izw==" spinCount="100000" sheet="1" objects="1" scenarios="1"/>
  <mergeCells count="16">
    <mergeCell ref="C73:H73"/>
    <mergeCell ref="C10:H10"/>
    <mergeCell ref="C12:H12"/>
    <mergeCell ref="C36:H36"/>
    <mergeCell ref="C38:H38"/>
    <mergeCell ref="C71:H71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120:A124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F39A-3452-4C84-8D12-54A4A3ED48F9}">
  <dimension ref="A2:H49"/>
  <sheetViews>
    <sheetView tabSelected="1" topLeftCell="A22" workbookViewId="0">
      <selection activeCell="A47" sqref="A47:E47"/>
    </sheetView>
  </sheetViews>
  <sheetFormatPr defaultRowHeight="14.45"/>
  <cols>
    <col min="1" max="1" width="43" customWidth="1"/>
    <col min="2" max="2" width="39" customWidth="1"/>
    <col min="3" max="3" width="15.7109375" customWidth="1"/>
    <col min="4" max="4" width="11.85546875" customWidth="1"/>
    <col min="5" max="5" width="14.42578125" customWidth="1"/>
    <col min="6" max="7" width="12.42578125" customWidth="1"/>
    <col min="8" max="8" width="14.42578125" customWidth="1"/>
  </cols>
  <sheetData>
    <row r="2" spans="1:8" ht="15" thickBot="1">
      <c r="A2" s="207" t="s">
        <v>175</v>
      </c>
    </row>
    <row r="3" spans="1:8">
      <c r="B3" s="347" t="s">
        <v>176</v>
      </c>
      <c r="C3" s="345" t="s">
        <v>107</v>
      </c>
      <c r="D3" s="345" t="s">
        <v>132</v>
      </c>
      <c r="E3" s="345" t="s">
        <v>132</v>
      </c>
      <c r="F3" s="345" t="s">
        <v>132</v>
      </c>
      <c r="G3" s="345" t="s">
        <v>132</v>
      </c>
      <c r="H3" s="341" t="s">
        <v>132</v>
      </c>
    </row>
    <row r="4" spans="1:8" ht="18.600000000000001" customHeight="1" thickBot="1">
      <c r="B4" s="348"/>
      <c r="C4" s="346"/>
      <c r="D4" s="346"/>
      <c r="E4" s="346"/>
      <c r="F4" s="346"/>
      <c r="G4" s="346"/>
      <c r="H4" s="342"/>
    </row>
    <row r="5" spans="1:8" ht="18.95" customHeight="1">
      <c r="B5" s="248" t="s">
        <v>177</v>
      </c>
      <c r="C5" s="243">
        <f>'Project costs and revenues'!C14</f>
        <v>1</v>
      </c>
      <c r="D5" s="243">
        <f>'Project costs and revenues'!D14</f>
        <v>0</v>
      </c>
      <c r="E5" s="243">
        <f>'Project costs and revenues'!E14</f>
        <v>0</v>
      </c>
      <c r="F5" s="243">
        <f>'Project costs and revenues'!F14</f>
        <v>0</v>
      </c>
      <c r="G5" s="243">
        <f>'Project costs and revenues'!G14</f>
        <v>0</v>
      </c>
      <c r="H5" s="243">
        <f>'Project costs and revenues'!H14</f>
        <v>0</v>
      </c>
    </row>
    <row r="6" spans="1:8" ht="19.5" customHeight="1">
      <c r="B6" s="249" t="s">
        <v>178</v>
      </c>
      <c r="C6" s="260">
        <v>2</v>
      </c>
      <c r="D6" s="260"/>
      <c r="E6" s="260"/>
      <c r="F6" s="261"/>
      <c r="G6" s="260"/>
      <c r="H6" s="260"/>
    </row>
    <row r="7" spans="1:8" ht="15.6" customHeight="1">
      <c r="B7" s="250" t="s">
        <v>179</v>
      </c>
      <c r="C7" s="241">
        <f t="shared" ref="C7:H7" si="0">SUM(C5:C6)</f>
        <v>3</v>
      </c>
      <c r="D7" s="241">
        <f t="shared" si="0"/>
        <v>0</v>
      </c>
      <c r="E7" s="241">
        <f t="shared" si="0"/>
        <v>0</v>
      </c>
      <c r="F7" s="241">
        <f t="shared" si="0"/>
        <v>0</v>
      </c>
      <c r="G7" s="241">
        <f t="shared" si="0"/>
        <v>0</v>
      </c>
      <c r="H7" s="241">
        <f t="shared" si="0"/>
        <v>0</v>
      </c>
    </row>
    <row r="8" spans="1:8" ht="27.6" customHeight="1">
      <c r="B8" s="251" t="s">
        <v>180</v>
      </c>
      <c r="C8" s="244">
        <f>'Project costs and revenues'!C44</f>
        <v>1</v>
      </c>
      <c r="D8" s="244">
        <f>'Project costs and revenues'!D44</f>
        <v>0</v>
      </c>
      <c r="E8" s="244">
        <f>'Project costs and revenues'!E44</f>
        <v>0</v>
      </c>
      <c r="F8" s="244">
        <f>'Project costs and revenues'!F44</f>
        <v>0</v>
      </c>
      <c r="G8" s="244">
        <f>'Project costs and revenues'!G44</f>
        <v>0</v>
      </c>
      <c r="H8" s="244">
        <f>'Project costs and revenues'!H44</f>
        <v>0</v>
      </c>
    </row>
    <row r="9" spans="1:8" ht="24.6" customHeight="1">
      <c r="B9" s="251" t="s">
        <v>181</v>
      </c>
      <c r="C9" s="260">
        <v>1</v>
      </c>
      <c r="D9" s="260"/>
      <c r="E9" s="260"/>
      <c r="F9" s="260"/>
      <c r="G9" s="260"/>
      <c r="H9" s="260"/>
    </row>
    <row r="10" spans="1:8" ht="17.100000000000001" customHeight="1" thickBot="1">
      <c r="B10" s="252" t="s">
        <v>182</v>
      </c>
      <c r="C10" s="241">
        <f t="shared" ref="C10:H10" si="1">SUM(C8:C9)</f>
        <v>2</v>
      </c>
      <c r="D10" s="241">
        <f t="shared" si="1"/>
        <v>0</v>
      </c>
      <c r="E10" s="241">
        <f t="shared" si="1"/>
        <v>0</v>
      </c>
      <c r="F10" s="241">
        <f t="shared" si="1"/>
        <v>0</v>
      </c>
      <c r="G10" s="241">
        <f t="shared" si="1"/>
        <v>0</v>
      </c>
      <c r="H10" s="241">
        <f t="shared" si="1"/>
        <v>0</v>
      </c>
    </row>
    <row r="11" spans="1:8" ht="17.100000000000001" customHeight="1" thickBot="1">
      <c r="B11" s="253" t="s">
        <v>183</v>
      </c>
      <c r="C11" s="242">
        <f t="shared" ref="C11:H11" si="2">+C7-C10</f>
        <v>1</v>
      </c>
      <c r="D11" s="242">
        <f t="shared" si="2"/>
        <v>0</v>
      </c>
      <c r="E11" s="242">
        <f t="shared" si="2"/>
        <v>0</v>
      </c>
      <c r="F11" s="242">
        <f t="shared" si="2"/>
        <v>0</v>
      </c>
      <c r="G11" s="242">
        <f t="shared" si="2"/>
        <v>0</v>
      </c>
      <c r="H11" s="242">
        <f t="shared" si="2"/>
        <v>0</v>
      </c>
    </row>
    <row r="12" spans="1:8" ht="18" customHeight="1">
      <c r="B12" s="254" t="s">
        <v>184</v>
      </c>
      <c r="C12" s="221">
        <f>IFERROR(C11/C7,"")</f>
        <v>0.33333333333333331</v>
      </c>
      <c r="D12" s="221" t="str">
        <f t="shared" ref="D12:H12" si="3">IFERROR(D11/D7,"")</f>
        <v/>
      </c>
      <c r="E12" s="221" t="str">
        <f>IFERROR(E11/E7,"")</f>
        <v/>
      </c>
      <c r="F12" s="221" t="str">
        <f t="shared" si="3"/>
        <v/>
      </c>
      <c r="G12" s="221" t="str">
        <f t="shared" si="3"/>
        <v/>
      </c>
      <c r="H12" s="221" t="str">
        <f t="shared" si="3"/>
        <v/>
      </c>
    </row>
    <row r="13" spans="1:8" ht="18.95" customHeight="1">
      <c r="B13" s="249" t="s">
        <v>185</v>
      </c>
      <c r="C13" s="244">
        <f>'Project costs and revenues'!C40-'Project costs and revenues'!C44</f>
        <v>0</v>
      </c>
      <c r="D13" s="244">
        <f>'Project costs and revenues'!D40-'Project costs and revenues'!D44</f>
        <v>0</v>
      </c>
      <c r="E13" s="244">
        <f>'Project costs and revenues'!E40-'Project costs and revenues'!E44</f>
        <v>0</v>
      </c>
      <c r="F13" s="244">
        <f>'Project costs and revenues'!F40-'Project costs and revenues'!F44</f>
        <v>0</v>
      </c>
      <c r="G13" s="244">
        <f>'Project costs and revenues'!G40-'Project costs and revenues'!G44</f>
        <v>0</v>
      </c>
      <c r="H13" s="244">
        <f>'Project costs and revenues'!H40-'Project costs and revenues'!H44</f>
        <v>0</v>
      </c>
    </row>
    <row r="14" spans="1:8" ht="18.600000000000001" customHeight="1">
      <c r="B14" s="249" t="s">
        <v>186</v>
      </c>
      <c r="C14" s="260"/>
      <c r="D14" s="260"/>
      <c r="E14" s="260"/>
      <c r="F14" s="260"/>
      <c r="G14" s="260"/>
      <c r="H14" s="260"/>
    </row>
    <row r="15" spans="1:8" ht="19.5" customHeight="1" thickBot="1">
      <c r="B15" s="252" t="s">
        <v>187</v>
      </c>
      <c r="C15" s="245">
        <f t="shared" ref="C15:H15" si="4">SUM(C13:C14)</f>
        <v>0</v>
      </c>
      <c r="D15" s="245">
        <f t="shared" si="4"/>
        <v>0</v>
      </c>
      <c r="E15" s="245">
        <f t="shared" si="4"/>
        <v>0</v>
      </c>
      <c r="F15" s="245">
        <f t="shared" si="4"/>
        <v>0</v>
      </c>
      <c r="G15" s="245">
        <f t="shared" si="4"/>
        <v>0</v>
      </c>
      <c r="H15" s="245">
        <f t="shared" si="4"/>
        <v>0</v>
      </c>
    </row>
    <row r="16" spans="1:8" ht="15" thickBot="1">
      <c r="B16" s="255" t="s">
        <v>188</v>
      </c>
      <c r="C16" s="246">
        <f t="shared" ref="C16:H16" si="5">C11-C15</f>
        <v>1</v>
      </c>
      <c r="D16" s="246">
        <f t="shared" si="5"/>
        <v>0</v>
      </c>
      <c r="E16" s="246">
        <f t="shared" si="5"/>
        <v>0</v>
      </c>
      <c r="F16" s="246">
        <f t="shared" si="5"/>
        <v>0</v>
      </c>
      <c r="G16" s="246">
        <f t="shared" si="5"/>
        <v>0</v>
      </c>
      <c r="H16" s="246">
        <f t="shared" si="5"/>
        <v>0</v>
      </c>
    </row>
    <row r="17" spans="1:8" ht="15.6" customHeight="1" thickBot="1">
      <c r="B17" s="256" t="s">
        <v>189</v>
      </c>
      <c r="C17" s="262"/>
      <c r="D17" s="262"/>
      <c r="E17" s="262"/>
      <c r="F17" s="262"/>
      <c r="G17" s="262"/>
      <c r="H17" s="262"/>
    </row>
    <row r="18" spans="1:8" ht="17.100000000000001" customHeight="1" thickBot="1">
      <c r="B18" s="255" t="s">
        <v>118</v>
      </c>
      <c r="C18" s="246">
        <f t="shared" ref="C18:H18" si="6">+C16-C17</f>
        <v>1</v>
      </c>
      <c r="D18" s="246">
        <f t="shared" si="6"/>
        <v>0</v>
      </c>
      <c r="E18" s="246">
        <f t="shared" si="6"/>
        <v>0</v>
      </c>
      <c r="F18" s="246">
        <f t="shared" si="6"/>
        <v>0</v>
      </c>
      <c r="G18" s="246">
        <f t="shared" si="6"/>
        <v>0</v>
      </c>
      <c r="H18" s="246">
        <f t="shared" si="6"/>
        <v>0</v>
      </c>
    </row>
    <row r="19" spans="1:8" ht="17.100000000000001" customHeight="1" thickBot="1">
      <c r="B19" s="257" t="s">
        <v>190</v>
      </c>
      <c r="C19" s="222">
        <f>IFERROR(C18/C7,"")</f>
        <v>0.33333333333333331</v>
      </c>
      <c r="D19" s="222" t="str">
        <f>IFERROR(D18/D7,"")</f>
        <v/>
      </c>
      <c r="E19" s="222" t="str">
        <f t="shared" ref="E19:H19" si="7">IFERROR(E18/E7,"")</f>
        <v/>
      </c>
      <c r="F19" s="222" t="str">
        <f t="shared" si="7"/>
        <v/>
      </c>
      <c r="G19" s="222" t="str">
        <f t="shared" si="7"/>
        <v/>
      </c>
      <c r="H19" s="222" t="str">
        <f t="shared" si="7"/>
        <v/>
      </c>
    </row>
    <row r="20" spans="1:8" ht="26.45" customHeight="1"/>
    <row r="21" spans="1:8" ht="15" thickBot="1">
      <c r="A21" s="207" t="s">
        <v>191</v>
      </c>
    </row>
    <row r="22" spans="1:8">
      <c r="B22" s="343" t="s">
        <v>192</v>
      </c>
      <c r="C22" s="345" t="s">
        <v>107</v>
      </c>
      <c r="D22" s="345" t="s">
        <v>132</v>
      </c>
      <c r="E22" s="345" t="s">
        <v>132</v>
      </c>
      <c r="F22" s="345" t="s">
        <v>132</v>
      </c>
      <c r="G22" s="345" t="s">
        <v>132</v>
      </c>
      <c r="H22" s="341" t="s">
        <v>132</v>
      </c>
    </row>
    <row r="23" spans="1:8" ht="15" thickBot="1">
      <c r="B23" s="344"/>
      <c r="C23" s="346"/>
      <c r="D23" s="346"/>
      <c r="E23" s="346"/>
      <c r="F23" s="346"/>
      <c r="G23" s="346"/>
      <c r="H23" s="342"/>
    </row>
    <row r="24" spans="1:8">
      <c r="B24" s="248" t="s">
        <v>193</v>
      </c>
      <c r="C24" s="243">
        <f>C5</f>
        <v>1</v>
      </c>
      <c r="D24" s="243">
        <f t="shared" ref="D24:H24" si="8">D5</f>
        <v>0</v>
      </c>
      <c r="E24" s="243">
        <f t="shared" si="8"/>
        <v>0</v>
      </c>
      <c r="F24" s="243">
        <f t="shared" si="8"/>
        <v>0</v>
      </c>
      <c r="G24" s="243">
        <f t="shared" si="8"/>
        <v>0</v>
      </c>
      <c r="H24" s="243">
        <f t="shared" si="8"/>
        <v>0</v>
      </c>
    </row>
    <row r="25" spans="1:8">
      <c r="B25" s="249" t="s">
        <v>194</v>
      </c>
      <c r="C25" s="243">
        <f>C6</f>
        <v>2</v>
      </c>
      <c r="D25" s="243">
        <f t="shared" ref="D25:H25" si="9">D6</f>
        <v>0</v>
      </c>
      <c r="E25" s="243">
        <f t="shared" si="9"/>
        <v>0</v>
      </c>
      <c r="F25" s="243">
        <f t="shared" si="9"/>
        <v>0</v>
      </c>
      <c r="G25" s="243">
        <f t="shared" si="9"/>
        <v>0</v>
      </c>
      <c r="H25" s="243">
        <f t="shared" si="9"/>
        <v>0</v>
      </c>
    </row>
    <row r="26" spans="1:8">
      <c r="B26" s="249" t="s">
        <v>195</v>
      </c>
      <c r="C26" s="261"/>
      <c r="D26" s="261"/>
      <c r="E26" s="261"/>
      <c r="F26" s="261"/>
      <c r="G26" s="261"/>
      <c r="H26" s="261"/>
    </row>
    <row r="27" spans="1:8">
      <c r="B27" s="250" t="s">
        <v>196</v>
      </c>
      <c r="C27" s="241">
        <f t="shared" ref="C27:H27" si="10">SUM(C24:C26)</f>
        <v>3</v>
      </c>
      <c r="D27" s="241">
        <f t="shared" si="10"/>
        <v>0</v>
      </c>
      <c r="E27" s="241">
        <f t="shared" si="10"/>
        <v>0</v>
      </c>
      <c r="F27" s="241">
        <f t="shared" si="10"/>
        <v>0</v>
      </c>
      <c r="G27" s="241">
        <f t="shared" si="10"/>
        <v>0</v>
      </c>
      <c r="H27" s="241">
        <f t="shared" si="10"/>
        <v>0</v>
      </c>
    </row>
    <row r="28" spans="1:8">
      <c r="B28" s="249" t="s">
        <v>197</v>
      </c>
      <c r="C28" s="244">
        <f>C8+C13</f>
        <v>1</v>
      </c>
      <c r="D28" s="244">
        <f t="shared" ref="D28:H28" si="11">D8+D13</f>
        <v>0</v>
      </c>
      <c r="E28" s="244">
        <f t="shared" si="11"/>
        <v>0</v>
      </c>
      <c r="F28" s="244">
        <f t="shared" si="11"/>
        <v>0</v>
      </c>
      <c r="G28" s="244">
        <f t="shared" si="11"/>
        <v>0</v>
      </c>
      <c r="H28" s="244">
        <f t="shared" si="11"/>
        <v>0</v>
      </c>
    </row>
    <row r="29" spans="1:8" ht="15.6" customHeight="1">
      <c r="B29" s="249" t="s">
        <v>198</v>
      </c>
      <c r="C29" s="260">
        <v>1</v>
      </c>
      <c r="D29" s="260"/>
      <c r="E29" s="260"/>
      <c r="F29" s="260"/>
      <c r="G29" s="260"/>
      <c r="H29" s="260"/>
    </row>
    <row r="30" spans="1:8" ht="15" thickBot="1">
      <c r="B30" s="252" t="s">
        <v>199</v>
      </c>
      <c r="C30" s="245">
        <f t="shared" ref="C30:H30" si="12">SUM(C28:C29)</f>
        <v>2</v>
      </c>
      <c r="D30" s="245">
        <f t="shared" si="12"/>
        <v>0</v>
      </c>
      <c r="E30" s="245">
        <f t="shared" si="12"/>
        <v>0</v>
      </c>
      <c r="F30" s="245">
        <f t="shared" si="12"/>
        <v>0</v>
      </c>
      <c r="G30" s="245">
        <f t="shared" si="12"/>
        <v>0</v>
      </c>
      <c r="H30" s="245">
        <f t="shared" si="12"/>
        <v>0</v>
      </c>
    </row>
    <row r="31" spans="1:8" ht="25.5" customHeight="1" thickBot="1">
      <c r="B31" s="255" t="s">
        <v>200</v>
      </c>
      <c r="C31" s="246">
        <f>C27-C30</f>
        <v>1</v>
      </c>
      <c r="D31" s="246">
        <f t="shared" ref="D31:H31" si="13">D27-D30</f>
        <v>0</v>
      </c>
      <c r="E31" s="246">
        <f t="shared" si="13"/>
        <v>0</v>
      </c>
      <c r="F31" s="246">
        <f t="shared" si="13"/>
        <v>0</v>
      </c>
      <c r="G31" s="246">
        <f t="shared" si="13"/>
        <v>0</v>
      </c>
      <c r="H31" s="246">
        <f t="shared" si="13"/>
        <v>0</v>
      </c>
    </row>
    <row r="32" spans="1:8">
      <c r="B32" s="248" t="s">
        <v>201</v>
      </c>
      <c r="C32" s="243">
        <f>'Detailed Budget'!A17</f>
        <v>0</v>
      </c>
      <c r="D32" s="243"/>
      <c r="E32" s="243"/>
      <c r="F32" s="243"/>
      <c r="G32" s="243"/>
      <c r="H32" s="243"/>
    </row>
    <row r="33" spans="1:8">
      <c r="B33" s="249" t="s">
        <v>202</v>
      </c>
      <c r="C33" s="260"/>
      <c r="D33" s="260"/>
      <c r="E33" s="260"/>
      <c r="F33" s="260"/>
      <c r="G33" s="260"/>
      <c r="H33" s="260"/>
    </row>
    <row r="34" spans="1:8">
      <c r="B34" s="250" t="s">
        <v>203</v>
      </c>
      <c r="C34" s="241">
        <f t="shared" ref="C34:H34" si="14">SUM(C32:C33)</f>
        <v>0</v>
      </c>
      <c r="D34" s="241">
        <f t="shared" si="14"/>
        <v>0</v>
      </c>
      <c r="E34" s="241">
        <f t="shared" si="14"/>
        <v>0</v>
      </c>
      <c r="F34" s="241">
        <f t="shared" si="14"/>
        <v>0</v>
      </c>
      <c r="G34" s="241">
        <f t="shared" si="14"/>
        <v>0</v>
      </c>
      <c r="H34" s="241">
        <f t="shared" si="14"/>
        <v>0</v>
      </c>
    </row>
    <row r="35" spans="1:8">
      <c r="B35" s="249" t="s">
        <v>204</v>
      </c>
      <c r="C35" s="260"/>
      <c r="D35" s="260"/>
      <c r="E35" s="260"/>
      <c r="F35" s="260"/>
      <c r="G35" s="260"/>
      <c r="H35" s="260"/>
    </row>
    <row r="36" spans="1:8">
      <c r="B36" s="249" t="s">
        <v>205</v>
      </c>
      <c r="C36" s="260"/>
      <c r="D36" s="260"/>
      <c r="E36" s="260"/>
      <c r="F36" s="260"/>
      <c r="G36" s="260"/>
      <c r="H36" s="260"/>
    </row>
    <row r="37" spans="1:8" ht="15" thickBot="1">
      <c r="B37" s="252" t="s">
        <v>206</v>
      </c>
      <c r="C37" s="245">
        <f t="shared" ref="C37:H37" si="15">SUM(C35:C36)</f>
        <v>0</v>
      </c>
      <c r="D37" s="245">
        <f t="shared" si="15"/>
        <v>0</v>
      </c>
      <c r="E37" s="245">
        <f t="shared" si="15"/>
        <v>0</v>
      </c>
      <c r="F37" s="245">
        <f t="shared" si="15"/>
        <v>0</v>
      </c>
      <c r="G37" s="245">
        <f t="shared" si="15"/>
        <v>0</v>
      </c>
      <c r="H37" s="245">
        <f t="shared" si="15"/>
        <v>0</v>
      </c>
    </row>
    <row r="38" spans="1:8" ht="16.5" customHeight="1" thickBot="1">
      <c r="B38" s="255" t="s">
        <v>207</v>
      </c>
      <c r="C38" s="246">
        <f>C34-C37</f>
        <v>0</v>
      </c>
      <c r="D38" s="246">
        <f t="shared" ref="D38:H38" si="16">D34-D37</f>
        <v>0</v>
      </c>
      <c r="E38" s="246">
        <f t="shared" si="16"/>
        <v>0</v>
      </c>
      <c r="F38" s="246">
        <f t="shared" si="16"/>
        <v>0</v>
      </c>
      <c r="G38" s="246">
        <f t="shared" si="16"/>
        <v>0</v>
      </c>
      <c r="H38" s="246">
        <f t="shared" si="16"/>
        <v>0</v>
      </c>
    </row>
    <row r="39" spans="1:8" ht="15.95" customHeight="1" thickBot="1">
      <c r="B39" s="253" t="s">
        <v>208</v>
      </c>
      <c r="C39" s="242">
        <f t="shared" ref="C39:H39" si="17">C31+C38</f>
        <v>1</v>
      </c>
      <c r="D39" s="242">
        <f t="shared" si="17"/>
        <v>0</v>
      </c>
      <c r="E39" s="242">
        <f t="shared" si="17"/>
        <v>0</v>
      </c>
      <c r="F39" s="242">
        <f t="shared" si="17"/>
        <v>0</v>
      </c>
      <c r="G39" s="242">
        <f t="shared" si="17"/>
        <v>0</v>
      </c>
      <c r="H39" s="242">
        <f t="shared" si="17"/>
        <v>0</v>
      </c>
    </row>
    <row r="40" spans="1:8" ht="15" thickBot="1">
      <c r="B40" s="258" t="s">
        <v>209</v>
      </c>
      <c r="C40" s="223"/>
      <c r="D40" s="224">
        <f>C41</f>
        <v>1</v>
      </c>
      <c r="E40" s="224">
        <f>D41</f>
        <v>1</v>
      </c>
      <c r="F40" s="224">
        <f>E41</f>
        <v>1</v>
      </c>
      <c r="G40" s="224">
        <f>F41</f>
        <v>1</v>
      </c>
      <c r="H40" s="224">
        <f>G41</f>
        <v>1</v>
      </c>
    </row>
    <row r="41" spans="1:8" ht="15" thickBot="1">
      <c r="B41" s="255" t="s">
        <v>210</v>
      </c>
      <c r="C41" s="246">
        <f t="shared" ref="C41:H41" si="18">C39+C40</f>
        <v>1</v>
      </c>
      <c r="D41" s="246">
        <f t="shared" si="18"/>
        <v>1</v>
      </c>
      <c r="E41" s="246">
        <f t="shared" si="18"/>
        <v>1</v>
      </c>
      <c r="F41" s="246">
        <f t="shared" si="18"/>
        <v>1</v>
      </c>
      <c r="G41" s="246">
        <f t="shared" si="18"/>
        <v>1</v>
      </c>
      <c r="H41" s="246">
        <f t="shared" si="18"/>
        <v>1</v>
      </c>
    </row>
    <row r="43" spans="1:8">
      <c r="A43" s="207" t="s">
        <v>211</v>
      </c>
    </row>
    <row r="45" spans="1:8">
      <c r="B45" s="259" t="s">
        <v>212</v>
      </c>
      <c r="C45" s="87" t="str">
        <f>IF(C27='P&amp;L_historic + forecast'!G16+'P&amp;L_historic + forecast'!G28,"OK","Difference")</f>
        <v>OK</v>
      </c>
      <c r="D45" s="87" t="str">
        <f>IF(D27='P&amp;L_historic + forecast'!H16+'P&amp;L_historic + forecast'!H28,"OK","Difference")</f>
        <v>OK</v>
      </c>
      <c r="E45" s="87" t="str">
        <f>IF(E27='P&amp;L_historic + forecast'!I16+'P&amp;L_historic + forecast'!I28,"OK","Difference")</f>
        <v>OK</v>
      </c>
      <c r="F45" s="87" t="str">
        <f>IF(F27='P&amp;L_historic + forecast'!J16+'P&amp;L_historic + forecast'!J28,"OK","Difference")</f>
        <v>OK</v>
      </c>
      <c r="G45" s="87" t="str">
        <f>IF(G27='P&amp;L_historic + forecast'!K16+'P&amp;L_historic + forecast'!K28,"OK","Difference")</f>
        <v>OK</v>
      </c>
      <c r="H45" s="87" t="str">
        <f>IF(H27='P&amp;L_historic + forecast'!L16+'P&amp;L_historic + forecast'!L28,"OK","Difference")</f>
        <v>OK</v>
      </c>
    </row>
    <row r="46" spans="1:8">
      <c r="B46" s="259" t="s">
        <v>213</v>
      </c>
      <c r="C46" s="87" t="str">
        <f>IF(C30+C37='P&amp;L_historic + forecast'!G22+'P&amp;L_historic + forecast'!G29,"OK","Difference")</f>
        <v>OK</v>
      </c>
      <c r="D46" s="87" t="str">
        <f>IF(D30+D37='P&amp;L_historic + forecast'!H22+'P&amp;L_historic + forecast'!H29,"OK","Difference")</f>
        <v>OK</v>
      </c>
      <c r="E46" s="87" t="str">
        <f>IF(E30+E37='P&amp;L_historic + forecast'!I22+'P&amp;L_historic + forecast'!I29,"OK","Difference")</f>
        <v>OK</v>
      </c>
      <c r="F46" s="87" t="str">
        <f>IF(F30+F37='P&amp;L_historic + forecast'!J22+'P&amp;L_historic + forecast'!J29,"OK","Difference")</f>
        <v>OK</v>
      </c>
      <c r="G46" s="87" t="str">
        <f>IF(G30+G37='P&amp;L_historic + forecast'!K22+'P&amp;L_historic + forecast'!K29,"OK","Difference")</f>
        <v>OK</v>
      </c>
      <c r="H46" s="87" t="str">
        <f>IF(H30+H37='P&amp;L_historic + forecast'!L22+'P&amp;L_historic + forecast'!L29,"OK","Difference")</f>
        <v>OK</v>
      </c>
    </row>
    <row r="47" spans="1:8" ht="33.6" customHeight="1">
      <c r="A47" s="340" t="s">
        <v>214</v>
      </c>
      <c r="B47" s="340"/>
      <c r="C47" s="340"/>
      <c r="D47" s="340"/>
      <c r="E47" s="340"/>
    </row>
    <row r="49" spans="6:6">
      <c r="F49" s="247"/>
    </row>
  </sheetData>
  <sheetProtection algorithmName="SHA-512" hashValue="Nn3K6Sp3I8iWgWHgvdF04vAZVNUMg2mFuGfJpcmZ3LZSJNK8VWIGacQakjvaH8YhdWiSzxjXShfvBqcrfHxBbw==" saltValue="0ZwDFJ8lddRwAMvAtvKzCg==" spinCount="100000" sheet="1" objects="1" scenarios="1"/>
  <mergeCells count="15">
    <mergeCell ref="A47:E47"/>
    <mergeCell ref="H3:H4"/>
    <mergeCell ref="B22:B23"/>
    <mergeCell ref="C22:C23"/>
    <mergeCell ref="F3:F4"/>
    <mergeCell ref="G3:G4"/>
    <mergeCell ref="D3:D4"/>
    <mergeCell ref="E3:E4"/>
    <mergeCell ref="B3:B4"/>
    <mergeCell ref="C3:C4"/>
    <mergeCell ref="H22:H23"/>
    <mergeCell ref="F22:F23"/>
    <mergeCell ref="G22:G23"/>
    <mergeCell ref="D22:D23"/>
    <mergeCell ref="E22:E23"/>
  </mergeCells>
  <conditionalFormatting sqref="C45:H45">
    <cfRule type="cellIs" dxfId="7" priority="5" operator="equal">
      <formula>"OK"</formula>
    </cfRule>
  </conditionalFormatting>
  <conditionalFormatting sqref="C45:H45">
    <cfRule type="cellIs" dxfId="6" priority="4" operator="equal">
      <formula>"Difference"</formula>
    </cfRule>
  </conditionalFormatting>
  <conditionalFormatting sqref="C45:H45">
    <cfRule type="cellIs" dxfId="5" priority="3" operator="equal">
      <formula>"Difference"</formula>
    </cfRule>
  </conditionalFormatting>
  <conditionalFormatting sqref="C46:H46">
    <cfRule type="cellIs" dxfId="4" priority="2" operator="equal">
      <formula>"OK"</formula>
    </cfRule>
  </conditionalFormatting>
  <conditionalFormatting sqref="C46:H46">
    <cfRule type="cellIs" dxfId="3" priority="1" operator="equal">
      <formula>"Difference"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1156-9977-4E22-862F-D726DA445D34}">
  <sheetPr codeName="Sheet5"/>
  <dimension ref="B2:F6"/>
  <sheetViews>
    <sheetView zoomScaleNormal="100" workbookViewId="0">
      <selection activeCell="F6" sqref="F6"/>
    </sheetView>
  </sheetViews>
  <sheetFormatPr defaultRowHeight="14.45"/>
  <cols>
    <col min="1" max="1" width="8.85546875" customWidth="1"/>
    <col min="2" max="2" width="34.85546875" bestFit="1" customWidth="1"/>
    <col min="3" max="3" width="17.85546875" bestFit="1" customWidth="1"/>
    <col min="4" max="7" width="10.42578125" bestFit="1" customWidth="1"/>
    <col min="8" max="8" width="10.85546875" customWidth="1"/>
  </cols>
  <sheetData>
    <row r="2" spans="2:6">
      <c r="B2" s="79"/>
    </row>
    <row r="3" spans="2:6">
      <c r="B3" s="79"/>
    </row>
    <row r="4" spans="2:6">
      <c r="B4" s="349" t="s">
        <v>215</v>
      </c>
      <c r="C4" s="349"/>
      <c r="D4" s="349"/>
      <c r="E4" s="349"/>
      <c r="F4" s="157"/>
    </row>
    <row r="6" spans="2:6">
      <c r="B6" s="349" t="s">
        <v>216</v>
      </c>
      <c r="C6" s="349"/>
      <c r="D6" s="349"/>
      <c r="E6" s="349"/>
      <c r="F6" s="158"/>
    </row>
  </sheetData>
  <sheetProtection algorithmName="SHA-512" hashValue="1LC7oXp7MTR2LrF/sw/NtVlnHUIAQ9zRR8eUMDnk+ntJ5QjlIGcOKFa59r7DcusZwFM/vKZ2bJF/WZBRt1vJ+Q==" saltValue="M7Yqfln6yzfPYReU5vsnGg==" spinCount="100000" sheet="1" objects="1" scenarios="1"/>
  <mergeCells count="2">
    <mergeCell ref="B4:E4"/>
    <mergeCell ref="B6:E6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3057-A746-49DE-BF56-BDED7F4DEF4D}">
  <sheetPr codeName="Sheet7"/>
  <dimension ref="A2:Q30"/>
  <sheetViews>
    <sheetView zoomScaleNormal="100" workbookViewId="0">
      <selection activeCell="G27" sqref="G27"/>
    </sheetView>
  </sheetViews>
  <sheetFormatPr defaultRowHeight="14.45"/>
  <cols>
    <col min="1" max="1" width="16.85546875" customWidth="1"/>
    <col min="2" max="2" width="34" style="6" customWidth="1"/>
    <col min="3" max="9" width="8.85546875" customWidth="1"/>
    <col min="10" max="10" width="11.42578125" customWidth="1"/>
    <col min="11" max="11" width="23.140625" customWidth="1"/>
    <col min="12" max="12" width="8.85546875" customWidth="1"/>
  </cols>
  <sheetData>
    <row r="2" spans="1:17">
      <c r="B2" s="79"/>
    </row>
    <row r="3" spans="1:17">
      <c r="B3" s="79"/>
    </row>
    <row r="4" spans="1:17">
      <c r="B4" s="97" t="s">
        <v>57</v>
      </c>
      <c r="C4" s="324"/>
      <c r="D4" s="324"/>
    </row>
    <row r="5" spans="1:17">
      <c r="B5" s="97" t="s">
        <v>59</v>
      </c>
      <c r="C5" s="159" t="s">
        <v>60</v>
      </c>
      <c r="D5" s="159"/>
    </row>
    <row r="6" spans="1:17">
      <c r="B6" s="97" t="s">
        <v>217</v>
      </c>
      <c r="C6" s="97" t="s">
        <v>218</v>
      </c>
      <c r="D6" s="97"/>
    </row>
    <row r="7" spans="1:17">
      <c r="B7" s="97" t="s">
        <v>61</v>
      </c>
      <c r="C7" s="97" t="s">
        <v>219</v>
      </c>
      <c r="D7" s="97"/>
    </row>
    <row r="8" spans="1:17">
      <c r="B8" s="80"/>
    </row>
    <row r="9" spans="1:17">
      <c r="B9" s="80"/>
    </row>
    <row r="10" spans="1:17" ht="18.600000000000001">
      <c r="B10" s="351" t="s">
        <v>220</v>
      </c>
      <c r="C10" s="351"/>
      <c r="D10" s="351"/>
      <c r="E10" s="351"/>
      <c r="F10" s="351"/>
      <c r="G10" s="351"/>
      <c r="H10" s="351"/>
      <c r="I10" s="273"/>
      <c r="K10" s="351" t="s">
        <v>221</v>
      </c>
      <c r="L10" s="351"/>
      <c r="M10" s="351"/>
      <c r="N10" s="351"/>
      <c r="O10" s="351"/>
      <c r="P10" s="351"/>
      <c r="Q10" s="351"/>
    </row>
    <row r="11" spans="1:17">
      <c r="K11" s="6"/>
    </row>
    <row r="12" spans="1:17">
      <c r="B12" s="358"/>
      <c r="C12" s="324" t="s">
        <v>106</v>
      </c>
      <c r="D12" s="324"/>
      <c r="E12" s="324"/>
      <c r="F12" s="324"/>
      <c r="G12" s="324"/>
      <c r="H12" s="324"/>
      <c r="K12" s="358"/>
      <c r="L12" s="324" t="s">
        <v>106</v>
      </c>
      <c r="M12" s="324"/>
      <c r="N12" s="324"/>
      <c r="O12" s="324"/>
      <c r="P12" s="324"/>
      <c r="Q12" s="324"/>
    </row>
    <row r="13" spans="1:17">
      <c r="A13" s="350" t="str">
        <f>IF(SUM(C14:H14)='Detailed Budget'!C89,"OK","Please check the total value of investment")</f>
        <v>OK</v>
      </c>
      <c r="B13" s="359"/>
      <c r="C13" s="110">
        <v>1</v>
      </c>
      <c r="D13" s="110">
        <v>2</v>
      </c>
      <c r="E13" s="110">
        <v>3</v>
      </c>
      <c r="F13" s="110">
        <v>4</v>
      </c>
      <c r="G13" s="110">
        <v>5</v>
      </c>
      <c r="H13" s="110">
        <v>6</v>
      </c>
      <c r="K13" s="359"/>
      <c r="L13" s="110">
        <v>1</v>
      </c>
      <c r="M13" s="110">
        <v>2</v>
      </c>
      <c r="N13" s="110">
        <v>3</v>
      </c>
      <c r="O13" s="110">
        <v>4</v>
      </c>
      <c r="P13" s="110">
        <v>5</v>
      </c>
      <c r="Q13" s="110">
        <v>6</v>
      </c>
    </row>
    <row r="14" spans="1:17">
      <c r="A14" s="350"/>
      <c r="B14" s="111" t="s">
        <v>222</v>
      </c>
      <c r="C14" s="82">
        <f>'Detailed Budget'!C89</f>
        <v>0</v>
      </c>
      <c r="D14" s="112"/>
      <c r="E14" s="112"/>
      <c r="F14" s="112"/>
      <c r="G14" s="112"/>
      <c r="H14" s="112"/>
      <c r="K14" s="111" t="s">
        <v>222</v>
      </c>
      <c r="L14" s="82">
        <f>C14</f>
        <v>0</v>
      </c>
      <c r="M14" s="113">
        <f t="shared" ref="M14:Q14" si="0">D14</f>
        <v>0</v>
      </c>
      <c r="N14" s="113">
        <f t="shared" si="0"/>
        <v>0</v>
      </c>
      <c r="O14" s="114">
        <f t="shared" si="0"/>
        <v>0</v>
      </c>
      <c r="P14" s="114">
        <f t="shared" si="0"/>
        <v>0</v>
      </c>
      <c r="Q14" s="114">
        <f t="shared" si="0"/>
        <v>0</v>
      </c>
    </row>
    <row r="15" spans="1:17" ht="40.700000000000003" customHeight="1">
      <c r="A15" s="115"/>
      <c r="B15" s="116" t="s">
        <v>223</v>
      </c>
      <c r="C15" s="82">
        <f>'Project costs and revenues'!C14</f>
        <v>1</v>
      </c>
      <c r="D15" s="82">
        <f>'Project costs and revenues'!D14</f>
        <v>0</v>
      </c>
      <c r="E15" s="82">
        <f>'Project costs and revenues'!E14</f>
        <v>0</v>
      </c>
      <c r="F15" s="82">
        <f>'Project costs and revenues'!F14</f>
        <v>0</v>
      </c>
      <c r="G15" s="82">
        <f>'Project costs and revenues'!G14</f>
        <v>0</v>
      </c>
      <c r="H15" s="82">
        <f>'Project costs and revenues'!H14</f>
        <v>0</v>
      </c>
      <c r="J15" s="155" t="e">
        <f>IF(SUM(L15:Q15)='Detailed Budget'!#REF!,"OK","Please check the total value of grant")</f>
        <v>#REF!</v>
      </c>
      <c r="K15" s="111" t="s">
        <v>224</v>
      </c>
      <c r="L15" s="82">
        <f>'Detailed Budget'!J89</f>
        <v>0</v>
      </c>
      <c r="M15" s="112"/>
      <c r="N15" s="112"/>
      <c r="O15" s="112"/>
      <c r="P15" s="112"/>
      <c r="Q15" s="112"/>
    </row>
    <row r="16" spans="1:17" ht="29.1">
      <c r="A16" s="115"/>
      <c r="B16" s="116" t="s">
        <v>225</v>
      </c>
      <c r="C16" s="82">
        <f>'Project costs and revenues'!C40</f>
        <v>1</v>
      </c>
      <c r="D16" s="82">
        <f>'Project costs and revenues'!D40</f>
        <v>0</v>
      </c>
      <c r="E16" s="82">
        <f>'Project costs and revenues'!E40</f>
        <v>0</v>
      </c>
      <c r="F16" s="82">
        <f>'Project costs and revenues'!F40</f>
        <v>0</v>
      </c>
      <c r="G16" s="82">
        <f>'Project costs and revenues'!G40</f>
        <v>0</v>
      </c>
      <c r="H16" s="82">
        <f>'Project costs and revenues'!H40</f>
        <v>0</v>
      </c>
      <c r="J16" s="117"/>
      <c r="K16" s="116" t="s">
        <v>226</v>
      </c>
      <c r="L16" s="82">
        <f t="shared" ref="L16:Q17" si="1">C15</f>
        <v>1</v>
      </c>
      <c r="M16" s="82">
        <f t="shared" si="1"/>
        <v>0</v>
      </c>
      <c r="N16" s="82">
        <f t="shared" si="1"/>
        <v>0</v>
      </c>
      <c r="O16" s="82">
        <f t="shared" si="1"/>
        <v>0</v>
      </c>
      <c r="P16" s="82">
        <f t="shared" si="1"/>
        <v>0</v>
      </c>
      <c r="Q16" s="82">
        <f t="shared" si="1"/>
        <v>0</v>
      </c>
    </row>
    <row r="17" spans="1:17" ht="43.5">
      <c r="A17" s="115"/>
      <c r="B17" s="116" t="s">
        <v>227</v>
      </c>
      <c r="C17" s="118">
        <f>C15-C16</f>
        <v>0</v>
      </c>
      <c r="D17" s="118">
        <f t="shared" ref="D17:G17" si="2">D15-D16</f>
        <v>0</v>
      </c>
      <c r="E17" s="118">
        <f t="shared" si="2"/>
        <v>0</v>
      </c>
      <c r="F17" s="118">
        <f t="shared" si="2"/>
        <v>0</v>
      </c>
      <c r="G17" s="118">
        <f t="shared" si="2"/>
        <v>0</v>
      </c>
      <c r="H17" s="118">
        <f>H15-H16</f>
        <v>0</v>
      </c>
      <c r="K17" s="116" t="s">
        <v>225</v>
      </c>
      <c r="L17" s="82">
        <f t="shared" si="1"/>
        <v>1</v>
      </c>
      <c r="M17" s="82">
        <f t="shared" si="1"/>
        <v>0</v>
      </c>
      <c r="N17" s="82">
        <f t="shared" si="1"/>
        <v>0</v>
      </c>
      <c r="O17" s="82">
        <f t="shared" si="1"/>
        <v>0</v>
      </c>
      <c r="P17" s="82">
        <f t="shared" si="1"/>
        <v>0</v>
      </c>
      <c r="Q17" s="82">
        <f t="shared" si="1"/>
        <v>0</v>
      </c>
    </row>
    <row r="18" spans="1:17" s="119" customFormat="1" ht="43.5">
      <c r="B18" s="120" t="s">
        <v>228</v>
      </c>
      <c r="C18" s="121">
        <f>'Project costs and revenues'!C125</f>
        <v>0</v>
      </c>
      <c r="D18" s="121">
        <f>'Project costs and revenues'!D125</f>
        <v>0</v>
      </c>
      <c r="E18" s="121">
        <f>'Project costs and revenues'!E125</f>
        <v>0</v>
      </c>
      <c r="F18" s="121">
        <f>'Project costs and revenues'!F125</f>
        <v>0</v>
      </c>
      <c r="G18" s="121">
        <f>'Project costs and revenues'!G125</f>
        <v>0</v>
      </c>
      <c r="H18" s="121">
        <f>'Project costs and revenues'!H125</f>
        <v>0</v>
      </c>
      <c r="I18"/>
      <c r="K18" s="116" t="s">
        <v>227</v>
      </c>
      <c r="L18" s="118">
        <f t="shared" ref="L18:Q18" si="3">L16-L17</f>
        <v>0</v>
      </c>
      <c r="M18" s="118">
        <f t="shared" si="3"/>
        <v>0</v>
      </c>
      <c r="N18" s="118">
        <f t="shared" si="3"/>
        <v>0</v>
      </c>
      <c r="O18" s="118">
        <f t="shared" si="3"/>
        <v>0</v>
      </c>
      <c r="P18" s="118">
        <f t="shared" si="3"/>
        <v>0</v>
      </c>
      <c r="Q18" s="118">
        <f t="shared" si="3"/>
        <v>0</v>
      </c>
    </row>
    <row r="19" spans="1:17" ht="29.1">
      <c r="B19" s="111" t="s">
        <v>229</v>
      </c>
      <c r="C19" s="118">
        <f t="shared" ref="C19:H19" si="4">C17-C18</f>
        <v>0</v>
      </c>
      <c r="D19" s="118">
        <f>D17-D18</f>
        <v>0</v>
      </c>
      <c r="E19" s="118">
        <f t="shared" si="4"/>
        <v>0</v>
      </c>
      <c r="F19" s="118">
        <f t="shared" si="4"/>
        <v>0</v>
      </c>
      <c r="G19" s="118">
        <f t="shared" si="4"/>
        <v>0</v>
      </c>
      <c r="H19" s="118">
        <f t="shared" si="4"/>
        <v>0</v>
      </c>
      <c r="K19" s="120" t="s">
        <v>228</v>
      </c>
      <c r="L19" s="121">
        <f t="shared" ref="L19:Q19" si="5">C18</f>
        <v>0</v>
      </c>
      <c r="M19" s="121">
        <f t="shared" si="5"/>
        <v>0</v>
      </c>
      <c r="N19" s="121">
        <f t="shared" si="5"/>
        <v>0</v>
      </c>
      <c r="O19" s="121">
        <f t="shared" si="5"/>
        <v>0</v>
      </c>
      <c r="P19" s="121">
        <f t="shared" si="5"/>
        <v>0</v>
      </c>
      <c r="Q19" s="121">
        <f t="shared" si="5"/>
        <v>0</v>
      </c>
    </row>
    <row r="20" spans="1:17" ht="29.1">
      <c r="B20" s="198" t="s">
        <v>230</v>
      </c>
      <c r="C20" s="199">
        <f>C19*Taxes!$F$6</f>
        <v>0</v>
      </c>
      <c r="D20" s="199">
        <f>D19*Taxes!$F$6</f>
        <v>0</v>
      </c>
      <c r="E20" s="199">
        <f>E19*Taxes!$F$6</f>
        <v>0</v>
      </c>
      <c r="F20" s="199">
        <f>F19*Taxes!$F$6</f>
        <v>0</v>
      </c>
      <c r="G20" s="199">
        <f>G19*Taxes!$F$6</f>
        <v>0</v>
      </c>
      <c r="H20" s="199">
        <f>H19*Taxes!$F$6</f>
        <v>0</v>
      </c>
      <c r="K20" s="111" t="s">
        <v>229</v>
      </c>
      <c r="L20" s="118">
        <f t="shared" ref="L20:Q20" si="6">L18-L19</f>
        <v>0</v>
      </c>
      <c r="M20" s="118">
        <f t="shared" si="6"/>
        <v>0</v>
      </c>
      <c r="N20" s="118">
        <f t="shared" si="6"/>
        <v>0</v>
      </c>
      <c r="O20" s="118">
        <f t="shared" si="6"/>
        <v>0</v>
      </c>
      <c r="P20" s="118">
        <f t="shared" si="6"/>
        <v>0</v>
      </c>
      <c r="Q20" s="118">
        <f t="shared" si="6"/>
        <v>0</v>
      </c>
    </row>
    <row r="21" spans="1:17">
      <c r="B21" s="200" t="s">
        <v>231</v>
      </c>
      <c r="C21" s="201">
        <f t="shared" ref="C21:H21" si="7">C19-C20</f>
        <v>0</v>
      </c>
      <c r="D21" s="201">
        <f t="shared" si="7"/>
        <v>0</v>
      </c>
      <c r="E21" s="201">
        <f t="shared" si="7"/>
        <v>0</v>
      </c>
      <c r="F21" s="201">
        <f t="shared" si="7"/>
        <v>0</v>
      </c>
      <c r="G21" s="201">
        <f t="shared" si="7"/>
        <v>0</v>
      </c>
      <c r="H21" s="201">
        <f t="shared" si="7"/>
        <v>0</v>
      </c>
      <c r="K21" s="116" t="s">
        <v>230</v>
      </c>
      <c r="L21" s="82">
        <f>C20</f>
        <v>0</v>
      </c>
      <c r="M21" s="82">
        <f t="shared" ref="M21:Q21" si="8">D20</f>
        <v>0</v>
      </c>
      <c r="N21" s="82">
        <f t="shared" si="8"/>
        <v>0</v>
      </c>
      <c r="O21" s="82">
        <f t="shared" si="8"/>
        <v>0</v>
      </c>
      <c r="P21" s="82">
        <f t="shared" si="8"/>
        <v>0</v>
      </c>
      <c r="Q21" s="82">
        <f t="shared" si="8"/>
        <v>0</v>
      </c>
    </row>
    <row r="22" spans="1:17">
      <c r="B22" s="124"/>
      <c r="C22" s="125"/>
      <c r="D22" s="125"/>
      <c r="E22" s="125"/>
      <c r="F22" s="125"/>
      <c r="G22" s="125"/>
      <c r="H22" s="125"/>
      <c r="K22" s="126" t="s">
        <v>231</v>
      </c>
      <c r="L22" s="127">
        <f t="shared" ref="L22:Q22" si="9">L20-L21</f>
        <v>0</v>
      </c>
      <c r="M22" s="127">
        <f t="shared" si="9"/>
        <v>0</v>
      </c>
      <c r="N22" s="127">
        <f t="shared" si="9"/>
        <v>0</v>
      </c>
      <c r="O22" s="127">
        <f t="shared" si="9"/>
        <v>0</v>
      </c>
      <c r="P22" s="127">
        <f t="shared" si="9"/>
        <v>0</v>
      </c>
      <c r="Q22" s="127">
        <f t="shared" si="9"/>
        <v>0</v>
      </c>
    </row>
    <row r="23" spans="1:17">
      <c r="B23" s="196" t="s">
        <v>232</v>
      </c>
      <c r="C23" s="197">
        <f>C21+C18-C22</f>
        <v>0</v>
      </c>
      <c r="D23" s="197">
        <f>D21+D18-D22</f>
        <v>0</v>
      </c>
      <c r="E23" s="197">
        <f t="shared" ref="E23:H23" si="10">E21+E18-E22</f>
        <v>0</v>
      </c>
      <c r="F23" s="197">
        <f t="shared" si="10"/>
        <v>0</v>
      </c>
      <c r="G23" s="197">
        <f t="shared" si="10"/>
        <v>0</v>
      </c>
      <c r="H23" s="197">
        <f t="shared" si="10"/>
        <v>0</v>
      </c>
      <c r="K23" s="124"/>
      <c r="L23" s="125"/>
      <c r="M23" s="125"/>
      <c r="N23" s="125"/>
      <c r="O23" s="125"/>
      <c r="P23" s="125"/>
      <c r="Q23" s="125"/>
    </row>
    <row r="24" spans="1:17">
      <c r="B24" s="130" t="s">
        <v>233</v>
      </c>
      <c r="C24" s="195"/>
      <c r="D24" s="195"/>
      <c r="E24" s="195"/>
      <c r="F24" s="195"/>
      <c r="G24" s="195"/>
      <c r="H24" s="195">
        <f>IF(OR('Detailed Budget'!O2="ICT",'Detailed Budget'!C9="Welfare Technology"),0,'Project costs and revenues'!H126)</f>
        <v>0</v>
      </c>
      <c r="K24" s="131" t="s">
        <v>232</v>
      </c>
      <c r="L24" s="132">
        <f>L22+L19-L23</f>
        <v>0</v>
      </c>
      <c r="M24" s="132">
        <f t="shared" ref="M24:Q24" si="11">M22+M19-M23</f>
        <v>0</v>
      </c>
      <c r="N24" s="132">
        <f t="shared" si="11"/>
        <v>0</v>
      </c>
      <c r="O24" s="132">
        <f t="shared" si="11"/>
        <v>0</v>
      </c>
      <c r="P24" s="132">
        <f t="shared" si="11"/>
        <v>0</v>
      </c>
      <c r="Q24" s="132">
        <f t="shared" si="11"/>
        <v>0</v>
      </c>
    </row>
    <row r="25" spans="1:17">
      <c r="B25" s="133" t="s">
        <v>234</v>
      </c>
      <c r="C25" s="134">
        <f>C23-C14+C24</f>
        <v>0</v>
      </c>
      <c r="D25" s="134">
        <f t="shared" ref="D25:H25" si="12">D23-D14+D24</f>
        <v>0</v>
      </c>
      <c r="E25" s="134">
        <f t="shared" si="12"/>
        <v>0</v>
      </c>
      <c r="F25" s="134">
        <f t="shared" si="12"/>
        <v>0</v>
      </c>
      <c r="G25" s="134">
        <f t="shared" si="12"/>
        <v>0</v>
      </c>
      <c r="H25" s="134">
        <f t="shared" si="12"/>
        <v>0</v>
      </c>
      <c r="K25" s="130" t="s">
        <v>163</v>
      </c>
      <c r="L25" s="121"/>
      <c r="M25" s="121"/>
      <c r="N25" s="121"/>
      <c r="O25" s="121"/>
      <c r="P25" s="121"/>
      <c r="Q25" s="121">
        <f>H24</f>
        <v>0</v>
      </c>
    </row>
    <row r="26" spans="1:17">
      <c r="C26" s="103"/>
      <c r="D26" s="103"/>
      <c r="E26" s="103"/>
      <c r="F26" s="103"/>
      <c r="G26" s="103"/>
      <c r="H26" s="103"/>
      <c r="I26" s="103"/>
      <c r="K26" s="133" t="s">
        <v>234</v>
      </c>
      <c r="L26" s="135">
        <f t="shared" ref="L26:Q26" si="13">L24+L15-L14+L25</f>
        <v>0</v>
      </c>
      <c r="M26" s="135">
        <f t="shared" si="13"/>
        <v>0</v>
      </c>
      <c r="N26" s="135">
        <f t="shared" si="13"/>
        <v>0</v>
      </c>
      <c r="O26" s="135">
        <f t="shared" si="13"/>
        <v>0</v>
      </c>
      <c r="P26" s="135">
        <f t="shared" si="13"/>
        <v>0</v>
      </c>
      <c r="Q26" s="135">
        <f t="shared" si="13"/>
        <v>0</v>
      </c>
    </row>
    <row r="27" spans="1:17">
      <c r="L27" s="103"/>
      <c r="M27" s="103"/>
      <c r="N27" s="103"/>
      <c r="O27" s="103"/>
      <c r="P27" s="103"/>
      <c r="Q27" s="103"/>
    </row>
    <row r="28" spans="1:17">
      <c r="B28" s="136" t="s">
        <v>235</v>
      </c>
      <c r="C28" s="137">
        <v>0.06</v>
      </c>
      <c r="K28" s="136" t="s">
        <v>235</v>
      </c>
      <c r="L28" s="137">
        <f>C28</f>
        <v>0.06</v>
      </c>
    </row>
    <row r="29" spans="1:17">
      <c r="B29" s="138" t="s">
        <v>236</v>
      </c>
      <c r="C29" s="139">
        <f>NPV(C28,C25:H25)</f>
        <v>0</v>
      </c>
      <c r="E29" s="154"/>
      <c r="K29" s="138" t="s">
        <v>236</v>
      </c>
      <c r="L29" s="139">
        <f>NPV(L28,L26:Q26)</f>
        <v>0</v>
      </c>
    </row>
    <row r="30" spans="1:17" ht="29.1">
      <c r="B30" s="140" t="s">
        <v>237</v>
      </c>
      <c r="C30" s="141" t="e">
        <f>IRR(C25:H25)</f>
        <v>#NUM!</v>
      </c>
      <c r="K30" s="140" t="s">
        <v>237</v>
      </c>
      <c r="L30" s="141" t="e">
        <f>IRR(L26:Q26)</f>
        <v>#NUM!</v>
      </c>
    </row>
  </sheetData>
  <sheetProtection algorithmName="SHA-512" hashValue="Zc3g1hs1pAFz/xtl5sRQTv03dC4x5eMibOPkZmCIq1xcGn1tn6BXppvFqChGchayb4NN1VWCrk2YeBREB4WO9w==" saltValue="ZRqsgKqHADX4t6p5n61naA==" spinCount="100000" sheet="1" objects="1" scenarios="1"/>
  <mergeCells count="8">
    <mergeCell ref="C4:D4"/>
    <mergeCell ref="A13:A14"/>
    <mergeCell ref="B10:H10"/>
    <mergeCell ref="K10:Q10"/>
    <mergeCell ref="B12:B13"/>
    <mergeCell ref="C12:H12"/>
    <mergeCell ref="K12:K13"/>
    <mergeCell ref="L12:Q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41A0-78D2-4ABB-8EE2-E0DB1D280DFD}">
  <dimension ref="A2:G39"/>
  <sheetViews>
    <sheetView workbookViewId="0">
      <selection activeCell="B39" sqref="B39:E39"/>
    </sheetView>
  </sheetViews>
  <sheetFormatPr defaultRowHeight="14.45"/>
  <cols>
    <col min="1" max="1" width="34.42578125" customWidth="1"/>
    <col min="2" max="2" width="13.28515625" customWidth="1"/>
    <col min="3" max="3" width="12.85546875" customWidth="1"/>
    <col min="4" max="4" width="11.7109375" customWidth="1"/>
    <col min="5" max="5" width="12.5703125" customWidth="1"/>
    <col min="7" max="7" width="12.5703125" customWidth="1"/>
  </cols>
  <sheetData>
    <row r="2" spans="1:7">
      <c r="A2" s="322" t="s">
        <v>238</v>
      </c>
      <c r="B2" s="322"/>
      <c r="C2" s="322"/>
      <c r="D2" s="322"/>
      <c r="E2" s="322"/>
    </row>
    <row r="4" spans="1:7" ht="26.1">
      <c r="A4" s="225" t="s">
        <v>239</v>
      </c>
      <c r="B4" s="226"/>
      <c r="C4" s="352" t="s">
        <v>240</v>
      </c>
      <c r="D4" s="352"/>
      <c r="E4" s="352"/>
    </row>
    <row r="5" spans="1:7">
      <c r="A5" s="227"/>
      <c r="B5" s="324" t="s">
        <v>241</v>
      </c>
      <c r="C5" s="324"/>
      <c r="D5" s="324"/>
      <c r="E5" s="324"/>
    </row>
    <row r="6" spans="1:7">
      <c r="B6" s="228" t="s">
        <v>66</v>
      </c>
      <c r="C6" s="228" t="s">
        <v>67</v>
      </c>
      <c r="D6" s="228" t="s">
        <v>68</v>
      </c>
      <c r="E6" s="228" t="s">
        <v>69</v>
      </c>
      <c r="G6" s="272" t="s">
        <v>242</v>
      </c>
    </row>
    <row r="7" spans="1:7">
      <c r="A7" s="229" t="s">
        <v>243</v>
      </c>
      <c r="B7" s="230" t="e">
        <f>('P&amp;L_historic + forecast'!C30+'P&amp;L_historic + forecast'!C23)/('Balance_sheet_Historical data'!C31)</f>
        <v>#DIV/0!</v>
      </c>
      <c r="C7" s="230" t="e">
        <f>('P&amp;L_historic + forecast'!D30+'P&amp;L_historic + forecast'!D23)/('Balance_sheet_Historical data'!D31)</f>
        <v>#DIV/0!</v>
      </c>
      <c r="D7" s="230" t="e">
        <f>('P&amp;L_historic + forecast'!E30+'P&amp;L_historic + forecast'!E23)/('Balance_sheet_Historical data'!E31)</f>
        <v>#DIV/0!</v>
      </c>
      <c r="E7" s="230" t="e">
        <f>('P&amp;L_historic + forecast'!F30+'P&amp;L_historic + forecast'!F23)/('Balance_sheet_Historical data'!F31)</f>
        <v>#DIV/0!</v>
      </c>
      <c r="G7" s="231" t="e">
        <f>AVERAGE(B7:E7)</f>
        <v>#DIV/0!</v>
      </c>
    </row>
    <row r="8" spans="1:7">
      <c r="A8" s="229" t="s">
        <v>244</v>
      </c>
      <c r="B8" s="230" t="e">
        <f>('P&amp;L_historic + forecast'!C30+'P&amp;L_historic + forecast'!C19)/('Balance_sheet_Historical data'!C37)</f>
        <v>#DIV/0!</v>
      </c>
      <c r="C8" s="230" t="e">
        <f>('P&amp;L_historic + forecast'!D30+'P&amp;L_historic + forecast'!D19)/('Balance_sheet_Historical data'!D37)</f>
        <v>#DIV/0!</v>
      </c>
      <c r="D8" s="230" t="e">
        <f>('P&amp;L_historic + forecast'!E30+'P&amp;L_historic + forecast'!E19)/('Balance_sheet_Historical data'!E37)</f>
        <v>#DIV/0!</v>
      </c>
      <c r="E8" s="230" t="e">
        <f>('P&amp;L_historic + forecast'!F30+'P&amp;L_historic + forecast'!F19)/('Balance_sheet_Historical data'!F37)</f>
        <v>#DIV/0!</v>
      </c>
      <c r="G8" s="231" t="e">
        <f>AVERAGE(B8:E8)</f>
        <v>#DIV/0!</v>
      </c>
    </row>
    <row r="9" spans="1:7">
      <c r="A9" s="229" t="s">
        <v>245</v>
      </c>
      <c r="B9" s="232" t="e">
        <f>('P&amp;L_historic + forecast'!C30+'P&amp;L_historic + forecast'!C24)/'P&amp;L_historic + forecast'!C24</f>
        <v>#DIV/0!</v>
      </c>
      <c r="C9" s="232" t="e">
        <f>('P&amp;L_historic + forecast'!D30+'P&amp;L_historic + forecast'!D24)/'P&amp;L_historic + forecast'!D24</f>
        <v>#DIV/0!</v>
      </c>
      <c r="D9" s="232" t="e">
        <f>('P&amp;L_historic + forecast'!E30+'P&amp;L_historic + forecast'!E24)/'P&amp;L_historic + forecast'!E24</f>
        <v>#DIV/0!</v>
      </c>
      <c r="E9" s="232" t="e">
        <f>('P&amp;L_historic + forecast'!F30+'P&amp;L_historic + forecast'!F24)/'P&amp;L_historic + forecast'!F24</f>
        <v>#DIV/0!</v>
      </c>
      <c r="G9" s="233" t="e">
        <f>AVERAGE(B9:E9)</f>
        <v>#DIV/0!</v>
      </c>
    </row>
    <row r="10" spans="1:7">
      <c r="A10" s="21"/>
      <c r="G10" s="87"/>
    </row>
    <row r="11" spans="1:7">
      <c r="A11" s="229" t="s">
        <v>246</v>
      </c>
      <c r="B11" s="234">
        <f>'Balance_sheet_Historical data'!C30-'Balance_sheet_Historical data'!C43</f>
        <v>0</v>
      </c>
      <c r="C11" s="234">
        <f>'Balance_sheet_Historical data'!D30-'Balance_sheet_Historical data'!D43</f>
        <v>0</v>
      </c>
      <c r="D11" s="234">
        <f>'Balance_sheet_Historical data'!E30-'Balance_sheet_Historical data'!E43</f>
        <v>0</v>
      </c>
      <c r="E11" s="234">
        <f>'Balance_sheet_Historical data'!F30-'Balance_sheet_Historical data'!F43</f>
        <v>0</v>
      </c>
      <c r="G11" s="235">
        <f>AVERAGE(B11:E11)</f>
        <v>0</v>
      </c>
    </row>
    <row r="12" spans="1:7">
      <c r="A12" s="229" t="s">
        <v>247</v>
      </c>
      <c r="B12" s="230" t="e">
        <f>('Balance_sheet_Historical data'!C30-'Balance_sheet_Historical data'!C43)/'P&amp;L_historic + forecast'!C15</f>
        <v>#DIV/0!</v>
      </c>
      <c r="C12" s="230" t="e">
        <f>('Balance_sheet_Historical data'!D30-'Balance_sheet_Historical data'!D43)/'P&amp;L_historic + forecast'!D15</f>
        <v>#DIV/0!</v>
      </c>
      <c r="D12" s="230" t="e">
        <f>('Balance_sheet_Historical data'!E30-'Balance_sheet_Historical data'!E43)/'P&amp;L_historic + forecast'!E15</f>
        <v>#DIV/0!</v>
      </c>
      <c r="E12" s="230" t="e">
        <f>('Balance_sheet_Historical data'!F30-'Balance_sheet_Historical data'!F43)/'P&amp;L_historic + forecast'!F15</f>
        <v>#DIV/0!</v>
      </c>
      <c r="G12" s="236" t="e">
        <f>AVERAGE(B12:E12)</f>
        <v>#DIV/0!</v>
      </c>
    </row>
    <row r="13" spans="1:7">
      <c r="A13" s="229" t="s">
        <v>248</v>
      </c>
      <c r="B13" s="237" t="e">
        <f>('Balance_sheet_Historical data'!C40*12/'P&amp;L_historic + forecast'!C17*1.25)</f>
        <v>#DIV/0!</v>
      </c>
      <c r="C13" s="237" t="e">
        <f>('Balance_sheet_Historical data'!D40*12/'P&amp;L_historic + forecast'!D17*1.25)</f>
        <v>#DIV/0!</v>
      </c>
      <c r="D13" s="237" t="e">
        <f>('Balance_sheet_Historical data'!E40*12/'P&amp;L_historic + forecast'!E17*1.25)</f>
        <v>#DIV/0!</v>
      </c>
      <c r="E13" s="237" t="e">
        <f>('Balance_sheet_Historical data'!F40*12/'P&amp;L_historic + forecast'!F17*1.25)</f>
        <v>#DIV/0!</v>
      </c>
      <c r="G13" s="233" t="e">
        <f>AVERAGE(B13:E13)</f>
        <v>#DIV/0!</v>
      </c>
    </row>
    <row r="14" spans="1:7">
      <c r="A14" s="21"/>
      <c r="G14" s="87"/>
    </row>
    <row r="15" spans="1:7">
      <c r="A15" s="229" t="s">
        <v>249</v>
      </c>
      <c r="B15" s="230" t="e">
        <f>'Balance_sheet_Historical data'!C34/'Balance_sheet_Historical data'!C45</f>
        <v>#DIV/0!</v>
      </c>
      <c r="C15" s="230" t="e">
        <f>'Balance_sheet_Historical data'!D34/'Balance_sheet_Historical data'!D45</f>
        <v>#DIV/0!</v>
      </c>
      <c r="D15" s="230" t="e">
        <f>'Balance_sheet_Historical data'!E34/'Balance_sheet_Historical data'!E45</f>
        <v>#DIV/0!</v>
      </c>
      <c r="E15" s="230" t="e">
        <f>'Balance_sheet_Historical data'!F34/'Balance_sheet_Historical data'!F45</f>
        <v>#DIV/0!</v>
      </c>
      <c r="G15" s="236" t="e">
        <f>AVERAGE(B15:E15)</f>
        <v>#DIV/0!</v>
      </c>
    </row>
    <row r="16" spans="1:7">
      <c r="A16" s="229" t="s">
        <v>250</v>
      </c>
      <c r="B16" s="230" t="e">
        <f>('Balance_sheet_Historical data'!C30-'Balance_sheet_Historical data'!C43)/'Balance_sheet_Historical data'!C26</f>
        <v>#DIV/0!</v>
      </c>
      <c r="C16" s="230" t="e">
        <f>('Balance_sheet_Historical data'!D30-'Balance_sheet_Historical data'!D43)/'Balance_sheet_Historical data'!D26</f>
        <v>#DIV/0!</v>
      </c>
      <c r="D16" s="230" t="e">
        <f>('Balance_sheet_Historical data'!E30-'Balance_sheet_Historical data'!E43)/'Balance_sheet_Historical data'!E26</f>
        <v>#DIV/0!</v>
      </c>
      <c r="E16" s="230" t="e">
        <f>('Balance_sheet_Historical data'!F30-'Balance_sheet_Historical data'!F43)/'Balance_sheet_Historical data'!F26</f>
        <v>#DIV/0!</v>
      </c>
      <c r="G16" s="236" t="e">
        <f>AVERAGE(B16:E16)</f>
        <v>#DIV/0!</v>
      </c>
    </row>
    <row r="17" spans="1:7">
      <c r="A17" s="229" t="s">
        <v>251</v>
      </c>
      <c r="B17" s="237" t="e">
        <f>('Balance_sheet_Historical data'!C26*365)/'P&amp;L_historic + forecast'!C17/30</f>
        <v>#DIV/0!</v>
      </c>
      <c r="C17" s="237" t="e">
        <f>('Balance_sheet_Historical data'!D26*365)/'P&amp;L_historic + forecast'!D17/30</f>
        <v>#DIV/0!</v>
      </c>
      <c r="D17" s="237" t="e">
        <f>('Balance_sheet_Historical data'!E26*365)/'P&amp;L_historic + forecast'!E17/30</f>
        <v>#DIV/0!</v>
      </c>
      <c r="E17" s="237" t="e">
        <f>('Balance_sheet_Historical data'!F26*365)/'P&amp;L_historic + forecast'!F17/30</f>
        <v>#DIV/0!</v>
      </c>
      <c r="G17" s="233" t="e">
        <f>AVERAGE(B17:E17)</f>
        <v>#DIV/0!</v>
      </c>
    </row>
    <row r="19" spans="1:7">
      <c r="A19" s="64" t="s">
        <v>252</v>
      </c>
      <c r="B19" s="238" t="e">
        <f>'P&amp;L_historic + forecast'!C33/'Balance_sheet_Historical data'!C31</f>
        <v>#DIV/0!</v>
      </c>
      <c r="C19" s="238" t="e">
        <f>'P&amp;L_historic + forecast'!D33/'Balance_sheet_Historical data'!D31</f>
        <v>#DIV/0!</v>
      </c>
      <c r="D19" s="238" t="e">
        <f>'P&amp;L_historic + forecast'!E33/'Balance_sheet_Historical data'!E31</f>
        <v>#DIV/0!</v>
      </c>
      <c r="E19" s="238" t="e">
        <f>'P&amp;L_historic + forecast'!F33/'Balance_sheet_Historical data'!F31</f>
        <v>#DIV/0!</v>
      </c>
    </row>
    <row r="20" spans="1:7">
      <c r="A20" s="64" t="s">
        <v>253</v>
      </c>
      <c r="B20" s="238" t="e">
        <f>'P&amp;L_historic + forecast'!C33/'Balance_sheet_Historical data'!C34</f>
        <v>#DIV/0!</v>
      </c>
      <c r="C20" s="238" t="e">
        <f>'P&amp;L_historic + forecast'!D33/'Balance_sheet_Historical data'!D34</f>
        <v>#DIV/0!</v>
      </c>
      <c r="D20" s="238" t="e">
        <f>'P&amp;L_historic + forecast'!E33/'Balance_sheet_Historical data'!E34</f>
        <v>#DIV/0!</v>
      </c>
      <c r="E20" s="238" t="e">
        <f>'P&amp;L_historic + forecast'!F33/'Balance_sheet_Historical data'!F34</f>
        <v>#DIV/0!</v>
      </c>
    </row>
    <row r="21" spans="1:7">
      <c r="A21" s="239"/>
    </row>
    <row r="22" spans="1:7">
      <c r="A22" s="64" t="s">
        <v>254</v>
      </c>
      <c r="B22" s="240" t="e">
        <f>'P&amp;L_historic + forecast'!C15/'Balance_sheet_Historical data'!C31</f>
        <v>#DIV/0!</v>
      </c>
      <c r="C22" s="240" t="e">
        <f>'P&amp;L_historic + forecast'!D15/'Balance_sheet_Historical data'!D31</f>
        <v>#DIV/0!</v>
      </c>
      <c r="D22" s="240" t="e">
        <f>'P&amp;L_historic + forecast'!E15/'Balance_sheet_Historical data'!E31</f>
        <v>#DIV/0!</v>
      </c>
      <c r="E22" s="240" t="e">
        <f>'P&amp;L_historic + forecast'!F15/'Balance_sheet_Historical data'!F31</f>
        <v>#DIV/0!</v>
      </c>
    </row>
    <row r="23" spans="1:7">
      <c r="A23" s="64" t="s">
        <v>255</v>
      </c>
      <c r="B23" s="240" t="e">
        <f>'P&amp;L_historic + forecast'!C15/'Balance_sheet_Historical data'!C25</f>
        <v>#DIV/0!</v>
      </c>
      <c r="C23" s="240" t="e">
        <f>'P&amp;L_historic + forecast'!D15/'Balance_sheet_Historical data'!D25</f>
        <v>#DIV/0!</v>
      </c>
      <c r="D23" s="240" t="e">
        <f>'P&amp;L_historic + forecast'!E15/'Balance_sheet_Historical data'!E25</f>
        <v>#DIV/0!</v>
      </c>
      <c r="E23" s="240" t="e">
        <f>'P&amp;L_historic + forecast'!F15/'Balance_sheet_Historical data'!F25</f>
        <v>#DIV/0!</v>
      </c>
    </row>
    <row r="24" spans="1:7">
      <c r="A24" s="239"/>
    </row>
    <row r="25" spans="1:7">
      <c r="A25" s="64" t="s">
        <v>256</v>
      </c>
      <c r="B25" s="240" t="e">
        <f>('Balance_sheet_Historical data'!C30-'Balance_sheet_Historical data'!C43)/'P&amp;L_historic + forecast'!C15</f>
        <v>#DIV/0!</v>
      </c>
      <c r="C25" s="240" t="e">
        <f>('Balance_sheet_Historical data'!D30-'Balance_sheet_Historical data'!D43)/'P&amp;L_historic + forecast'!D15</f>
        <v>#DIV/0!</v>
      </c>
      <c r="D25" s="240" t="e">
        <f>('Balance_sheet_Historical data'!E30-'Balance_sheet_Historical data'!E43)/'P&amp;L_historic + forecast'!E15</f>
        <v>#DIV/0!</v>
      </c>
      <c r="E25" s="240" t="e">
        <f>('Balance_sheet_Historical data'!F30-'Balance_sheet_Historical data'!F43)/'P&amp;L_historic + forecast'!F15</f>
        <v>#DIV/0!</v>
      </c>
    </row>
    <row r="26" spans="1:7">
      <c r="A26" s="64" t="s">
        <v>257</v>
      </c>
      <c r="B26" s="240" t="e">
        <f>('Balance_sheet_Historical data'!C30-'Balance_sheet_Historical data'!C43)/'Balance_sheet_Historical data'!C43</f>
        <v>#DIV/0!</v>
      </c>
      <c r="C26" s="240" t="e">
        <f>('Balance_sheet_Historical data'!D30-'Balance_sheet_Historical data'!D43)/'Balance_sheet_Historical data'!D43</f>
        <v>#DIV/0!</v>
      </c>
      <c r="D26" s="240" t="e">
        <f>('Balance_sheet_Historical data'!E30-'Balance_sheet_Historical data'!E43)/'Balance_sheet_Historical data'!E43</f>
        <v>#DIV/0!</v>
      </c>
      <c r="E26" s="240" t="e">
        <f>('Balance_sheet_Historical data'!F30-'Balance_sheet_Historical data'!F43)/'Balance_sheet_Historical data'!F43</f>
        <v>#DIV/0!</v>
      </c>
    </row>
    <row r="27" spans="1:7">
      <c r="A27" s="64" t="s">
        <v>258</v>
      </c>
      <c r="B27" s="240" t="e">
        <f>('Balance_sheet_Historical data'!C30-'Balance_sheet_Historical data'!C43)/'Balance_sheet_Historical data'!C26</f>
        <v>#DIV/0!</v>
      </c>
      <c r="C27" s="240" t="e">
        <f>('Balance_sheet_Historical data'!D30-'Balance_sheet_Historical data'!D43)/'Balance_sheet_Historical data'!D26</f>
        <v>#DIV/0!</v>
      </c>
      <c r="D27" s="240" t="e">
        <f>('Balance_sheet_Historical data'!E30-'Balance_sheet_Historical data'!E43)/'Balance_sheet_Historical data'!E26</f>
        <v>#DIV/0!</v>
      </c>
      <c r="E27" s="240" t="e">
        <f>('Balance_sheet_Historical data'!F30-'Balance_sheet_Historical data'!F43)/'Balance_sheet_Historical data'!F26</f>
        <v>#DIV/0!</v>
      </c>
    </row>
    <row r="28" spans="1:7">
      <c r="A28" s="64" t="s">
        <v>259</v>
      </c>
      <c r="B28" s="240" t="e">
        <f>'Balance_sheet_Historical data'!C27*365/'P&amp;L_historic + forecast'!C15</f>
        <v>#DIV/0!</v>
      </c>
      <c r="C28" s="240" t="e">
        <f>'Balance_sheet_Historical data'!D27*365/'P&amp;L_historic + forecast'!D15</f>
        <v>#DIV/0!</v>
      </c>
      <c r="D28" s="240" t="e">
        <f>'Balance_sheet_Historical data'!E27*365/'P&amp;L_historic + forecast'!E15</f>
        <v>#DIV/0!</v>
      </c>
      <c r="E28" s="240" t="e">
        <f>'Balance_sheet_Historical data'!F27*365/'P&amp;L_historic + forecast'!F15</f>
        <v>#DIV/0!</v>
      </c>
    </row>
    <row r="29" spans="1:7">
      <c r="A29" s="64" t="s">
        <v>260</v>
      </c>
      <c r="B29" s="240" t="e">
        <f>'P&amp;L_historic + forecast'!C15/'Balance_sheet_Historical data'!C30</f>
        <v>#DIV/0!</v>
      </c>
      <c r="C29" s="240" t="e">
        <f>'P&amp;L_historic + forecast'!D15/'Balance_sheet_Historical data'!D30</f>
        <v>#DIV/0!</v>
      </c>
      <c r="D29" s="240" t="e">
        <f>'P&amp;L_historic + forecast'!E15/'Balance_sheet_Historical data'!E30</f>
        <v>#DIV/0!</v>
      </c>
      <c r="E29" s="240" t="e">
        <f>'P&amp;L_historic + forecast'!F15/'Balance_sheet_Historical data'!F30</f>
        <v>#DIV/0!</v>
      </c>
    </row>
    <row r="30" spans="1:7">
      <c r="A30" s="64" t="s">
        <v>261</v>
      </c>
      <c r="B30" s="240" t="e">
        <f>'Balance_sheet_Historical data'!C26*365/'P&amp;L_historic + forecast'!C17</f>
        <v>#DIV/0!</v>
      </c>
      <c r="C30" s="240" t="e">
        <f>'Balance_sheet_Historical data'!D26*365/'P&amp;L_historic + forecast'!D17</f>
        <v>#DIV/0!</v>
      </c>
      <c r="D30" s="240" t="e">
        <f>'Balance_sheet_Historical data'!E26*365/'P&amp;L_historic + forecast'!E17</f>
        <v>#DIV/0!</v>
      </c>
      <c r="E30" s="240" t="e">
        <f>'Balance_sheet_Historical data'!F26*365/'P&amp;L_historic + forecast'!F17</f>
        <v>#DIV/0!</v>
      </c>
    </row>
    <row r="32" spans="1:7">
      <c r="A32" s="64" t="s">
        <v>262</v>
      </c>
      <c r="B32" s="240" t="e">
        <f>'Balance_sheet_Historical data'!C30/'Balance_sheet_Historical data'!C43</f>
        <v>#DIV/0!</v>
      </c>
      <c r="C32" s="240" t="e">
        <f>'Balance_sheet_Historical data'!D30/'Balance_sheet_Historical data'!D43</f>
        <v>#DIV/0!</v>
      </c>
      <c r="D32" s="240" t="e">
        <f>'Balance_sheet_Historical data'!E30/'Balance_sheet_Historical data'!E43</f>
        <v>#DIV/0!</v>
      </c>
      <c r="E32" s="240" t="e">
        <f>'Balance_sheet_Historical data'!F30/'Balance_sheet_Historical data'!F43</f>
        <v>#DIV/0!</v>
      </c>
    </row>
    <row r="33" spans="1:5">
      <c r="A33" s="64" t="s">
        <v>263</v>
      </c>
      <c r="B33" s="240" t="e">
        <f>('Balance_sheet_Historical data'!C30-'Balance_sheet_Historical data'!C26)/'Balance_sheet_Historical data'!C43</f>
        <v>#DIV/0!</v>
      </c>
      <c r="C33" s="240" t="e">
        <f>('Balance_sheet_Historical data'!D30-'Balance_sheet_Historical data'!D26)/'Balance_sheet_Historical data'!D43</f>
        <v>#DIV/0!</v>
      </c>
      <c r="D33" s="240" t="e">
        <f>('Balance_sheet_Historical data'!E30-'Balance_sheet_Historical data'!E26)/'Balance_sheet_Historical data'!E43</f>
        <v>#DIV/0!</v>
      </c>
      <c r="E33" s="240" t="e">
        <f>('Balance_sheet_Historical data'!F30-'Balance_sheet_Historical data'!F26)/'Balance_sheet_Historical data'!F43</f>
        <v>#DIV/0!</v>
      </c>
    </row>
    <row r="35" spans="1:5">
      <c r="A35" s="64" t="s">
        <v>264</v>
      </c>
      <c r="B35" s="240" t="e">
        <f>'Balance_sheet_Historical data'!C44/'Balance_sheet_Historical data'!C31</f>
        <v>#DIV/0!</v>
      </c>
      <c r="C35" s="240" t="e">
        <f>'Balance_sheet_Historical data'!D44/'Balance_sheet_Historical data'!D31</f>
        <v>#DIV/0!</v>
      </c>
      <c r="D35" s="240" t="e">
        <f>'Balance_sheet_Historical data'!E44/'Balance_sheet_Historical data'!E31</f>
        <v>#DIV/0!</v>
      </c>
      <c r="E35" s="240" t="e">
        <f>'Balance_sheet_Historical data'!F44/'Balance_sheet_Historical data'!F31</f>
        <v>#DIV/0!</v>
      </c>
    </row>
    <row r="36" spans="1:5">
      <c r="A36" s="64" t="s">
        <v>265</v>
      </c>
      <c r="B36" s="240" t="e">
        <f>'Balance_sheet_Historical data'!C44/('Balance_sheet_Historical data'!C44+'Balance_sheet_Historical data'!C34)</f>
        <v>#DIV/0!</v>
      </c>
      <c r="C36" s="240" t="e">
        <f>'Balance_sheet_Historical data'!D44/('Balance_sheet_Historical data'!D44+'Balance_sheet_Historical data'!D34)</f>
        <v>#DIV/0!</v>
      </c>
      <c r="D36" s="240" t="e">
        <f>'Balance_sheet_Historical data'!E44/('Balance_sheet_Historical data'!E44+'Balance_sheet_Historical data'!E34)</f>
        <v>#DIV/0!</v>
      </c>
      <c r="E36" s="240" t="e">
        <f>'Balance_sheet_Historical data'!F44/('Balance_sheet_Historical data'!F44+'Balance_sheet_Historical data'!F34)</f>
        <v>#DIV/0!</v>
      </c>
    </row>
    <row r="37" spans="1:5">
      <c r="A37" s="64" t="s">
        <v>266</v>
      </c>
      <c r="B37" s="240" t="e">
        <f>'Balance_sheet_Historical data'!C44/'Balance_sheet_Historical data'!C34</f>
        <v>#DIV/0!</v>
      </c>
      <c r="C37" s="240" t="e">
        <f>'Balance_sheet_Historical data'!D44/'Balance_sheet_Historical data'!D34</f>
        <v>#DIV/0!</v>
      </c>
      <c r="D37" s="240" t="e">
        <f>'Balance_sheet_Historical data'!E44/'Balance_sheet_Historical data'!E34</f>
        <v>#DIV/0!</v>
      </c>
      <c r="E37" s="240" t="e">
        <f>'Balance_sheet_Historical data'!F44/'Balance_sheet_Historical data'!F34</f>
        <v>#DIV/0!</v>
      </c>
    </row>
    <row r="38" spans="1:5">
      <c r="A38" s="64" t="s">
        <v>267</v>
      </c>
      <c r="B38" s="240" t="e">
        <f>('P&amp;L_historic + forecast'!C15-'P&amp;L_historic + forecast'!C21)/'P&amp;L_historic + forecast'!C24</f>
        <v>#DIV/0!</v>
      </c>
      <c r="C38" s="240" t="e">
        <f>('P&amp;L_historic + forecast'!D15-'P&amp;L_historic + forecast'!D21)/'P&amp;L_historic + forecast'!D24</f>
        <v>#DIV/0!</v>
      </c>
      <c r="D38" s="240" t="e">
        <f>('P&amp;L_historic + forecast'!E15-'P&amp;L_historic + forecast'!E21)/'P&amp;L_historic + forecast'!E24</f>
        <v>#DIV/0!</v>
      </c>
      <c r="E38" s="240" t="e">
        <f>('P&amp;L_historic + forecast'!F15-'P&amp;L_historic + forecast'!F21)/'P&amp;L_historic + forecast'!F24</f>
        <v>#DIV/0!</v>
      </c>
    </row>
    <row r="39" spans="1:5">
      <c r="A39" s="64" t="s">
        <v>268</v>
      </c>
      <c r="B39" s="240" t="e">
        <f>('P&amp;L_historic + forecast'!C33+'P&amp;L_historic + forecast'!C19)/'Balance_sheet_Historical data'!C38</f>
        <v>#DIV/0!</v>
      </c>
      <c r="C39" s="240" t="e">
        <f>('P&amp;L_historic + forecast'!D33+'P&amp;L_historic + forecast'!D19)/'Balance_sheet_Historical data'!D38</f>
        <v>#DIV/0!</v>
      </c>
      <c r="D39" s="240" t="e">
        <f>('P&amp;L_historic + forecast'!E33+'P&amp;L_historic + forecast'!E19)/'Balance_sheet_Historical data'!E38</f>
        <v>#DIV/0!</v>
      </c>
      <c r="E39" s="240" t="e">
        <f>('P&amp;L_historic + forecast'!F33+'P&amp;L_historic + forecast'!F19)/'Balance_sheet_Historical data'!F38</f>
        <v>#DIV/0!</v>
      </c>
    </row>
  </sheetData>
  <mergeCells count="3">
    <mergeCell ref="A2:E2"/>
    <mergeCell ref="C4:E4"/>
    <mergeCell ref="B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0F841-0760-4ED5-BAF4-E6DB82D216B5}">
  <sheetPr codeName="Sheet9"/>
  <dimension ref="B2:H276"/>
  <sheetViews>
    <sheetView workbookViewId="0"/>
  </sheetViews>
  <sheetFormatPr defaultRowHeight="14.45" outlineLevelRow="2"/>
  <cols>
    <col min="2" max="2" width="38.85546875" customWidth="1"/>
    <col min="3" max="3" width="37.5703125" customWidth="1"/>
    <col min="4" max="4" width="13.140625" customWidth="1"/>
    <col min="9" max="9" width="10.5703125" customWidth="1"/>
    <col min="10" max="10" width="32.5703125" bestFit="1" customWidth="1"/>
  </cols>
  <sheetData>
    <row r="2" spans="2:6">
      <c r="B2" s="79" t="s">
        <v>269</v>
      </c>
    </row>
    <row r="3" spans="2:6">
      <c r="B3" s="79"/>
    </row>
    <row r="4" spans="2:6" ht="15" thickBot="1"/>
    <row r="5" spans="2:6" ht="15" thickTop="1">
      <c r="B5" s="142"/>
      <c r="C5" s="143" t="s">
        <v>270</v>
      </c>
      <c r="D5" s="143" t="s">
        <v>271</v>
      </c>
      <c r="E5" s="143" t="s">
        <v>272</v>
      </c>
      <c r="F5" s="144" t="s">
        <v>273</v>
      </c>
    </row>
    <row r="6" spans="2:6">
      <c r="B6" s="353" t="s">
        <v>274</v>
      </c>
      <c r="C6" s="87" t="s">
        <v>275</v>
      </c>
      <c r="D6" s="145">
        <v>0.1</v>
      </c>
      <c r="E6" s="98">
        <f>C39</f>
        <v>0</v>
      </c>
      <c r="F6" s="146" t="e">
        <f>C40</f>
        <v>#NUM!</v>
      </c>
    </row>
    <row r="7" spans="2:6">
      <c r="B7" s="353"/>
      <c r="C7" s="87" t="s">
        <v>276</v>
      </c>
      <c r="D7" s="145">
        <v>-0.1</v>
      </c>
      <c r="E7" s="98">
        <f>C60</f>
        <v>0</v>
      </c>
      <c r="F7" s="146" t="e">
        <f>C61</f>
        <v>#NUM!</v>
      </c>
    </row>
    <row r="8" spans="2:6">
      <c r="B8" s="353"/>
      <c r="C8" s="87" t="s">
        <v>277</v>
      </c>
      <c r="D8" s="145">
        <v>0.05</v>
      </c>
      <c r="E8" s="98">
        <f>C82</f>
        <v>0</v>
      </c>
      <c r="F8" s="146" t="e">
        <f>C83</f>
        <v>#NUM!</v>
      </c>
    </row>
    <row r="9" spans="2:6">
      <c r="B9" s="353"/>
      <c r="C9" s="87" t="s">
        <v>278</v>
      </c>
      <c r="D9" s="145">
        <v>-0.05</v>
      </c>
      <c r="E9" s="98">
        <f>C103</f>
        <v>0</v>
      </c>
      <c r="F9" s="146" t="e">
        <f>C104</f>
        <v>#NUM!</v>
      </c>
    </row>
    <row r="10" spans="2:6">
      <c r="B10" s="353" t="s">
        <v>279</v>
      </c>
      <c r="C10" s="87" t="s">
        <v>280</v>
      </c>
      <c r="D10" s="145">
        <v>0.1</v>
      </c>
      <c r="E10" s="98">
        <f>C125</f>
        <v>-7.924528301886799E-2</v>
      </c>
      <c r="F10" s="146" t="e">
        <f>C126</f>
        <v>#NUM!</v>
      </c>
    </row>
    <row r="11" spans="2:6">
      <c r="B11" s="353"/>
      <c r="C11" s="87" t="s">
        <v>281</v>
      </c>
      <c r="D11" s="145">
        <v>-0.1</v>
      </c>
      <c r="E11" s="98">
        <f>C146</f>
        <v>7.9245283018867893E-2</v>
      </c>
      <c r="F11" s="146" t="e">
        <f>C147</f>
        <v>#NUM!</v>
      </c>
    </row>
    <row r="12" spans="2:6">
      <c r="B12" s="353"/>
      <c r="C12" s="87" t="s">
        <v>282</v>
      </c>
      <c r="D12" s="145">
        <v>0.05</v>
      </c>
      <c r="E12" s="98">
        <f>C168</f>
        <v>-3.9622641509433995E-2</v>
      </c>
      <c r="F12" s="146" t="e">
        <f>C169</f>
        <v>#NUM!</v>
      </c>
    </row>
    <row r="13" spans="2:6">
      <c r="B13" s="353"/>
      <c r="C13" s="87" t="s">
        <v>283</v>
      </c>
      <c r="D13" s="145">
        <v>-0.05</v>
      </c>
      <c r="E13" s="98">
        <f>C189</f>
        <v>3.9622641509433995E-2</v>
      </c>
      <c r="F13" s="146" t="e">
        <f>C190</f>
        <v>#NUM!</v>
      </c>
    </row>
    <row r="14" spans="2:6">
      <c r="B14" s="354" t="s">
        <v>284</v>
      </c>
      <c r="C14" s="87" t="s">
        <v>285</v>
      </c>
      <c r="D14" s="145">
        <v>0.1</v>
      </c>
      <c r="E14" s="98">
        <f>C211</f>
        <v>7.924528301886799E-2</v>
      </c>
      <c r="F14" s="146" t="e">
        <f>C212</f>
        <v>#NUM!</v>
      </c>
    </row>
    <row r="15" spans="2:6">
      <c r="B15" s="354"/>
      <c r="C15" s="87" t="s">
        <v>286</v>
      </c>
      <c r="D15" s="145">
        <v>-0.1</v>
      </c>
      <c r="E15" s="98">
        <f>C232</f>
        <v>-7.9245283018867893E-2</v>
      </c>
      <c r="F15" s="146" t="e">
        <f>C233</f>
        <v>#NUM!</v>
      </c>
    </row>
    <row r="16" spans="2:6">
      <c r="B16" s="354"/>
      <c r="C16" s="87" t="s">
        <v>287</v>
      </c>
      <c r="D16" s="145">
        <v>0.05</v>
      </c>
      <c r="E16" s="98">
        <f>C254</f>
        <v>3.9622641509433995E-2</v>
      </c>
      <c r="F16" s="146" t="e">
        <f>C255</f>
        <v>#NUM!</v>
      </c>
    </row>
    <row r="17" spans="2:8" ht="15" thickBot="1">
      <c r="B17" s="355"/>
      <c r="C17" s="147" t="s">
        <v>288</v>
      </c>
      <c r="D17" s="148">
        <v>-0.05</v>
      </c>
      <c r="E17" s="149">
        <f>C275</f>
        <v>-3.9622641509433995E-2</v>
      </c>
      <c r="F17" s="150" t="e">
        <f>C276</f>
        <v>#NUM!</v>
      </c>
    </row>
    <row r="18" spans="2:8" ht="15" thickTop="1"/>
    <row r="21" spans="2:8">
      <c r="B21" s="80" t="s">
        <v>289</v>
      </c>
    </row>
    <row r="22" spans="2:8" hidden="1" outlineLevel="1">
      <c r="B22" s="359"/>
      <c r="C22" s="151" t="s">
        <v>106</v>
      </c>
      <c r="D22" s="151"/>
      <c r="E22" s="151"/>
      <c r="F22" s="151"/>
      <c r="G22" s="151"/>
      <c r="H22" s="151"/>
    </row>
    <row r="23" spans="2:8" hidden="1" outlineLevel="1">
      <c r="B23" s="359"/>
      <c r="C23" s="152">
        <v>1</v>
      </c>
      <c r="D23" s="152">
        <v>2</v>
      </c>
      <c r="E23" s="152">
        <v>3</v>
      </c>
      <c r="F23" s="152">
        <v>4</v>
      </c>
      <c r="G23" s="152">
        <v>5</v>
      </c>
      <c r="H23" s="152">
        <v>6</v>
      </c>
    </row>
    <row r="24" spans="2:8" hidden="1" outlineLevel="1">
      <c r="B24" s="111" t="s">
        <v>222</v>
      </c>
      <c r="C24" s="113">
        <f>Project_profitability!C14*(1+'Sensitivity analysis project'!$D$6)</f>
        <v>0</v>
      </c>
      <c r="D24" s="113">
        <f>Project_profitability!D14*(1+'Sensitivity analysis project'!$D$6)</f>
        <v>0</v>
      </c>
      <c r="E24" s="113"/>
      <c r="F24" s="112"/>
      <c r="G24" s="112"/>
      <c r="H24" s="112"/>
    </row>
    <row r="25" spans="2:8" hidden="1" outlineLevel="1">
      <c r="B25" s="116" t="s">
        <v>223</v>
      </c>
      <c r="C25" s="82">
        <f>Project_profitability!C15</f>
        <v>1</v>
      </c>
      <c r="D25" s="82">
        <f>Project_profitability!D15</f>
        <v>0</v>
      </c>
      <c r="E25" s="82">
        <f>Project_profitability!E15</f>
        <v>0</v>
      </c>
      <c r="F25" s="82">
        <f>Project_profitability!F15</f>
        <v>0</v>
      </c>
      <c r="G25" s="82">
        <f>Project_profitability!G15</f>
        <v>0</v>
      </c>
      <c r="H25" s="82">
        <f>Project_profitability!H15</f>
        <v>0</v>
      </c>
    </row>
    <row r="26" spans="2:8" ht="29.1" hidden="1" outlineLevel="1">
      <c r="B26" s="116" t="s">
        <v>225</v>
      </c>
      <c r="C26" s="82">
        <f>Project_profitability!C16</f>
        <v>1</v>
      </c>
      <c r="D26" s="82">
        <f>Project_profitability!D16</f>
        <v>0</v>
      </c>
      <c r="E26" s="82">
        <f>Project_profitability!E16</f>
        <v>0</v>
      </c>
      <c r="F26" s="82">
        <f>Project_profitability!F16</f>
        <v>0</v>
      </c>
      <c r="G26" s="82">
        <f>Project_profitability!G16</f>
        <v>0</v>
      </c>
      <c r="H26" s="82">
        <f>Project_profitability!H16</f>
        <v>0</v>
      </c>
    </row>
    <row r="27" spans="2:8" ht="29.1" hidden="1" outlineLevel="1">
      <c r="B27" s="116" t="s">
        <v>227</v>
      </c>
      <c r="C27" s="118">
        <f t="shared" ref="C27:H27" si="0">C25-C26</f>
        <v>0</v>
      </c>
      <c r="D27" s="118">
        <f t="shared" si="0"/>
        <v>0</v>
      </c>
      <c r="E27" s="118">
        <f t="shared" si="0"/>
        <v>0</v>
      </c>
      <c r="F27" s="118">
        <f t="shared" si="0"/>
        <v>0</v>
      </c>
      <c r="G27" s="118">
        <f t="shared" si="0"/>
        <v>0</v>
      </c>
      <c r="H27" s="118">
        <f t="shared" si="0"/>
        <v>0</v>
      </c>
    </row>
    <row r="28" spans="2:8" hidden="1" outlineLevel="1">
      <c r="B28" s="120" t="s">
        <v>228</v>
      </c>
      <c r="C28" s="121">
        <f>Project_profitability!C18*(1+'Sensitivity analysis project'!$D$6)</f>
        <v>0</v>
      </c>
      <c r="D28" s="121">
        <f>Project_profitability!D18*(1+'Sensitivity analysis project'!$D$6)</f>
        <v>0</v>
      </c>
      <c r="E28" s="121">
        <f>Project_profitability!E18*(1+'Sensitivity analysis project'!$D$6)</f>
        <v>0</v>
      </c>
      <c r="F28" s="121">
        <f>Project_profitability!F18*(1+'Sensitivity analysis project'!$D$6)</f>
        <v>0</v>
      </c>
      <c r="G28" s="121">
        <f>Project_profitability!G18*(1+'Sensitivity analysis project'!$D$6)</f>
        <v>0</v>
      </c>
      <c r="H28" s="121">
        <f>Project_profitability!H18*(1+'Sensitivity analysis project'!$D$6)</f>
        <v>0</v>
      </c>
    </row>
    <row r="29" spans="2:8" hidden="1" outlineLevel="1">
      <c r="B29" s="111" t="s">
        <v>229</v>
      </c>
      <c r="C29" s="118">
        <f t="shared" ref="C29:H29" si="1">C27-C28</f>
        <v>0</v>
      </c>
      <c r="D29" s="118">
        <f t="shared" si="1"/>
        <v>0</v>
      </c>
      <c r="E29" s="118">
        <f t="shared" si="1"/>
        <v>0</v>
      </c>
      <c r="F29" s="118">
        <f t="shared" si="1"/>
        <v>0</v>
      </c>
      <c r="G29" s="118">
        <f t="shared" si="1"/>
        <v>0</v>
      </c>
      <c r="H29" s="118">
        <f t="shared" si="1"/>
        <v>0</v>
      </c>
    </row>
    <row r="30" spans="2:8" hidden="1" outlineLevel="1">
      <c r="B30" s="116" t="s">
        <v>230</v>
      </c>
      <c r="C30" s="82">
        <f t="shared" ref="C30:H30" si="2">C29*0.16</f>
        <v>0</v>
      </c>
      <c r="D30" s="82">
        <f t="shared" si="2"/>
        <v>0</v>
      </c>
      <c r="E30" s="82">
        <f t="shared" si="2"/>
        <v>0</v>
      </c>
      <c r="F30" s="82">
        <f t="shared" si="2"/>
        <v>0</v>
      </c>
      <c r="G30" s="82">
        <f t="shared" si="2"/>
        <v>0</v>
      </c>
      <c r="H30" s="82">
        <f t="shared" si="2"/>
        <v>0</v>
      </c>
    </row>
    <row r="31" spans="2:8" hidden="1" outlineLevel="1">
      <c r="B31" s="122" t="s">
        <v>231</v>
      </c>
      <c r="C31" s="123">
        <f t="shared" ref="C31:H31" si="3">C29-C30</f>
        <v>0</v>
      </c>
      <c r="D31" s="123">
        <f t="shared" si="3"/>
        <v>0</v>
      </c>
      <c r="E31" s="123">
        <f t="shared" si="3"/>
        <v>0</v>
      </c>
      <c r="F31" s="123">
        <f t="shared" si="3"/>
        <v>0</v>
      </c>
      <c r="G31" s="123">
        <f t="shared" si="3"/>
        <v>0</v>
      </c>
      <c r="H31" s="123">
        <f t="shared" si="3"/>
        <v>0</v>
      </c>
    </row>
    <row r="32" spans="2:8" hidden="1" outlineLevel="1">
      <c r="B32" s="124" t="s">
        <v>290</v>
      </c>
      <c r="C32" s="125">
        <f>Project_profitability!C22</f>
        <v>0</v>
      </c>
      <c r="D32" s="125">
        <f>Project_profitability!D22</f>
        <v>0</v>
      </c>
      <c r="E32" s="125">
        <f>Project_profitability!E22</f>
        <v>0</v>
      </c>
      <c r="F32" s="125">
        <f>Project_profitability!F22</f>
        <v>0</v>
      </c>
      <c r="G32" s="125">
        <f>Project_profitability!G22</f>
        <v>0</v>
      </c>
      <c r="H32" s="125">
        <f>Project_profitability!H22</f>
        <v>0</v>
      </c>
    </row>
    <row r="33" spans="2:8" hidden="1" outlineLevel="1">
      <c r="B33" s="128" t="s">
        <v>232</v>
      </c>
      <c r="C33" s="129">
        <f t="shared" ref="C33:H33" si="4">C31+C28-C32</f>
        <v>0</v>
      </c>
      <c r="D33" s="129">
        <f t="shared" si="4"/>
        <v>0</v>
      </c>
      <c r="E33" s="129">
        <f t="shared" si="4"/>
        <v>0</v>
      </c>
      <c r="F33" s="129">
        <f t="shared" si="4"/>
        <v>0</v>
      </c>
      <c r="G33" s="129">
        <f t="shared" si="4"/>
        <v>0</v>
      </c>
      <c r="H33" s="129">
        <f t="shared" si="4"/>
        <v>0</v>
      </c>
    </row>
    <row r="34" spans="2:8" hidden="1" outlineLevel="1">
      <c r="B34" s="130" t="s">
        <v>233</v>
      </c>
      <c r="C34" s="121"/>
      <c r="D34" s="121"/>
      <c r="E34" s="121"/>
      <c r="F34" s="121"/>
      <c r="G34" s="121"/>
      <c r="H34" s="121">
        <f>Project_profitability!$H$24*(1+'Sensitivity analysis project'!$D$6)</f>
        <v>0</v>
      </c>
    </row>
    <row r="35" spans="2:8" hidden="1" outlineLevel="1">
      <c r="B35" s="133" t="s">
        <v>234</v>
      </c>
      <c r="C35" s="134">
        <f t="shared" ref="C35:H35" si="5">C33-C24+C34</f>
        <v>0</v>
      </c>
      <c r="D35" s="134">
        <f t="shared" si="5"/>
        <v>0</v>
      </c>
      <c r="E35" s="134">
        <f t="shared" si="5"/>
        <v>0</v>
      </c>
      <c r="F35" s="134">
        <f t="shared" si="5"/>
        <v>0</v>
      </c>
      <c r="G35" s="134">
        <f t="shared" si="5"/>
        <v>0</v>
      </c>
      <c r="H35" s="134">
        <f t="shared" si="5"/>
        <v>0</v>
      </c>
    </row>
    <row r="36" spans="2:8" collapsed="1">
      <c r="B36" s="6"/>
      <c r="C36" s="103"/>
      <c r="D36" s="103"/>
      <c r="E36" s="103"/>
      <c r="F36" s="103"/>
      <c r="G36" s="103"/>
      <c r="H36" s="103"/>
    </row>
    <row r="37" spans="2:8">
      <c r="B37" s="6"/>
    </row>
    <row r="38" spans="2:8">
      <c r="B38" s="136" t="s">
        <v>235</v>
      </c>
      <c r="C38" s="137">
        <v>0.06</v>
      </c>
    </row>
    <row r="39" spans="2:8">
      <c r="B39" s="138" t="s">
        <v>236</v>
      </c>
      <c r="C39" s="139">
        <f>NPV(C38,C35:H35)</f>
        <v>0</v>
      </c>
    </row>
    <row r="40" spans="2:8">
      <c r="B40" s="140" t="s">
        <v>237</v>
      </c>
      <c r="C40" s="141" t="e">
        <f>IRR(C35:H35,C38)</f>
        <v>#NUM!</v>
      </c>
    </row>
    <row r="42" spans="2:8">
      <c r="B42" s="80" t="s">
        <v>291</v>
      </c>
    </row>
    <row r="43" spans="2:8" hidden="1" outlineLevel="1">
      <c r="B43" s="359"/>
      <c r="C43" s="151" t="s">
        <v>106</v>
      </c>
      <c r="D43" s="151"/>
      <c r="E43" s="151"/>
      <c r="F43" s="151"/>
      <c r="G43" s="151"/>
      <c r="H43" s="151"/>
    </row>
    <row r="44" spans="2:8" hidden="1" outlineLevel="1">
      <c r="B44" s="359"/>
      <c r="C44" s="152">
        <v>1</v>
      </c>
      <c r="D44" s="152">
        <v>2</v>
      </c>
      <c r="E44" s="152">
        <v>3</v>
      </c>
      <c r="F44" s="152">
        <v>4</v>
      </c>
      <c r="G44" s="152">
        <v>5</v>
      </c>
      <c r="H44" s="152">
        <v>6</v>
      </c>
    </row>
    <row r="45" spans="2:8" hidden="1" outlineLevel="1">
      <c r="B45" s="111" t="s">
        <v>222</v>
      </c>
      <c r="C45" s="113">
        <f>Project_profitability!C14*(1+'Sensitivity analysis project'!$D$7)</f>
        <v>0</v>
      </c>
      <c r="D45" s="113">
        <f>Project_profitability!D14*(1+'Sensitivity analysis project'!$D$7)</f>
        <v>0</v>
      </c>
      <c r="E45" s="113"/>
      <c r="F45" s="112"/>
      <c r="G45" s="112"/>
      <c r="H45" s="112"/>
    </row>
    <row r="46" spans="2:8" hidden="1" outlineLevel="1">
      <c r="B46" s="116" t="s">
        <v>223</v>
      </c>
      <c r="C46" s="82">
        <f>Project_profitability!C15</f>
        <v>1</v>
      </c>
      <c r="D46" s="82">
        <f>Project_profitability!D15</f>
        <v>0</v>
      </c>
      <c r="E46" s="82">
        <f>Project_profitability!E15</f>
        <v>0</v>
      </c>
      <c r="F46" s="82">
        <f>Project_profitability!F15</f>
        <v>0</v>
      </c>
      <c r="G46" s="82">
        <f>Project_profitability!G15</f>
        <v>0</v>
      </c>
      <c r="H46" s="82">
        <f>Project_profitability!H15</f>
        <v>0</v>
      </c>
    </row>
    <row r="47" spans="2:8" ht="29.1" hidden="1" outlineLevel="1">
      <c r="B47" s="116" t="s">
        <v>225</v>
      </c>
      <c r="C47" s="82">
        <f>Project_profitability!C16</f>
        <v>1</v>
      </c>
      <c r="D47" s="82">
        <f>Project_profitability!D16</f>
        <v>0</v>
      </c>
      <c r="E47" s="82">
        <f>Project_profitability!E16</f>
        <v>0</v>
      </c>
      <c r="F47" s="82">
        <f>Project_profitability!F16</f>
        <v>0</v>
      </c>
      <c r="G47" s="82">
        <f>Project_profitability!G16</f>
        <v>0</v>
      </c>
      <c r="H47" s="82">
        <f>Project_profitability!H16</f>
        <v>0</v>
      </c>
    </row>
    <row r="48" spans="2:8" ht="29.1" hidden="1" outlineLevel="1">
      <c r="B48" s="116" t="s">
        <v>227</v>
      </c>
      <c r="C48" s="118">
        <f t="shared" ref="C48:H48" si="6">C46-C47</f>
        <v>0</v>
      </c>
      <c r="D48" s="118">
        <f t="shared" si="6"/>
        <v>0</v>
      </c>
      <c r="E48" s="118">
        <f t="shared" si="6"/>
        <v>0</v>
      </c>
      <c r="F48" s="118">
        <f t="shared" si="6"/>
        <v>0</v>
      </c>
      <c r="G48" s="118">
        <f t="shared" si="6"/>
        <v>0</v>
      </c>
      <c r="H48" s="118">
        <f t="shared" si="6"/>
        <v>0</v>
      </c>
    </row>
    <row r="49" spans="2:8" hidden="1" outlineLevel="1">
      <c r="B49" s="120" t="s">
        <v>228</v>
      </c>
      <c r="C49" s="121">
        <f>(Project_profitability!C18*(1+'Sensitivity analysis project'!$D$7))</f>
        <v>0</v>
      </c>
      <c r="D49" s="121">
        <f>(Project_profitability!D18*(1+'Sensitivity analysis project'!$D$7))</f>
        <v>0</v>
      </c>
      <c r="E49" s="121">
        <f>(Project_profitability!E18*(1+'Sensitivity analysis project'!$D$7))</f>
        <v>0</v>
      </c>
      <c r="F49" s="121">
        <f>(Project_profitability!F18*(1+'Sensitivity analysis project'!$D$7))</f>
        <v>0</v>
      </c>
      <c r="G49" s="121">
        <f>(Project_profitability!G18*(1+'Sensitivity analysis project'!$D$7))</f>
        <v>0</v>
      </c>
      <c r="H49" s="121">
        <f>(Project_profitability!H18*(1+'Sensitivity analysis project'!$D$7))</f>
        <v>0</v>
      </c>
    </row>
    <row r="50" spans="2:8" hidden="1" outlineLevel="1">
      <c r="B50" s="111" t="s">
        <v>229</v>
      </c>
      <c r="C50" s="118">
        <f t="shared" ref="C50:H50" si="7">C48-C49</f>
        <v>0</v>
      </c>
      <c r="D50" s="118">
        <f t="shared" si="7"/>
        <v>0</v>
      </c>
      <c r="E50" s="118">
        <f t="shared" si="7"/>
        <v>0</v>
      </c>
      <c r="F50" s="118">
        <f t="shared" si="7"/>
        <v>0</v>
      </c>
      <c r="G50" s="118">
        <f t="shared" si="7"/>
        <v>0</v>
      </c>
      <c r="H50" s="118">
        <f t="shared" si="7"/>
        <v>0</v>
      </c>
    </row>
    <row r="51" spans="2:8" hidden="1" outlineLevel="1">
      <c r="B51" s="116" t="s">
        <v>230</v>
      </c>
      <c r="C51" s="82">
        <f t="shared" ref="C51:H51" si="8">C50*0.16</f>
        <v>0</v>
      </c>
      <c r="D51" s="82">
        <f t="shared" si="8"/>
        <v>0</v>
      </c>
      <c r="E51" s="82">
        <f t="shared" si="8"/>
        <v>0</v>
      </c>
      <c r="F51" s="82">
        <f t="shared" si="8"/>
        <v>0</v>
      </c>
      <c r="G51" s="82">
        <f t="shared" si="8"/>
        <v>0</v>
      </c>
      <c r="H51" s="82">
        <f t="shared" si="8"/>
        <v>0</v>
      </c>
    </row>
    <row r="52" spans="2:8" hidden="1" outlineLevel="1">
      <c r="B52" s="122" t="s">
        <v>231</v>
      </c>
      <c r="C52" s="123">
        <f t="shared" ref="C52:H52" si="9">C50-C51</f>
        <v>0</v>
      </c>
      <c r="D52" s="123">
        <f t="shared" si="9"/>
        <v>0</v>
      </c>
      <c r="E52" s="123">
        <f t="shared" si="9"/>
        <v>0</v>
      </c>
      <c r="F52" s="123">
        <f t="shared" si="9"/>
        <v>0</v>
      </c>
      <c r="G52" s="123">
        <f t="shared" si="9"/>
        <v>0</v>
      </c>
      <c r="H52" s="123">
        <f t="shared" si="9"/>
        <v>0</v>
      </c>
    </row>
    <row r="53" spans="2:8" hidden="1" outlineLevel="1">
      <c r="B53" s="124" t="s">
        <v>290</v>
      </c>
      <c r="C53" s="125">
        <f t="shared" ref="C53:H53" si="10">C32</f>
        <v>0</v>
      </c>
      <c r="D53" s="125">
        <f t="shared" si="10"/>
        <v>0</v>
      </c>
      <c r="E53" s="125">
        <f t="shared" si="10"/>
        <v>0</v>
      </c>
      <c r="F53" s="125">
        <f t="shared" si="10"/>
        <v>0</v>
      </c>
      <c r="G53" s="125">
        <f t="shared" si="10"/>
        <v>0</v>
      </c>
      <c r="H53" s="125">
        <f t="shared" si="10"/>
        <v>0</v>
      </c>
    </row>
    <row r="54" spans="2:8" hidden="1" outlineLevel="1">
      <c r="B54" s="128" t="s">
        <v>232</v>
      </c>
      <c r="C54" s="129">
        <f t="shared" ref="C54:H54" si="11">C52+C49-C53</f>
        <v>0</v>
      </c>
      <c r="D54" s="129">
        <f t="shared" si="11"/>
        <v>0</v>
      </c>
      <c r="E54" s="129">
        <f t="shared" si="11"/>
        <v>0</v>
      </c>
      <c r="F54" s="129">
        <f t="shared" si="11"/>
        <v>0</v>
      </c>
      <c r="G54" s="129">
        <f t="shared" si="11"/>
        <v>0</v>
      </c>
      <c r="H54" s="129">
        <f t="shared" si="11"/>
        <v>0</v>
      </c>
    </row>
    <row r="55" spans="2:8" hidden="1" outlineLevel="1">
      <c r="B55" s="130" t="s">
        <v>233</v>
      </c>
      <c r="C55" s="121"/>
      <c r="D55" s="121"/>
      <c r="E55" s="121"/>
      <c r="F55" s="121"/>
      <c r="G55" s="121"/>
      <c r="H55" s="121">
        <f>Project_profitability!$H$24*(1+'Sensitivity analysis project'!$D$7)</f>
        <v>0</v>
      </c>
    </row>
    <row r="56" spans="2:8" hidden="1" outlineLevel="1">
      <c r="B56" s="133" t="s">
        <v>234</v>
      </c>
      <c r="C56" s="134">
        <f t="shared" ref="C56:H56" si="12">C54-C45+C55</f>
        <v>0</v>
      </c>
      <c r="D56" s="134">
        <f t="shared" si="12"/>
        <v>0</v>
      </c>
      <c r="E56" s="134">
        <f t="shared" si="12"/>
        <v>0</v>
      </c>
      <c r="F56" s="134">
        <f t="shared" si="12"/>
        <v>0</v>
      </c>
      <c r="G56" s="134">
        <f t="shared" si="12"/>
        <v>0</v>
      </c>
      <c r="H56" s="134">
        <f t="shared" si="12"/>
        <v>0</v>
      </c>
    </row>
    <row r="57" spans="2:8" collapsed="1">
      <c r="B57" s="6"/>
      <c r="C57" s="103"/>
      <c r="D57" s="103"/>
      <c r="E57" s="103"/>
      <c r="F57" s="103"/>
      <c r="G57" s="103"/>
      <c r="H57" s="103"/>
    </row>
    <row r="58" spans="2:8">
      <c r="B58" s="6"/>
    </row>
    <row r="59" spans="2:8">
      <c r="B59" s="136" t="s">
        <v>235</v>
      </c>
      <c r="C59" s="137">
        <v>0.06</v>
      </c>
    </row>
    <row r="60" spans="2:8">
      <c r="B60" s="138" t="s">
        <v>236</v>
      </c>
      <c r="C60" s="139">
        <f>NPV(C59,C56:H56)</f>
        <v>0</v>
      </c>
    </row>
    <row r="61" spans="2:8">
      <c r="B61" s="140" t="s">
        <v>237</v>
      </c>
      <c r="C61" s="141" t="e">
        <f>IRR(C56:H56,C59)</f>
        <v>#NUM!</v>
      </c>
    </row>
    <row r="64" spans="2:8">
      <c r="B64" s="80" t="s">
        <v>292</v>
      </c>
    </row>
    <row r="65" spans="2:8" hidden="1" outlineLevel="2">
      <c r="B65" s="359"/>
      <c r="C65" s="151" t="s">
        <v>106</v>
      </c>
      <c r="D65" s="151"/>
      <c r="E65" s="151"/>
      <c r="F65" s="151"/>
      <c r="G65" s="151"/>
      <c r="H65" s="151"/>
    </row>
    <row r="66" spans="2:8" hidden="1" outlineLevel="2">
      <c r="B66" s="359"/>
      <c r="C66" s="152">
        <v>1</v>
      </c>
      <c r="D66" s="152">
        <v>2</v>
      </c>
      <c r="E66" s="152">
        <v>3</v>
      </c>
      <c r="F66" s="152">
        <v>4</v>
      </c>
      <c r="G66" s="152">
        <v>5</v>
      </c>
      <c r="H66" s="152">
        <v>6</v>
      </c>
    </row>
    <row r="67" spans="2:8" hidden="1" outlineLevel="2">
      <c r="B67" s="111" t="s">
        <v>222</v>
      </c>
      <c r="C67" s="113">
        <f>Project_profitability!C14*(1+'Sensitivity analysis project'!$D$8)</f>
        <v>0</v>
      </c>
      <c r="D67" s="113">
        <f>Project_profitability!D14*(1+'Sensitivity analysis project'!$D$8)</f>
        <v>0</v>
      </c>
      <c r="E67" s="113"/>
      <c r="F67" s="112"/>
      <c r="G67" s="112"/>
      <c r="H67" s="112"/>
    </row>
    <row r="68" spans="2:8" hidden="1" outlineLevel="2">
      <c r="B68" s="116" t="s">
        <v>223</v>
      </c>
      <c r="C68" s="82">
        <f>Project_profitability!C15</f>
        <v>1</v>
      </c>
      <c r="D68" s="82">
        <f>Project_profitability!D15</f>
        <v>0</v>
      </c>
      <c r="E68" s="82">
        <f>Project_profitability!E15</f>
        <v>0</v>
      </c>
      <c r="F68" s="82">
        <f>Project_profitability!F15</f>
        <v>0</v>
      </c>
      <c r="G68" s="82">
        <f>Project_profitability!G15</f>
        <v>0</v>
      </c>
      <c r="H68" s="82">
        <f>Project_profitability!H15</f>
        <v>0</v>
      </c>
    </row>
    <row r="69" spans="2:8" ht="29.1" hidden="1" outlineLevel="2">
      <c r="B69" s="116" t="s">
        <v>225</v>
      </c>
      <c r="C69" s="82">
        <f>Project_profitability!C16</f>
        <v>1</v>
      </c>
      <c r="D69" s="82">
        <f>Project_profitability!D16</f>
        <v>0</v>
      </c>
      <c r="E69" s="82">
        <f>Project_profitability!E16</f>
        <v>0</v>
      </c>
      <c r="F69" s="82">
        <f>Project_profitability!F16</f>
        <v>0</v>
      </c>
      <c r="G69" s="82">
        <f>Project_profitability!G16</f>
        <v>0</v>
      </c>
      <c r="H69" s="82">
        <f>Project_profitability!H16</f>
        <v>0</v>
      </c>
    </row>
    <row r="70" spans="2:8" ht="29.1" hidden="1" outlineLevel="2">
      <c r="B70" s="116" t="s">
        <v>227</v>
      </c>
      <c r="C70" s="118">
        <f t="shared" ref="C70:H70" si="13">C68-C69</f>
        <v>0</v>
      </c>
      <c r="D70" s="118">
        <f t="shared" si="13"/>
        <v>0</v>
      </c>
      <c r="E70" s="118">
        <f t="shared" si="13"/>
        <v>0</v>
      </c>
      <c r="F70" s="118">
        <f t="shared" si="13"/>
        <v>0</v>
      </c>
      <c r="G70" s="118">
        <f t="shared" si="13"/>
        <v>0</v>
      </c>
      <c r="H70" s="118">
        <f t="shared" si="13"/>
        <v>0</v>
      </c>
    </row>
    <row r="71" spans="2:8" hidden="1" outlineLevel="2">
      <c r="B71" s="120" t="s">
        <v>228</v>
      </c>
      <c r="C71" s="121">
        <f>Project_profitability!C18*(1+'Sensitivity analysis project'!$D$8)</f>
        <v>0</v>
      </c>
      <c r="D71" s="121">
        <f>Project_profitability!D18*(1+'Sensitivity analysis project'!$D$8)</f>
        <v>0</v>
      </c>
      <c r="E71" s="121">
        <f>Project_profitability!E18*(1+'Sensitivity analysis project'!$D$8)</f>
        <v>0</v>
      </c>
      <c r="F71" s="121">
        <f>Project_profitability!F18*(1+'Sensitivity analysis project'!$D$8)</f>
        <v>0</v>
      </c>
      <c r="G71" s="121">
        <f>Project_profitability!G18*(1+'Sensitivity analysis project'!$D$8)</f>
        <v>0</v>
      </c>
      <c r="H71" s="121">
        <f>Project_profitability!H18*(1+'Sensitivity analysis project'!$D$8)</f>
        <v>0</v>
      </c>
    </row>
    <row r="72" spans="2:8" hidden="1" outlineLevel="2">
      <c r="B72" s="111" t="s">
        <v>229</v>
      </c>
      <c r="C72" s="118">
        <f t="shared" ref="C72:H72" si="14">C70-C71</f>
        <v>0</v>
      </c>
      <c r="D72" s="118">
        <f t="shared" si="14"/>
        <v>0</v>
      </c>
      <c r="E72" s="118">
        <f t="shared" si="14"/>
        <v>0</v>
      </c>
      <c r="F72" s="118">
        <f t="shared" si="14"/>
        <v>0</v>
      </c>
      <c r="G72" s="118">
        <f t="shared" si="14"/>
        <v>0</v>
      </c>
      <c r="H72" s="118">
        <f t="shared" si="14"/>
        <v>0</v>
      </c>
    </row>
    <row r="73" spans="2:8" hidden="1" outlineLevel="2">
      <c r="B73" s="116" t="s">
        <v>230</v>
      </c>
      <c r="C73" s="82">
        <f t="shared" ref="C73:H73" si="15">C72*0.16</f>
        <v>0</v>
      </c>
      <c r="D73" s="82">
        <f t="shared" si="15"/>
        <v>0</v>
      </c>
      <c r="E73" s="82">
        <f t="shared" si="15"/>
        <v>0</v>
      </c>
      <c r="F73" s="82">
        <f t="shared" si="15"/>
        <v>0</v>
      </c>
      <c r="G73" s="82">
        <f t="shared" si="15"/>
        <v>0</v>
      </c>
      <c r="H73" s="82">
        <f t="shared" si="15"/>
        <v>0</v>
      </c>
    </row>
    <row r="74" spans="2:8" hidden="1" outlineLevel="2">
      <c r="B74" s="122" t="s">
        <v>231</v>
      </c>
      <c r="C74" s="123">
        <f t="shared" ref="C74:H74" si="16">C72-C73</f>
        <v>0</v>
      </c>
      <c r="D74" s="123">
        <f t="shared" si="16"/>
        <v>0</v>
      </c>
      <c r="E74" s="123">
        <f t="shared" si="16"/>
        <v>0</v>
      </c>
      <c r="F74" s="123">
        <f t="shared" si="16"/>
        <v>0</v>
      </c>
      <c r="G74" s="123">
        <f t="shared" si="16"/>
        <v>0</v>
      </c>
      <c r="H74" s="123">
        <f t="shared" si="16"/>
        <v>0</v>
      </c>
    </row>
    <row r="75" spans="2:8" hidden="1" outlineLevel="2">
      <c r="B75" s="124" t="s">
        <v>290</v>
      </c>
      <c r="C75" s="125">
        <f>Project_profitability!C64</f>
        <v>0</v>
      </c>
      <c r="D75" s="125">
        <f>Project_profitability!D64</f>
        <v>0</v>
      </c>
      <c r="E75" s="125">
        <f>Project_profitability!E64</f>
        <v>0</v>
      </c>
      <c r="F75" s="125">
        <f>Project_profitability!F64</f>
        <v>0</v>
      </c>
      <c r="G75" s="125">
        <f>Project_profitability!G64</f>
        <v>0</v>
      </c>
      <c r="H75" s="125">
        <f>Project_profitability!H64</f>
        <v>0</v>
      </c>
    </row>
    <row r="76" spans="2:8" hidden="1" outlineLevel="2">
      <c r="B76" s="128" t="s">
        <v>232</v>
      </c>
      <c r="C76" s="129">
        <f t="shared" ref="C76:H76" si="17">C74+C71-C75</f>
        <v>0</v>
      </c>
      <c r="D76" s="129">
        <f t="shared" si="17"/>
        <v>0</v>
      </c>
      <c r="E76" s="129">
        <f t="shared" si="17"/>
        <v>0</v>
      </c>
      <c r="F76" s="129">
        <f t="shared" si="17"/>
        <v>0</v>
      </c>
      <c r="G76" s="129">
        <f t="shared" si="17"/>
        <v>0</v>
      </c>
      <c r="H76" s="129">
        <f t="shared" si="17"/>
        <v>0</v>
      </c>
    </row>
    <row r="77" spans="2:8" hidden="1" outlineLevel="1">
      <c r="B77" s="130" t="s">
        <v>233</v>
      </c>
      <c r="C77" s="121"/>
      <c r="D77" s="121"/>
      <c r="E77" s="121"/>
      <c r="F77" s="121"/>
      <c r="G77" s="121"/>
      <c r="H77" s="121">
        <f>Project_profitability!$H$24*(1+'Sensitivity analysis project'!$D$8)</f>
        <v>0</v>
      </c>
    </row>
    <row r="78" spans="2:8" hidden="1" outlineLevel="2">
      <c r="B78" s="133" t="s">
        <v>234</v>
      </c>
      <c r="C78" s="134">
        <f t="shared" ref="C78:H78" si="18">C76-C67+C77</f>
        <v>0</v>
      </c>
      <c r="D78" s="134">
        <f t="shared" si="18"/>
        <v>0</v>
      </c>
      <c r="E78" s="134">
        <f t="shared" si="18"/>
        <v>0</v>
      </c>
      <c r="F78" s="134">
        <f t="shared" si="18"/>
        <v>0</v>
      </c>
      <c r="G78" s="134">
        <f t="shared" si="18"/>
        <v>0</v>
      </c>
      <c r="H78" s="134">
        <f t="shared" si="18"/>
        <v>0</v>
      </c>
    </row>
    <row r="79" spans="2:8" collapsed="1">
      <c r="B79" s="6"/>
      <c r="C79" s="103"/>
      <c r="D79" s="103"/>
      <c r="E79" s="103"/>
      <c r="F79" s="103"/>
      <c r="G79" s="103"/>
      <c r="H79" s="103"/>
    </row>
    <row r="80" spans="2:8">
      <c r="B80" s="6"/>
    </row>
    <row r="81" spans="2:8">
      <c r="B81" s="136" t="s">
        <v>235</v>
      </c>
      <c r="C81" s="137">
        <v>0.06</v>
      </c>
    </row>
    <row r="82" spans="2:8">
      <c r="B82" s="138" t="s">
        <v>236</v>
      </c>
      <c r="C82" s="139">
        <f>NPV(C81,C78:H78)</f>
        <v>0</v>
      </c>
    </row>
    <row r="83" spans="2:8">
      <c r="B83" s="140" t="s">
        <v>237</v>
      </c>
      <c r="C83" s="141" t="e">
        <f>IRR(C78:H78,C81)</f>
        <v>#NUM!</v>
      </c>
    </row>
    <row r="85" spans="2:8">
      <c r="B85" s="80" t="s">
        <v>293</v>
      </c>
    </row>
    <row r="86" spans="2:8" hidden="1" outlineLevel="2">
      <c r="B86" s="359"/>
      <c r="C86" s="151" t="s">
        <v>106</v>
      </c>
      <c r="D86" s="151"/>
      <c r="E86" s="151"/>
      <c r="F86" s="151"/>
      <c r="G86" s="151"/>
      <c r="H86" s="151"/>
    </row>
    <row r="87" spans="2:8" hidden="1" outlineLevel="2">
      <c r="B87" s="359"/>
      <c r="C87" s="152">
        <v>1</v>
      </c>
      <c r="D87" s="152">
        <v>2</v>
      </c>
      <c r="E87" s="152">
        <v>3</v>
      </c>
      <c r="F87" s="152">
        <v>4</v>
      </c>
      <c r="G87" s="152">
        <v>5</v>
      </c>
      <c r="H87" s="152">
        <v>6</v>
      </c>
    </row>
    <row r="88" spans="2:8" hidden="1" outlineLevel="2">
      <c r="B88" s="111" t="s">
        <v>222</v>
      </c>
      <c r="C88" s="113">
        <f>Project_profitability!C14*(1+'Sensitivity analysis project'!$D$9)</f>
        <v>0</v>
      </c>
      <c r="D88" s="113">
        <f>Project_profitability!D14*(1+'Sensitivity analysis project'!$D$9)</f>
        <v>0</v>
      </c>
      <c r="E88" s="113"/>
      <c r="F88" s="112"/>
      <c r="G88" s="112"/>
      <c r="H88" s="112"/>
    </row>
    <row r="89" spans="2:8" hidden="1" outlineLevel="2">
      <c r="B89" s="116" t="s">
        <v>223</v>
      </c>
      <c r="C89" s="82">
        <f>Project_profitability!C15</f>
        <v>1</v>
      </c>
      <c r="D89" s="82">
        <f>Project_profitability!D15</f>
        <v>0</v>
      </c>
      <c r="E89" s="82">
        <f>Project_profitability!E15</f>
        <v>0</v>
      </c>
      <c r="F89" s="82">
        <f>Project_profitability!F15</f>
        <v>0</v>
      </c>
      <c r="G89" s="82">
        <f>Project_profitability!G15</f>
        <v>0</v>
      </c>
      <c r="H89" s="82">
        <f>Project_profitability!H15</f>
        <v>0</v>
      </c>
    </row>
    <row r="90" spans="2:8" ht="29.1" hidden="1" outlineLevel="2">
      <c r="B90" s="116" t="s">
        <v>225</v>
      </c>
      <c r="C90" s="82">
        <f>Project_profitability!C16</f>
        <v>1</v>
      </c>
      <c r="D90" s="82">
        <f>Project_profitability!D16</f>
        <v>0</v>
      </c>
      <c r="E90" s="82">
        <f>Project_profitability!E16</f>
        <v>0</v>
      </c>
      <c r="F90" s="82">
        <f>Project_profitability!F16</f>
        <v>0</v>
      </c>
      <c r="G90" s="82">
        <f>Project_profitability!G16</f>
        <v>0</v>
      </c>
      <c r="H90" s="82">
        <f>Project_profitability!H16</f>
        <v>0</v>
      </c>
    </row>
    <row r="91" spans="2:8" ht="29.1" hidden="1" outlineLevel="2">
      <c r="B91" s="116" t="s">
        <v>227</v>
      </c>
      <c r="C91" s="118">
        <f t="shared" ref="C91:H91" si="19">C89-C90</f>
        <v>0</v>
      </c>
      <c r="D91" s="118">
        <f t="shared" si="19"/>
        <v>0</v>
      </c>
      <c r="E91" s="118">
        <f t="shared" si="19"/>
        <v>0</v>
      </c>
      <c r="F91" s="118">
        <f t="shared" si="19"/>
        <v>0</v>
      </c>
      <c r="G91" s="118">
        <f t="shared" si="19"/>
        <v>0</v>
      </c>
      <c r="H91" s="118">
        <f t="shared" si="19"/>
        <v>0</v>
      </c>
    </row>
    <row r="92" spans="2:8" hidden="1" outlineLevel="2">
      <c r="B92" s="120" t="s">
        <v>228</v>
      </c>
      <c r="C92" s="121">
        <f>Project_profitability!C18*(1+'Sensitivity analysis project'!$D$9)</f>
        <v>0</v>
      </c>
      <c r="D92" s="121">
        <f>Project_profitability!D18*(1+'Sensitivity analysis project'!$D$9)</f>
        <v>0</v>
      </c>
      <c r="E92" s="121">
        <f>Project_profitability!E18*(1+'Sensitivity analysis project'!$D$9)</f>
        <v>0</v>
      </c>
      <c r="F92" s="121">
        <f>Project_profitability!F18*(1+'Sensitivity analysis project'!$D$9)</f>
        <v>0</v>
      </c>
      <c r="G92" s="121">
        <f>Project_profitability!G18*(1+'Sensitivity analysis project'!$D$9)</f>
        <v>0</v>
      </c>
      <c r="H92" s="121">
        <f>Project_profitability!H18*(1+'Sensitivity analysis project'!$D$9)</f>
        <v>0</v>
      </c>
    </row>
    <row r="93" spans="2:8" hidden="1" outlineLevel="2">
      <c r="B93" s="111" t="s">
        <v>229</v>
      </c>
      <c r="C93" s="118">
        <f t="shared" ref="C93:H93" si="20">C91-C92</f>
        <v>0</v>
      </c>
      <c r="D93" s="118">
        <f t="shared" si="20"/>
        <v>0</v>
      </c>
      <c r="E93" s="118">
        <f t="shared" si="20"/>
        <v>0</v>
      </c>
      <c r="F93" s="118">
        <f t="shared" si="20"/>
        <v>0</v>
      </c>
      <c r="G93" s="118">
        <f t="shared" si="20"/>
        <v>0</v>
      </c>
      <c r="H93" s="118">
        <f t="shared" si="20"/>
        <v>0</v>
      </c>
    </row>
    <row r="94" spans="2:8" hidden="1" outlineLevel="2">
      <c r="B94" s="116" t="s">
        <v>230</v>
      </c>
      <c r="C94" s="82">
        <f t="shared" ref="C94:H94" si="21">C93*0.16</f>
        <v>0</v>
      </c>
      <c r="D94" s="82">
        <f t="shared" si="21"/>
        <v>0</v>
      </c>
      <c r="E94" s="82">
        <f t="shared" si="21"/>
        <v>0</v>
      </c>
      <c r="F94" s="82">
        <f t="shared" si="21"/>
        <v>0</v>
      </c>
      <c r="G94" s="82">
        <f t="shared" si="21"/>
        <v>0</v>
      </c>
      <c r="H94" s="82">
        <f t="shared" si="21"/>
        <v>0</v>
      </c>
    </row>
    <row r="95" spans="2:8" hidden="1" outlineLevel="2">
      <c r="B95" s="122" t="s">
        <v>231</v>
      </c>
      <c r="C95" s="123">
        <f t="shared" ref="C95:H95" si="22">C93-C94</f>
        <v>0</v>
      </c>
      <c r="D95" s="123">
        <f t="shared" si="22"/>
        <v>0</v>
      </c>
      <c r="E95" s="123">
        <f t="shared" si="22"/>
        <v>0</v>
      </c>
      <c r="F95" s="123">
        <f t="shared" si="22"/>
        <v>0</v>
      </c>
      <c r="G95" s="123">
        <f t="shared" si="22"/>
        <v>0</v>
      </c>
      <c r="H95" s="123">
        <f t="shared" si="22"/>
        <v>0</v>
      </c>
    </row>
    <row r="96" spans="2:8" hidden="1" outlineLevel="2">
      <c r="B96" s="124" t="s">
        <v>290</v>
      </c>
      <c r="C96" s="125">
        <f t="shared" ref="C96:H96" si="23">C75</f>
        <v>0</v>
      </c>
      <c r="D96" s="125">
        <f t="shared" si="23"/>
        <v>0</v>
      </c>
      <c r="E96" s="125">
        <f t="shared" si="23"/>
        <v>0</v>
      </c>
      <c r="F96" s="125">
        <f t="shared" si="23"/>
        <v>0</v>
      </c>
      <c r="G96" s="125">
        <f t="shared" si="23"/>
        <v>0</v>
      </c>
      <c r="H96" s="125">
        <f t="shared" si="23"/>
        <v>0</v>
      </c>
    </row>
    <row r="97" spans="2:8" hidden="1" outlineLevel="2">
      <c r="B97" s="128" t="s">
        <v>232</v>
      </c>
      <c r="C97" s="129">
        <f t="shared" ref="C97:H97" si="24">C95+C92-C96</f>
        <v>0</v>
      </c>
      <c r="D97" s="129">
        <f t="shared" si="24"/>
        <v>0</v>
      </c>
      <c r="E97" s="129">
        <f t="shared" si="24"/>
        <v>0</v>
      </c>
      <c r="F97" s="129">
        <f t="shared" si="24"/>
        <v>0</v>
      </c>
      <c r="G97" s="129">
        <f t="shared" si="24"/>
        <v>0</v>
      </c>
      <c r="H97" s="129">
        <f t="shared" si="24"/>
        <v>0</v>
      </c>
    </row>
    <row r="98" spans="2:8" hidden="1" outlineLevel="1">
      <c r="B98" s="130" t="s">
        <v>233</v>
      </c>
      <c r="C98" s="121"/>
      <c r="D98" s="121"/>
      <c r="E98" s="121"/>
      <c r="F98" s="121"/>
      <c r="G98" s="121"/>
      <c r="H98" s="121">
        <f>Project_profitability!$H$24*(1+'Sensitivity analysis project'!$D$9)</f>
        <v>0</v>
      </c>
    </row>
    <row r="99" spans="2:8" hidden="1" outlineLevel="2">
      <c r="B99" s="133" t="s">
        <v>234</v>
      </c>
      <c r="C99" s="134">
        <f t="shared" ref="C99:H99" si="25">C97-C88+C98</f>
        <v>0</v>
      </c>
      <c r="D99" s="134">
        <f t="shared" si="25"/>
        <v>0</v>
      </c>
      <c r="E99" s="134">
        <f t="shared" si="25"/>
        <v>0</v>
      </c>
      <c r="F99" s="134">
        <f t="shared" si="25"/>
        <v>0</v>
      </c>
      <c r="G99" s="134">
        <f t="shared" si="25"/>
        <v>0</v>
      </c>
      <c r="H99" s="134">
        <f t="shared" si="25"/>
        <v>0</v>
      </c>
    </row>
    <row r="100" spans="2:8" collapsed="1">
      <c r="B100" s="6"/>
      <c r="C100" s="103"/>
      <c r="D100" s="103"/>
      <c r="E100" s="103"/>
      <c r="F100" s="103"/>
      <c r="G100" s="103"/>
      <c r="H100" s="103"/>
    </row>
    <row r="101" spans="2:8">
      <c r="B101" s="6"/>
    </row>
    <row r="102" spans="2:8">
      <c r="B102" s="136" t="s">
        <v>235</v>
      </c>
      <c r="C102" s="137">
        <v>0.06</v>
      </c>
    </row>
    <row r="103" spans="2:8">
      <c r="B103" s="138" t="s">
        <v>236</v>
      </c>
      <c r="C103" s="139">
        <f>NPV(C102,C99:H99)</f>
        <v>0</v>
      </c>
    </row>
    <row r="104" spans="2:8">
      <c r="B104" s="140" t="s">
        <v>237</v>
      </c>
      <c r="C104" s="141" t="e">
        <f>IRR(C99:H99,C102)</f>
        <v>#NUM!</v>
      </c>
    </row>
    <row r="107" spans="2:8">
      <c r="B107" s="80" t="s">
        <v>294</v>
      </c>
    </row>
    <row r="108" spans="2:8" hidden="1" outlineLevel="2">
      <c r="B108" s="359"/>
      <c r="C108" s="151" t="s">
        <v>106</v>
      </c>
      <c r="D108" s="151"/>
      <c r="E108" s="151"/>
      <c r="F108" s="151"/>
      <c r="G108" s="151"/>
      <c r="H108" s="151"/>
    </row>
    <row r="109" spans="2:8" hidden="1" outlineLevel="2">
      <c r="B109" s="359"/>
      <c r="C109" s="152">
        <v>1</v>
      </c>
      <c r="D109" s="152">
        <v>2</v>
      </c>
      <c r="E109" s="152">
        <v>3</v>
      </c>
      <c r="F109" s="152">
        <v>4</v>
      </c>
      <c r="G109" s="152">
        <v>5</v>
      </c>
      <c r="H109" s="152">
        <v>6</v>
      </c>
    </row>
    <row r="110" spans="2:8" hidden="1" outlineLevel="2">
      <c r="B110" s="111" t="s">
        <v>222</v>
      </c>
      <c r="C110" s="113">
        <f>Project_profitability!C14</f>
        <v>0</v>
      </c>
      <c r="D110" s="113">
        <f>Project_profitability!D14</f>
        <v>0</v>
      </c>
      <c r="E110" s="113"/>
      <c r="F110" s="112"/>
      <c r="G110" s="112"/>
      <c r="H110" s="112"/>
    </row>
    <row r="111" spans="2:8" hidden="1" outlineLevel="2">
      <c r="B111" s="116" t="s">
        <v>223</v>
      </c>
      <c r="C111" s="82">
        <f>Project_profitability!C15</f>
        <v>1</v>
      </c>
      <c r="D111" s="82">
        <f>Project_profitability!D15</f>
        <v>0</v>
      </c>
      <c r="E111" s="82">
        <f>Project_profitability!E15</f>
        <v>0</v>
      </c>
      <c r="F111" s="82">
        <f>Project_profitability!F15</f>
        <v>0</v>
      </c>
      <c r="G111" s="82">
        <f>Project_profitability!G15</f>
        <v>0</v>
      </c>
      <c r="H111" s="82">
        <f>Project_profitability!H15</f>
        <v>0</v>
      </c>
    </row>
    <row r="112" spans="2:8" ht="29.1" hidden="1" outlineLevel="2">
      <c r="B112" s="116" t="s">
        <v>225</v>
      </c>
      <c r="C112" s="82">
        <f>Project_profitability!C16*(1+'Sensitivity analysis project'!$D$10)</f>
        <v>1.1000000000000001</v>
      </c>
      <c r="D112" s="82">
        <f>Project_profitability!D16*(1+'Sensitivity analysis project'!$D$10)</f>
        <v>0</v>
      </c>
      <c r="E112" s="82">
        <f>Project_profitability!E16*(1+'Sensitivity analysis project'!$D$10)</f>
        <v>0</v>
      </c>
      <c r="F112" s="82">
        <f>Project_profitability!F16*(1+'Sensitivity analysis project'!$D$10)</f>
        <v>0</v>
      </c>
      <c r="G112" s="82">
        <f>Project_profitability!G16*(1+'Sensitivity analysis project'!$D$10)</f>
        <v>0</v>
      </c>
      <c r="H112" s="82">
        <f>Project_profitability!H16*(1+'Sensitivity analysis project'!$D$10)</f>
        <v>0</v>
      </c>
    </row>
    <row r="113" spans="2:8" ht="29.1" hidden="1" outlineLevel="2">
      <c r="B113" s="116" t="s">
        <v>227</v>
      </c>
      <c r="C113" s="118">
        <f t="shared" ref="C113:H113" si="26">C111-C112</f>
        <v>-0.10000000000000009</v>
      </c>
      <c r="D113" s="118">
        <f t="shared" si="26"/>
        <v>0</v>
      </c>
      <c r="E113" s="118">
        <f t="shared" si="26"/>
        <v>0</v>
      </c>
      <c r="F113" s="118">
        <f t="shared" si="26"/>
        <v>0</v>
      </c>
      <c r="G113" s="118">
        <f t="shared" si="26"/>
        <v>0</v>
      </c>
      <c r="H113" s="118">
        <f t="shared" si="26"/>
        <v>0</v>
      </c>
    </row>
    <row r="114" spans="2:8" hidden="1" outlineLevel="2">
      <c r="B114" s="120" t="s">
        <v>228</v>
      </c>
      <c r="C114" s="121">
        <f>Project_profitability!C60*(1+'Sensitivity analysis project'!$D$8)</f>
        <v>0</v>
      </c>
      <c r="D114" s="121">
        <f>Project_profitability!D60*(1+'Sensitivity analysis project'!$D$8)</f>
        <v>0</v>
      </c>
      <c r="E114" s="121">
        <f>Project_profitability!E60*(1+'Sensitivity analysis project'!$D$8)</f>
        <v>0</v>
      </c>
      <c r="F114" s="121">
        <f>Project_profitability!F60*(1+'Sensitivity analysis project'!$D$8)</f>
        <v>0</v>
      </c>
      <c r="G114" s="121">
        <f>Project_profitability!G60*(1+'Sensitivity analysis project'!$D$8)</f>
        <v>0</v>
      </c>
      <c r="H114" s="121">
        <f>Project_profitability!H60*(1+'Sensitivity analysis project'!$D$8)</f>
        <v>0</v>
      </c>
    </row>
    <row r="115" spans="2:8" hidden="1" outlineLevel="2">
      <c r="B115" s="111" t="s">
        <v>229</v>
      </c>
      <c r="C115" s="118">
        <f t="shared" ref="C115:H115" si="27">C113-C114</f>
        <v>-0.10000000000000009</v>
      </c>
      <c r="D115" s="118">
        <f t="shared" si="27"/>
        <v>0</v>
      </c>
      <c r="E115" s="118">
        <f t="shared" si="27"/>
        <v>0</v>
      </c>
      <c r="F115" s="118">
        <f t="shared" si="27"/>
        <v>0</v>
      </c>
      <c r="G115" s="118">
        <f t="shared" si="27"/>
        <v>0</v>
      </c>
      <c r="H115" s="118">
        <f t="shared" si="27"/>
        <v>0</v>
      </c>
    </row>
    <row r="116" spans="2:8" hidden="1" outlineLevel="2">
      <c r="B116" s="116" t="s">
        <v>230</v>
      </c>
      <c r="C116" s="82">
        <f t="shared" ref="C116:H116" si="28">C115*0.16</f>
        <v>-1.6000000000000014E-2</v>
      </c>
      <c r="D116" s="82">
        <f t="shared" si="28"/>
        <v>0</v>
      </c>
      <c r="E116" s="82">
        <f t="shared" si="28"/>
        <v>0</v>
      </c>
      <c r="F116" s="82">
        <f t="shared" si="28"/>
        <v>0</v>
      </c>
      <c r="G116" s="82">
        <f t="shared" si="28"/>
        <v>0</v>
      </c>
      <c r="H116" s="82">
        <f t="shared" si="28"/>
        <v>0</v>
      </c>
    </row>
    <row r="117" spans="2:8" hidden="1" outlineLevel="2">
      <c r="B117" s="122" t="s">
        <v>231</v>
      </c>
      <c r="C117" s="123">
        <f t="shared" ref="C117:H117" si="29">C115-C116</f>
        <v>-8.4000000000000075E-2</v>
      </c>
      <c r="D117" s="123">
        <f t="shared" si="29"/>
        <v>0</v>
      </c>
      <c r="E117" s="123">
        <f t="shared" si="29"/>
        <v>0</v>
      </c>
      <c r="F117" s="123">
        <f t="shared" si="29"/>
        <v>0</v>
      </c>
      <c r="G117" s="123">
        <f t="shared" si="29"/>
        <v>0</v>
      </c>
      <c r="H117" s="123">
        <f t="shared" si="29"/>
        <v>0</v>
      </c>
    </row>
    <row r="118" spans="2:8" hidden="1" outlineLevel="2">
      <c r="B118" s="124" t="s">
        <v>290</v>
      </c>
      <c r="C118" s="125">
        <f>Project_profitability!C105</f>
        <v>0</v>
      </c>
      <c r="D118" s="125">
        <f>Project_profitability!D105</f>
        <v>0</v>
      </c>
      <c r="E118" s="125">
        <f>Project_profitability!E105</f>
        <v>0</v>
      </c>
      <c r="F118" s="125">
        <f>Project_profitability!F105</f>
        <v>0</v>
      </c>
      <c r="G118" s="125">
        <f>Project_profitability!G105</f>
        <v>0</v>
      </c>
      <c r="H118" s="125">
        <f>Project_profitability!H105</f>
        <v>0</v>
      </c>
    </row>
    <row r="119" spans="2:8" hidden="1" outlineLevel="2">
      <c r="B119" s="128" t="s">
        <v>232</v>
      </c>
      <c r="C119" s="129">
        <f t="shared" ref="C119:H119" si="30">C117+C114-C118</f>
        <v>-8.4000000000000075E-2</v>
      </c>
      <c r="D119" s="129">
        <f t="shared" si="30"/>
        <v>0</v>
      </c>
      <c r="E119" s="129">
        <f t="shared" si="30"/>
        <v>0</v>
      </c>
      <c r="F119" s="129">
        <f t="shared" si="30"/>
        <v>0</v>
      </c>
      <c r="G119" s="129">
        <f t="shared" si="30"/>
        <v>0</v>
      </c>
      <c r="H119" s="129">
        <f t="shared" si="30"/>
        <v>0</v>
      </c>
    </row>
    <row r="120" spans="2:8" hidden="1" outlineLevel="1">
      <c r="B120" s="130" t="s">
        <v>233</v>
      </c>
      <c r="C120" s="121"/>
      <c r="D120" s="121"/>
      <c r="E120" s="121"/>
      <c r="F120" s="121"/>
      <c r="G120" s="121"/>
      <c r="H120" s="121">
        <f>Project_profitability!$H$24</f>
        <v>0</v>
      </c>
    </row>
    <row r="121" spans="2:8" hidden="1" outlineLevel="2">
      <c r="B121" s="133" t="s">
        <v>234</v>
      </c>
      <c r="C121" s="134">
        <f t="shared" ref="C121:H121" si="31">C119-C110+C120</f>
        <v>-8.4000000000000075E-2</v>
      </c>
      <c r="D121" s="134">
        <f t="shared" si="31"/>
        <v>0</v>
      </c>
      <c r="E121" s="134">
        <f t="shared" si="31"/>
        <v>0</v>
      </c>
      <c r="F121" s="134">
        <f t="shared" si="31"/>
        <v>0</v>
      </c>
      <c r="G121" s="134">
        <f t="shared" si="31"/>
        <v>0</v>
      </c>
      <c r="H121" s="134">
        <f t="shared" si="31"/>
        <v>0</v>
      </c>
    </row>
    <row r="122" spans="2:8" collapsed="1">
      <c r="B122" s="6"/>
      <c r="C122" s="103"/>
      <c r="D122" s="103"/>
      <c r="E122" s="103"/>
      <c r="F122" s="103"/>
      <c r="G122" s="103"/>
      <c r="H122" s="103"/>
    </row>
    <row r="123" spans="2:8">
      <c r="B123" s="6"/>
    </row>
    <row r="124" spans="2:8">
      <c r="B124" s="136" t="s">
        <v>235</v>
      </c>
      <c r="C124" s="137">
        <v>0.06</v>
      </c>
    </row>
    <row r="125" spans="2:8">
      <c r="B125" s="138" t="s">
        <v>236</v>
      </c>
      <c r="C125" s="139">
        <f>NPV(C124,C121:H121)</f>
        <v>-7.924528301886799E-2</v>
      </c>
    </row>
    <row r="126" spans="2:8">
      <c r="B126" s="140" t="s">
        <v>237</v>
      </c>
      <c r="C126" s="141" t="e">
        <f>IRR(C121:H121,C124)</f>
        <v>#NUM!</v>
      </c>
    </row>
    <row r="128" spans="2:8">
      <c r="B128" s="80" t="s">
        <v>295</v>
      </c>
    </row>
    <row r="129" spans="2:8" hidden="1" outlineLevel="2">
      <c r="B129" s="359"/>
      <c r="C129" s="151" t="s">
        <v>106</v>
      </c>
      <c r="D129" s="151"/>
      <c r="E129" s="151"/>
      <c r="F129" s="151"/>
      <c r="G129" s="151"/>
      <c r="H129" s="151"/>
    </row>
    <row r="130" spans="2:8" hidden="1" outlineLevel="2">
      <c r="B130" s="359"/>
      <c r="C130" s="152">
        <v>1</v>
      </c>
      <c r="D130" s="152">
        <v>2</v>
      </c>
      <c r="E130" s="152">
        <v>3</v>
      </c>
      <c r="F130" s="152">
        <v>4</v>
      </c>
      <c r="G130" s="152">
        <v>5</v>
      </c>
      <c r="H130" s="152">
        <v>6</v>
      </c>
    </row>
    <row r="131" spans="2:8" hidden="1" outlineLevel="2">
      <c r="B131" s="111" t="s">
        <v>222</v>
      </c>
      <c r="C131" s="113">
        <f>Project_profitability!C14</f>
        <v>0</v>
      </c>
      <c r="D131" s="113">
        <f>Project_profitability!D14</f>
        <v>0</v>
      </c>
      <c r="E131" s="113"/>
      <c r="F131" s="112"/>
      <c r="G131" s="112"/>
      <c r="H131" s="112"/>
    </row>
    <row r="132" spans="2:8" hidden="1" outlineLevel="2">
      <c r="B132" s="116" t="s">
        <v>223</v>
      </c>
      <c r="C132" s="82">
        <f>Project_profitability!C15</f>
        <v>1</v>
      </c>
      <c r="D132" s="82">
        <f>Project_profitability!D15</f>
        <v>0</v>
      </c>
      <c r="E132" s="82">
        <f>Project_profitability!E15</f>
        <v>0</v>
      </c>
      <c r="F132" s="82">
        <f>Project_profitability!F15</f>
        <v>0</v>
      </c>
      <c r="G132" s="82">
        <f>Project_profitability!G15</f>
        <v>0</v>
      </c>
      <c r="H132" s="82">
        <f>Project_profitability!H15</f>
        <v>0</v>
      </c>
    </row>
    <row r="133" spans="2:8" ht="29.1" hidden="1" outlineLevel="2">
      <c r="B133" s="116" t="s">
        <v>225</v>
      </c>
      <c r="C133" s="82">
        <f>Project_profitability!C16*(1+'Sensitivity analysis project'!$D$11)</f>
        <v>0.9</v>
      </c>
      <c r="D133" s="82">
        <f>Project_profitability!D16*(1+'Sensitivity analysis project'!$D$11)</f>
        <v>0</v>
      </c>
      <c r="E133" s="82">
        <f>Project_profitability!E16*(1+'Sensitivity analysis project'!$D$11)</f>
        <v>0</v>
      </c>
      <c r="F133" s="82">
        <f>Project_profitability!F16*(1+'Sensitivity analysis project'!$D$11)</f>
        <v>0</v>
      </c>
      <c r="G133" s="82">
        <f>Project_profitability!G16*(1+'Sensitivity analysis project'!$D$11)</f>
        <v>0</v>
      </c>
      <c r="H133" s="82">
        <f>Project_profitability!H16*(1+'Sensitivity analysis project'!$D$11)</f>
        <v>0</v>
      </c>
    </row>
    <row r="134" spans="2:8" ht="29.1" hidden="1" outlineLevel="2">
      <c r="B134" s="116" t="s">
        <v>227</v>
      </c>
      <c r="C134" s="118">
        <f t="shared" ref="C134:H134" si="32">C132-C133</f>
        <v>9.9999999999999978E-2</v>
      </c>
      <c r="D134" s="118">
        <f t="shared" si="32"/>
        <v>0</v>
      </c>
      <c r="E134" s="118">
        <f t="shared" si="32"/>
        <v>0</v>
      </c>
      <c r="F134" s="118">
        <f t="shared" si="32"/>
        <v>0</v>
      </c>
      <c r="G134" s="118">
        <f t="shared" si="32"/>
        <v>0</v>
      </c>
      <c r="H134" s="118">
        <f t="shared" si="32"/>
        <v>0</v>
      </c>
    </row>
    <row r="135" spans="2:8" hidden="1" outlineLevel="2">
      <c r="B135" s="120" t="s">
        <v>228</v>
      </c>
      <c r="C135" s="121">
        <f>Project_profitability!C20</f>
        <v>0</v>
      </c>
      <c r="D135" s="121">
        <f>Project_profitability!D20</f>
        <v>0</v>
      </c>
      <c r="E135" s="121">
        <f>Project_profitability!E20</f>
        <v>0</v>
      </c>
      <c r="F135" s="121">
        <f>Project_profitability!F20</f>
        <v>0</v>
      </c>
      <c r="G135" s="121">
        <f>Project_profitability!G20</f>
        <v>0</v>
      </c>
      <c r="H135" s="121">
        <f>Project_profitability!H20</f>
        <v>0</v>
      </c>
    </row>
    <row r="136" spans="2:8" hidden="1" outlineLevel="2">
      <c r="B136" s="111" t="s">
        <v>229</v>
      </c>
      <c r="C136" s="118">
        <f t="shared" ref="C136:H136" si="33">C134-C135</f>
        <v>9.9999999999999978E-2</v>
      </c>
      <c r="D136" s="118">
        <f t="shared" si="33"/>
        <v>0</v>
      </c>
      <c r="E136" s="118">
        <f t="shared" si="33"/>
        <v>0</v>
      </c>
      <c r="F136" s="118">
        <f t="shared" si="33"/>
        <v>0</v>
      </c>
      <c r="G136" s="118">
        <f t="shared" si="33"/>
        <v>0</v>
      </c>
      <c r="H136" s="118">
        <f t="shared" si="33"/>
        <v>0</v>
      </c>
    </row>
    <row r="137" spans="2:8" hidden="1" outlineLevel="2">
      <c r="B137" s="116" t="s">
        <v>230</v>
      </c>
      <c r="C137" s="82">
        <f t="shared" ref="C137:H137" si="34">C136*0.16</f>
        <v>1.5999999999999997E-2</v>
      </c>
      <c r="D137" s="82">
        <f t="shared" si="34"/>
        <v>0</v>
      </c>
      <c r="E137" s="82">
        <f t="shared" si="34"/>
        <v>0</v>
      </c>
      <c r="F137" s="82">
        <f t="shared" si="34"/>
        <v>0</v>
      </c>
      <c r="G137" s="82">
        <f t="shared" si="34"/>
        <v>0</v>
      </c>
      <c r="H137" s="82">
        <f t="shared" si="34"/>
        <v>0</v>
      </c>
    </row>
    <row r="138" spans="2:8" hidden="1" outlineLevel="2">
      <c r="B138" s="122" t="s">
        <v>231</v>
      </c>
      <c r="C138" s="123">
        <f t="shared" ref="C138:H138" si="35">C136-C137</f>
        <v>8.3999999999999977E-2</v>
      </c>
      <c r="D138" s="123">
        <f t="shared" si="35"/>
        <v>0</v>
      </c>
      <c r="E138" s="123">
        <f t="shared" si="35"/>
        <v>0</v>
      </c>
      <c r="F138" s="123">
        <f t="shared" si="35"/>
        <v>0</v>
      </c>
      <c r="G138" s="123">
        <f t="shared" si="35"/>
        <v>0</v>
      </c>
      <c r="H138" s="123">
        <f t="shared" si="35"/>
        <v>0</v>
      </c>
    </row>
    <row r="139" spans="2:8" hidden="1" outlineLevel="2">
      <c r="B139" s="124" t="s">
        <v>290</v>
      </c>
      <c r="C139" s="125">
        <f t="shared" ref="C139:H139" si="36">C118</f>
        <v>0</v>
      </c>
      <c r="D139" s="125">
        <f t="shared" si="36"/>
        <v>0</v>
      </c>
      <c r="E139" s="125">
        <f t="shared" si="36"/>
        <v>0</v>
      </c>
      <c r="F139" s="125">
        <f t="shared" si="36"/>
        <v>0</v>
      </c>
      <c r="G139" s="125">
        <f t="shared" si="36"/>
        <v>0</v>
      </c>
      <c r="H139" s="125">
        <f t="shared" si="36"/>
        <v>0</v>
      </c>
    </row>
    <row r="140" spans="2:8" hidden="1" outlineLevel="2">
      <c r="B140" s="128" t="s">
        <v>232</v>
      </c>
      <c r="C140" s="129">
        <f t="shared" ref="C140:H140" si="37">C138+C135-C139</f>
        <v>8.3999999999999977E-2</v>
      </c>
      <c r="D140" s="129">
        <f t="shared" si="37"/>
        <v>0</v>
      </c>
      <c r="E140" s="129">
        <f t="shared" si="37"/>
        <v>0</v>
      </c>
      <c r="F140" s="129">
        <f t="shared" si="37"/>
        <v>0</v>
      </c>
      <c r="G140" s="129">
        <f t="shared" si="37"/>
        <v>0</v>
      </c>
      <c r="H140" s="129">
        <f t="shared" si="37"/>
        <v>0</v>
      </c>
    </row>
    <row r="141" spans="2:8" hidden="1" outlineLevel="1">
      <c r="B141" s="130" t="s">
        <v>233</v>
      </c>
      <c r="C141" s="121"/>
      <c r="D141" s="121"/>
      <c r="E141" s="121"/>
      <c r="F141" s="121"/>
      <c r="G141" s="121"/>
      <c r="H141" s="121">
        <f>Project_profitability!$H$24</f>
        <v>0</v>
      </c>
    </row>
    <row r="142" spans="2:8" hidden="1" outlineLevel="2">
      <c r="B142" s="133" t="s">
        <v>234</v>
      </c>
      <c r="C142" s="134">
        <f t="shared" ref="C142:H142" si="38">C140-C131+C141</f>
        <v>8.3999999999999977E-2</v>
      </c>
      <c r="D142" s="134">
        <f t="shared" si="38"/>
        <v>0</v>
      </c>
      <c r="E142" s="134">
        <f t="shared" si="38"/>
        <v>0</v>
      </c>
      <c r="F142" s="134">
        <f t="shared" si="38"/>
        <v>0</v>
      </c>
      <c r="G142" s="134">
        <f t="shared" si="38"/>
        <v>0</v>
      </c>
      <c r="H142" s="134">
        <f t="shared" si="38"/>
        <v>0</v>
      </c>
    </row>
    <row r="143" spans="2:8" collapsed="1">
      <c r="B143" s="6"/>
      <c r="C143" s="103"/>
      <c r="D143" s="103"/>
      <c r="E143" s="103"/>
      <c r="F143" s="103"/>
      <c r="G143" s="103"/>
      <c r="H143" s="103"/>
    </row>
    <row r="144" spans="2:8">
      <c r="B144" s="6"/>
    </row>
    <row r="145" spans="2:8">
      <c r="B145" s="136" t="s">
        <v>235</v>
      </c>
      <c r="C145" s="137">
        <v>0.06</v>
      </c>
    </row>
    <row r="146" spans="2:8">
      <c r="B146" s="138" t="s">
        <v>236</v>
      </c>
      <c r="C146" s="139">
        <f>NPV(C145,C142:H142)</f>
        <v>7.9245283018867893E-2</v>
      </c>
    </row>
    <row r="147" spans="2:8">
      <c r="B147" s="140" t="s">
        <v>237</v>
      </c>
      <c r="C147" s="141" t="e">
        <f>IRR(C142:H142,C145)</f>
        <v>#NUM!</v>
      </c>
    </row>
    <row r="150" spans="2:8">
      <c r="B150" s="80" t="s">
        <v>296</v>
      </c>
    </row>
    <row r="151" spans="2:8" hidden="1" outlineLevel="2">
      <c r="B151" s="359"/>
      <c r="C151" s="151" t="s">
        <v>106</v>
      </c>
      <c r="D151" s="151"/>
      <c r="E151" s="151"/>
      <c r="F151" s="151"/>
      <c r="G151" s="151"/>
      <c r="H151" s="151"/>
    </row>
    <row r="152" spans="2:8" hidden="1" outlineLevel="2">
      <c r="B152" s="359"/>
      <c r="C152" s="152">
        <v>1</v>
      </c>
      <c r="D152" s="152">
        <v>2</v>
      </c>
      <c r="E152" s="152">
        <v>3</v>
      </c>
      <c r="F152" s="152">
        <v>4</v>
      </c>
      <c r="G152" s="152">
        <v>5</v>
      </c>
      <c r="H152" s="152">
        <v>6</v>
      </c>
    </row>
    <row r="153" spans="2:8" hidden="1" outlineLevel="2">
      <c r="B153" s="111" t="s">
        <v>222</v>
      </c>
      <c r="C153" s="113">
        <f>Project_profitability!C14</f>
        <v>0</v>
      </c>
      <c r="D153" s="113">
        <f>Project_profitability!D14</f>
        <v>0</v>
      </c>
      <c r="E153" s="113"/>
      <c r="F153" s="112"/>
      <c r="G153" s="112"/>
      <c r="H153" s="112"/>
    </row>
    <row r="154" spans="2:8" hidden="1" outlineLevel="2">
      <c r="B154" s="116" t="s">
        <v>223</v>
      </c>
      <c r="C154" s="82">
        <f>Project_profitability!C15</f>
        <v>1</v>
      </c>
      <c r="D154" s="82">
        <f>Project_profitability!D15</f>
        <v>0</v>
      </c>
      <c r="E154" s="82">
        <f>Project_profitability!E15</f>
        <v>0</v>
      </c>
      <c r="F154" s="82">
        <f>Project_profitability!F15</f>
        <v>0</v>
      </c>
      <c r="G154" s="82">
        <f>Project_profitability!G15</f>
        <v>0</v>
      </c>
      <c r="H154" s="82">
        <f>Project_profitability!H15</f>
        <v>0</v>
      </c>
    </row>
    <row r="155" spans="2:8" ht="29.1" hidden="1" outlineLevel="2">
      <c r="B155" s="116" t="s">
        <v>225</v>
      </c>
      <c r="C155" s="82">
        <f>Project_profitability!C16*(1+'Sensitivity analysis project'!$D$12)</f>
        <v>1.05</v>
      </c>
      <c r="D155" s="82">
        <f>Project_profitability!D16*(1+'Sensitivity analysis project'!$D$12)</f>
        <v>0</v>
      </c>
      <c r="E155" s="82">
        <f>Project_profitability!E16*(1+'Sensitivity analysis project'!$D$12)</f>
        <v>0</v>
      </c>
      <c r="F155" s="82">
        <f>Project_profitability!F16*(1+'Sensitivity analysis project'!$D$12)</f>
        <v>0</v>
      </c>
      <c r="G155" s="82">
        <f>Project_profitability!G16*(1+'Sensitivity analysis project'!$D$12)</f>
        <v>0</v>
      </c>
      <c r="H155" s="82">
        <f>Project_profitability!H16*(1+'Sensitivity analysis project'!$D$12)</f>
        <v>0</v>
      </c>
    </row>
    <row r="156" spans="2:8" ht="29.1" hidden="1" outlineLevel="2">
      <c r="B156" s="116" t="s">
        <v>227</v>
      </c>
      <c r="C156" s="118">
        <f t="shared" ref="C156:H156" si="39">C154-C155</f>
        <v>-5.0000000000000044E-2</v>
      </c>
      <c r="D156" s="118">
        <f t="shared" si="39"/>
        <v>0</v>
      </c>
      <c r="E156" s="118">
        <f t="shared" si="39"/>
        <v>0</v>
      </c>
      <c r="F156" s="118">
        <f t="shared" si="39"/>
        <v>0</v>
      </c>
      <c r="G156" s="118">
        <f t="shared" si="39"/>
        <v>0</v>
      </c>
      <c r="H156" s="118">
        <f t="shared" si="39"/>
        <v>0</v>
      </c>
    </row>
    <row r="157" spans="2:8" hidden="1" outlineLevel="2">
      <c r="B157" s="120" t="s">
        <v>228</v>
      </c>
      <c r="C157" s="121">
        <f>Project_profitability!C18</f>
        <v>0</v>
      </c>
      <c r="D157" s="121">
        <f>Project_profitability!D18</f>
        <v>0</v>
      </c>
      <c r="E157" s="121">
        <f>Project_profitability!E18</f>
        <v>0</v>
      </c>
      <c r="F157" s="121">
        <f>Project_profitability!F18</f>
        <v>0</v>
      </c>
      <c r="G157" s="121">
        <f>Project_profitability!G18</f>
        <v>0</v>
      </c>
      <c r="H157" s="121">
        <f>Project_profitability!H18</f>
        <v>0</v>
      </c>
    </row>
    <row r="158" spans="2:8" hidden="1" outlineLevel="2">
      <c r="B158" s="111" t="s">
        <v>229</v>
      </c>
      <c r="C158" s="118">
        <f t="shared" ref="C158:H158" si="40">C156-C157</f>
        <v>-5.0000000000000044E-2</v>
      </c>
      <c r="D158" s="118">
        <f t="shared" si="40"/>
        <v>0</v>
      </c>
      <c r="E158" s="118">
        <f t="shared" si="40"/>
        <v>0</v>
      </c>
      <c r="F158" s="118">
        <f t="shared" si="40"/>
        <v>0</v>
      </c>
      <c r="G158" s="118">
        <f t="shared" si="40"/>
        <v>0</v>
      </c>
      <c r="H158" s="118">
        <f t="shared" si="40"/>
        <v>0</v>
      </c>
    </row>
    <row r="159" spans="2:8" hidden="1" outlineLevel="2">
      <c r="B159" s="116" t="s">
        <v>230</v>
      </c>
      <c r="C159" s="82">
        <f t="shared" ref="C159:H159" si="41">C158*0.16</f>
        <v>-8.0000000000000071E-3</v>
      </c>
      <c r="D159" s="82">
        <f t="shared" si="41"/>
        <v>0</v>
      </c>
      <c r="E159" s="82">
        <f t="shared" si="41"/>
        <v>0</v>
      </c>
      <c r="F159" s="82">
        <f t="shared" si="41"/>
        <v>0</v>
      </c>
      <c r="G159" s="82">
        <f t="shared" si="41"/>
        <v>0</v>
      </c>
      <c r="H159" s="82">
        <f t="shared" si="41"/>
        <v>0</v>
      </c>
    </row>
    <row r="160" spans="2:8" hidden="1" outlineLevel="2">
      <c r="B160" s="122" t="s">
        <v>231</v>
      </c>
      <c r="C160" s="123">
        <f t="shared" ref="C160:H160" si="42">C158-C159</f>
        <v>-4.2000000000000037E-2</v>
      </c>
      <c r="D160" s="123">
        <f t="shared" si="42"/>
        <v>0</v>
      </c>
      <c r="E160" s="123">
        <f t="shared" si="42"/>
        <v>0</v>
      </c>
      <c r="F160" s="123">
        <f t="shared" si="42"/>
        <v>0</v>
      </c>
      <c r="G160" s="123">
        <f t="shared" si="42"/>
        <v>0</v>
      </c>
      <c r="H160" s="123">
        <f t="shared" si="42"/>
        <v>0</v>
      </c>
    </row>
    <row r="161" spans="2:8" hidden="1" outlineLevel="2">
      <c r="B161" s="124" t="s">
        <v>290</v>
      </c>
      <c r="C161" s="125">
        <f>Project_profitability!C146</f>
        <v>0</v>
      </c>
      <c r="D161" s="125">
        <f>Project_profitability!D146</f>
        <v>0</v>
      </c>
      <c r="E161" s="125">
        <f>Project_profitability!E146</f>
        <v>0</v>
      </c>
      <c r="F161" s="125">
        <f>Project_profitability!F146</f>
        <v>0</v>
      </c>
      <c r="G161" s="125">
        <f>Project_profitability!G146</f>
        <v>0</v>
      </c>
      <c r="H161" s="125">
        <f>Project_profitability!H146</f>
        <v>0</v>
      </c>
    </row>
    <row r="162" spans="2:8" hidden="1" outlineLevel="2">
      <c r="B162" s="128" t="s">
        <v>232</v>
      </c>
      <c r="C162" s="129">
        <f t="shared" ref="C162:H162" si="43">C160+C157-C161</f>
        <v>-4.2000000000000037E-2</v>
      </c>
      <c r="D162" s="129">
        <f t="shared" si="43"/>
        <v>0</v>
      </c>
      <c r="E162" s="129">
        <f t="shared" si="43"/>
        <v>0</v>
      </c>
      <c r="F162" s="129">
        <f t="shared" si="43"/>
        <v>0</v>
      </c>
      <c r="G162" s="129">
        <f t="shared" si="43"/>
        <v>0</v>
      </c>
      <c r="H162" s="129">
        <f t="shared" si="43"/>
        <v>0</v>
      </c>
    </row>
    <row r="163" spans="2:8" hidden="1" outlineLevel="1">
      <c r="B163" s="130" t="s">
        <v>233</v>
      </c>
      <c r="C163" s="121"/>
      <c r="D163" s="121"/>
      <c r="E163" s="121"/>
      <c r="F163" s="121"/>
      <c r="G163" s="121"/>
      <c r="H163" s="121">
        <f>Project_profitability!$H$24</f>
        <v>0</v>
      </c>
    </row>
    <row r="164" spans="2:8" hidden="1" outlineLevel="2">
      <c r="B164" s="133" t="s">
        <v>234</v>
      </c>
      <c r="C164" s="134">
        <f t="shared" ref="C164:H164" si="44">C162-C153+C163</f>
        <v>-4.2000000000000037E-2</v>
      </c>
      <c r="D164" s="134">
        <f t="shared" si="44"/>
        <v>0</v>
      </c>
      <c r="E164" s="134">
        <f t="shared" si="44"/>
        <v>0</v>
      </c>
      <c r="F164" s="134">
        <f t="shared" si="44"/>
        <v>0</v>
      </c>
      <c r="G164" s="134">
        <f t="shared" si="44"/>
        <v>0</v>
      </c>
      <c r="H164" s="134">
        <f t="shared" si="44"/>
        <v>0</v>
      </c>
    </row>
    <row r="165" spans="2:8" collapsed="1">
      <c r="B165" s="6"/>
      <c r="C165" s="103"/>
      <c r="D165" s="103"/>
      <c r="E165" s="103"/>
      <c r="F165" s="103"/>
      <c r="G165" s="103"/>
      <c r="H165" s="103"/>
    </row>
    <row r="166" spans="2:8">
      <c r="B166" s="6"/>
    </row>
    <row r="167" spans="2:8">
      <c r="B167" s="136" t="s">
        <v>235</v>
      </c>
      <c r="C167" s="137">
        <v>0.06</v>
      </c>
    </row>
    <row r="168" spans="2:8">
      <c r="B168" s="138" t="s">
        <v>236</v>
      </c>
      <c r="C168" s="139">
        <f>NPV(C167,C164:H164)</f>
        <v>-3.9622641509433995E-2</v>
      </c>
    </row>
    <row r="169" spans="2:8">
      <c r="B169" s="140" t="s">
        <v>237</v>
      </c>
      <c r="C169" s="141" t="e">
        <f>IRR(C164:H164,C167)</f>
        <v>#NUM!</v>
      </c>
    </row>
    <row r="171" spans="2:8">
      <c r="B171" s="80" t="s">
        <v>297</v>
      </c>
    </row>
    <row r="172" spans="2:8" hidden="1" outlineLevel="2">
      <c r="B172" s="359"/>
      <c r="C172" s="151" t="s">
        <v>106</v>
      </c>
      <c r="D172" s="151"/>
      <c r="E172" s="151"/>
      <c r="F172" s="151"/>
      <c r="G172" s="151"/>
      <c r="H172" s="151"/>
    </row>
    <row r="173" spans="2:8" hidden="1" outlineLevel="2">
      <c r="B173" s="359"/>
      <c r="C173" s="152">
        <v>1</v>
      </c>
      <c r="D173" s="152">
        <v>2</v>
      </c>
      <c r="E173" s="152">
        <v>3</v>
      </c>
      <c r="F173" s="152">
        <v>4</v>
      </c>
      <c r="G173" s="152">
        <v>5</v>
      </c>
      <c r="H173" s="152">
        <v>6</v>
      </c>
    </row>
    <row r="174" spans="2:8" hidden="1" outlineLevel="2">
      <c r="B174" s="111" t="s">
        <v>222</v>
      </c>
      <c r="C174" s="113">
        <f>Project_profitability!C14</f>
        <v>0</v>
      </c>
      <c r="D174" s="113">
        <f>Project_profitability!D14</f>
        <v>0</v>
      </c>
      <c r="E174" s="113"/>
      <c r="F174" s="112"/>
      <c r="G174" s="112"/>
      <c r="H174" s="112"/>
    </row>
    <row r="175" spans="2:8" hidden="1" outlineLevel="2">
      <c r="B175" s="116" t="s">
        <v>223</v>
      </c>
      <c r="C175" s="82">
        <f>Project_profitability!C15</f>
        <v>1</v>
      </c>
      <c r="D175" s="82">
        <f>Project_profitability!D15</f>
        <v>0</v>
      </c>
      <c r="E175" s="82">
        <f>Project_profitability!E15</f>
        <v>0</v>
      </c>
      <c r="F175" s="82">
        <f>Project_profitability!F15</f>
        <v>0</v>
      </c>
      <c r="G175" s="82">
        <f>Project_profitability!G15</f>
        <v>0</v>
      </c>
      <c r="H175" s="82">
        <f>Project_profitability!H15</f>
        <v>0</v>
      </c>
    </row>
    <row r="176" spans="2:8" ht="29.1" hidden="1" outlineLevel="2">
      <c r="B176" s="116" t="s">
        <v>225</v>
      </c>
      <c r="C176" s="82">
        <f>Project_profitability!C16*(1+'Sensitivity analysis project'!$D$13)</f>
        <v>0.95</v>
      </c>
      <c r="D176" s="82">
        <f>Project_profitability!D16*(1+'Sensitivity analysis project'!$D$13)</f>
        <v>0</v>
      </c>
      <c r="E176" s="82">
        <f>Project_profitability!E16*(1+'Sensitivity analysis project'!$D$13)</f>
        <v>0</v>
      </c>
      <c r="F176" s="82">
        <f>Project_profitability!F16*(1+'Sensitivity analysis project'!$D$13)</f>
        <v>0</v>
      </c>
      <c r="G176" s="82">
        <f>Project_profitability!G16*(1+'Sensitivity analysis project'!$D$13)</f>
        <v>0</v>
      </c>
      <c r="H176" s="82">
        <f>Project_profitability!H16*(1+'Sensitivity analysis project'!$D$13)</f>
        <v>0</v>
      </c>
    </row>
    <row r="177" spans="2:8" ht="29.1" hidden="1" outlineLevel="2">
      <c r="B177" s="116" t="s">
        <v>227</v>
      </c>
      <c r="C177" s="118">
        <f t="shared" ref="C177:H177" si="45">C175-C176</f>
        <v>5.0000000000000044E-2</v>
      </c>
      <c r="D177" s="118">
        <f t="shared" si="45"/>
        <v>0</v>
      </c>
      <c r="E177" s="118">
        <f t="shared" si="45"/>
        <v>0</v>
      </c>
      <c r="F177" s="118">
        <f t="shared" si="45"/>
        <v>0</v>
      </c>
      <c r="G177" s="118">
        <f t="shared" si="45"/>
        <v>0</v>
      </c>
      <c r="H177" s="118">
        <f t="shared" si="45"/>
        <v>0</v>
      </c>
    </row>
    <row r="178" spans="2:8" hidden="1" outlineLevel="2">
      <c r="B178" s="120" t="s">
        <v>228</v>
      </c>
      <c r="C178" s="121">
        <f>Project_profitability!C18</f>
        <v>0</v>
      </c>
      <c r="D178" s="121">
        <f>Project_profitability!D18</f>
        <v>0</v>
      </c>
      <c r="E178" s="121">
        <f>Project_profitability!E18</f>
        <v>0</v>
      </c>
      <c r="F178" s="121">
        <f>Project_profitability!F18</f>
        <v>0</v>
      </c>
      <c r="G178" s="121">
        <f>Project_profitability!G18</f>
        <v>0</v>
      </c>
      <c r="H178" s="121">
        <f>Project_profitability!H18</f>
        <v>0</v>
      </c>
    </row>
    <row r="179" spans="2:8" hidden="1" outlineLevel="2">
      <c r="B179" s="111" t="s">
        <v>229</v>
      </c>
      <c r="C179" s="118">
        <f t="shared" ref="C179:H179" si="46">C177-C178</f>
        <v>5.0000000000000044E-2</v>
      </c>
      <c r="D179" s="118">
        <f t="shared" si="46"/>
        <v>0</v>
      </c>
      <c r="E179" s="118">
        <f t="shared" si="46"/>
        <v>0</v>
      </c>
      <c r="F179" s="118">
        <f t="shared" si="46"/>
        <v>0</v>
      </c>
      <c r="G179" s="118">
        <f t="shared" si="46"/>
        <v>0</v>
      </c>
      <c r="H179" s="118">
        <f t="shared" si="46"/>
        <v>0</v>
      </c>
    </row>
    <row r="180" spans="2:8" hidden="1" outlineLevel="2">
      <c r="B180" s="116" t="s">
        <v>230</v>
      </c>
      <c r="C180" s="82">
        <f t="shared" ref="C180:H180" si="47">C179*0.16</f>
        <v>8.0000000000000071E-3</v>
      </c>
      <c r="D180" s="82">
        <f t="shared" si="47"/>
        <v>0</v>
      </c>
      <c r="E180" s="82">
        <f t="shared" si="47"/>
        <v>0</v>
      </c>
      <c r="F180" s="82">
        <f t="shared" si="47"/>
        <v>0</v>
      </c>
      <c r="G180" s="82">
        <f t="shared" si="47"/>
        <v>0</v>
      </c>
      <c r="H180" s="82">
        <f t="shared" si="47"/>
        <v>0</v>
      </c>
    </row>
    <row r="181" spans="2:8" hidden="1" outlineLevel="2">
      <c r="B181" s="122" t="s">
        <v>231</v>
      </c>
      <c r="C181" s="123">
        <f t="shared" ref="C181:H181" si="48">C179-C180</f>
        <v>4.2000000000000037E-2</v>
      </c>
      <c r="D181" s="123">
        <f t="shared" si="48"/>
        <v>0</v>
      </c>
      <c r="E181" s="123">
        <f t="shared" si="48"/>
        <v>0</v>
      </c>
      <c r="F181" s="123">
        <f t="shared" si="48"/>
        <v>0</v>
      </c>
      <c r="G181" s="123">
        <f t="shared" si="48"/>
        <v>0</v>
      </c>
      <c r="H181" s="123">
        <f t="shared" si="48"/>
        <v>0</v>
      </c>
    </row>
    <row r="182" spans="2:8" hidden="1" outlineLevel="2">
      <c r="B182" s="124" t="s">
        <v>290</v>
      </c>
      <c r="C182" s="125">
        <f t="shared" ref="C182:H182" si="49">C161</f>
        <v>0</v>
      </c>
      <c r="D182" s="125">
        <f t="shared" si="49"/>
        <v>0</v>
      </c>
      <c r="E182" s="125">
        <f t="shared" si="49"/>
        <v>0</v>
      </c>
      <c r="F182" s="125">
        <f t="shared" si="49"/>
        <v>0</v>
      </c>
      <c r="G182" s="125">
        <f t="shared" si="49"/>
        <v>0</v>
      </c>
      <c r="H182" s="125">
        <f t="shared" si="49"/>
        <v>0</v>
      </c>
    </row>
    <row r="183" spans="2:8" hidden="1" outlineLevel="2">
      <c r="B183" s="128" t="s">
        <v>232</v>
      </c>
      <c r="C183" s="129">
        <f t="shared" ref="C183:H183" si="50">C181+C178-C182</f>
        <v>4.2000000000000037E-2</v>
      </c>
      <c r="D183" s="129">
        <f t="shared" si="50"/>
        <v>0</v>
      </c>
      <c r="E183" s="129">
        <f t="shared" si="50"/>
        <v>0</v>
      </c>
      <c r="F183" s="129">
        <f t="shared" si="50"/>
        <v>0</v>
      </c>
      <c r="G183" s="129">
        <f t="shared" si="50"/>
        <v>0</v>
      </c>
      <c r="H183" s="129">
        <f t="shared" si="50"/>
        <v>0</v>
      </c>
    </row>
    <row r="184" spans="2:8" hidden="1" outlineLevel="1">
      <c r="B184" s="130" t="s">
        <v>233</v>
      </c>
      <c r="C184" s="121"/>
      <c r="D184" s="121"/>
      <c r="E184" s="121"/>
      <c r="F184" s="121"/>
      <c r="G184" s="121"/>
      <c r="H184" s="121">
        <f>Project_profitability!$H$24</f>
        <v>0</v>
      </c>
    </row>
    <row r="185" spans="2:8" hidden="1" outlineLevel="2">
      <c r="B185" s="133" t="s">
        <v>234</v>
      </c>
      <c r="C185" s="134">
        <f t="shared" ref="C185:H185" si="51">C183-C174+C184</f>
        <v>4.2000000000000037E-2</v>
      </c>
      <c r="D185" s="134">
        <f t="shared" si="51"/>
        <v>0</v>
      </c>
      <c r="E185" s="134">
        <f t="shared" si="51"/>
        <v>0</v>
      </c>
      <c r="F185" s="134">
        <f t="shared" si="51"/>
        <v>0</v>
      </c>
      <c r="G185" s="134">
        <f t="shared" si="51"/>
        <v>0</v>
      </c>
      <c r="H185" s="134">
        <f t="shared" si="51"/>
        <v>0</v>
      </c>
    </row>
    <row r="186" spans="2:8" collapsed="1">
      <c r="B186" s="6"/>
      <c r="C186" s="103"/>
      <c r="D186" s="103"/>
      <c r="E186" s="103"/>
      <c r="F186" s="103"/>
      <c r="G186" s="103"/>
      <c r="H186" s="103"/>
    </row>
    <row r="187" spans="2:8">
      <c r="B187" s="6"/>
    </row>
    <row r="188" spans="2:8">
      <c r="B188" s="136" t="s">
        <v>235</v>
      </c>
      <c r="C188" s="137">
        <v>0.06</v>
      </c>
    </row>
    <row r="189" spans="2:8">
      <c r="B189" s="138" t="s">
        <v>236</v>
      </c>
      <c r="C189" s="139">
        <f>NPV(C188,C185:H185)</f>
        <v>3.9622641509433995E-2</v>
      </c>
    </row>
    <row r="190" spans="2:8">
      <c r="B190" s="140" t="s">
        <v>237</v>
      </c>
      <c r="C190" s="141" t="e">
        <f>IRR(C185:H185,C188)</f>
        <v>#NUM!</v>
      </c>
    </row>
    <row r="193" spans="2:8">
      <c r="B193" s="80" t="s">
        <v>298</v>
      </c>
    </row>
    <row r="194" spans="2:8" hidden="1" outlineLevel="2">
      <c r="B194" s="359"/>
      <c r="C194" s="151" t="s">
        <v>106</v>
      </c>
      <c r="D194" s="151"/>
      <c r="E194" s="151"/>
      <c r="F194" s="151"/>
      <c r="G194" s="151"/>
      <c r="H194" s="151"/>
    </row>
    <row r="195" spans="2:8" hidden="1" outlineLevel="2">
      <c r="B195" s="359"/>
      <c r="C195" s="152">
        <v>1</v>
      </c>
      <c r="D195" s="152">
        <v>2</v>
      </c>
      <c r="E195" s="152">
        <v>3</v>
      </c>
      <c r="F195" s="152">
        <v>4</v>
      </c>
      <c r="G195" s="152">
        <v>5</v>
      </c>
      <c r="H195" s="152">
        <v>6</v>
      </c>
    </row>
    <row r="196" spans="2:8" hidden="1" outlineLevel="2">
      <c r="B196" s="111" t="s">
        <v>222</v>
      </c>
      <c r="C196" s="113">
        <f>Project_profitability!C14</f>
        <v>0</v>
      </c>
      <c r="D196" s="113">
        <f>Project_profitability!D14</f>
        <v>0</v>
      </c>
      <c r="E196" s="113"/>
      <c r="F196" s="112"/>
      <c r="G196" s="112"/>
      <c r="H196" s="112"/>
    </row>
    <row r="197" spans="2:8" hidden="1" outlineLevel="2">
      <c r="B197" s="116" t="s">
        <v>223</v>
      </c>
      <c r="C197" s="82">
        <f>Project_profitability!C15*(1+'Sensitivity analysis project'!$D$14)</f>
        <v>1.1000000000000001</v>
      </c>
      <c r="D197" s="82">
        <f>Project_profitability!D15*(1+'Sensitivity analysis project'!$D$14)</f>
        <v>0</v>
      </c>
      <c r="E197" s="82">
        <f>Project_profitability!E15*(1+'Sensitivity analysis project'!$D$14)</f>
        <v>0</v>
      </c>
      <c r="F197" s="82">
        <f>Project_profitability!F15*(1+'Sensitivity analysis project'!$D$14)</f>
        <v>0</v>
      </c>
      <c r="G197" s="82">
        <f>Project_profitability!G15*(1+'Sensitivity analysis project'!$D$14)</f>
        <v>0</v>
      </c>
      <c r="H197" s="82">
        <f>Project_profitability!H15*(1+'Sensitivity analysis project'!$D$14)</f>
        <v>0</v>
      </c>
    </row>
    <row r="198" spans="2:8" ht="29.1" hidden="1" outlineLevel="2">
      <c r="B198" s="116" t="s">
        <v>225</v>
      </c>
      <c r="C198" s="82">
        <f>Project_profitability!C16</f>
        <v>1</v>
      </c>
      <c r="D198" s="82">
        <f>Project_profitability!D16</f>
        <v>0</v>
      </c>
      <c r="E198" s="82">
        <f>Project_profitability!E16</f>
        <v>0</v>
      </c>
      <c r="F198" s="82">
        <f>Project_profitability!F16</f>
        <v>0</v>
      </c>
      <c r="G198" s="82">
        <f>Project_profitability!G16</f>
        <v>0</v>
      </c>
      <c r="H198" s="82">
        <f>Project_profitability!H16</f>
        <v>0</v>
      </c>
    </row>
    <row r="199" spans="2:8" ht="29.1" hidden="1" outlineLevel="2">
      <c r="B199" s="116" t="s">
        <v>227</v>
      </c>
      <c r="C199" s="118">
        <f t="shared" ref="C199:H199" si="52">C197-C198</f>
        <v>0.10000000000000009</v>
      </c>
      <c r="D199" s="118">
        <f t="shared" si="52"/>
        <v>0</v>
      </c>
      <c r="E199" s="118">
        <f t="shared" si="52"/>
        <v>0</v>
      </c>
      <c r="F199" s="118">
        <f t="shared" si="52"/>
        <v>0</v>
      </c>
      <c r="G199" s="118">
        <f t="shared" si="52"/>
        <v>0</v>
      </c>
      <c r="H199" s="118">
        <f t="shared" si="52"/>
        <v>0</v>
      </c>
    </row>
    <row r="200" spans="2:8" hidden="1" outlineLevel="2">
      <c r="B200" s="120" t="s">
        <v>228</v>
      </c>
      <c r="C200" s="121">
        <f>Project_profitability!C18</f>
        <v>0</v>
      </c>
      <c r="D200" s="121">
        <f>Project_profitability!D18</f>
        <v>0</v>
      </c>
      <c r="E200" s="121">
        <f>Project_profitability!E18</f>
        <v>0</v>
      </c>
      <c r="F200" s="121">
        <f>Project_profitability!F18</f>
        <v>0</v>
      </c>
      <c r="G200" s="121">
        <f>Project_profitability!G18</f>
        <v>0</v>
      </c>
      <c r="H200" s="121">
        <f>Project_profitability!H18</f>
        <v>0</v>
      </c>
    </row>
    <row r="201" spans="2:8" hidden="1" outlineLevel="2">
      <c r="B201" s="111" t="s">
        <v>229</v>
      </c>
      <c r="C201" s="118">
        <f t="shared" ref="C201:H201" si="53">C199-C200</f>
        <v>0.10000000000000009</v>
      </c>
      <c r="D201" s="118">
        <f t="shared" si="53"/>
        <v>0</v>
      </c>
      <c r="E201" s="118">
        <f t="shared" si="53"/>
        <v>0</v>
      </c>
      <c r="F201" s="118">
        <f t="shared" si="53"/>
        <v>0</v>
      </c>
      <c r="G201" s="118">
        <f t="shared" si="53"/>
        <v>0</v>
      </c>
      <c r="H201" s="118">
        <f t="shared" si="53"/>
        <v>0</v>
      </c>
    </row>
    <row r="202" spans="2:8" hidden="1" outlineLevel="2">
      <c r="B202" s="116" t="s">
        <v>230</v>
      </c>
      <c r="C202" s="82">
        <f t="shared" ref="C202:H202" si="54">C201*0.16</f>
        <v>1.6000000000000014E-2</v>
      </c>
      <c r="D202" s="82">
        <f t="shared" si="54"/>
        <v>0</v>
      </c>
      <c r="E202" s="82">
        <f t="shared" si="54"/>
        <v>0</v>
      </c>
      <c r="F202" s="82">
        <f t="shared" si="54"/>
        <v>0</v>
      </c>
      <c r="G202" s="82">
        <f t="shared" si="54"/>
        <v>0</v>
      </c>
      <c r="H202" s="82">
        <f t="shared" si="54"/>
        <v>0</v>
      </c>
    </row>
    <row r="203" spans="2:8" hidden="1" outlineLevel="2">
      <c r="B203" s="122" t="s">
        <v>231</v>
      </c>
      <c r="C203" s="123">
        <f t="shared" ref="C203:H203" si="55">C201-C202</f>
        <v>8.4000000000000075E-2</v>
      </c>
      <c r="D203" s="123">
        <f t="shared" si="55"/>
        <v>0</v>
      </c>
      <c r="E203" s="123">
        <f t="shared" si="55"/>
        <v>0</v>
      </c>
      <c r="F203" s="123">
        <f t="shared" si="55"/>
        <v>0</v>
      </c>
      <c r="G203" s="123">
        <f t="shared" si="55"/>
        <v>0</v>
      </c>
      <c r="H203" s="123">
        <f t="shared" si="55"/>
        <v>0</v>
      </c>
    </row>
    <row r="204" spans="2:8" hidden="1" outlineLevel="2">
      <c r="B204" s="124" t="s">
        <v>290</v>
      </c>
      <c r="C204" s="125">
        <f>Project_profitability!C187</f>
        <v>0</v>
      </c>
      <c r="D204" s="125">
        <f>Project_profitability!D187</f>
        <v>0</v>
      </c>
      <c r="E204" s="125">
        <f>Project_profitability!E187</f>
        <v>0</v>
      </c>
      <c r="F204" s="125">
        <f>Project_profitability!F187</f>
        <v>0</v>
      </c>
      <c r="G204" s="125">
        <f>Project_profitability!G187</f>
        <v>0</v>
      </c>
      <c r="H204" s="125">
        <f>Project_profitability!H187</f>
        <v>0</v>
      </c>
    </row>
    <row r="205" spans="2:8" hidden="1" outlineLevel="2">
      <c r="B205" s="128" t="s">
        <v>232</v>
      </c>
      <c r="C205" s="129">
        <f t="shared" ref="C205:H205" si="56">C203+C200-C204</f>
        <v>8.4000000000000075E-2</v>
      </c>
      <c r="D205" s="129">
        <f t="shared" si="56"/>
        <v>0</v>
      </c>
      <c r="E205" s="129">
        <f t="shared" si="56"/>
        <v>0</v>
      </c>
      <c r="F205" s="129">
        <f t="shared" si="56"/>
        <v>0</v>
      </c>
      <c r="G205" s="129">
        <f t="shared" si="56"/>
        <v>0</v>
      </c>
      <c r="H205" s="129">
        <f t="shared" si="56"/>
        <v>0</v>
      </c>
    </row>
    <row r="206" spans="2:8" hidden="1" outlineLevel="1">
      <c r="B206" s="130" t="s">
        <v>233</v>
      </c>
      <c r="C206" s="121"/>
      <c r="D206" s="121"/>
      <c r="E206" s="121"/>
      <c r="F206" s="121"/>
      <c r="G206" s="121"/>
      <c r="H206" s="121">
        <f>Project_profitability!$H$24</f>
        <v>0</v>
      </c>
    </row>
    <row r="207" spans="2:8" hidden="1" outlineLevel="2">
      <c r="B207" s="133" t="s">
        <v>234</v>
      </c>
      <c r="C207" s="134">
        <f t="shared" ref="C207:H207" si="57">C205-C196+C206</f>
        <v>8.4000000000000075E-2</v>
      </c>
      <c r="D207" s="134">
        <f t="shared" si="57"/>
        <v>0</v>
      </c>
      <c r="E207" s="134">
        <f t="shared" si="57"/>
        <v>0</v>
      </c>
      <c r="F207" s="134">
        <f t="shared" si="57"/>
        <v>0</v>
      </c>
      <c r="G207" s="134">
        <f t="shared" si="57"/>
        <v>0</v>
      </c>
      <c r="H207" s="134">
        <f t="shared" si="57"/>
        <v>0</v>
      </c>
    </row>
    <row r="208" spans="2:8" collapsed="1">
      <c r="B208" s="6"/>
      <c r="C208" s="103"/>
      <c r="D208" s="103"/>
      <c r="E208" s="103"/>
      <c r="F208" s="103"/>
      <c r="G208" s="103"/>
      <c r="H208" s="103"/>
    </row>
    <row r="209" spans="2:8">
      <c r="B209" s="6"/>
    </row>
    <row r="210" spans="2:8">
      <c r="B210" s="136" t="s">
        <v>235</v>
      </c>
      <c r="C210" s="137">
        <v>0.06</v>
      </c>
    </row>
    <row r="211" spans="2:8">
      <c r="B211" s="138" t="s">
        <v>236</v>
      </c>
      <c r="C211" s="139">
        <f>NPV(C210,C207:H207)</f>
        <v>7.924528301886799E-2</v>
      </c>
    </row>
    <row r="212" spans="2:8">
      <c r="B212" s="140" t="s">
        <v>237</v>
      </c>
      <c r="C212" s="141" t="e">
        <f>IRR(C207:H207,C210)</f>
        <v>#NUM!</v>
      </c>
    </row>
    <row r="214" spans="2:8">
      <c r="B214" s="80" t="s">
        <v>299</v>
      </c>
    </row>
    <row r="215" spans="2:8" hidden="1" outlineLevel="2">
      <c r="B215" s="359"/>
      <c r="C215" s="151" t="s">
        <v>106</v>
      </c>
      <c r="D215" s="151"/>
      <c r="E215" s="151"/>
      <c r="F215" s="151"/>
      <c r="G215" s="151"/>
      <c r="H215" s="151"/>
    </row>
    <row r="216" spans="2:8" hidden="1" outlineLevel="2">
      <c r="B216" s="359"/>
      <c r="C216" s="152">
        <v>1</v>
      </c>
      <c r="D216" s="152">
        <v>2</v>
      </c>
      <c r="E216" s="152">
        <v>3</v>
      </c>
      <c r="F216" s="152">
        <v>4</v>
      </c>
      <c r="G216" s="152">
        <v>5</v>
      </c>
      <c r="H216" s="152">
        <v>6</v>
      </c>
    </row>
    <row r="217" spans="2:8" hidden="1" outlineLevel="2">
      <c r="B217" s="111" t="s">
        <v>222</v>
      </c>
      <c r="C217" s="113">
        <f>Project_profitability!C14</f>
        <v>0</v>
      </c>
      <c r="D217" s="113">
        <f>Project_profitability!D14</f>
        <v>0</v>
      </c>
      <c r="E217" s="113"/>
      <c r="F217" s="112"/>
      <c r="G217" s="112"/>
      <c r="H217" s="112"/>
    </row>
    <row r="218" spans="2:8" hidden="1" outlineLevel="2">
      <c r="B218" s="116" t="s">
        <v>223</v>
      </c>
      <c r="C218" s="82">
        <f>Project_profitability!C15*(1+'Sensitivity analysis project'!$D$15)</f>
        <v>0.9</v>
      </c>
      <c r="D218" s="82">
        <f>Project_profitability!D15*(1+'Sensitivity analysis project'!$D$15)</f>
        <v>0</v>
      </c>
      <c r="E218" s="82">
        <f>Project_profitability!E15*(1+'Sensitivity analysis project'!$D$15)</f>
        <v>0</v>
      </c>
      <c r="F218" s="82">
        <f>Project_profitability!F15*(1+'Sensitivity analysis project'!$D$15)</f>
        <v>0</v>
      </c>
      <c r="G218" s="82">
        <f>Project_profitability!G15*(1+'Sensitivity analysis project'!$D$15)</f>
        <v>0</v>
      </c>
      <c r="H218" s="82">
        <f>Project_profitability!H15*(1+'Sensitivity analysis project'!$D$15)</f>
        <v>0</v>
      </c>
    </row>
    <row r="219" spans="2:8" ht="29.1" hidden="1" outlineLevel="2">
      <c r="B219" s="116" t="s">
        <v>225</v>
      </c>
      <c r="C219" s="82">
        <f>Project_profitability!C16</f>
        <v>1</v>
      </c>
      <c r="D219" s="82">
        <f>Project_profitability!D16</f>
        <v>0</v>
      </c>
      <c r="E219" s="82">
        <f>Project_profitability!E16</f>
        <v>0</v>
      </c>
      <c r="F219" s="82">
        <f>Project_profitability!F16</f>
        <v>0</v>
      </c>
      <c r="G219" s="82">
        <f>Project_profitability!G16</f>
        <v>0</v>
      </c>
      <c r="H219" s="82">
        <f>Project_profitability!H16</f>
        <v>0</v>
      </c>
    </row>
    <row r="220" spans="2:8" ht="29.1" hidden="1" outlineLevel="2">
      <c r="B220" s="116" t="s">
        <v>227</v>
      </c>
      <c r="C220" s="118">
        <f t="shared" ref="C220:H220" si="58">C218-C219</f>
        <v>-9.9999999999999978E-2</v>
      </c>
      <c r="D220" s="118">
        <f t="shared" si="58"/>
        <v>0</v>
      </c>
      <c r="E220" s="118">
        <f t="shared" si="58"/>
        <v>0</v>
      </c>
      <c r="F220" s="118">
        <f t="shared" si="58"/>
        <v>0</v>
      </c>
      <c r="G220" s="118">
        <f t="shared" si="58"/>
        <v>0</v>
      </c>
      <c r="H220" s="118">
        <f t="shared" si="58"/>
        <v>0</v>
      </c>
    </row>
    <row r="221" spans="2:8" hidden="1" outlineLevel="2">
      <c r="B221" s="120" t="s">
        <v>228</v>
      </c>
      <c r="C221" s="121">
        <f>Project_profitability!C18</f>
        <v>0</v>
      </c>
      <c r="D221" s="121">
        <f>Project_profitability!D18</f>
        <v>0</v>
      </c>
      <c r="E221" s="121">
        <f>Project_profitability!E18</f>
        <v>0</v>
      </c>
      <c r="F221" s="121">
        <f>Project_profitability!F18</f>
        <v>0</v>
      </c>
      <c r="G221" s="121">
        <f>Project_profitability!G18</f>
        <v>0</v>
      </c>
      <c r="H221" s="121">
        <f>Project_profitability!H18</f>
        <v>0</v>
      </c>
    </row>
    <row r="222" spans="2:8" hidden="1" outlineLevel="2">
      <c r="B222" s="111" t="s">
        <v>229</v>
      </c>
      <c r="C222" s="118">
        <f t="shared" ref="C222:H222" si="59">C220-C221</f>
        <v>-9.9999999999999978E-2</v>
      </c>
      <c r="D222" s="118">
        <f t="shared" si="59"/>
        <v>0</v>
      </c>
      <c r="E222" s="118">
        <f t="shared" si="59"/>
        <v>0</v>
      </c>
      <c r="F222" s="118">
        <f t="shared" si="59"/>
        <v>0</v>
      </c>
      <c r="G222" s="118">
        <f t="shared" si="59"/>
        <v>0</v>
      </c>
      <c r="H222" s="118">
        <f t="shared" si="59"/>
        <v>0</v>
      </c>
    </row>
    <row r="223" spans="2:8" hidden="1" outlineLevel="2">
      <c r="B223" s="116" t="s">
        <v>230</v>
      </c>
      <c r="C223" s="82">
        <f t="shared" ref="C223:H223" si="60">C222*0.16</f>
        <v>-1.5999999999999997E-2</v>
      </c>
      <c r="D223" s="82">
        <f t="shared" si="60"/>
        <v>0</v>
      </c>
      <c r="E223" s="82">
        <f t="shared" si="60"/>
        <v>0</v>
      </c>
      <c r="F223" s="82">
        <f t="shared" si="60"/>
        <v>0</v>
      </c>
      <c r="G223" s="82">
        <f t="shared" si="60"/>
        <v>0</v>
      </c>
      <c r="H223" s="82">
        <f t="shared" si="60"/>
        <v>0</v>
      </c>
    </row>
    <row r="224" spans="2:8" hidden="1" outlineLevel="2">
      <c r="B224" s="122" t="s">
        <v>231</v>
      </c>
      <c r="C224" s="123">
        <f t="shared" ref="C224:H224" si="61">C222-C223</f>
        <v>-8.3999999999999977E-2</v>
      </c>
      <c r="D224" s="123">
        <f t="shared" si="61"/>
        <v>0</v>
      </c>
      <c r="E224" s="123">
        <f t="shared" si="61"/>
        <v>0</v>
      </c>
      <c r="F224" s="123">
        <f t="shared" si="61"/>
        <v>0</v>
      </c>
      <c r="G224" s="123">
        <f t="shared" si="61"/>
        <v>0</v>
      </c>
      <c r="H224" s="123">
        <f t="shared" si="61"/>
        <v>0</v>
      </c>
    </row>
    <row r="225" spans="2:8" hidden="1" outlineLevel="2">
      <c r="B225" s="124" t="s">
        <v>290</v>
      </c>
      <c r="C225" s="125">
        <f t="shared" ref="C225:H225" si="62">C204</f>
        <v>0</v>
      </c>
      <c r="D225" s="125">
        <f t="shared" si="62"/>
        <v>0</v>
      </c>
      <c r="E225" s="125">
        <f t="shared" si="62"/>
        <v>0</v>
      </c>
      <c r="F225" s="125">
        <f t="shared" si="62"/>
        <v>0</v>
      </c>
      <c r="G225" s="125">
        <f t="shared" si="62"/>
        <v>0</v>
      </c>
      <c r="H225" s="125">
        <f t="shared" si="62"/>
        <v>0</v>
      </c>
    </row>
    <row r="226" spans="2:8" hidden="1" outlineLevel="2">
      <c r="B226" s="128" t="s">
        <v>232</v>
      </c>
      <c r="C226" s="129">
        <f t="shared" ref="C226:H226" si="63">C224+C221-C225</f>
        <v>-8.3999999999999977E-2</v>
      </c>
      <c r="D226" s="129">
        <f t="shared" si="63"/>
        <v>0</v>
      </c>
      <c r="E226" s="129">
        <f t="shared" si="63"/>
        <v>0</v>
      </c>
      <c r="F226" s="129">
        <f t="shared" si="63"/>
        <v>0</v>
      </c>
      <c r="G226" s="129">
        <f t="shared" si="63"/>
        <v>0</v>
      </c>
      <c r="H226" s="129">
        <f t="shared" si="63"/>
        <v>0</v>
      </c>
    </row>
    <row r="227" spans="2:8" hidden="1" outlineLevel="1">
      <c r="B227" s="130" t="s">
        <v>233</v>
      </c>
      <c r="C227" s="121"/>
      <c r="D227" s="121"/>
      <c r="E227" s="121"/>
      <c r="F227" s="121"/>
      <c r="G227" s="121"/>
      <c r="H227" s="121">
        <f>Project_profitability!$H$24</f>
        <v>0</v>
      </c>
    </row>
    <row r="228" spans="2:8" hidden="1" outlineLevel="2">
      <c r="B228" s="133" t="s">
        <v>234</v>
      </c>
      <c r="C228" s="134">
        <f t="shared" ref="C228:H228" si="64">C226-C217+C227</f>
        <v>-8.3999999999999977E-2</v>
      </c>
      <c r="D228" s="134">
        <f t="shared" si="64"/>
        <v>0</v>
      </c>
      <c r="E228" s="134">
        <f t="shared" si="64"/>
        <v>0</v>
      </c>
      <c r="F228" s="134">
        <f t="shared" si="64"/>
        <v>0</v>
      </c>
      <c r="G228" s="134">
        <f t="shared" si="64"/>
        <v>0</v>
      </c>
      <c r="H228" s="134">
        <f t="shared" si="64"/>
        <v>0</v>
      </c>
    </row>
    <row r="229" spans="2:8" collapsed="1">
      <c r="B229" s="6"/>
      <c r="C229" s="103"/>
      <c r="D229" s="103"/>
      <c r="E229" s="103"/>
      <c r="F229" s="103"/>
      <c r="G229" s="103"/>
      <c r="H229" s="103"/>
    </row>
    <row r="230" spans="2:8">
      <c r="B230" s="6"/>
    </row>
    <row r="231" spans="2:8">
      <c r="B231" s="136" t="s">
        <v>235</v>
      </c>
      <c r="C231" s="137">
        <v>0.06</v>
      </c>
    </row>
    <row r="232" spans="2:8">
      <c r="B232" s="138" t="s">
        <v>236</v>
      </c>
      <c r="C232" s="139">
        <f>NPV(C231,C228:H228)</f>
        <v>-7.9245283018867893E-2</v>
      </c>
    </row>
    <row r="233" spans="2:8">
      <c r="B233" s="140" t="s">
        <v>237</v>
      </c>
      <c r="C233" s="141" t="e">
        <f>IRR(C228:H228,C231)</f>
        <v>#NUM!</v>
      </c>
    </row>
    <row r="236" spans="2:8">
      <c r="B236" s="80" t="s">
        <v>300</v>
      </c>
    </row>
    <row r="237" spans="2:8" hidden="1" outlineLevel="2">
      <c r="B237" s="359"/>
      <c r="C237" s="151" t="s">
        <v>106</v>
      </c>
      <c r="D237" s="151"/>
      <c r="E237" s="151"/>
      <c r="F237" s="151"/>
      <c r="G237" s="151"/>
      <c r="H237" s="151"/>
    </row>
    <row r="238" spans="2:8" hidden="1" outlineLevel="2">
      <c r="B238" s="359"/>
      <c r="C238" s="152">
        <v>1</v>
      </c>
      <c r="D238" s="152">
        <v>2</v>
      </c>
      <c r="E238" s="152">
        <v>3</v>
      </c>
      <c r="F238" s="152">
        <v>4</v>
      </c>
      <c r="G238" s="152">
        <v>5</v>
      </c>
      <c r="H238" s="152">
        <v>6</v>
      </c>
    </row>
    <row r="239" spans="2:8" hidden="1" outlineLevel="2">
      <c r="B239" s="111" t="s">
        <v>222</v>
      </c>
      <c r="C239" s="113">
        <f>Project_profitability!C14</f>
        <v>0</v>
      </c>
      <c r="D239" s="113">
        <f>Project_profitability!D14</f>
        <v>0</v>
      </c>
      <c r="E239" s="113"/>
      <c r="F239" s="112"/>
      <c r="G239" s="112"/>
      <c r="H239" s="112"/>
    </row>
    <row r="240" spans="2:8" hidden="1" outlineLevel="2">
      <c r="B240" s="116" t="s">
        <v>223</v>
      </c>
      <c r="C240" s="82">
        <f>Project_profitability!C15*(1+'Sensitivity analysis project'!$D$16)</f>
        <v>1.05</v>
      </c>
      <c r="D240" s="82">
        <f>Project_profitability!D15*(1+'Sensitivity analysis project'!$D$16)</f>
        <v>0</v>
      </c>
      <c r="E240" s="82">
        <f>Project_profitability!E15*(1+'Sensitivity analysis project'!$D$16)</f>
        <v>0</v>
      </c>
      <c r="F240" s="82">
        <f>Project_profitability!F15*(1+'Sensitivity analysis project'!$D$16)</f>
        <v>0</v>
      </c>
      <c r="G240" s="82">
        <f>Project_profitability!G15*(1+'Sensitivity analysis project'!$D$16)</f>
        <v>0</v>
      </c>
      <c r="H240" s="82">
        <f>Project_profitability!H15*(1+'Sensitivity analysis project'!$D$16)</f>
        <v>0</v>
      </c>
    </row>
    <row r="241" spans="2:8" ht="29.1" hidden="1" outlineLevel="2">
      <c r="B241" s="116" t="s">
        <v>225</v>
      </c>
      <c r="C241" s="82">
        <f>Project_profitability!C16</f>
        <v>1</v>
      </c>
      <c r="D241" s="82">
        <f>Project_profitability!D16</f>
        <v>0</v>
      </c>
      <c r="E241" s="82">
        <f>Project_profitability!E16</f>
        <v>0</v>
      </c>
      <c r="F241" s="82">
        <f>Project_profitability!F16</f>
        <v>0</v>
      </c>
      <c r="G241" s="82">
        <f>Project_profitability!G16</f>
        <v>0</v>
      </c>
      <c r="H241" s="82">
        <f>Project_profitability!H16</f>
        <v>0</v>
      </c>
    </row>
    <row r="242" spans="2:8" ht="29.1" hidden="1" outlineLevel="2">
      <c r="B242" s="116" t="s">
        <v>227</v>
      </c>
      <c r="C242" s="118">
        <f t="shared" ref="C242:H242" si="65">C240-C241</f>
        <v>5.0000000000000044E-2</v>
      </c>
      <c r="D242" s="118">
        <f t="shared" si="65"/>
        <v>0</v>
      </c>
      <c r="E242" s="118">
        <f t="shared" si="65"/>
        <v>0</v>
      </c>
      <c r="F242" s="118">
        <f t="shared" si="65"/>
        <v>0</v>
      </c>
      <c r="G242" s="118">
        <f t="shared" si="65"/>
        <v>0</v>
      </c>
      <c r="H242" s="118">
        <f t="shared" si="65"/>
        <v>0</v>
      </c>
    </row>
    <row r="243" spans="2:8" hidden="1" outlineLevel="2">
      <c r="B243" s="120" t="s">
        <v>228</v>
      </c>
      <c r="C243" s="121">
        <f>Project_profitability!C18</f>
        <v>0</v>
      </c>
      <c r="D243" s="121">
        <f>Project_profitability!D18</f>
        <v>0</v>
      </c>
      <c r="E243" s="121">
        <f>Project_profitability!E18</f>
        <v>0</v>
      </c>
      <c r="F243" s="121">
        <f>Project_profitability!F18</f>
        <v>0</v>
      </c>
      <c r="G243" s="121">
        <f>Project_profitability!G18</f>
        <v>0</v>
      </c>
      <c r="H243" s="121">
        <f>Project_profitability!H18</f>
        <v>0</v>
      </c>
    </row>
    <row r="244" spans="2:8" hidden="1" outlineLevel="2">
      <c r="B244" s="111" t="s">
        <v>229</v>
      </c>
      <c r="C244" s="118">
        <f t="shared" ref="C244:H244" si="66">C242-C243</f>
        <v>5.0000000000000044E-2</v>
      </c>
      <c r="D244" s="118">
        <f t="shared" si="66"/>
        <v>0</v>
      </c>
      <c r="E244" s="118">
        <f t="shared" si="66"/>
        <v>0</v>
      </c>
      <c r="F244" s="118">
        <f t="shared" si="66"/>
        <v>0</v>
      </c>
      <c r="G244" s="118">
        <f t="shared" si="66"/>
        <v>0</v>
      </c>
      <c r="H244" s="118">
        <f t="shared" si="66"/>
        <v>0</v>
      </c>
    </row>
    <row r="245" spans="2:8" hidden="1" outlineLevel="2">
      <c r="B245" s="116" t="s">
        <v>230</v>
      </c>
      <c r="C245" s="82">
        <f t="shared" ref="C245:H245" si="67">C244*0.16</f>
        <v>8.0000000000000071E-3</v>
      </c>
      <c r="D245" s="82">
        <f t="shared" si="67"/>
        <v>0</v>
      </c>
      <c r="E245" s="82">
        <f t="shared" si="67"/>
        <v>0</v>
      </c>
      <c r="F245" s="82">
        <f t="shared" si="67"/>
        <v>0</v>
      </c>
      <c r="G245" s="82">
        <f t="shared" si="67"/>
        <v>0</v>
      </c>
      <c r="H245" s="82">
        <f t="shared" si="67"/>
        <v>0</v>
      </c>
    </row>
    <row r="246" spans="2:8" hidden="1" outlineLevel="2">
      <c r="B246" s="122" t="s">
        <v>231</v>
      </c>
      <c r="C246" s="123">
        <f t="shared" ref="C246:H246" si="68">C244-C245</f>
        <v>4.2000000000000037E-2</v>
      </c>
      <c r="D246" s="123">
        <f t="shared" si="68"/>
        <v>0</v>
      </c>
      <c r="E246" s="123">
        <f t="shared" si="68"/>
        <v>0</v>
      </c>
      <c r="F246" s="123">
        <f t="shared" si="68"/>
        <v>0</v>
      </c>
      <c r="G246" s="123">
        <f t="shared" si="68"/>
        <v>0</v>
      </c>
      <c r="H246" s="123">
        <f t="shared" si="68"/>
        <v>0</v>
      </c>
    </row>
    <row r="247" spans="2:8" hidden="1" outlineLevel="2">
      <c r="B247" s="124" t="s">
        <v>290</v>
      </c>
      <c r="C247" s="125">
        <f>Project_profitability!C228</f>
        <v>0</v>
      </c>
      <c r="D247" s="125">
        <f>Project_profitability!D228</f>
        <v>0</v>
      </c>
      <c r="E247" s="125">
        <f>Project_profitability!E228</f>
        <v>0</v>
      </c>
      <c r="F247" s="125">
        <f>Project_profitability!F228</f>
        <v>0</v>
      </c>
      <c r="G247" s="125">
        <f>Project_profitability!G228</f>
        <v>0</v>
      </c>
      <c r="H247" s="125">
        <f>Project_profitability!H228</f>
        <v>0</v>
      </c>
    </row>
    <row r="248" spans="2:8" hidden="1" outlineLevel="2">
      <c r="B248" s="128" t="s">
        <v>232</v>
      </c>
      <c r="C248" s="129">
        <f t="shared" ref="C248:H248" si="69">C246+C243-C247</f>
        <v>4.2000000000000037E-2</v>
      </c>
      <c r="D248" s="129">
        <f t="shared" si="69"/>
        <v>0</v>
      </c>
      <c r="E248" s="129">
        <f t="shared" si="69"/>
        <v>0</v>
      </c>
      <c r="F248" s="129">
        <f t="shared" si="69"/>
        <v>0</v>
      </c>
      <c r="G248" s="129">
        <f t="shared" si="69"/>
        <v>0</v>
      </c>
      <c r="H248" s="129">
        <f t="shared" si="69"/>
        <v>0</v>
      </c>
    </row>
    <row r="249" spans="2:8" hidden="1" outlineLevel="1">
      <c r="B249" s="130" t="s">
        <v>233</v>
      </c>
      <c r="C249" s="121"/>
      <c r="D249" s="121"/>
      <c r="E249" s="121"/>
      <c r="F249" s="121"/>
      <c r="G249" s="121"/>
      <c r="H249" s="121">
        <f>Project_profitability!$H$24</f>
        <v>0</v>
      </c>
    </row>
    <row r="250" spans="2:8" hidden="1" outlineLevel="2">
      <c r="B250" s="133" t="s">
        <v>234</v>
      </c>
      <c r="C250" s="134">
        <f t="shared" ref="C250:H250" si="70">C248-C239+C249</f>
        <v>4.2000000000000037E-2</v>
      </c>
      <c r="D250" s="134">
        <f t="shared" si="70"/>
        <v>0</v>
      </c>
      <c r="E250" s="134">
        <f t="shared" si="70"/>
        <v>0</v>
      </c>
      <c r="F250" s="134">
        <f t="shared" si="70"/>
        <v>0</v>
      </c>
      <c r="G250" s="134">
        <f t="shared" si="70"/>
        <v>0</v>
      </c>
      <c r="H250" s="134">
        <f t="shared" si="70"/>
        <v>0</v>
      </c>
    </row>
    <row r="251" spans="2:8" collapsed="1">
      <c r="B251" s="6"/>
      <c r="C251" s="103"/>
      <c r="D251" s="103"/>
      <c r="E251" s="103"/>
      <c r="F251" s="103"/>
      <c r="G251" s="103"/>
      <c r="H251" s="103"/>
    </row>
    <row r="252" spans="2:8">
      <c r="B252" s="6"/>
    </row>
    <row r="253" spans="2:8">
      <c r="B253" s="136" t="s">
        <v>235</v>
      </c>
      <c r="C253" s="137">
        <v>0.06</v>
      </c>
    </row>
    <row r="254" spans="2:8">
      <c r="B254" s="138" t="s">
        <v>236</v>
      </c>
      <c r="C254" s="139">
        <f>NPV(C253,C250:H250)</f>
        <v>3.9622641509433995E-2</v>
      </c>
    </row>
    <row r="255" spans="2:8">
      <c r="B255" s="140" t="s">
        <v>237</v>
      </c>
      <c r="C255" s="141" t="e">
        <f>IRR(C250:H250,C253)</f>
        <v>#NUM!</v>
      </c>
    </row>
    <row r="257" spans="2:8">
      <c r="B257" s="80" t="s">
        <v>301</v>
      </c>
    </row>
    <row r="258" spans="2:8" hidden="1" outlineLevel="2">
      <c r="B258" s="359"/>
      <c r="C258" s="151" t="s">
        <v>106</v>
      </c>
      <c r="D258" s="151"/>
      <c r="E258" s="151"/>
      <c r="F258" s="151"/>
      <c r="G258" s="151"/>
      <c r="H258" s="151"/>
    </row>
    <row r="259" spans="2:8" hidden="1" outlineLevel="2">
      <c r="B259" s="359"/>
      <c r="C259" s="152">
        <v>1</v>
      </c>
      <c r="D259" s="152">
        <v>2</v>
      </c>
      <c r="E259" s="152">
        <v>3</v>
      </c>
      <c r="F259" s="152">
        <v>4</v>
      </c>
      <c r="G259" s="152">
        <v>5</v>
      </c>
      <c r="H259" s="152">
        <v>6</v>
      </c>
    </row>
    <row r="260" spans="2:8" hidden="1" outlineLevel="2">
      <c r="B260" s="111" t="s">
        <v>222</v>
      </c>
      <c r="C260" s="113">
        <f>Project_profitability!C14</f>
        <v>0</v>
      </c>
      <c r="D260" s="113">
        <f>Project_profitability!D14</f>
        <v>0</v>
      </c>
      <c r="E260" s="113"/>
      <c r="F260" s="112"/>
      <c r="G260" s="112"/>
      <c r="H260" s="112"/>
    </row>
    <row r="261" spans="2:8" hidden="1" outlineLevel="2">
      <c r="B261" s="116" t="s">
        <v>223</v>
      </c>
      <c r="C261" s="82">
        <f>Project_profitability!C15*(1+'Sensitivity analysis project'!$D$17)</f>
        <v>0.95</v>
      </c>
      <c r="D261" s="82">
        <f>Project_profitability!D15*(1+'Sensitivity analysis project'!$D$17)</f>
        <v>0</v>
      </c>
      <c r="E261" s="82">
        <f>Project_profitability!E15*(1+'Sensitivity analysis project'!$D$17)</f>
        <v>0</v>
      </c>
      <c r="F261" s="82">
        <f>Project_profitability!F15*(1+'Sensitivity analysis project'!$D$17)</f>
        <v>0</v>
      </c>
      <c r="G261" s="82">
        <f>Project_profitability!G15*(1+'Sensitivity analysis project'!$D$17)</f>
        <v>0</v>
      </c>
      <c r="H261" s="82">
        <f>Project_profitability!H15*(1+'Sensitivity analysis project'!$D$17)</f>
        <v>0</v>
      </c>
    </row>
    <row r="262" spans="2:8" ht="29.1" hidden="1" outlineLevel="2">
      <c r="B262" s="116" t="s">
        <v>225</v>
      </c>
      <c r="C262" s="82">
        <f>Project_profitability!C16</f>
        <v>1</v>
      </c>
      <c r="D262" s="82">
        <f>Project_profitability!D16</f>
        <v>0</v>
      </c>
      <c r="E262" s="82">
        <f>Project_profitability!E16</f>
        <v>0</v>
      </c>
      <c r="F262" s="82">
        <f>Project_profitability!F16</f>
        <v>0</v>
      </c>
      <c r="G262" s="82">
        <f>Project_profitability!G16</f>
        <v>0</v>
      </c>
      <c r="H262" s="82">
        <f>Project_profitability!H16</f>
        <v>0</v>
      </c>
    </row>
    <row r="263" spans="2:8" ht="29.1" hidden="1" outlineLevel="2">
      <c r="B263" s="116" t="s">
        <v>227</v>
      </c>
      <c r="C263" s="118">
        <f t="shared" ref="C263:H263" si="71">C261-C262</f>
        <v>-5.0000000000000044E-2</v>
      </c>
      <c r="D263" s="118">
        <f t="shared" si="71"/>
        <v>0</v>
      </c>
      <c r="E263" s="118">
        <f t="shared" si="71"/>
        <v>0</v>
      </c>
      <c r="F263" s="118">
        <f t="shared" si="71"/>
        <v>0</v>
      </c>
      <c r="G263" s="118">
        <f t="shared" si="71"/>
        <v>0</v>
      </c>
      <c r="H263" s="118">
        <f t="shared" si="71"/>
        <v>0</v>
      </c>
    </row>
    <row r="264" spans="2:8" hidden="1" outlineLevel="2">
      <c r="B264" s="120" t="s">
        <v>228</v>
      </c>
      <c r="C264" s="121">
        <f>Project_profitability!C18</f>
        <v>0</v>
      </c>
      <c r="D264" s="121">
        <f>Project_profitability!D18</f>
        <v>0</v>
      </c>
      <c r="E264" s="121">
        <f>Project_profitability!E18</f>
        <v>0</v>
      </c>
      <c r="F264" s="121">
        <f>Project_profitability!F18</f>
        <v>0</v>
      </c>
      <c r="G264" s="121">
        <f>Project_profitability!G18</f>
        <v>0</v>
      </c>
      <c r="H264" s="121">
        <f>Project_profitability!H18</f>
        <v>0</v>
      </c>
    </row>
    <row r="265" spans="2:8" hidden="1" outlineLevel="2">
      <c r="B265" s="111" t="s">
        <v>229</v>
      </c>
      <c r="C265" s="118">
        <f t="shared" ref="C265:H265" si="72">C263-C264</f>
        <v>-5.0000000000000044E-2</v>
      </c>
      <c r="D265" s="118">
        <f t="shared" si="72"/>
        <v>0</v>
      </c>
      <c r="E265" s="118">
        <f t="shared" si="72"/>
        <v>0</v>
      </c>
      <c r="F265" s="118">
        <f t="shared" si="72"/>
        <v>0</v>
      </c>
      <c r="G265" s="118">
        <f t="shared" si="72"/>
        <v>0</v>
      </c>
      <c r="H265" s="118">
        <f t="shared" si="72"/>
        <v>0</v>
      </c>
    </row>
    <row r="266" spans="2:8" hidden="1" outlineLevel="2">
      <c r="B266" s="116" t="s">
        <v>230</v>
      </c>
      <c r="C266" s="82">
        <f t="shared" ref="C266:H266" si="73">C265*0.16</f>
        <v>-8.0000000000000071E-3</v>
      </c>
      <c r="D266" s="82">
        <f t="shared" si="73"/>
        <v>0</v>
      </c>
      <c r="E266" s="82">
        <f t="shared" si="73"/>
        <v>0</v>
      </c>
      <c r="F266" s="82">
        <f t="shared" si="73"/>
        <v>0</v>
      </c>
      <c r="G266" s="82">
        <f t="shared" si="73"/>
        <v>0</v>
      </c>
      <c r="H266" s="82">
        <f t="shared" si="73"/>
        <v>0</v>
      </c>
    </row>
    <row r="267" spans="2:8" hidden="1" outlineLevel="2">
      <c r="B267" s="122" t="s">
        <v>231</v>
      </c>
      <c r="C267" s="123">
        <f t="shared" ref="C267:H267" si="74">C265-C266</f>
        <v>-4.2000000000000037E-2</v>
      </c>
      <c r="D267" s="123">
        <f t="shared" si="74"/>
        <v>0</v>
      </c>
      <c r="E267" s="123">
        <f t="shared" si="74"/>
        <v>0</v>
      </c>
      <c r="F267" s="123">
        <f t="shared" si="74"/>
        <v>0</v>
      </c>
      <c r="G267" s="123">
        <f t="shared" si="74"/>
        <v>0</v>
      </c>
      <c r="H267" s="123">
        <f t="shared" si="74"/>
        <v>0</v>
      </c>
    </row>
    <row r="268" spans="2:8" hidden="1" outlineLevel="2">
      <c r="B268" s="124" t="s">
        <v>290</v>
      </c>
      <c r="C268" s="125">
        <f t="shared" ref="C268:H268" si="75">C247</f>
        <v>0</v>
      </c>
      <c r="D268" s="125">
        <f t="shared" si="75"/>
        <v>0</v>
      </c>
      <c r="E268" s="125">
        <f t="shared" si="75"/>
        <v>0</v>
      </c>
      <c r="F268" s="125">
        <f t="shared" si="75"/>
        <v>0</v>
      </c>
      <c r="G268" s="125">
        <f t="shared" si="75"/>
        <v>0</v>
      </c>
      <c r="H268" s="125">
        <f t="shared" si="75"/>
        <v>0</v>
      </c>
    </row>
    <row r="269" spans="2:8" hidden="1" outlineLevel="2">
      <c r="B269" s="128" t="s">
        <v>232</v>
      </c>
      <c r="C269" s="129">
        <f t="shared" ref="C269:H269" si="76">C267+C264-C268</f>
        <v>-4.2000000000000037E-2</v>
      </c>
      <c r="D269" s="129">
        <f t="shared" si="76"/>
        <v>0</v>
      </c>
      <c r="E269" s="129">
        <f t="shared" si="76"/>
        <v>0</v>
      </c>
      <c r="F269" s="129">
        <f t="shared" si="76"/>
        <v>0</v>
      </c>
      <c r="G269" s="129">
        <f t="shared" si="76"/>
        <v>0</v>
      </c>
      <c r="H269" s="129">
        <f t="shared" si="76"/>
        <v>0</v>
      </c>
    </row>
    <row r="270" spans="2:8" hidden="1" outlineLevel="1">
      <c r="B270" s="130" t="s">
        <v>233</v>
      </c>
      <c r="C270" s="121"/>
      <c r="D270" s="121"/>
      <c r="E270" s="121"/>
      <c r="F270" s="121"/>
      <c r="G270" s="121"/>
      <c r="H270" s="121">
        <f>Project_profitability!$H$24</f>
        <v>0</v>
      </c>
    </row>
    <row r="271" spans="2:8" hidden="1" outlineLevel="2">
      <c r="B271" s="133" t="s">
        <v>234</v>
      </c>
      <c r="C271" s="134">
        <f t="shared" ref="C271:H271" si="77">C269-C260+C270</f>
        <v>-4.2000000000000037E-2</v>
      </c>
      <c r="D271" s="134">
        <f t="shared" si="77"/>
        <v>0</v>
      </c>
      <c r="E271" s="134">
        <f t="shared" si="77"/>
        <v>0</v>
      </c>
      <c r="F271" s="134">
        <f t="shared" si="77"/>
        <v>0</v>
      </c>
      <c r="G271" s="134">
        <f t="shared" si="77"/>
        <v>0</v>
      </c>
      <c r="H271" s="134">
        <f t="shared" si="77"/>
        <v>0</v>
      </c>
    </row>
    <row r="272" spans="2:8" collapsed="1">
      <c r="B272" s="6"/>
      <c r="C272" s="103"/>
      <c r="D272" s="103"/>
      <c r="E272" s="103"/>
      <c r="F272" s="103"/>
      <c r="G272" s="103"/>
      <c r="H272" s="103"/>
    </row>
    <row r="273" spans="2:3">
      <c r="B273" s="6"/>
    </row>
    <row r="274" spans="2:3">
      <c r="B274" s="136" t="s">
        <v>235</v>
      </c>
      <c r="C274" s="137">
        <v>0.06</v>
      </c>
    </row>
    <row r="275" spans="2:3">
      <c r="B275" s="138" t="s">
        <v>236</v>
      </c>
      <c r="C275" s="139">
        <f>NPV(C274,C271:H271)</f>
        <v>-3.9622641509433995E-2</v>
      </c>
    </row>
    <row r="276" spans="2:3">
      <c r="B276" s="140" t="s">
        <v>237</v>
      </c>
      <c r="C276" s="141" t="e">
        <f>IRR(C271:H271,C274)</f>
        <v>#NUM!</v>
      </c>
    </row>
  </sheetData>
  <sheetProtection algorithmName="SHA-512" hashValue="DzRRC46SBdDZU9X6PefGriCI1W3kdhByhxI3YwEfAkA9EAz5ZhmuJ0HgwAbIn9oJ/0LDDQ5eZMoPi1S/+ZSOUg==" saltValue="CaqiuzLcqSAAJLPxcKnPIQ==" spinCount="100000" sheet="1" objects="1" scenarios="1"/>
  <mergeCells count="15">
    <mergeCell ref="B65:B66"/>
    <mergeCell ref="B6:B9"/>
    <mergeCell ref="B10:B13"/>
    <mergeCell ref="B14:B17"/>
    <mergeCell ref="B22:B23"/>
    <mergeCell ref="B43:B44"/>
    <mergeCell ref="B215:B216"/>
    <mergeCell ref="B237:B238"/>
    <mergeCell ref="B258:B259"/>
    <mergeCell ref="B86:B87"/>
    <mergeCell ref="B108:B109"/>
    <mergeCell ref="B129:B130"/>
    <mergeCell ref="B151:B152"/>
    <mergeCell ref="B172:B173"/>
    <mergeCell ref="B194:B195"/>
  </mergeCells>
  <conditionalFormatting sqref="E6:E17">
    <cfRule type="cellIs" dxfId="2" priority="2" stopIfTrue="1" operator="lessThan">
      <formula>0</formula>
    </cfRule>
    <cfRule type="cellIs" dxfId="1" priority="3" stopIfTrue="1" operator="lessThan">
      <formula>-15870</formula>
    </cfRule>
  </conditionalFormatting>
  <conditionalFormatting sqref="F6:F17">
    <cfRule type="cellIs" dxfId="0" priority="1" stopIfTrue="1" operator="lessThan">
      <formula>0.06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85430B3FFFA94E83F7932E1DE93B77" ma:contentTypeVersion="21" ma:contentTypeDescription="Create a new document." ma:contentTypeScope="" ma:versionID="4dd6f830c42508b0b19dc3785acdfd94">
  <xsd:schema xmlns:xsd="http://www.w3.org/2001/XMLSchema" xmlns:xs="http://www.w3.org/2001/XMLSchema" xmlns:p="http://schemas.microsoft.com/office/2006/metadata/properties" xmlns:ns1="http://schemas.microsoft.com/sharepoint/v3" xmlns:ns2="6ee981c3-3e74-458b-9583-f389e4bc4216" xmlns:ns3="9afd52f1-5c19-4352-a00b-d9c21e944711" xmlns:ns4="62e8883c-5188-4302-a00a-120ef88c78b8" targetNamespace="http://schemas.microsoft.com/office/2006/metadata/properties" ma:root="true" ma:fieldsID="d45cf4320f632eb53f63236b41a4d656" ns1:_="" ns2:_="" ns3:_="" ns4:_="">
    <xsd:import namespace="http://schemas.microsoft.com/sharepoint/v3"/>
    <xsd:import namespace="6ee981c3-3e74-458b-9583-f389e4bc4216"/>
    <xsd:import namespace="9afd52f1-5c19-4352-a00b-d9c21e944711"/>
    <xsd:import namespace="62e8883c-5188-4302-a00a-120ef88c78b8"/>
    <xsd:element name="properties">
      <xsd:complexType>
        <xsd:sequence>
          <xsd:element name="documentManagement">
            <xsd:complexType>
              <xsd:all>
                <xsd:element ref="ns2:IN_DivisionName" minOccurs="0"/>
                <xsd:element ref="ns2:IN_DivisionNumber" minOccurs="0"/>
                <xsd:element ref="ns2:IN_ArchiveCaseNumber" minOccurs="0"/>
                <xsd:element ref="ns2:IN_ArchiveAccessCod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4:IN_Archiving_DocType" minOccurs="0"/>
                <xsd:element ref="ns3:MediaServiceAutoTags" minOccurs="0"/>
                <xsd:element ref="ns3:MediaServiceLocation" minOccurs="0"/>
                <xsd:element ref="ns3:MediaServiceOCR" minOccurs="0"/>
                <xsd:element ref="ns4:IN_Archiving_Archive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981c3-3e74-458b-9583-f389e4bc4216" elementFormDefault="qualified">
    <xsd:import namespace="http://schemas.microsoft.com/office/2006/documentManagement/types"/>
    <xsd:import namespace="http://schemas.microsoft.com/office/infopath/2007/PartnerControls"/>
    <xsd:element name="IN_DivisionName" ma:index="8" nillable="true" ma:displayName="Division name" ma:default="Brand Norway" ma:internalName="IN_DivisionName">
      <xsd:simpleType>
        <xsd:restriction base="dms:Text">
          <xsd:maxLength value="255"/>
        </xsd:restriction>
      </xsd:simpleType>
    </xsd:element>
    <xsd:element name="IN_DivisionNumber" ma:index="9" nillable="true" ma:displayName="Division number" ma:internalName="IN_DivisionNumber">
      <xsd:simpleType>
        <xsd:restriction base="dms:Text">
          <xsd:maxLength value="255"/>
        </xsd:restriction>
      </xsd:simpleType>
    </xsd:element>
    <xsd:element name="IN_ArchiveCaseNumber" ma:index="10" nillable="true" ma:displayName="Archive case number" ma:internalName="IN_ArchiveCaseNumber">
      <xsd:simpleType>
        <xsd:restriction base="dms:Text">
          <xsd:maxLength value="255"/>
        </xsd:restriction>
      </xsd:simpleType>
    </xsd:element>
    <xsd:element name="IN_ArchiveAccessCode" ma:index="11" nillable="true" ma:displayName="Archive access code" ma:default="UI" ma:internalName="IN_ArchiveAccessCod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52f1-5c19-4352-a00b-d9c21e944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9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8883c-5188-4302-a00a-120ef88c78b8" elementFormDefault="qualified">
    <xsd:import namespace="http://schemas.microsoft.com/office/2006/documentManagement/types"/>
    <xsd:import namespace="http://schemas.microsoft.com/office/infopath/2007/PartnerControls"/>
    <xsd:element name="IN_Archiving_DocType" ma:index="17" nillable="true" ma:displayName="Document Type" ma:default="Fundamental Document" ma:format="Dropdown" ma:internalName="IN_Archiving_DocType">
      <xsd:simpleType>
        <xsd:restriction base="dms:Choice">
          <xsd:enumeration value="Report"/>
          <xsd:enumeration value="Article"/>
          <xsd:enumeration value="Presentation"/>
          <xsd:enumeration value="Speech"/>
          <xsd:enumeration value="Fundamental Document"/>
          <xsd:enumeration value="Minutes of Meeting"/>
          <xsd:enumeration value="Other"/>
        </xsd:restriction>
      </xsd:simpleType>
    </xsd:element>
    <xsd:element name="IN_Archiving_ArchiveId" ma:index="21" nillable="true" ma:displayName="Archive Number" ma:description="Case number from ePhorte" ma:internalName="Archive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_ArchiveCaseNumber xmlns="6ee981c3-3e74-458b-9583-f389e4bc4216" xsi:nil="true"/>
    <IN_ArchiveAccessCode xmlns="6ee981c3-3e74-458b-9583-f389e4bc4216">UI</IN_ArchiveAccessCode>
    <IN_Archiving_DocType xmlns="62e8883c-5188-4302-a00a-120ef88c78b8">Fundamental Document</IN_Archiving_DocType>
    <IN_DivisionName xmlns="6ee981c3-3e74-458b-9583-f389e4bc4216">Brand Norway</IN_DivisionName>
    <IN_DivisionNumber xmlns="6ee981c3-3e74-458b-9583-f389e4bc4216" xsi:nil="true"/>
    <IN_Archiving_ArchiveId xmlns="62e8883c-5188-4302-a00a-120ef88c78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84C24C-7E6B-4DBD-9A17-EC1546761094}"/>
</file>

<file path=customXml/itemProps2.xml><?xml version="1.0" encoding="utf-8"?>
<ds:datastoreItem xmlns:ds="http://schemas.openxmlformats.org/officeDocument/2006/customXml" ds:itemID="{71C6413A-F8AF-428F-82D1-99DA0C5C7C4F}"/>
</file>

<file path=customXml/itemProps3.xml><?xml version="1.0" encoding="utf-8"?>
<ds:datastoreItem xmlns:ds="http://schemas.openxmlformats.org/officeDocument/2006/customXml" ds:itemID="{6D45422E-7BD2-4A24-B444-6AFD7E7CD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Konieczny</dc:creator>
  <cp:keywords/>
  <dc:description/>
  <cp:lastModifiedBy/>
  <cp:revision/>
  <dcterms:created xsi:type="dcterms:W3CDTF">2018-04-04T13:21:29Z</dcterms:created>
  <dcterms:modified xsi:type="dcterms:W3CDTF">2021-10-12T20:19:58Z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0x010100A985430B3FFFA94E83F7932E1DE93B77</vt:lpwstr>
  </property>
</Properties>
</file>