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nveigMølmenNergår\Downloads\"/>
    </mc:Choice>
  </mc:AlternateContent>
  <xr:revisionPtr revIDLastSave="0" documentId="8_{77A95BC6-2BE4-46D9-9656-9D5227A0CBEE}" xr6:coauthVersionLast="47" xr6:coauthVersionMax="47" xr10:uidLastSave="{00000000-0000-0000-0000-000000000000}"/>
  <bookViews>
    <workbookView xWindow="28680" yWindow="-120" windowWidth="51840" windowHeight="21120" xr2:uid="{00000000-000D-0000-FFFF-FFFF00000000}"/>
  </bookViews>
  <sheets>
    <sheet name="Jordbruksareal og mjølkekvote" sheetId="5" r:id="rId1"/>
    <sheet name="Spreieareal og lagerkapasitet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N57" i="1"/>
  <c r="L60" i="1"/>
  <c r="L59" i="1"/>
  <c r="L58" i="1"/>
  <c r="L57" i="1"/>
  <c r="L56" i="1" l="1"/>
  <c r="X102" i="1"/>
  <c r="X101" i="1"/>
  <c r="X100" i="1"/>
  <c r="X110" i="1" l="1"/>
  <c r="X111" i="1"/>
  <c r="X99" i="1"/>
  <c r="B8" i="1"/>
  <c r="G8" i="1"/>
  <c r="L66" i="1" l="1"/>
  <c r="L65" i="1"/>
  <c r="N43" i="5"/>
  <c r="L43" i="5"/>
  <c r="J43" i="5"/>
  <c r="H43" i="5"/>
  <c r="F43" i="5"/>
  <c r="D43" i="5"/>
  <c r="N29" i="5"/>
  <c r="L29" i="5"/>
  <c r="J29" i="5"/>
  <c r="H29" i="5"/>
  <c r="F29" i="5"/>
  <c r="D29" i="5"/>
  <c r="L61" i="1"/>
  <c r="L62" i="1"/>
  <c r="L63" i="1"/>
  <c r="G60" i="1"/>
  <c r="G59" i="1"/>
  <c r="G58" i="1"/>
  <c r="G57" i="1"/>
  <c r="G56" i="1"/>
  <c r="G31" i="1"/>
  <c r="G11" i="1"/>
  <c r="F14" i="1"/>
  <c r="L64" i="1" l="1"/>
  <c r="N30" i="5"/>
  <c r="L30" i="5"/>
  <c r="J30" i="5"/>
  <c r="H30" i="5"/>
  <c r="F30" i="5"/>
  <c r="D30" i="5"/>
  <c r="L71" i="5"/>
  <c r="D49" i="5" l="1"/>
  <c r="J49" i="5"/>
  <c r="D45" i="5" l="1"/>
  <c r="X31" i="1"/>
  <c r="X75" i="1" s="1"/>
  <c r="V31" i="1"/>
  <c r="V75" i="1" s="1"/>
  <c r="S31" i="1"/>
  <c r="S75" i="1" s="1"/>
  <c r="Q31" i="1"/>
  <c r="Q75" i="1" s="1"/>
  <c r="X38" i="1"/>
  <c r="V38" i="1"/>
  <c r="S38" i="1"/>
  <c r="Q38" i="1"/>
  <c r="X25" i="1"/>
  <c r="V25" i="1"/>
  <c r="S25" i="1"/>
  <c r="Q25" i="1"/>
  <c r="Q26" i="1" s="1"/>
  <c r="X19" i="1"/>
  <c r="V19" i="1"/>
  <c r="S19" i="1"/>
  <c r="Q19" i="1"/>
  <c r="Q20" i="1" s="1"/>
  <c r="X54" i="1"/>
  <c r="X55" i="1" s="1"/>
  <c r="V54" i="1"/>
  <c r="V55" i="1" s="1"/>
  <c r="S54" i="1"/>
  <c r="S55" i="1" s="1"/>
  <c r="M84" i="1"/>
  <c r="Q54" i="1"/>
  <c r="Q55" i="1" s="1"/>
  <c r="Q66" i="1" l="1"/>
  <c r="Q61" i="1"/>
  <c r="Q62" i="1"/>
  <c r="S66" i="1"/>
  <c r="S62" i="1"/>
  <c r="S61" i="1"/>
  <c r="V61" i="1"/>
  <c r="V66" i="1"/>
  <c r="V62" i="1"/>
  <c r="X61" i="1"/>
  <c r="X66" i="1"/>
  <c r="X62" i="1"/>
  <c r="S26" i="1"/>
  <c r="S20" i="1"/>
  <c r="X36" i="1"/>
  <c r="X39" i="1" s="1"/>
  <c r="V36" i="1"/>
  <c r="V39" i="1" s="1"/>
  <c r="S36" i="1"/>
  <c r="S39" i="1" s="1"/>
  <c r="M60" i="1"/>
  <c r="M59" i="1"/>
  <c r="M58" i="1"/>
  <c r="M57" i="1"/>
  <c r="Q16" i="1"/>
  <c r="Q17" i="1" s="1"/>
  <c r="J92" i="1"/>
  <c r="S92" i="1" s="1"/>
  <c r="X64" i="1"/>
  <c r="X65" i="1" s="1"/>
  <c r="V64" i="1"/>
  <c r="V65" i="1" s="1"/>
  <c r="S64" i="1"/>
  <c r="S65" i="1" s="1"/>
  <c r="Q64" i="1"/>
  <c r="Q65" i="1" s="1"/>
  <c r="Q36" i="1"/>
  <c r="Q39" i="1" s="1"/>
  <c r="Q40" i="1" s="1"/>
  <c r="X22" i="1"/>
  <c r="V22" i="1"/>
  <c r="S22" i="1"/>
  <c r="Q22" i="1"/>
  <c r="X16" i="1"/>
  <c r="V16" i="1"/>
  <c r="S16" i="1"/>
  <c r="J88" i="1"/>
  <c r="F35" i="1" l="1"/>
  <c r="Q58" i="1"/>
  <c r="V58" i="1"/>
  <c r="X58" i="1"/>
  <c r="S58" i="1"/>
  <c r="V57" i="1"/>
  <c r="X57" i="1"/>
  <c r="S59" i="1"/>
  <c r="V59" i="1"/>
  <c r="Q59" i="1"/>
  <c r="X59" i="1"/>
  <c r="V60" i="1"/>
  <c r="X60" i="1"/>
  <c r="Q60" i="1"/>
  <c r="S60" i="1"/>
  <c r="S57" i="1"/>
  <c r="Q57" i="1"/>
  <c r="S40" i="1"/>
  <c r="S41" i="1" s="1"/>
  <c r="S42" i="1" s="1"/>
  <c r="X40" i="1"/>
  <c r="X41" i="1" s="1"/>
  <c r="V40" i="1"/>
  <c r="V41" i="1" s="1"/>
  <c r="V26" i="1"/>
  <c r="X26" i="1"/>
  <c r="V20" i="1"/>
  <c r="X20" i="1"/>
  <c r="Q41" i="1"/>
  <c r="Q42" i="1" s="1"/>
  <c r="Q56" i="1"/>
  <c r="V92" i="1"/>
  <c r="X92" i="1"/>
  <c r="X42" i="1" l="1"/>
  <c r="X44" i="1" s="1"/>
  <c r="V42" i="1"/>
  <c r="V44" i="1" s="1"/>
  <c r="S44" i="1"/>
  <c r="Q44" i="1"/>
  <c r="N45" i="5"/>
  <c r="H34" i="1" s="1"/>
  <c r="L45" i="5"/>
  <c r="F45" i="5"/>
  <c r="Q14" i="1" s="1"/>
  <c r="H45" i="5"/>
  <c r="J45" i="5"/>
  <c r="H14" i="1" l="1"/>
  <c r="J14" i="1" s="1"/>
  <c r="H31" i="5"/>
  <c r="H32" i="5" s="1"/>
  <c r="H33" i="5" s="1"/>
  <c r="N31" i="5"/>
  <c r="N32" i="5" s="1"/>
  <c r="N33" i="5" s="1"/>
  <c r="J31" i="5"/>
  <c r="J32" i="5" s="1"/>
  <c r="J33" i="5" s="1"/>
  <c r="D31" i="5"/>
  <c r="Q79" i="1"/>
  <c r="Q45" i="1"/>
  <c r="V45" i="1"/>
  <c r="S45" i="1"/>
  <c r="X45" i="1"/>
  <c r="AB158" i="1"/>
  <c r="Q23" i="1"/>
  <c r="F34" i="1"/>
  <c r="J80" i="5"/>
  <c r="R79" i="5" s="1"/>
  <c r="D80" i="5"/>
  <c r="J68" i="5"/>
  <c r="D68" i="5"/>
  <c r="J58" i="5"/>
  <c r="D58" i="5"/>
  <c r="J91" i="1"/>
  <c r="X14" i="1" l="1"/>
  <c r="X79" i="1" s="1"/>
  <c r="V14" i="1"/>
  <c r="V79" i="1" s="1"/>
  <c r="S14" i="1"/>
  <c r="S79" i="1" s="1"/>
  <c r="D32" i="5"/>
  <c r="D33" i="5" s="1"/>
  <c r="Q46" i="1"/>
  <c r="Q47" i="1" s="1"/>
  <c r="Q69" i="1" s="1"/>
  <c r="Q27" i="1"/>
  <c r="Q28" i="1" s="1"/>
  <c r="Q29" i="1" s="1"/>
  <c r="Q30" i="1" s="1"/>
  <c r="X71" i="1"/>
  <c r="S71" i="1"/>
  <c r="V71" i="1"/>
  <c r="Q71" i="1"/>
  <c r="S17" i="1"/>
  <c r="V23" i="1"/>
  <c r="X23" i="1"/>
  <c r="S23" i="1"/>
  <c r="P80" i="5"/>
  <c r="R80" i="5"/>
  <c r="P79" i="5"/>
  <c r="V91" i="1"/>
  <c r="S91" i="1"/>
  <c r="X91" i="1"/>
  <c r="N84" i="1"/>
  <c r="X72" i="1" l="1"/>
  <c r="V72" i="1"/>
  <c r="S72" i="1"/>
  <c r="Q72" i="1"/>
  <c r="S27" i="1"/>
  <c r="S28" i="1" s="1"/>
  <c r="S29" i="1" s="1"/>
  <c r="S30" i="1" s="1"/>
  <c r="S46" i="1"/>
  <c r="S47" i="1" s="1"/>
  <c r="S69" i="1" s="1"/>
  <c r="V17" i="1"/>
  <c r="X17" i="1"/>
  <c r="V46" i="1" l="1"/>
  <c r="V47" i="1" s="1"/>
  <c r="V69" i="1" s="1"/>
  <c r="V27" i="1"/>
  <c r="V28" i="1" s="1"/>
  <c r="V29" i="1" s="1"/>
  <c r="V30" i="1" s="1"/>
  <c r="X46" i="1"/>
  <c r="X47" i="1" s="1"/>
  <c r="X69" i="1" s="1"/>
  <c r="X27" i="1"/>
  <c r="X28" i="1" s="1"/>
  <c r="X29" i="1" s="1"/>
  <c r="X30" i="1" s="1"/>
  <c r="J34" i="1" l="1"/>
  <c r="Q67" i="1" l="1"/>
  <c r="Q68" i="1" s="1"/>
  <c r="Q70" i="1" l="1"/>
  <c r="V56" i="1"/>
  <c r="V67" i="1" s="1"/>
  <c r="V68" i="1" s="1"/>
  <c r="X56" i="1"/>
  <c r="X67" i="1" s="1"/>
  <c r="X68" i="1" s="1"/>
  <c r="S56" i="1"/>
  <c r="S67" i="1" s="1"/>
  <c r="S68" i="1" s="1"/>
  <c r="T104" i="1"/>
  <c r="Q73" i="1" l="1"/>
  <c r="Q74" i="1" s="1"/>
  <c r="X70" i="1"/>
  <c r="V70" i="1"/>
  <c r="S70" i="1"/>
  <c r="T105" i="1"/>
  <c r="X73" i="1" l="1"/>
  <c r="X74" i="1" s="1"/>
  <c r="V73" i="1"/>
  <c r="V74" i="1" s="1"/>
  <c r="Q78" i="1"/>
  <c r="Q80" i="1" s="1"/>
  <c r="S73" i="1"/>
  <c r="J86" i="1"/>
  <c r="V86" i="1" s="1"/>
  <c r="X104" i="1"/>
  <c r="X105" i="1"/>
  <c r="Q76" i="1" l="1"/>
  <c r="X78" i="1"/>
  <c r="X80" i="1" s="1"/>
  <c r="V78" i="1"/>
  <c r="V80" i="1" s="1"/>
  <c r="X107" i="1"/>
  <c r="S74" i="1"/>
  <c r="T114" i="1"/>
  <c r="X114" i="1" s="1"/>
  <c r="T113" i="1"/>
  <c r="X113" i="1" s="1"/>
  <c r="X86" i="1"/>
  <c r="S86" i="1"/>
  <c r="X116" i="1" l="1"/>
  <c r="X117" i="1" s="1"/>
  <c r="V76" i="1"/>
  <c r="X76" i="1"/>
  <c r="S78" i="1"/>
  <c r="S80" i="1" s="1"/>
  <c r="S76" i="1" l="1"/>
  <c r="D80" i="1"/>
  <c r="J84" i="1"/>
  <c r="J85" i="1"/>
  <c r="X85" i="1" s="1"/>
  <c r="J87" i="1"/>
  <c r="S87" i="1" s="1"/>
  <c r="X88" i="1"/>
  <c r="J90" i="1"/>
  <c r="X90" i="1" s="1"/>
  <c r="J89" i="1"/>
  <c r="S89" i="1" s="1"/>
  <c r="X84" i="1" l="1"/>
  <c r="S84" i="1"/>
  <c r="V89" i="1"/>
  <c r="X89" i="1"/>
  <c r="S85" i="1"/>
  <c r="S88" i="1"/>
  <c r="V84" i="1"/>
  <c r="S90" i="1"/>
  <c r="V85" i="1"/>
  <c r="V88" i="1"/>
  <c r="V90" i="1"/>
  <c r="V87" i="1"/>
  <c r="X87" i="1"/>
  <c r="X93" i="1" l="1"/>
  <c r="X94" i="1" s="1"/>
  <c r="V93" i="1"/>
  <c r="V94" i="1" s="1"/>
  <c r="V95" i="1" s="1"/>
  <c r="V120" i="1" s="1"/>
  <c r="S93" i="1"/>
  <c r="S94" i="1" s="1"/>
  <c r="S95" i="1" s="1"/>
  <c r="S120" i="1" s="1"/>
  <c r="X95" i="1" l="1"/>
  <c r="X120" i="1" s="1"/>
  <c r="V121" i="1" l="1"/>
  <c r="V122" i="1" s="1"/>
  <c r="V1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Vemund Aartun</author>
  </authors>
  <commentList>
    <comment ref="B17" authorId="0" shapeId="0" xr:uid="{0DF84534-32AE-4A23-A186-2E465545D1E9}">
      <text>
        <r>
          <rPr>
            <b/>
            <sz val="9"/>
            <color indexed="81"/>
            <rFont val="Tahoma"/>
            <family val="2"/>
          </rPr>
          <t>Leigd areal: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Skriv kommunenr. (46XX) / Gardsnr. / Bruksnr.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4F76C416-E4B8-46A7-869D-41258DC57FCD}">
      <text>
        <r>
          <rPr>
            <b/>
            <sz val="9"/>
            <color indexed="81"/>
            <rFont val="Tahoma"/>
            <family val="2"/>
          </rPr>
          <t>Leigd areal: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Skriv kommunenr. (46XX) / Gardsnr. / Bruksnr.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9" authorId="0" shapeId="0" xr:uid="{31626072-4FA6-407C-A975-43E745A62894}">
      <text>
        <r>
          <rPr>
            <b/>
            <sz val="9"/>
            <color indexed="81"/>
            <rFont val="Tahoma"/>
            <family val="2"/>
          </rPr>
          <t>Leigd areal: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Skriv kommunenr. (46XX) / Gardsnr. / Bruksnr.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BAF895B3-B5C1-430B-8B0E-995EEF1FB13F}">
      <text>
        <r>
          <rPr>
            <b/>
            <sz val="9"/>
            <color indexed="81"/>
            <rFont val="Tahoma"/>
            <family val="2"/>
          </rPr>
          <t>Leigd areal: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Skriv kommunenr. (46XX) / Gardsnr. / Bruksnr.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 xr:uid="{86CDE273-FF21-400D-A06C-E03DEFB9D0B5}">
      <text>
        <r>
          <rPr>
            <b/>
            <sz val="9"/>
            <color indexed="81"/>
            <rFont val="Tahoma"/>
            <family val="2"/>
          </rPr>
          <t>Leigd areal: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Skriv kommunenr. (46XX) / Gardsnr. / Bruksnr.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2" authorId="0" shapeId="0" xr:uid="{1A3C4E49-E9C6-401B-8928-BEDCC4D8B789}">
      <text>
        <r>
          <rPr>
            <b/>
            <sz val="9"/>
            <color indexed="81"/>
            <rFont val="Tahoma"/>
            <family val="2"/>
          </rPr>
          <t>Leigd areal: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Skriv kommunenr. (46XX) / Gardsnr. / Bruksnr.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 xr:uid="{272D1491-F7A8-4FF3-8DD1-8D2168563689}">
      <text>
        <r>
          <rPr>
            <b/>
            <sz val="9"/>
            <color indexed="81"/>
            <rFont val="Tahoma"/>
            <family val="2"/>
          </rPr>
          <t>Leigd areal: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Skriv kommunenr. (46XX) / Gardsnr. / Bruksnr.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9886BF98-931E-4299-8BA7-C7BA5230853A}">
      <text>
        <r>
          <rPr>
            <b/>
            <sz val="9"/>
            <color indexed="81"/>
            <rFont val="Tahoma"/>
            <family val="2"/>
          </rPr>
          <t>Leigd areal: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Skriv kommunenr. (46XX) / Gardsnr. / Bruksnr.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 xr:uid="{183A9D19-116E-41F0-B046-FB043E8DB02E}">
      <text>
        <r>
          <rPr>
            <b/>
            <sz val="9"/>
            <color indexed="81"/>
            <rFont val="Tahoma"/>
            <family val="2"/>
          </rPr>
          <t>Leigd areal: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Skriv kommunenr. (46XX) / Gardsnr. / Bruksnr.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412D8BE9-56AC-477F-9298-BAA75CBE8249}">
      <text>
        <r>
          <rPr>
            <b/>
            <sz val="9"/>
            <color indexed="81"/>
            <rFont val="Tahoma"/>
            <family val="2"/>
          </rPr>
          <t>Leigd areal: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Skriv kommunenr. (46XX) / Gardsnr. / Bruksnr.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7" authorId="0" shapeId="0" xr:uid="{359460B9-6FE0-4A6A-BEF4-BDA782C89B37}">
      <text>
        <r>
          <rPr>
            <b/>
            <sz val="9"/>
            <color indexed="81"/>
            <rFont val="Tahoma"/>
            <family val="2"/>
          </rPr>
          <t>Leigd areal: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Skriv kommunenr. (46XX) / Gardsnr. / Bruksnr.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 xr:uid="{8C2B7347-2A0A-4692-9599-879201A9E536}">
      <text>
        <r>
          <rPr>
            <b/>
            <sz val="9"/>
            <color indexed="81"/>
            <rFont val="Tahoma"/>
            <family val="2"/>
          </rPr>
          <t>Leigd spreieareal: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Skriv kommunenr. (46XX) / Gardsnr. / Bruksnr.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37" authorId="0" shapeId="0" xr:uid="{9B93DDF1-8337-48D0-BB47-41045DC54286}">
      <text>
        <r>
          <rPr>
            <b/>
            <sz val="9"/>
            <color indexed="81"/>
            <rFont val="Tahoma"/>
            <family val="2"/>
          </rPr>
          <t xml:space="preserve">Avtale om spreieareal
</t>
        </r>
        <r>
          <rPr>
            <sz val="8"/>
            <color indexed="81"/>
            <rFont val="Tahoma"/>
            <family val="2"/>
          </rPr>
          <t>Skrifteleg avtale om spreieareal skal leggast ved søknad til Innovasjon Norge.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8" authorId="0" shapeId="0" xr:uid="{A6F92345-FA58-41D4-B34A-19CB7951B556}">
      <text>
        <r>
          <rPr>
            <b/>
            <sz val="9"/>
            <color indexed="81"/>
            <rFont val="Tahoma"/>
            <family val="2"/>
          </rPr>
          <t>Leigd spreieareal: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Skriv kommunenr. (46XX) / Gardsnr. / Bruksnr.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38" authorId="0" shapeId="0" xr:uid="{4B082537-BC42-4365-88DC-4A94059BB9AC}">
      <text>
        <r>
          <rPr>
            <b/>
            <sz val="9"/>
            <color indexed="81"/>
            <rFont val="Tahoma"/>
            <family val="2"/>
          </rPr>
          <t xml:space="preserve">Avtale om spreieareal
</t>
        </r>
        <r>
          <rPr>
            <sz val="8"/>
            <color indexed="81"/>
            <rFont val="Tahoma"/>
            <family val="2"/>
          </rPr>
          <t>Skrifteleg avtale om spreieareal skal leggast ved søknad til Innovasjon Norge.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 xr:uid="{FF2046F0-1D3D-442A-ADF3-D9C169B9A23C}">
      <text>
        <r>
          <rPr>
            <b/>
            <sz val="9"/>
            <color indexed="81"/>
            <rFont val="Tahoma"/>
            <family val="2"/>
          </rPr>
          <t>Leigd spreieareal: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Skriv kommunenr. (46XX) / Gardsnr. / Bruksnr.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39" authorId="0" shapeId="0" xr:uid="{EF02174D-F0AE-4CA2-ADDF-2B1938B49CFB}">
      <text>
        <r>
          <rPr>
            <b/>
            <sz val="9"/>
            <color indexed="81"/>
            <rFont val="Tahoma"/>
            <family val="2"/>
          </rPr>
          <t xml:space="preserve">Avtale om spreieareal
</t>
        </r>
        <r>
          <rPr>
            <sz val="8"/>
            <color indexed="81"/>
            <rFont val="Tahoma"/>
            <family val="2"/>
          </rPr>
          <t>Skrifteleg avtale om spreieareal skal leggast ved søknad til Innovasjon Norge.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F5484029-974E-49CE-8BCF-126174D70BE5}">
      <text>
        <r>
          <rPr>
            <b/>
            <sz val="9"/>
            <color indexed="81"/>
            <rFont val="Tahoma"/>
            <family val="2"/>
          </rPr>
          <t>Leigd spreieareal: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Skriv kommunenr. (46XX) / Gardsnr. / Bruksnr.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40" authorId="0" shapeId="0" xr:uid="{CA3E01E9-2BDD-4436-96D6-CCAE14D36B40}">
      <text>
        <r>
          <rPr>
            <b/>
            <sz val="9"/>
            <color indexed="81"/>
            <rFont val="Tahoma"/>
            <family val="2"/>
          </rPr>
          <t xml:space="preserve">Avtale om spreieareal
</t>
        </r>
        <r>
          <rPr>
            <sz val="8"/>
            <color indexed="81"/>
            <rFont val="Tahoma"/>
            <family val="2"/>
          </rPr>
          <t>Skrifteleg avtale om spreieareal skal leggast ved søknad til Innovasjon Norge.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 xr:uid="{72E93210-FA2E-48E9-84E3-443818A7F816}">
      <text>
        <r>
          <rPr>
            <b/>
            <sz val="9"/>
            <color indexed="81"/>
            <rFont val="Tahoma"/>
            <family val="2"/>
          </rPr>
          <t>Leigd spreieareal: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Skriv kommunenr. (46XX) / Gardsnr. / Bruksnr.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41" authorId="0" shapeId="0" xr:uid="{037CE905-AC8E-4D45-A8A7-F0D9B8D66C3F}">
      <text>
        <r>
          <rPr>
            <b/>
            <sz val="9"/>
            <color indexed="81"/>
            <rFont val="Tahoma"/>
            <family val="2"/>
          </rPr>
          <t xml:space="preserve">Avtale om spreieareal
</t>
        </r>
        <r>
          <rPr>
            <sz val="8"/>
            <color indexed="81"/>
            <rFont val="Tahoma"/>
            <family val="2"/>
          </rPr>
          <t>Skrifteleg avtale om spreieareal skal leggast ved søknad til Innovasjon Norge.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6" authorId="0" shapeId="0" xr:uid="{72AE5695-4371-4866-8F34-95F5ED67A2BE}">
      <text>
        <r>
          <rPr>
            <b/>
            <sz val="9"/>
            <color indexed="81"/>
            <rFont val="Tahoma"/>
            <family val="2"/>
          </rPr>
          <t xml:space="preserve">Anna kjøpt grovfôr:
</t>
        </r>
        <r>
          <rPr>
            <sz val="8"/>
            <color indexed="81"/>
            <rFont val="Tahoma"/>
            <family val="2"/>
          </rPr>
          <t>Skriv inn type kjøpt grovfôr.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6" authorId="0" shapeId="0" xr:uid="{4A29FCF0-F8E2-4D71-8E93-42CA2881DFF6}">
      <text>
        <r>
          <rPr>
            <b/>
            <sz val="9"/>
            <color indexed="81"/>
            <rFont val="Tahoma"/>
            <family val="2"/>
          </rPr>
          <t xml:space="preserve">Anna kjøpt grovfôr:
</t>
        </r>
        <r>
          <rPr>
            <sz val="8"/>
            <color indexed="81"/>
            <rFont val="Tahoma"/>
            <family val="2"/>
          </rPr>
          <t>Skriv inn type kjøpt grovfôr.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1" authorId="0" shapeId="0" xr:uid="{C5E3FD20-74DE-4526-AFA1-4FD4BEE9DA75}">
      <text>
        <r>
          <rPr>
            <b/>
            <sz val="9"/>
            <color indexed="81"/>
            <rFont val="Tahoma"/>
            <family val="2"/>
          </rPr>
          <t xml:space="preserve">Noverande  produksjon:
</t>
        </r>
        <r>
          <rPr>
            <sz val="8"/>
            <color indexed="81"/>
            <rFont val="Tahoma"/>
            <family val="2"/>
          </rPr>
          <t>Skriv tal liter mjølk levert til meieri.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1" authorId="0" shapeId="0" xr:uid="{FC4C16D4-A8B4-4827-B627-D07BF5A7D9EE}">
      <text>
        <r>
          <rPr>
            <b/>
            <sz val="9"/>
            <color indexed="81"/>
            <rFont val="Tahoma"/>
            <family val="2"/>
          </rPr>
          <t xml:space="preserve">Planlagt  produksjon:
</t>
        </r>
        <r>
          <rPr>
            <sz val="8"/>
            <color indexed="81"/>
            <rFont val="Tahoma"/>
            <family val="2"/>
          </rPr>
          <t>Skriv tal liter mjølk levert til meieri.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2" authorId="0" shapeId="0" xr:uid="{C48A1C86-A102-4B0E-BAA2-5E6FD9DFD593}">
      <text>
        <r>
          <rPr>
            <b/>
            <sz val="9"/>
            <color indexed="81"/>
            <rFont val="Tahoma"/>
            <family val="2"/>
          </rPr>
          <t xml:space="preserve">Hugs: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Skriv tal liter levert mjølk til meieri, 
i feltet "Noverande produksjon".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2" authorId="0" shapeId="0" xr:uid="{252877AC-5E3D-43B4-A0DD-9794A15C8E15}">
      <text>
        <r>
          <rPr>
            <b/>
            <sz val="9"/>
            <color indexed="81"/>
            <rFont val="Tahoma"/>
            <family val="2"/>
          </rPr>
          <t xml:space="preserve">Hugs: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Skriv tal liter levert mjølk til meieri,
i feltet "Planlagt produksjon".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Vemund Aartun</author>
  </authors>
  <commentList>
    <comment ref="Q15" authorId="0" shapeId="0" xr:uid="{CCE86487-F61A-4165-B480-E8E902D746BC}">
      <text>
        <r>
          <rPr>
            <b/>
            <sz val="9"/>
            <color indexed="81"/>
            <rFont val="Tahoma"/>
            <family val="2"/>
          </rPr>
          <t xml:space="preserve">Mineralgjødsel på fulldyrka og overflatedyrka jord
</t>
        </r>
        <r>
          <rPr>
            <sz val="8"/>
            <color indexed="81"/>
            <rFont val="Tahoma"/>
            <family val="2"/>
          </rPr>
          <t xml:space="preserve">
Skriv inn kg totalt forbruk av aktuell type mineralgjødsel.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Klikk på rosa felt til venstre for å endre type mineralgjødsel.
Totalt utrekna kg fosfor frå mineralgjødsel, er basert på faktisk 
innhald av fosfor (P) i dei ulike gjødsel-slaga.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u/>
            <sz val="8"/>
            <color indexed="81"/>
            <rFont val="Tahoma"/>
            <family val="2"/>
          </rPr>
          <t>Gjødsel-slag          % faktisk innhald av fosfor (P)</t>
        </r>
        <r>
          <rPr>
            <sz val="8"/>
            <color indexed="81"/>
            <rFont val="Tahoma"/>
            <family val="2"/>
          </rPr>
          <t xml:space="preserve">
NPK 27-2-4          2,2 %
NPK 25-2-6          1,6 %
NPK 22-2-12        1,7 %
NPK 27-3-5          2,6 %
NPK 22-3-10        2,6 %
NPK 18-3-15        2,6 %
NPK 12-4-18        4,0 %
NPK 20-4-11        3,6 %
NPK 8-5-19          5,0 %
NPK 17-5-13        4,6 %
Opti NS 27-0-0     0,0 %
Opti NK 22-0-12   0,0 %
Kalksalpeter          0,0 %
Opti PK 0-11-21  11,0 %
Opti P 0-20-0      20,0 %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5" authorId="0" shapeId="0" xr:uid="{04E6DF37-7F48-4F62-AA29-5DD5D3979E9C}">
      <text>
        <r>
          <rPr>
            <b/>
            <sz val="9"/>
            <color indexed="81"/>
            <rFont val="Tahoma"/>
            <family val="2"/>
          </rPr>
          <t xml:space="preserve">Mineralgjødsel på fulldyrka og overflatedyrka jord
</t>
        </r>
        <r>
          <rPr>
            <sz val="8"/>
            <color indexed="81"/>
            <rFont val="Tahoma"/>
            <family val="2"/>
          </rPr>
          <t xml:space="preserve">
Skriv inn kg totalt forbruk av aktuell type mineralgjødsel.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Klikk på rosa felt til venstre for å endre type mineralgjødsel.
Totalt utrekna kg fosfor frå mineralgjødsel, er basert på faktisk 
innhald av fosfor (P) i dei ulike gjødsel-slaga.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u/>
            <sz val="8"/>
            <color indexed="81"/>
            <rFont val="Tahoma"/>
            <family val="2"/>
          </rPr>
          <t>Gjødsel-slag          % faktisk innhald av fosfor (P)</t>
        </r>
        <r>
          <rPr>
            <sz val="8"/>
            <color indexed="81"/>
            <rFont val="Tahoma"/>
            <family val="2"/>
          </rPr>
          <t xml:space="preserve">
NPK 27-2-4          2,2 %
NPK 25-2-6          1,6 %
NPK 22-2-12        1,7 %
NPK 27-3-5          2,6 %
NPK 22-3-10        2,6 %
NPK 18-3-15        2,6 %
NPK 12-4-18        4,0 %
NPK 20-4-11        3,6 %
NPK 8-5-19          5,0 %
NPK 17-5-13        4,6 %
Opti NS 27-0-0     0,0 %
Opti NK 22-0-12   0,0 %
Kalksalpeter          0,0 %
Opti PK 0-11-21  11,0 %
Opti P 0-20-0      20,0 %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15" authorId="0" shapeId="0" xr:uid="{5F2617C0-176A-4F34-8568-44D3040304A5}">
      <text>
        <r>
          <rPr>
            <b/>
            <sz val="9"/>
            <color indexed="81"/>
            <rFont val="Tahoma"/>
            <family val="2"/>
          </rPr>
          <t xml:space="preserve">Mineralgjødsel på fulldyrka og overflatedyrka jord
</t>
        </r>
        <r>
          <rPr>
            <sz val="8"/>
            <color indexed="81"/>
            <rFont val="Tahoma"/>
            <family val="2"/>
          </rPr>
          <t xml:space="preserve">
Skriv inn kg totalt forbruk av aktuell type mineralgjødsel.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Klikk på rosa felt til venstre for å endre type mineralgjødsel.
Totalt utrekna kg fosfor frå mineralgjødsel, er basert på faktisk 
innhald av fosfor (P) i dei ulike gjødsel-slaga.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u/>
            <sz val="8"/>
            <color indexed="81"/>
            <rFont val="Tahoma"/>
            <family val="2"/>
          </rPr>
          <t>Gjødsel-slag          % faktisk innhald av fosfor (P)</t>
        </r>
        <r>
          <rPr>
            <sz val="8"/>
            <color indexed="81"/>
            <rFont val="Tahoma"/>
            <family val="2"/>
          </rPr>
          <t xml:space="preserve">
NPK 27-2-4          2,2 %
NPK 25-2-6          1,6 %
NPK 22-2-12        1,7 %
NPK 27-3-5          2,6 %
NPK 22-3-10        2,6 %
NPK 18-3-15        2,6 %
NPK 12-4-18        4,0 %
NPK 20-4-11        3,6 %
NPK 8-5-19          5,0 %
NPK 17-5-13        4,6 %
Opti NS 27-0-0     0,0 %
Opti NK 22-0-12   0,0 %
Kalksalpeter          0,0 %
Opti PK 0-11-21  11,0 %
Opti P 0-20-0      20,0 %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15" authorId="0" shapeId="0" xr:uid="{BCAE2BBE-1364-4514-9232-79AACEE26D58}">
      <text>
        <r>
          <rPr>
            <b/>
            <sz val="9"/>
            <color indexed="81"/>
            <rFont val="Tahoma"/>
            <family val="2"/>
          </rPr>
          <t xml:space="preserve">Mineralgjødsel på fulldyrka og overflatedyrka jord
</t>
        </r>
        <r>
          <rPr>
            <sz val="8"/>
            <color indexed="81"/>
            <rFont val="Tahoma"/>
            <family val="2"/>
          </rPr>
          <t xml:space="preserve">
Skriv inn kg totalt forbruk av aktuell type mineralgjødsel.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Klikk på rosa felt til venstre for å endre type mineralgjødsel.
Totalt utrekna kg fosfor frå mineralgjødsel, er basert på faktisk 
innhald av fosfor (P) i dei ulike gjødsel-slaga.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u/>
            <sz val="8"/>
            <color indexed="81"/>
            <rFont val="Tahoma"/>
            <family val="2"/>
          </rPr>
          <t>Gjødsel-slag          % faktisk innhald av fosfor (P)</t>
        </r>
        <r>
          <rPr>
            <sz val="8"/>
            <color indexed="81"/>
            <rFont val="Tahoma"/>
            <family val="2"/>
          </rPr>
          <t xml:space="preserve">
NPK 27-2-4          2,2 %
NPK 25-2-6          1,6 %
NPK 22-2-12        1,7 %
NPK 27-3-5          2,6 %
NPK 22-3-10        2,6 %
NPK 18-3-15        2,6 %
NPK 12-4-18        4,0 %
NPK 20-4-11        3,6 %
NPK 8-5-19          5,0 %
NPK 17-5-13        4,6 %
Opti NS 27-0-0     0,0 %
Opti NK 22-0-12   0,0 %
Kalksalpeter          0,0 %
Opti PK 0-11-21  11,0 %
Opti P 0-20-0      20,0 %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8" authorId="0" shapeId="0" xr:uid="{12BD9B38-8E6B-47FF-9024-A21DA3237ECC}">
      <text>
        <r>
          <rPr>
            <b/>
            <sz val="9"/>
            <color indexed="81"/>
            <rFont val="Tahoma"/>
            <family val="2"/>
          </rPr>
          <t xml:space="preserve">Mineralgjødsel på fulldyrka og overflatedyrka jord
</t>
        </r>
        <r>
          <rPr>
            <sz val="8"/>
            <color indexed="81"/>
            <rFont val="Tahoma"/>
            <family val="2"/>
          </rPr>
          <t xml:space="preserve">
Skriv inn kg totalt forbruk av aktuell type mineralgjødsel.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Klikk på rosa felt til venstre for å endre type mineralgjødsel.
Totalt utrekna kg fosfor frå mineralgjødsel, er basert på faktisk 
innhald av fosfor (P) i dei ulike gjødsel-slaga.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u/>
            <sz val="8"/>
            <color indexed="81"/>
            <rFont val="Tahoma"/>
            <family val="2"/>
          </rPr>
          <t>Gjødsel-slag          % faktisk innhald av fosfor (P)</t>
        </r>
        <r>
          <rPr>
            <sz val="8"/>
            <color indexed="81"/>
            <rFont val="Tahoma"/>
            <family val="2"/>
          </rPr>
          <t xml:space="preserve">
NPK 27-2-4          2,2 %
NPK 25-2-6          1,6 %
NPK 22-2-12        1,7 %
NPK 27-3-5          2,6 %
NPK 22-3-10        2,6 %
NPK 18-3-15        2,6 %
NPK 12-4-18        4,0 %
NPK 20-4-11        3,6 %
NPK 8-5-19          5,0 %
NPK 17-5-13        4,6 %
Opti NS 27-0-0     0,0 %
Opti NK 22-0-12   0,0 %
Kalksalpeter          0,0 %
Opti PK 0-11-21  11,0 %
Opti P 0-20-0      20,0 %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8" authorId="0" shapeId="0" xr:uid="{3F63D23E-94FE-4B98-AF24-B578F4A1C476}">
      <text>
        <r>
          <rPr>
            <b/>
            <sz val="9"/>
            <color indexed="81"/>
            <rFont val="Tahoma"/>
            <family val="2"/>
          </rPr>
          <t xml:space="preserve">Mineralgjødsel på fulldyrka og overflatedyrka jord
</t>
        </r>
        <r>
          <rPr>
            <sz val="8"/>
            <color indexed="81"/>
            <rFont val="Tahoma"/>
            <family val="2"/>
          </rPr>
          <t xml:space="preserve">
Skriv inn kg totalt forbruk av aktuell type mineralgjødsel.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Klikk på rosa felt til venstre for å endre type mineralgjødsel.
Totalt utrekna kg fosfor frå mineralgjødsel, er basert på faktisk 
innhald av fosfor (P) i dei ulike gjødsel-slaga.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u/>
            <sz val="8"/>
            <color indexed="81"/>
            <rFont val="Tahoma"/>
            <family val="2"/>
          </rPr>
          <t>Gjødsel-slag          % faktisk innhald av fosfor (P)</t>
        </r>
        <r>
          <rPr>
            <sz val="8"/>
            <color indexed="81"/>
            <rFont val="Tahoma"/>
            <family val="2"/>
          </rPr>
          <t xml:space="preserve">
NPK 27-2-4          2,2 %
NPK 25-2-6          1,6 %
NPK 22-2-12        1,7 %
NPK 27-3-5          2,6 %
NPK 22-3-10        2,6 %
NPK 18-3-15        2,6 %
NPK 12-4-18        4,0 %
NPK 20-4-11        3,6 %
NPK 8-5-19          5,0 %
NPK 17-5-13        4,6 %
Opti NS 27-0-0     0,0 %
Opti NK 22-0-12   0,0 %
Kalksalpeter          0,0 %
Opti PK 0-11-21  11,0 %
Opti P 0-20-0      20,0 %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18" authorId="0" shapeId="0" xr:uid="{41214AE2-CF4E-4FA6-A8A2-8C8584CAFAD1}">
      <text>
        <r>
          <rPr>
            <b/>
            <sz val="9"/>
            <color indexed="81"/>
            <rFont val="Tahoma"/>
            <family val="2"/>
          </rPr>
          <t xml:space="preserve">Mineralgjødsel på fulldyrka og overflatedyrka jord
</t>
        </r>
        <r>
          <rPr>
            <sz val="8"/>
            <color indexed="81"/>
            <rFont val="Tahoma"/>
            <family val="2"/>
          </rPr>
          <t xml:space="preserve">
Skriv inn kg totalt forbruk av aktuell type mineralgjødsel.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Klikk på rosa felt til venstre for å endre type mineralgjødsel.
Totalt utrekna kg fosfor frå mineralgjødsel, er basert på faktisk 
innhald av fosfor (P) i dei ulike gjødsel-slaga.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u/>
            <sz val="8"/>
            <color indexed="81"/>
            <rFont val="Tahoma"/>
            <family val="2"/>
          </rPr>
          <t>Gjødsel-slag          % faktisk innhald av fosfor (P)</t>
        </r>
        <r>
          <rPr>
            <sz val="8"/>
            <color indexed="81"/>
            <rFont val="Tahoma"/>
            <family val="2"/>
          </rPr>
          <t xml:space="preserve">
NPK 27-2-4          2,2 %
NPK 25-2-6          1,6 %
NPK 22-2-12        1,7 %
NPK 27-3-5          2,6 %
NPK 22-3-10        2,6 %
NPK 18-3-15        2,6 %
NPK 12-4-18        4,0 %
NPK 20-4-11        3,6 %
NPK 8-5-19          5,0 %
NPK 17-5-13        4,6 %
Opti NS 27-0-0     0,0 %
Opti NK 22-0-12   0,0 %
Kalksalpeter          0,0 %
Opti PK 0-11-21  11,0 %
Opti P 0-20-0      20,0 %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18" authorId="0" shapeId="0" xr:uid="{A0293851-1069-4868-BC8B-515007B2B81C}">
      <text>
        <r>
          <rPr>
            <b/>
            <sz val="9"/>
            <color indexed="81"/>
            <rFont val="Tahoma"/>
            <family val="2"/>
          </rPr>
          <t xml:space="preserve">Mineralgjødsel på fulldyrka og overflatedyrka jord
</t>
        </r>
        <r>
          <rPr>
            <sz val="8"/>
            <color indexed="81"/>
            <rFont val="Tahoma"/>
            <family val="2"/>
          </rPr>
          <t xml:space="preserve">
Skriv inn kg totalt forbruk av aktuell type mineralgjødsel.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Klikk på rosa felt til venstre for å endre type mineralgjødsel.
Totalt utrekna kg fosfor frå mineralgjødsel, er basert på faktisk 
innhald av fosfor (P) i dei ulike gjødsel-slaga.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u/>
            <sz val="8"/>
            <color indexed="81"/>
            <rFont val="Tahoma"/>
            <family val="2"/>
          </rPr>
          <t>Gjødsel-slag          % faktisk innhald av fosfor (P)</t>
        </r>
        <r>
          <rPr>
            <sz val="8"/>
            <color indexed="81"/>
            <rFont val="Tahoma"/>
            <family val="2"/>
          </rPr>
          <t xml:space="preserve">
NPK 27-2-4          2,2 %
NPK 25-2-6          1,6 %
NPK 22-2-12        1,7 %
NPK 27-3-5          2,6 %
NPK 22-3-10        2,6 %
NPK 18-3-15        2,6 %
NPK 12-4-18        4,0 %
NPK 20-4-11        3,6 %
NPK 8-5-19          5,0 %
NPK 17-5-13        4,6 %
Opti NS 27-0-0     0,0 %
Opti NK 22-0-12   0,0 %
Kalksalpeter          0,0 %
Opti PK 0-11-21  11,0 %
Opti P 0-20-0      20,0 %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1" authorId="0" shapeId="0" xr:uid="{080A4BC6-C9FE-485C-972A-935F3D17F6DA}">
      <text>
        <r>
          <rPr>
            <b/>
            <sz val="9"/>
            <color indexed="81"/>
            <rFont val="Tahoma"/>
            <family val="2"/>
          </rPr>
          <t xml:space="preserve">Mineralgjødsel på fulldyrka og overflatedyrka jord
</t>
        </r>
        <r>
          <rPr>
            <sz val="8"/>
            <color indexed="81"/>
            <rFont val="Tahoma"/>
            <family val="2"/>
          </rPr>
          <t xml:space="preserve">
Skriv inn kg totalt forbruk av aktuell type mineralgjødsel.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Klikk på rosa felt til venstre for å endre type mineralgjødsel.
Totalt utrekna kg fosfor frå mineralgjødsel, er basert på faktisk 
innhald av fosfor (P) i dei ulike gjødsel-slaga.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u/>
            <sz val="8"/>
            <color indexed="81"/>
            <rFont val="Tahoma"/>
            <family val="2"/>
          </rPr>
          <t>Gjødsel-slag          % faktisk innhald av fosfor (P)</t>
        </r>
        <r>
          <rPr>
            <sz val="8"/>
            <color indexed="81"/>
            <rFont val="Tahoma"/>
            <family val="2"/>
          </rPr>
          <t xml:space="preserve">
NPK 27-2-4          2,2 %
NPK 25-2-6          1,6 %
NPK 22-2-12        1,7 %
NPK 27-3-5          2,6 %
NPK 22-3-10        2,6 %
NPK 18-3-15        2,6 %
NPK 12-4-18        4,0 %
NPK 20-4-11        3,6 %
NPK 8-5-19          5,0 %
NPK 17-5-13        4,6 %
Opti NS 27-0-0     0,0 %
Opti NK 22-0-12   0,0 %
Kalksalpeter          0,0 %
Opti PK 0-11-21  11,0 %
Opti P 0-20-0      20,0 %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21" authorId="0" shapeId="0" xr:uid="{C5BAACAE-0217-4C57-B374-136380E69AA6}">
      <text>
        <r>
          <rPr>
            <b/>
            <sz val="9"/>
            <color indexed="81"/>
            <rFont val="Tahoma"/>
            <family val="2"/>
          </rPr>
          <t xml:space="preserve">Mineralgjødsel på fulldyrka og overflatedyrka jord
</t>
        </r>
        <r>
          <rPr>
            <sz val="8"/>
            <color indexed="81"/>
            <rFont val="Tahoma"/>
            <family val="2"/>
          </rPr>
          <t xml:space="preserve">
Skriv inn kg totalt forbruk av aktuell type mineralgjødsel.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Klikk på rosa felt til venstre for å endre type mineralgjødsel.
Totalt utrekna kg fosfor frå mineralgjødsel, er basert på faktisk 
innhald av fosfor (P) i dei ulike gjødsel-slaga.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u/>
            <sz val="8"/>
            <color indexed="81"/>
            <rFont val="Tahoma"/>
            <family val="2"/>
          </rPr>
          <t>Gjødsel-slag          % faktisk innhald av fosfor (P)</t>
        </r>
        <r>
          <rPr>
            <sz val="8"/>
            <color indexed="81"/>
            <rFont val="Tahoma"/>
            <family val="2"/>
          </rPr>
          <t xml:space="preserve">
NPK 27-2-4          2,2 %
NPK 25-2-6          1,6 %
NPK 22-2-12        1,7 %
NPK 27-3-5          2,6 %
NPK 22-3-10        2,6 %
NPK 18-3-15        2,6 %
NPK 12-4-18        4,0 %
NPK 20-4-11        3,6 %
NPK 8-5-19          5,0 %
NPK 17-5-13        4,6 %
Opti NS 27-0-0     0,0 %
Opti NK 22-0-12   0,0 %
Kalksalpeter          0,0 %
Opti PK 0-11-21  11,0 %
Opti P 0-20-0      20,0 %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21" authorId="0" shapeId="0" xr:uid="{4652EF5D-9CA1-4A2E-AEEC-2ECCFA8431DD}">
      <text>
        <r>
          <rPr>
            <b/>
            <sz val="9"/>
            <color indexed="81"/>
            <rFont val="Tahoma"/>
            <family val="2"/>
          </rPr>
          <t xml:space="preserve">Mineralgjødsel på fulldyrka og overflatedyrka jord
</t>
        </r>
        <r>
          <rPr>
            <sz val="8"/>
            <color indexed="81"/>
            <rFont val="Tahoma"/>
            <family val="2"/>
          </rPr>
          <t xml:space="preserve">
Skriv inn kg totalt forbruk av aktuell type mineralgjødsel.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Klikk på rosa felt til venstre for å endre type mineralgjødsel.
Totalt utrekna kg fosfor frå mineralgjødsel, er basert på faktisk 
innhald av fosfor (P) i dei ulike gjødsel-slaga.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u/>
            <sz val="8"/>
            <color indexed="81"/>
            <rFont val="Tahoma"/>
            <family val="2"/>
          </rPr>
          <t>Gjødsel-slag          % faktisk innhald av fosfor (P)</t>
        </r>
        <r>
          <rPr>
            <sz val="8"/>
            <color indexed="81"/>
            <rFont val="Tahoma"/>
            <family val="2"/>
          </rPr>
          <t xml:space="preserve">
NPK 27-2-4          2,2 %
NPK 25-2-6          1,6 %
NPK 22-2-12        1,7 %
NPK 27-3-5          2,6 %
NPK 22-3-10        2,6 %
NPK 18-3-15        2,6 %
NPK 12-4-18        4,0 %
NPK 20-4-11        3,6 %
NPK 8-5-19          5,0 %
NPK 17-5-13        4,6 %
Opti NS 27-0-0     0,0 %
Opti NK 22-0-12   0,0 %
Kalksalpeter          0,0 %
Opti PK 0-11-21  11,0 %
Opti P 0-20-0      20,0 %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21" authorId="0" shapeId="0" xr:uid="{6B34BB99-3B77-4C11-B339-1B63D68EE9C3}">
      <text>
        <r>
          <rPr>
            <b/>
            <sz val="9"/>
            <color indexed="81"/>
            <rFont val="Tahoma"/>
            <family val="2"/>
          </rPr>
          <t xml:space="preserve">Mineralgjødsel på fulldyrka og overflatedyrka jord
</t>
        </r>
        <r>
          <rPr>
            <sz val="8"/>
            <color indexed="81"/>
            <rFont val="Tahoma"/>
            <family val="2"/>
          </rPr>
          <t xml:space="preserve">
Skriv inn kg totalt forbruk av aktuell type mineralgjødsel.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Klikk på rosa felt til venstre for å endre type mineralgjødsel.
Totalt utrekna kg fosfor frå mineralgjødsel, er basert på faktisk 
innhald av fosfor (P) i dei ulike gjødsel-slaga.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u/>
            <sz val="8"/>
            <color indexed="81"/>
            <rFont val="Tahoma"/>
            <family val="2"/>
          </rPr>
          <t>Gjødsel-slag          % faktisk innhald av fosfor (P)</t>
        </r>
        <r>
          <rPr>
            <sz val="8"/>
            <color indexed="81"/>
            <rFont val="Tahoma"/>
            <family val="2"/>
          </rPr>
          <t xml:space="preserve">
NPK 27-2-4          2,2 %
NPK 25-2-6          1,6 %
NPK 22-2-12        1,7 %
NPK 27-3-5          2,6 %
NPK 22-3-10        2,6 %
NPK 18-3-15        2,6 %
NPK 12-4-18        4,0 %
NPK 20-4-11        3,6 %
NPK 8-5-19          5,0 %
NPK 17-5-13        4,6 %
Opti NS 27-0-0     0,0 %
Opti NK 22-0-12   0,0 %
Kalksalpeter          0,0 %
Opti PK 0-11-21  11,0 %
Opti P 0-20-0      20,0 %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4" authorId="0" shapeId="0" xr:uid="{8120D044-4D8E-4AB3-9C1A-8826D3F48E8A}">
      <text>
        <r>
          <rPr>
            <b/>
            <sz val="9"/>
            <color indexed="81"/>
            <rFont val="Tahoma"/>
            <family val="2"/>
          </rPr>
          <t xml:space="preserve">Mineralgjødsel på fulldyrka og overflatedyrka jord
</t>
        </r>
        <r>
          <rPr>
            <sz val="8"/>
            <color indexed="81"/>
            <rFont val="Tahoma"/>
            <family val="2"/>
          </rPr>
          <t xml:space="preserve">
Skriv inn kg totalt forbruk av aktuell type mineralgjødsel.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Klikk på rosa felt til venstre for å endre type mineralgjødsel.
Totalt utrekna kg fosfor frå mineralgjødsel, er basert på faktisk 
innhald av fosfor (P) i dei ulike gjødsel-slaga.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u/>
            <sz val="8"/>
            <color indexed="81"/>
            <rFont val="Tahoma"/>
            <family val="2"/>
          </rPr>
          <t>Gjødsel-slag          % faktisk innhald av fosfor (P)</t>
        </r>
        <r>
          <rPr>
            <sz val="8"/>
            <color indexed="81"/>
            <rFont val="Tahoma"/>
            <family val="2"/>
          </rPr>
          <t xml:space="preserve">
NPK 27-2-4          2,2 %
NPK 25-2-6          1,6 %
NPK 22-2-12        1,7 %
NPK 27-3-5          2,6 %
NPK 22-3-10        2,6 %
NPK 18-3-15        2,6 %
NPK 12-4-18        4,0 %
NPK 20-4-11        3,6 %
NPK 8-5-19          5,0 %
NPK 17-5-13        4,6 %
Opti NS 27-0-0     0,0 %
Opti NK 22-0-12   0,0 %
Kalksalpeter          0,0 %
Opti PK 0-11-21  11,0 %
Opti P 0-20-0      20,0 %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24" authorId="0" shapeId="0" xr:uid="{E2577E16-1E30-4350-AF77-04737EEC0C22}">
      <text>
        <r>
          <rPr>
            <b/>
            <sz val="9"/>
            <color indexed="81"/>
            <rFont val="Tahoma"/>
            <family val="2"/>
          </rPr>
          <t xml:space="preserve">Mineralgjødsel på fulldyrka og overflatedyrka jord
</t>
        </r>
        <r>
          <rPr>
            <sz val="8"/>
            <color indexed="81"/>
            <rFont val="Tahoma"/>
            <family val="2"/>
          </rPr>
          <t xml:space="preserve">
Skriv inn kg totalt forbruk av aktuell type mineralgjødsel.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Klikk på rosa felt til venstre for å endre type mineralgjødsel.
Totalt utrekna kg fosfor frå mineralgjødsel, er basert på faktisk 
innhald av fosfor (P) i dei ulike gjødsel-slaga.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u/>
            <sz val="8"/>
            <color indexed="81"/>
            <rFont val="Tahoma"/>
            <family val="2"/>
          </rPr>
          <t>Gjødsel-slag          % faktisk innhald av fosfor (P)</t>
        </r>
        <r>
          <rPr>
            <sz val="8"/>
            <color indexed="81"/>
            <rFont val="Tahoma"/>
            <family val="2"/>
          </rPr>
          <t xml:space="preserve">
NPK 27-2-4          2,2 %
NPK 25-2-6          1,6 %
NPK 22-2-12        1,7 %
NPK 27-3-5          2,6 %
NPK 22-3-10        2,6 %
NPK 18-3-15        2,6 %
NPK 12-4-18        4,0 %
NPK 20-4-11        3,6 %
NPK 8-5-19          5,0 %
NPK 17-5-13        4,6 %
Opti NS 27-0-0     0,0 %
Opti NK 22-0-12   0,0 %
Kalksalpeter          0,0 %
Opti PK 0-11-21  11,0 %
Opti P 0-20-0      20,0 %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24" authorId="0" shapeId="0" xr:uid="{80CD07D0-2579-434E-825B-BEE4E4E09041}">
      <text>
        <r>
          <rPr>
            <b/>
            <sz val="9"/>
            <color indexed="81"/>
            <rFont val="Tahoma"/>
            <family val="2"/>
          </rPr>
          <t xml:space="preserve">Mineralgjødsel på fulldyrka og overflatedyrka jord
</t>
        </r>
        <r>
          <rPr>
            <sz val="8"/>
            <color indexed="81"/>
            <rFont val="Tahoma"/>
            <family val="2"/>
          </rPr>
          <t xml:space="preserve">
Skriv inn kg totalt forbruk av aktuell type mineralgjødsel.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Klikk på rosa felt til venstre for å endre type mineralgjødsel.
Totalt utrekna kg fosfor frå mineralgjødsel, er basert på faktisk 
innhald av fosfor (P) i dei ulike gjødsel-slaga.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u/>
            <sz val="8"/>
            <color indexed="81"/>
            <rFont val="Tahoma"/>
            <family val="2"/>
          </rPr>
          <t>Gjødsel-slag          % faktisk innhald av fosfor (P)</t>
        </r>
        <r>
          <rPr>
            <sz val="8"/>
            <color indexed="81"/>
            <rFont val="Tahoma"/>
            <family val="2"/>
          </rPr>
          <t xml:space="preserve">
NPK 27-2-4          2,2 %
NPK 25-2-6          1,6 %
NPK 22-2-12        1,7 %
NPK 27-3-5          2,6 %
NPK 22-3-10        2,6 %
NPK 18-3-15        2,6 %
NPK 12-4-18        4,0 %
NPK 20-4-11        3,6 %
NPK 8-5-19          5,0 %
NPK 17-5-13        4,6 %
Opti NS 27-0-0     0,0 %
Opti NK 22-0-12   0,0 %
Kalksalpeter          0,0 %
Opti PK 0-11-21  11,0 %
Opti P 0-20-0      20,0 %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24" authorId="0" shapeId="0" xr:uid="{FB6D8C2C-8641-4D78-83FC-DEAC67C983C3}">
      <text>
        <r>
          <rPr>
            <b/>
            <sz val="9"/>
            <color indexed="81"/>
            <rFont val="Tahoma"/>
            <family val="2"/>
          </rPr>
          <t xml:space="preserve">Mineralgjødsel på fulldyrka og overflatedyrka jord
</t>
        </r>
        <r>
          <rPr>
            <sz val="8"/>
            <color indexed="81"/>
            <rFont val="Tahoma"/>
            <family val="2"/>
          </rPr>
          <t xml:space="preserve">
Skriv inn kg totalt forbruk av aktuell type mineralgjødsel.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Klikk på rosa felt til venstre for å endre type mineralgjødsel.
Totalt utrekna kg fosfor frå mineralgjødsel, er basert på faktisk 
innhald av fosfor (P) i dei ulike gjødsel-slaga.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u/>
            <sz val="8"/>
            <color indexed="81"/>
            <rFont val="Tahoma"/>
            <family val="2"/>
          </rPr>
          <t>Gjødsel-slag          % faktisk innhald av fosfor (P)</t>
        </r>
        <r>
          <rPr>
            <sz val="8"/>
            <color indexed="81"/>
            <rFont val="Tahoma"/>
            <family val="2"/>
          </rPr>
          <t xml:space="preserve">
NPK 27-2-4          2,2 %
NPK 25-2-6          1,6 %
NPK 22-2-12        1,7 %
NPK 27-3-5          2,6 %
NPK 22-3-10        2,6 %
NPK 18-3-15        2,6 %
NPK 12-4-18        4,0 %
NPK 20-4-11        3,6 %
NPK 8-5-19          5,0 %
NPK 17-5-13        4,6 %
Opti NS 27-0-0     0,0 %
Opti NK 22-0-12   0,0 %
Kalksalpeter          0,0 %
Opti PK 0-11-21  11,0 %
Opti P 0-20-0      20,0 %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4" authorId="0" shapeId="0" xr:uid="{955BAD39-5819-4B04-A7DC-911AC15623ED}">
      <text>
        <r>
          <rPr>
            <b/>
            <sz val="9"/>
            <color indexed="81"/>
            <rFont val="Tahoma"/>
            <family val="2"/>
          </rPr>
          <t xml:space="preserve">Innmarksbeite:
</t>
        </r>
        <r>
          <rPr>
            <sz val="8"/>
            <color indexed="81"/>
            <rFont val="Tahoma"/>
            <family val="2"/>
          </rPr>
          <t xml:space="preserve">
Skriv inn inn tal dekar innmarksbeite, som kommunen har godkjend som spreieareal for mineralgjødsel og/eller husdyrgjødsel.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34" authorId="0" shapeId="0" xr:uid="{6C5B75E4-A8FF-42F4-A0BD-EB03AA3971ED}">
      <text>
        <r>
          <rPr>
            <b/>
            <sz val="9"/>
            <color indexed="81"/>
            <rFont val="Tahoma"/>
            <family val="2"/>
          </rPr>
          <t xml:space="preserve">Innmarksbeite:
</t>
        </r>
        <r>
          <rPr>
            <sz val="8"/>
            <color indexed="81"/>
            <rFont val="Tahoma"/>
            <family val="2"/>
          </rPr>
          <t xml:space="preserve">
Skriv inn inn tal dekar innmarksbeite, som kommunen har godkjend som spreieareal for mineralgjødsel og/eller husdyrgjødsel.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34" authorId="0" shapeId="0" xr:uid="{F5C43821-73E1-4407-AAB3-A5504FF56B45}">
      <text>
        <r>
          <rPr>
            <b/>
            <sz val="9"/>
            <color indexed="81"/>
            <rFont val="Tahoma"/>
            <family val="2"/>
          </rPr>
          <t xml:space="preserve">Innmarksbeite:
</t>
        </r>
        <r>
          <rPr>
            <sz val="8"/>
            <color indexed="81"/>
            <rFont val="Tahoma"/>
            <family val="2"/>
          </rPr>
          <t xml:space="preserve">
Skriv inn inn tal dekar innmarksbeite, som kommunen har godkjend som spreieareal for mineralgjødsel og/eller husdyrgjødsel.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34" authorId="0" shapeId="0" xr:uid="{815F4813-C34A-40A1-A4EA-2FB3A9D11C06}">
      <text>
        <r>
          <rPr>
            <b/>
            <sz val="9"/>
            <color indexed="81"/>
            <rFont val="Tahoma"/>
            <family val="2"/>
          </rPr>
          <t xml:space="preserve">Innmarksbeite:
</t>
        </r>
        <r>
          <rPr>
            <sz val="8"/>
            <color indexed="81"/>
            <rFont val="Tahoma"/>
            <family val="2"/>
          </rPr>
          <t xml:space="preserve">
Skriv inn inn tal dekar innmarksbeite, som kommunen har godkjend som spreieareal for mineralgjødsel og/eller husdyrgjødsel.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5" authorId="0" shapeId="0" xr:uid="{849C7976-16A9-41D5-A076-65768B9E5F58}">
      <text>
        <r>
          <rPr>
            <b/>
            <sz val="9"/>
            <color indexed="81"/>
            <rFont val="Tahoma"/>
            <family val="2"/>
          </rPr>
          <t>Mineralgjødsel på innmarksbeite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Skriv inn kg totalt forbruk av aktuell type mineralgjødsel.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Klikk på rosa felt til venstre for å endre type mineralgjødsel.
Det er tillatt å gjødsle totalt inntil 2,0 kg fosfor (P) mineralgjødsel og husdyrgjødsel pr daa innmarksbeite, godkjend som spreieareal.
Totalt utrekna kg fosfor frå mineralgjødsel, er basert på faktisk innhald av fosfor (P) i dei ulike gjødsel-slaga.
</t>
        </r>
        <r>
          <rPr>
            <u/>
            <sz val="8"/>
            <color indexed="81"/>
            <rFont val="Tahoma"/>
            <family val="2"/>
          </rPr>
          <t xml:space="preserve">
Gjødsel-slag          % faktisk innhald av fosfor (P)</t>
        </r>
        <r>
          <rPr>
            <sz val="8"/>
            <color indexed="81"/>
            <rFont val="Tahoma"/>
            <family val="2"/>
          </rPr>
          <t xml:space="preserve">
NPK 27-2-4          2,2 %
NPK 25-2-6          1,6 %
NPK 22-2-12        1,7 %
NPK 27-3-5          2,6 %
NPK 22-3-10        2,6 %
NPK 18-3-15        2,6 %
NPK 12-4-18        4,0 %
NPK 20-4-11        3,6 %
NPK 8-5-19          5,0 %
NPK 17-5-13        4,6 %
Opti NS 27-0-0     0,0 %
Opti NK 22-0-12   0,0 %
Kalksalpeter          0,0 %
Opti PK 0-11-21  11,0 %
Opti P 0-20-0      20,0 %</t>
        </r>
      </text>
    </comment>
    <comment ref="S35" authorId="0" shapeId="0" xr:uid="{E1A468D2-01E6-4622-883C-E87F702AC829}">
      <text>
        <r>
          <rPr>
            <b/>
            <sz val="9"/>
            <color indexed="81"/>
            <rFont val="Tahoma"/>
            <family val="2"/>
          </rPr>
          <t>Mineralgjødsel på innmarksbeite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Skriv inn kg totalt forbruk av aktuell type mineralgjødsel.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Klikk på rosa felt til venstre for å endre type mineralgjødsel.
Det er tillatt å gjødsle totalt inntil 2,0 kg fosfor (P) mineralgjødsel og husdyrgjødsel pr daa innmarksbeite, godkjend som spreieareal.
Totalt utrekna kg fosfor frå mineralgjødsel, er basert på faktisk innhald av fosfor (P) i dei ulike gjødsel-slaga.
</t>
        </r>
        <r>
          <rPr>
            <u/>
            <sz val="8"/>
            <color indexed="81"/>
            <rFont val="Tahoma"/>
            <family val="2"/>
          </rPr>
          <t xml:space="preserve">
Gjødsel-slag          % faktisk innhald av fosfor (P)</t>
        </r>
        <r>
          <rPr>
            <sz val="8"/>
            <color indexed="81"/>
            <rFont val="Tahoma"/>
            <family val="2"/>
          </rPr>
          <t xml:space="preserve">
NPK 27-2-4          2,2 %
NPK 25-2-6          1,6 %
NPK 22-2-12        1,7 %
NPK 27-3-5          2,6 %
NPK 22-3-10        2,6 %
NPK 18-3-15        2,6 %
NPK 12-4-18        4,0 %
NPK 20-4-11        3,6 %
NPK 8-5-19          5,0 %
NPK 17-5-13        4,6 %
Opti NS 27-0-0     0,0 %
Opti NK 22-0-12   0,0 %
Kalksalpeter          0,0 %
Opti PK 0-11-21  11,0 %
Opti P 0-20-0      20,0 %</t>
        </r>
      </text>
    </comment>
    <comment ref="V35" authorId="0" shapeId="0" xr:uid="{7338FB12-6C3F-4527-9537-8C75E8044CE3}">
      <text>
        <r>
          <rPr>
            <b/>
            <sz val="9"/>
            <color indexed="81"/>
            <rFont val="Tahoma"/>
            <family val="2"/>
          </rPr>
          <t>Mineralgjødsel på innmarksbeite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Skriv inn kg totalt forbruk av aktuell type mineralgjødsel.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Klikk på rosa felt til venstre for å endre type mineralgjødsel.
Det er tillatt å gjødsle totalt inntil 2,0 kg fosfor (P) mineralgjødsel og husdyrgjødsel pr daa innmarksbeite, godkjend som spreieareal.
Totalt utrekna kg fosfor frå mineralgjødsel, er basert på faktisk innhald av fosfor (P) i dei ulike gjødsel-slaga.
</t>
        </r>
        <r>
          <rPr>
            <u/>
            <sz val="8"/>
            <color indexed="81"/>
            <rFont val="Tahoma"/>
            <family val="2"/>
          </rPr>
          <t xml:space="preserve">
Gjødsel-slag          % faktisk innhald av fosfor (P)</t>
        </r>
        <r>
          <rPr>
            <sz val="8"/>
            <color indexed="81"/>
            <rFont val="Tahoma"/>
            <family val="2"/>
          </rPr>
          <t xml:space="preserve">
NPK 27-2-4          2,2 %
NPK 25-2-6          1,6 %
NPK 22-2-12        1,7 %
NPK 27-3-5          2,6 %
NPK 22-3-10        2,6 %
NPK 18-3-15        2,6 %
NPK 12-4-18        4,0 %
NPK 20-4-11        3,6 %
NPK 8-5-19          5,0 %
NPK 17-5-13        4,6 %
Opti NS 27-0-0     0,0 %
Opti NK 22-0-12   0,0 %
Kalksalpeter          0,0 %
Opti PK 0-11-21  11,0 %
Opti P 0-20-0      20,0 %</t>
        </r>
      </text>
    </comment>
    <comment ref="X35" authorId="0" shapeId="0" xr:uid="{358307E1-DCDA-4EF7-8D30-7D37A917D3E9}">
      <text>
        <r>
          <rPr>
            <b/>
            <sz val="9"/>
            <color indexed="81"/>
            <rFont val="Tahoma"/>
            <family val="2"/>
          </rPr>
          <t>Mineralgjødsel på innmarksbeite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Skriv inn kg totalt forbruk av aktuell type mineralgjødsel.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Klikk på rosa felt til venstre for å endre type mineralgjødsel.
Det er tillatt å gjødsle totalt inntil 2,0 kg fosfor (P) mineralgjødsel og husdyrgjødsel pr daa innmarksbeite, godkjend som spreieareal.
Totalt utrekna kg fosfor frå mineralgjødsel, er basert på faktisk innhald av fosfor (P) i dei ulike gjødsel-slaga.
</t>
        </r>
        <r>
          <rPr>
            <u/>
            <sz val="8"/>
            <color indexed="81"/>
            <rFont val="Tahoma"/>
            <family val="2"/>
          </rPr>
          <t xml:space="preserve">
Gjødsel-slag          % faktisk innhald av fosfor (P)</t>
        </r>
        <r>
          <rPr>
            <sz val="8"/>
            <color indexed="81"/>
            <rFont val="Tahoma"/>
            <family val="2"/>
          </rPr>
          <t xml:space="preserve">
NPK 27-2-4          2,2 %
NPK 25-2-6          1,6 %
NPK 22-2-12        1,7 %
NPK 27-3-5          2,6 %
NPK 22-3-10        2,6 %
NPK 18-3-15        2,6 %
NPK 12-4-18        4,0 %
NPK 20-4-11        3,6 %
NPK 8-5-19          5,0 %
NPK 17-5-13        4,6 %
Opti NS 27-0-0     0,0 %
Opti NK 22-0-12   0,0 %
Kalksalpeter          0,0 %
Opti PK 0-11-21  11,0 %
Opti P 0-20-0      20,0 %</t>
        </r>
      </text>
    </comment>
    <comment ref="Q37" authorId="0" shapeId="0" xr:uid="{B3DE29D9-FA56-44A7-B463-08038D9408AA}">
      <text>
        <r>
          <rPr>
            <b/>
            <sz val="9"/>
            <color indexed="81"/>
            <rFont val="Tahoma"/>
            <family val="2"/>
          </rPr>
          <t>Mineralgjødsel på innmarksbeite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Skriv inn kg totalt forbruk av aktuell type mineralgjødsel.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Klikk på rosa felt til venstre for å endre type mineralgjødsel.
Det er tillatt å gjødsle totalt inntil 2,0 kg fosfor (P) mineralgjødsel og husdyrgjødsel pr daa innmarksbeite, godkjend som spreieareal.
Totalt utrekna kg fosfor frå mineralgjødsel, er basert på faktisk innhald av fosfor (P) i dei ulike gjødsel-slaga.
</t>
        </r>
        <r>
          <rPr>
            <u/>
            <sz val="8"/>
            <color indexed="81"/>
            <rFont val="Tahoma"/>
            <family val="2"/>
          </rPr>
          <t xml:space="preserve">
Gjødsel-slag          % faktisk innhald av fosfor (P)</t>
        </r>
        <r>
          <rPr>
            <sz val="8"/>
            <color indexed="81"/>
            <rFont val="Tahoma"/>
            <family val="2"/>
          </rPr>
          <t xml:space="preserve">
NPK 27-2-4          2,2 %
NPK 25-2-6          1,6 %
NPK 22-2-12        1,7 %
NPK 27-3-5          2,6 %
NPK 22-3-10        2,6 %
NPK 18-3-15        2,6 %
NPK 12-4-18        4,0 %
NPK 20-4-11        3,6 %
NPK 8-5-19          5,0 %
NPK 17-5-13        4,6 %
Opti NS 27-0-0     0,0 %
Opti NK 22-0-12   0,0 %
Kalksalpeter          0,0 %
Opti PK 0-11-21  11,0 %
Opti P 0-20-0      20,0 %</t>
        </r>
      </text>
    </comment>
    <comment ref="S37" authorId="0" shapeId="0" xr:uid="{C815CA17-5F98-40B2-99E3-6835143F7262}">
      <text>
        <r>
          <rPr>
            <b/>
            <sz val="9"/>
            <color indexed="81"/>
            <rFont val="Tahoma"/>
            <family val="2"/>
          </rPr>
          <t>Mineralgjødsel på innmarksbeite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Skriv inn kg totalt forbruk av aktuell type mineralgjødsel.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Klikk på rosa felt til venstre for å endre type mineralgjødsel.
Det er tillatt å gjødsle totalt inntil 2,0 kg fosfor (P) mineralgjødsel og husdyrgjødsel pr daa innmarksbeite, godkjend som spreieareal.
Totalt utrekna kg fosfor frå mineralgjødsel, er basert på faktisk innhald av fosfor (P) i dei ulike gjødsel-slaga.
</t>
        </r>
        <r>
          <rPr>
            <u/>
            <sz val="8"/>
            <color indexed="81"/>
            <rFont val="Tahoma"/>
            <family val="2"/>
          </rPr>
          <t xml:space="preserve">
Gjødsel-slag          % faktisk innhald av fosfor (P)</t>
        </r>
        <r>
          <rPr>
            <sz val="8"/>
            <color indexed="81"/>
            <rFont val="Tahoma"/>
            <family val="2"/>
          </rPr>
          <t xml:space="preserve">
NPK 27-2-4          2,2 %
NPK 25-2-6          1,6 %
NPK 22-2-12        1,7 %
NPK 27-3-5          2,6 %
NPK 22-3-10        2,6 %
NPK 18-3-15        2,6 %
NPK 12-4-18        4,0 %
NPK 20-4-11        3,6 %
NPK 8-5-19          5,0 %
NPK 17-5-13        4,6 %
Opti NS 27-0-0     0,0 %
Opti NK 22-0-12   0,0 %
Kalksalpeter          0,0 %
Opti PK 0-11-21  11,0 %
Opti P 0-20-0      20,0 %</t>
        </r>
      </text>
    </comment>
    <comment ref="V37" authorId="0" shapeId="0" xr:uid="{03F6C8E1-DF7A-4A85-9F85-E90651452537}">
      <text>
        <r>
          <rPr>
            <b/>
            <sz val="9"/>
            <color indexed="81"/>
            <rFont val="Tahoma"/>
            <family val="2"/>
          </rPr>
          <t>Mineralgjødsel på innmarksbeite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Skriv inn kg totalt forbruk av aktuell type mineralgjødsel.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Klikk på rosa felt til venstre for å endre type mineralgjødsel.
Det er tillatt å gjødsle totalt inntil 2,0 kg fosfor (P) mineralgjødsel og husdyrgjødsel pr daa innmarksbeite, godkjend som spreieareal.
Totalt utrekna kg fosfor frå mineralgjødsel, er basert på faktisk innhald av fosfor (P) i dei ulike gjødsel-slaga.
</t>
        </r>
        <r>
          <rPr>
            <u/>
            <sz val="8"/>
            <color indexed="81"/>
            <rFont val="Tahoma"/>
            <family val="2"/>
          </rPr>
          <t xml:space="preserve">
Gjødsel-slag          % faktisk innhald av fosfor (P)</t>
        </r>
        <r>
          <rPr>
            <sz val="8"/>
            <color indexed="81"/>
            <rFont val="Tahoma"/>
            <family val="2"/>
          </rPr>
          <t xml:space="preserve">
NPK 27-2-4          2,2 %
NPK 25-2-6          1,6 %
NPK 22-2-12        1,7 %
NPK 27-3-5          2,6 %
NPK 22-3-10        2,6 %
NPK 18-3-15        2,6 %
NPK 12-4-18        4,0 %
NPK 20-4-11        3,6 %
NPK 8-5-19          5,0 %
NPK 17-5-13        4,6 %
Opti NS 27-0-0     0,0 %
Opti NK 22-0-12   0,0 %
Kalksalpeter          0,0 %
Opti PK 0-11-21  11,0 %
Opti P 0-20-0      20,0 %</t>
        </r>
      </text>
    </comment>
    <comment ref="X37" authorId="0" shapeId="0" xr:uid="{863770B0-9202-4BEA-A40D-8F4DDC93C804}">
      <text>
        <r>
          <rPr>
            <b/>
            <sz val="9"/>
            <color indexed="81"/>
            <rFont val="Tahoma"/>
            <family val="2"/>
          </rPr>
          <t>Mineralgjødsel på innmarksbeite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Skriv inn kg totalt forbruk av aktuell type mineralgjødsel.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Klikk på rosa felt til venstre for å endre type mineralgjødsel.
Det er tillatt å gjødsle totalt inntil 2,0 kg fosfor (P) mineralgjødsel og husdyrgjødsel pr daa innmarksbeite, godkjend som spreieareal.
Totalt utrekna kg fosfor frå mineralgjødsel, er basert på faktisk innhald av fosfor (P) i dei ulike gjødsel-slaga.
</t>
        </r>
        <r>
          <rPr>
            <u/>
            <sz val="8"/>
            <color indexed="81"/>
            <rFont val="Tahoma"/>
            <family val="2"/>
          </rPr>
          <t xml:space="preserve">
Gjødsel-slag          % faktisk innhald av fosfor (P)</t>
        </r>
        <r>
          <rPr>
            <sz val="8"/>
            <color indexed="81"/>
            <rFont val="Tahoma"/>
            <family val="2"/>
          </rPr>
          <t xml:space="preserve">
NPK 27-2-4          2,2 %
NPK 25-2-6          1,6 %
NPK 22-2-12        1,7 %
NPK 27-3-5          2,6 %
NPK 22-3-10        2,6 %
NPK 18-3-15        2,6 %
NPK 12-4-18        4,0 %
NPK 20-4-11        3,6 %
NPK 8-5-19          5,0 %
NPK 17-5-13        4,6 %
Opti NS 27-0-0     0,0 %
Opti NK 22-0-12   0,0 %
Kalksalpeter          0,0 %
Opti PK 0-11-21  11,0 %
Opti P 0-20-0      20,0 %</t>
        </r>
      </text>
    </comment>
    <comment ref="J56" authorId="0" shapeId="0" xr:uid="{8545CEBE-8837-4E85-902A-B4D36C70B9EF}">
      <text>
        <r>
          <rPr>
            <b/>
            <sz val="9"/>
            <color indexed="81"/>
            <rFont val="Tahoma"/>
            <family val="2"/>
          </rPr>
          <t xml:space="preserve">Beiting:
</t>
        </r>
        <r>
          <rPr>
            <sz val="8"/>
            <color indexed="81"/>
            <rFont val="Tahoma"/>
            <family val="2"/>
          </rPr>
          <t>Sett inn tal veker som dyra er på beite utanom godkjent spreieareal.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56" authorId="0" shapeId="0" xr:uid="{ECA4FABB-D0D8-421C-8109-1D6A841B71CB}">
      <text>
        <r>
          <rPr>
            <b/>
            <sz val="9"/>
            <color indexed="81"/>
            <rFont val="Tahoma"/>
            <family val="2"/>
          </rPr>
          <t xml:space="preserve">Tal dyr på beite:
</t>
        </r>
        <r>
          <rPr>
            <sz val="8"/>
            <color indexed="81"/>
            <rFont val="Tahoma"/>
            <family val="2"/>
          </rPr>
          <t>Sett inn tal dyr av besetningen som er på beite,
utanom godkjent spreieareal.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56" authorId="0" shapeId="0" xr:uid="{B5B7797D-9D24-4F9F-83FE-A25AC1FC93A0}">
      <text>
        <r>
          <rPr>
            <b/>
            <sz val="9"/>
            <color indexed="81"/>
            <rFont val="Tahoma"/>
            <family val="2"/>
          </rPr>
          <t xml:space="preserve">Tal timar på beite:
</t>
        </r>
        <r>
          <rPr>
            <sz val="8"/>
            <color indexed="81"/>
            <rFont val="Tahoma"/>
            <family val="2"/>
          </rPr>
          <t>Sett inn tal timar kvart døgn som besetningen er på beite, utanom godkjent spreieareal.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7" authorId="0" shapeId="0" xr:uid="{9B3916AB-8C7F-44B7-A124-B33B4E6CD744}">
      <text>
        <r>
          <rPr>
            <b/>
            <sz val="9"/>
            <color indexed="81"/>
            <rFont val="Tahoma"/>
            <family val="2"/>
          </rPr>
          <t xml:space="preserve">Beiting:
</t>
        </r>
        <r>
          <rPr>
            <sz val="8"/>
            <color indexed="81"/>
            <rFont val="Tahoma"/>
            <family val="2"/>
          </rPr>
          <t>Sett inn tal veker som dyra er på beite utanom godkjent spreieareal.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57" authorId="0" shapeId="0" xr:uid="{8197D295-DD8F-4717-B525-0CDC8FFAC26C}">
      <text>
        <r>
          <rPr>
            <b/>
            <sz val="9"/>
            <color indexed="81"/>
            <rFont val="Tahoma"/>
            <family val="2"/>
          </rPr>
          <t xml:space="preserve">Tal dyr på beite:
</t>
        </r>
        <r>
          <rPr>
            <sz val="8"/>
            <color indexed="81"/>
            <rFont val="Tahoma"/>
            <family val="2"/>
          </rPr>
          <t>Sett inn tal dyr av besetningen som er på beite,
utanom godkjent spreieareal.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8" authorId="0" shapeId="0" xr:uid="{E3DE81DC-78F9-4294-BAD9-688982618C1C}">
      <text>
        <r>
          <rPr>
            <b/>
            <sz val="9"/>
            <color indexed="81"/>
            <rFont val="Tahoma"/>
            <family val="2"/>
          </rPr>
          <t xml:space="preserve">Beiting:
</t>
        </r>
        <r>
          <rPr>
            <sz val="8"/>
            <color indexed="81"/>
            <rFont val="Tahoma"/>
            <family val="2"/>
          </rPr>
          <t>Sett inn tal veker som dyra er på beite utanom godkjent spreieareal.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58" authorId="0" shapeId="0" xr:uid="{112B41D7-0F5A-4BB2-99C8-AF07778E6B83}">
      <text>
        <r>
          <rPr>
            <b/>
            <sz val="9"/>
            <color indexed="81"/>
            <rFont val="Tahoma"/>
            <family val="2"/>
          </rPr>
          <t xml:space="preserve">Tal dyr på beite:
</t>
        </r>
        <r>
          <rPr>
            <sz val="8"/>
            <color indexed="81"/>
            <rFont val="Tahoma"/>
            <family val="2"/>
          </rPr>
          <t>Sett inn tal dyr av besetningen som er på beite,
utanom godkjent spreieareal.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9" authorId="0" shapeId="0" xr:uid="{45EDDE6C-3E6E-4248-881B-6D33CC237DB6}">
      <text>
        <r>
          <rPr>
            <b/>
            <sz val="9"/>
            <color indexed="81"/>
            <rFont val="Tahoma"/>
            <family val="2"/>
          </rPr>
          <t xml:space="preserve">Beiting:
</t>
        </r>
        <r>
          <rPr>
            <sz val="8"/>
            <color indexed="81"/>
            <rFont val="Tahoma"/>
            <family val="2"/>
          </rPr>
          <t>Sett inn tal veker som dyra er på beite utanom godkjent spreieareal.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59" authorId="0" shapeId="0" xr:uid="{7B623CDA-2691-4552-9FE8-9F34F67D2220}">
      <text>
        <r>
          <rPr>
            <b/>
            <sz val="9"/>
            <color indexed="81"/>
            <rFont val="Tahoma"/>
            <family val="2"/>
          </rPr>
          <t xml:space="preserve">Tal dyr på beite:
</t>
        </r>
        <r>
          <rPr>
            <sz val="8"/>
            <color indexed="81"/>
            <rFont val="Tahoma"/>
            <family val="2"/>
          </rPr>
          <t>Sett inn tal dyr av besetningen som er på beite,
utanom godkjent spreieareal.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0" authorId="0" shapeId="0" xr:uid="{4D537C21-CC2F-4592-A828-37CC0B4B1873}">
      <text>
        <r>
          <rPr>
            <b/>
            <sz val="9"/>
            <color indexed="81"/>
            <rFont val="Tahoma"/>
            <family val="2"/>
          </rPr>
          <t xml:space="preserve">Beiting:
</t>
        </r>
        <r>
          <rPr>
            <sz val="8"/>
            <color indexed="81"/>
            <rFont val="Tahoma"/>
            <family val="2"/>
          </rPr>
          <t>Sett inn tal veker som dyra er på beite utanom godkjent spreieareal.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60" authorId="0" shapeId="0" xr:uid="{AC6DF578-07DA-4DA9-9678-FD66242688A4}">
      <text>
        <r>
          <rPr>
            <b/>
            <sz val="9"/>
            <color indexed="81"/>
            <rFont val="Tahoma"/>
            <family val="2"/>
          </rPr>
          <t xml:space="preserve">Tal dyr på beite:
</t>
        </r>
        <r>
          <rPr>
            <sz val="8"/>
            <color indexed="81"/>
            <rFont val="Tahoma"/>
            <family val="2"/>
          </rPr>
          <t>Sett inn tal dyr av besetningen som er på beite,
utanom godkjent spreieareal.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61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 xml:space="preserve">Tal mnd fôring:
</t>
        </r>
        <r>
          <rPr>
            <sz val="8"/>
            <color indexed="81"/>
            <rFont val="Tahoma"/>
            <family val="2"/>
          </rPr>
          <t>Sett inn tal månader som dyra er på garden.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65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 xml:space="preserve">Tal innsett med slaktegrisar:
</t>
        </r>
        <r>
          <rPr>
            <sz val="8"/>
            <color indexed="81"/>
            <rFont val="Tahoma"/>
            <family val="2"/>
          </rPr>
          <t>Sett inn tal innsett i 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77" authorId="0" shapeId="0" xr:uid="{D392E887-5439-4E29-B0B1-786A67A51DC8}">
      <text>
        <r>
          <rPr>
            <b/>
            <sz val="9"/>
            <color indexed="81"/>
            <rFont val="Tahoma"/>
            <family val="2"/>
          </rPr>
          <t>Korrigering av mengde fosfor (P)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Skriv kg mengde fosfor (P) som eit negativt tal, (feks -100), dersom fosfor (P) blir fjerna frå bruket, til dømes ved at bruket får i retur 
biorest frå biogass-anlegg. 
Skriv kg mengde fosfor (P) som eit positivt tal, dersom fosfor (P) blir tilført bruket, til dømes tilførsel av husdyrgjødsel ved avtale om leige av spreieareal.</t>
        </r>
      </text>
    </comment>
    <comment ref="S77" authorId="0" shapeId="0" xr:uid="{F1C69201-8414-45D9-BE87-27A97934BC7C}">
      <text>
        <r>
          <rPr>
            <b/>
            <sz val="9"/>
            <color indexed="81"/>
            <rFont val="Tahoma"/>
            <family val="2"/>
          </rPr>
          <t>Korrigering av mengde fosfor (P)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Skriv kg mengde fosfor (P) som eit negativt tal, (feks -100), dersom fosfor (P) blir fjerna frå bruket, til dømes ved at bruket får i retur biorest frå biogass-anlegg. 
Skriv kg mengde fosfor (P) som eit positivt tal, dersom fosfor (P) blir tilført bruket, til dømes tilførsel av husdyrgjødsel ved avtale om leige av spreieareal.</t>
        </r>
      </text>
    </comment>
    <comment ref="V77" authorId="0" shapeId="0" xr:uid="{54B80EE3-1B75-41E0-B947-3DB356E4DE13}">
      <text>
        <r>
          <rPr>
            <b/>
            <sz val="9"/>
            <color indexed="81"/>
            <rFont val="Tahoma"/>
            <family val="2"/>
          </rPr>
          <t>Korrigering av mengde fosfor (P)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Skriv kg mengde fosfor (P) som eit negativt tal, (feks -100), dersom fosfor (P) blir fjerna frå bruket, til dømes ved at bruket får i retur  biorest frå biogass-anlegg. 
Skriv kg mengde fosfor (P) som eit positivt tal, dersom fosfor (P) blir tilført bruket, til dømes tilførsel av husdyrgjødsel ved avtale om leige av spreieareal.</t>
        </r>
      </text>
    </comment>
    <comment ref="X77" authorId="0" shapeId="0" xr:uid="{518A8381-C19C-4718-A7DF-F65C82A24D74}">
      <text>
        <r>
          <rPr>
            <b/>
            <sz val="9"/>
            <color indexed="81"/>
            <rFont val="Tahoma"/>
            <family val="2"/>
          </rPr>
          <t>Korrigering av mengde fosfor (P)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Skriv kg mengde fosfor (P) som eit negativt tal, (feks -100), dersom fosfor (P) blir fjerna frå bruket, til dømes ved at bruket får i retur biorest frå biogass-anlegg. 
Skriv kg mengde fosfor (P) som eit positivt tal, dersom fosfor (P) blir tilført bruket, til dømes tilførsel av husdyrgjødsel ved avtale om leige av spreieareal.</t>
        </r>
      </text>
    </comment>
    <comment ref="J94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Korrigering av prosent spillvatn, strø og liknande: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Mengde spillvatn og strø vil variere for dei ulike husdyrproduksjonane. Korriger prosent spillvatn, strø og liknande, gjerne i dialog med bygningsplanleggjar.</t>
        </r>
      </text>
    </comment>
    <comment ref="L99" authorId="0" shapeId="0" xr:uid="{67110C4C-3B09-4DCB-B552-206B0B70A42E}">
      <text>
        <r>
          <rPr>
            <b/>
            <sz val="9"/>
            <color indexed="81"/>
            <rFont val="Tahoma"/>
            <family val="2"/>
          </rPr>
          <t xml:space="preserve">Effektiv høgde:
</t>
        </r>
        <r>
          <rPr>
            <sz val="8"/>
            <color indexed="81"/>
            <rFont val="Tahoma"/>
            <family val="2"/>
          </rPr>
          <t>Ta omsyn til maksimal høgde under dragarar og nivå på tømmerest, eventuelt andre omsyn.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99" authorId="0" shapeId="0" xr:uid="{0CEB2C33-60F1-487E-A932-E25597A77331}">
      <text>
        <r>
          <rPr>
            <b/>
            <sz val="9"/>
            <color indexed="81"/>
            <rFont val="Tahoma"/>
            <family val="2"/>
          </rPr>
          <t xml:space="preserve">Eksisterande gjødsellager: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Skriv eventuet totalt volum gjødsellager-kapasitet, dersom det er mange gjødsellager på bruket.</t>
        </r>
      </text>
    </comment>
    <comment ref="L100" authorId="0" shapeId="0" xr:uid="{71E73178-CBA3-40D1-99B7-7501D181A23D}">
      <text>
        <r>
          <rPr>
            <b/>
            <sz val="9"/>
            <color indexed="81"/>
            <rFont val="Tahoma"/>
            <family val="2"/>
          </rPr>
          <t xml:space="preserve">Effektiv høgde:
</t>
        </r>
        <r>
          <rPr>
            <sz val="8"/>
            <color indexed="81"/>
            <rFont val="Tahoma"/>
            <family val="2"/>
          </rPr>
          <t>Ta omsyn til maksimal høgde under dragarar og nivå på tømmerest, eventuelt andre omsyn.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100" authorId="0" shapeId="0" xr:uid="{7CE834D1-0775-4ED7-B9B1-EF96BBF49DCE}">
      <text>
        <r>
          <rPr>
            <b/>
            <sz val="9"/>
            <color indexed="81"/>
            <rFont val="Tahoma"/>
            <family val="2"/>
          </rPr>
          <t xml:space="preserve">Eksisterande gjødsellager: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Skriv eventuet totalt volum gjødsellager-kapasitet, dersom det er mange gjødsellager på bruket.</t>
        </r>
      </text>
    </comment>
    <comment ref="L101" authorId="0" shapeId="0" xr:uid="{9A6EFDD6-F9B1-48C5-9F98-14D0461327D2}">
      <text>
        <r>
          <rPr>
            <b/>
            <sz val="9"/>
            <color indexed="81"/>
            <rFont val="Tahoma"/>
            <family val="2"/>
          </rPr>
          <t xml:space="preserve">Effektiv høgde:
</t>
        </r>
        <r>
          <rPr>
            <sz val="8"/>
            <color indexed="81"/>
            <rFont val="Tahoma"/>
            <family val="2"/>
          </rPr>
          <t>Ta omsyn til maksimal høgde under dragarar og nivå på tømmerest, eventuelt andre omsyn.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101" authorId="0" shapeId="0" xr:uid="{8D6E2F68-ED5F-4500-9EAF-ECA6C48632F6}">
      <text>
        <r>
          <rPr>
            <b/>
            <sz val="9"/>
            <color indexed="81"/>
            <rFont val="Tahoma"/>
            <family val="2"/>
          </rPr>
          <t xml:space="preserve">Eksisterande gjødsellager: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Skriv eventuet totalt volum gjødsellager-kapasitet, dersom det er mange gjødsellager på bruket.</t>
        </r>
      </text>
    </comment>
    <comment ref="L102" authorId="0" shapeId="0" xr:uid="{F46251C7-943A-4A3B-901D-929642E6C247}">
      <text>
        <r>
          <rPr>
            <b/>
            <sz val="9"/>
            <color indexed="81"/>
            <rFont val="Tahoma"/>
            <family val="2"/>
          </rPr>
          <t xml:space="preserve">Effektiv høgde:
</t>
        </r>
        <r>
          <rPr>
            <sz val="8"/>
            <color indexed="81"/>
            <rFont val="Tahoma"/>
            <family val="2"/>
          </rPr>
          <t>Ta omsyn til maksimal høgde under dragarar og nivå på tømmerest, eventuelt andre omsyn.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102" authorId="0" shapeId="0" xr:uid="{7A4417A7-1E9C-44BD-95E8-BD94A64DA898}">
      <text>
        <r>
          <rPr>
            <b/>
            <sz val="9"/>
            <color indexed="81"/>
            <rFont val="Tahoma"/>
            <family val="2"/>
          </rPr>
          <t xml:space="preserve">Eksisterande gjødsellager: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Skriv eventuet totalt volum gjødsellager-kapasitet, dersom det er mange gjødsellager på bruket.</t>
        </r>
      </text>
    </comment>
    <comment ref="L104" authorId="0" shapeId="0" xr:uid="{090195D7-E55F-4706-9935-68A049FAD93C}">
      <text>
        <r>
          <rPr>
            <b/>
            <sz val="9"/>
            <color indexed="81"/>
            <rFont val="Tahoma"/>
            <family val="2"/>
          </rPr>
          <t xml:space="preserve">Effektiv høgde:
</t>
        </r>
        <r>
          <rPr>
            <sz val="8"/>
            <color indexed="81"/>
            <rFont val="Tahoma"/>
            <family val="2"/>
          </rPr>
          <t>Ta omsyn til  nivå på tømmerest, eller andre omsyn.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04" authorId="0" shapeId="0" xr:uid="{C052A1FD-3AF9-4B28-B7EA-474DC2E405F9}">
      <text>
        <r>
          <rPr>
            <b/>
            <sz val="9"/>
            <color indexed="81"/>
            <rFont val="Tahoma"/>
            <family val="2"/>
          </rPr>
          <t xml:space="preserve">Nedbør:
</t>
        </r>
        <r>
          <rPr>
            <sz val="8"/>
            <color indexed="81"/>
            <rFont val="Tahoma"/>
            <family val="2"/>
          </rPr>
          <t>For opne gjødsellager må ein ta omsyn til mengde nedbør, som kjem i kummen, i utrekning av lagerkapasiteten.
Skriv inn tal millimeter for 8 månaders nedbør, i området der kummen er plassert.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05" authorId="0" shapeId="0" xr:uid="{6E3DECAF-18F8-4410-9D95-4D5D770FB7A3}">
      <text>
        <r>
          <rPr>
            <b/>
            <sz val="9"/>
            <color indexed="81"/>
            <rFont val="Tahoma"/>
            <family val="2"/>
          </rPr>
          <t xml:space="preserve">Effektiv høgde:
</t>
        </r>
        <r>
          <rPr>
            <sz val="8"/>
            <color indexed="81"/>
            <rFont val="Tahoma"/>
            <family val="2"/>
          </rPr>
          <t>Ta omsyn til  nivå på tømmerest, eller andre omsyn.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05" authorId="0" shapeId="0" xr:uid="{39727DF3-1D11-4E57-8976-ECED7D1DD615}">
      <text>
        <r>
          <rPr>
            <b/>
            <sz val="9"/>
            <color indexed="81"/>
            <rFont val="Tahoma"/>
            <family val="2"/>
          </rPr>
          <t xml:space="preserve">Nedbør:
</t>
        </r>
        <r>
          <rPr>
            <sz val="8"/>
            <color indexed="81"/>
            <rFont val="Tahoma"/>
            <family val="2"/>
          </rPr>
          <t>For opne gjødsellager må ein ta omsyn til mengde nedbør, som kjem i kummen, i utrekning av lagerkapasiteten.
Skriv inn tal millimeter for 8 månaders nedbør, i området der kummen er plassert.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10" authorId="0" shapeId="0" xr:uid="{EC0E0363-2EBF-469D-8410-B36BEA47B35C}">
      <text>
        <r>
          <rPr>
            <b/>
            <sz val="9"/>
            <color indexed="81"/>
            <rFont val="Tahoma"/>
            <family val="2"/>
          </rPr>
          <t xml:space="preserve">Effektiv høgde:
</t>
        </r>
        <r>
          <rPr>
            <sz val="8"/>
            <color indexed="81"/>
            <rFont val="Tahoma"/>
            <family val="2"/>
          </rPr>
          <t>Ta omsyn til maksimal høgde under dragarar og nivå på tømmerest, eventuelt andre omsyn.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11" authorId="0" shapeId="0" xr:uid="{FC59AC7F-6F4B-437A-B76A-B3A8FE3055D1}">
      <text>
        <r>
          <rPr>
            <b/>
            <sz val="9"/>
            <color indexed="81"/>
            <rFont val="Tahoma"/>
            <family val="2"/>
          </rPr>
          <t xml:space="preserve">Effektiv høgde:
</t>
        </r>
        <r>
          <rPr>
            <sz val="8"/>
            <color indexed="81"/>
            <rFont val="Tahoma"/>
            <family val="2"/>
          </rPr>
          <t>Ta omsyn til maksimal høgde under dragarar og nivå på tømmerest, eventuelt andre omsyn.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13" authorId="0" shapeId="0" xr:uid="{E9665DC7-8A27-4C09-A1F5-F28AE481ACA6}">
      <text>
        <r>
          <rPr>
            <b/>
            <sz val="9"/>
            <color indexed="81"/>
            <rFont val="Tahoma"/>
            <family val="2"/>
          </rPr>
          <t xml:space="preserve">Effektiv høgde:
</t>
        </r>
        <r>
          <rPr>
            <sz val="8"/>
            <color indexed="81"/>
            <rFont val="Tahoma"/>
            <family val="2"/>
          </rPr>
          <t>Ta omsyn til  nivå på tømmerest, eller andre omsyn.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13" authorId="0" shapeId="0" xr:uid="{91C13CE8-8C63-45E1-9616-280BE17CA927}">
      <text>
        <r>
          <rPr>
            <b/>
            <sz val="9"/>
            <color indexed="81"/>
            <rFont val="Tahoma"/>
            <family val="2"/>
          </rPr>
          <t xml:space="preserve">Nedbør:
</t>
        </r>
        <r>
          <rPr>
            <sz val="8"/>
            <color indexed="81"/>
            <rFont val="Tahoma"/>
            <family val="2"/>
          </rPr>
          <t>For opne gjødsellager må ein ta omsyn til mengde nedbør, som kjem i kummen, i utrekning av lagerkapasiteten.
Skriv inn tal millimeter for 8 månaders nedbør, i området der kummen er plassert.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14" authorId="0" shapeId="0" xr:uid="{3DE21A6A-0E7E-419B-9571-EB2C86407F1B}">
      <text>
        <r>
          <rPr>
            <b/>
            <sz val="9"/>
            <color indexed="81"/>
            <rFont val="Tahoma"/>
            <family val="2"/>
          </rPr>
          <t xml:space="preserve">Effektiv høgde:
</t>
        </r>
        <r>
          <rPr>
            <sz val="8"/>
            <color indexed="81"/>
            <rFont val="Tahoma"/>
            <family val="2"/>
          </rPr>
          <t>Ta omsyn til  nivå på tømmerest, eller andre omsyn.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14" authorId="0" shapeId="0" xr:uid="{915FE438-F337-44F0-B62F-656A931A7F3C}">
      <text>
        <r>
          <rPr>
            <b/>
            <sz val="9"/>
            <color indexed="81"/>
            <rFont val="Tahoma"/>
            <family val="2"/>
          </rPr>
          <t xml:space="preserve">Nedbør:
</t>
        </r>
        <r>
          <rPr>
            <sz val="8"/>
            <color indexed="81"/>
            <rFont val="Tahoma"/>
            <family val="2"/>
          </rPr>
          <t>For opne gjødsellager må ein ta omsyn til mengde nedbør, som kjem i kummen, i utrekning av lagerkapasiteten.
Skriv inn tal millimeter for 8 månaders nedbør, i området der kummen er plassert.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<sst xmlns="http://schemas.openxmlformats.org/spreadsheetml/2006/main" count="381" uniqueCount="203">
  <si>
    <t>Oversikt over jordbruksareal, kjøp av grovfôr og mjølkekvote</t>
  </si>
  <si>
    <t>Innovasjon Norge Vestland</t>
  </si>
  <si>
    <t>Før og etter utbygging</t>
  </si>
  <si>
    <t>Slik fyller du ut skjemaet:</t>
  </si>
  <si>
    <t xml:space="preserve">1) Fyll ut alle kvit felt som er aktuelle for deg. </t>
  </si>
  <si>
    <t>Namn på gardbrukar</t>
  </si>
  <si>
    <t>Organisasjonsnr.</t>
  </si>
  <si>
    <t>Kommune</t>
  </si>
  <si>
    <t>2) Rosa felt kan korrigerast.</t>
  </si>
  <si>
    <t>3) Send skjemaet i lag med søknad om tilskot, til Innovasjon Norge.</t>
  </si>
  <si>
    <t>Nosituasjon</t>
  </si>
  <si>
    <t>Ved full produksjon, i følgje driftsplanen</t>
  </si>
  <si>
    <t>Fulldyrka</t>
  </si>
  <si>
    <t>Overflatedyrka</t>
  </si>
  <si>
    <t>Innmarksbeite,</t>
  </si>
  <si>
    <t>Leigeperiode,</t>
  </si>
  <si>
    <t>Eigd og leigd areal</t>
  </si>
  <si>
    <t>areal, daa</t>
  </si>
  <si>
    <t>daa</t>
  </si>
  <si>
    <t>tal år</t>
  </si>
  <si>
    <t>Namn på utleigar av areal</t>
  </si>
  <si>
    <t>Eigd areal</t>
  </si>
  <si>
    <t>Leigd areal:</t>
  </si>
  <si>
    <t>Kommunenr/Gnr/Bnr</t>
  </si>
  <si>
    <t/>
  </si>
  <si>
    <t>Sum leigd areal</t>
  </si>
  <si>
    <t>Sum areal</t>
  </si>
  <si>
    <t>% leigd areal av totalt areal:</t>
  </si>
  <si>
    <t>Leigd spreieareal</t>
  </si>
  <si>
    <t>Sum leigd spreieareal</t>
  </si>
  <si>
    <t>Sum disponibelt areal</t>
  </si>
  <si>
    <t>Avtaleperiode,</t>
  </si>
  <si>
    <t>Kjøpt grovfôr</t>
  </si>
  <si>
    <t>Tal rundballar</t>
  </si>
  <si>
    <t>Namn på seljar av rundballar</t>
  </si>
  <si>
    <t>Rundballar</t>
  </si>
  <si>
    <t>Anna kjøpt grovfôr</t>
  </si>
  <si>
    <t>Sum rundballar</t>
  </si>
  <si>
    <t>Er 70 % av grovfôrbehovet dekkja med eigd og langsiktig leigd areal, inkl innmarksbeite? Kryss av</t>
  </si>
  <si>
    <t>Ja</t>
  </si>
  <si>
    <t>Nei</t>
  </si>
  <si>
    <t>Kommentar om leige av areal og avtale om kjøp av grovfôr:</t>
  </si>
  <si>
    <t>Avtale</t>
  </si>
  <si>
    <t>Intensjonsavtale</t>
  </si>
  <si>
    <t>Avtaleperiode</t>
  </si>
  <si>
    <t>Namn på utleigar/</t>
  </si>
  <si>
    <t>Mjølkekvote</t>
  </si>
  <si>
    <t>Mjølkekvote, liter</t>
  </si>
  <si>
    <t>Ingen avtale</t>
  </si>
  <si>
    <t>Frå</t>
  </si>
  <si>
    <t>Til</t>
  </si>
  <si>
    <t>seljar av mjølkekvote</t>
  </si>
  <si>
    <t>Noverande produksjon</t>
  </si>
  <si>
    <t>Planlagt produksjon</t>
  </si>
  <si>
    <t>Eigd mjølkekvote</t>
  </si>
  <si>
    <t>Avtale om leige av mjølkekvote</t>
  </si>
  <si>
    <t>dd.mm.åå</t>
  </si>
  <si>
    <t>Avtale om kjøp</t>
  </si>
  <si>
    <t>Sum mjølkekvote</t>
  </si>
  <si>
    <t>liter</t>
  </si>
  <si>
    <t xml:space="preserve">Sum mjølkekvote </t>
  </si>
  <si>
    <t>Er 80 % av mjølkeproduksjon sikra med eigd og leigd kvote, inkl intensjonsavtale om leige? Kryss av</t>
  </si>
  <si>
    <r>
      <t xml:space="preserve">Kommentar om avtaler om leige eller kjøp av mjølkekvoter: </t>
    </r>
    <r>
      <rPr>
        <sz val="8"/>
        <color indexed="8"/>
        <rFont val="Calibri"/>
        <family val="2"/>
      </rPr>
      <t xml:space="preserve"> </t>
    </r>
  </si>
  <si>
    <t>Oversikt over spreieareal og gjødsellagerkapasitet</t>
  </si>
  <si>
    <t>Region i Norge:</t>
  </si>
  <si>
    <t>Alle fylke, unntatt Rogaland, Troms og Finnmark.</t>
  </si>
  <si>
    <t>Totalt kg. forbruk av mineralgjødsel på garden, pr år</t>
  </si>
  <si>
    <t>Leigd areal</t>
  </si>
  <si>
    <t>Areal og mineralgjødsel</t>
  </si>
  <si>
    <t>Sum, daa</t>
  </si>
  <si>
    <t>Mineralgjødsel, produkt - M.</t>
  </si>
  <si>
    <t>M.</t>
  </si>
  <si>
    <t>Fulldyrka jord og overflatedyrka jord</t>
  </si>
  <si>
    <t>Tal dekar som det blir spreidd gjødsel på:</t>
  </si>
  <si>
    <t>Opti NS 27-0-0</t>
  </si>
  <si>
    <t>NPK 25-2-6</t>
  </si>
  <si>
    <t>NPK 22-2-12</t>
  </si>
  <si>
    <t>Opti NK 22-0-12</t>
  </si>
  <si>
    <t>Sum kg fosfor (P), pr år på fulldyrka og overflatedyrka areal:</t>
  </si>
  <si>
    <t>Fosfor, P pr daa pr år, fulldyrka og overflatedyrka jord</t>
  </si>
  <si>
    <t>Feilretting, dersom det er 0 dekar</t>
  </si>
  <si>
    <t>Kg fosfor (P) frå mineralgjødsel pr daa full- og overfl. dyrka jord pr år, kg:</t>
  </si>
  <si>
    <t>Maks kg fosfor (P) pr daa full- og overfl. dyrka jord pr år, kg:</t>
  </si>
  <si>
    <t>Innmarksbeite</t>
  </si>
  <si>
    <t>Tal dekar godkjent til spreieareal:</t>
  </si>
  <si>
    <t>Sum fosfor, P pr år, innmarksbeite:</t>
  </si>
  <si>
    <t>Fosfor, P pr daa pr år, innmarksbeite:</t>
  </si>
  <si>
    <t>Kg fosfor (P) frå mineralgjødsel pr daa innmarksbeite pr år, kg:</t>
  </si>
  <si>
    <t>Maks kg fosfor (P) pr daa innmarksbeite pr år, kg:</t>
  </si>
  <si>
    <t>Maksimalt fosfor, P pr år, sum innmarksbeite:</t>
  </si>
  <si>
    <t>Maksimal tilførsel av kg fosfor (P), pr år på innmarksbeite:</t>
  </si>
  <si>
    <t>Sum kg fosfor (P), pr år på fulldyrka og overflatedyrka jord og innmarksbeite:</t>
  </si>
  <si>
    <t>Tal mnd fôring</t>
  </si>
  <si>
    <t>Dekar spreieareal</t>
  </si>
  <si>
    <t>verpehøner/</t>
  </si>
  <si>
    <t>Beiting i utmark/kulturbeite</t>
  </si>
  <si>
    <t>Husdyr etter bruksutbygging</t>
  </si>
  <si>
    <t>Tal dyr</t>
  </si>
  <si>
    <t>Tal innsett slaktegris</t>
  </si>
  <si>
    <t>Tal veker</t>
  </si>
  <si>
    <t>Tal dyr på beite</t>
  </si>
  <si>
    <t>Timar pr døgn</t>
  </si>
  <si>
    <t>Faktor</t>
  </si>
  <si>
    <t>Avdrott, kg pr år, mjølkeku &gt;&gt;&gt;:</t>
  </si>
  <si>
    <t>Avdrott, kg:</t>
  </si>
  <si>
    <t>7000 - 9500 kg</t>
  </si>
  <si>
    <t>Mengde P pr mjølkeku pr år:</t>
  </si>
  <si>
    <t>Netto, fråtrekt beite:</t>
  </si>
  <si>
    <t>Mjølkekyr</t>
  </si>
  <si>
    <t>Ammekyr</t>
  </si>
  <si>
    <t xml:space="preserve">Ungdyr, totalt </t>
  </si>
  <si>
    <t>Vinterfôra sauer</t>
  </si>
  <si>
    <t>Geiter</t>
  </si>
  <si>
    <t>Verpehøner</t>
  </si>
  <si>
    <t>Avlspurker, inkl framfôring av 30 spedgrisar til 30 kg.</t>
  </si>
  <si>
    <t>Levande-vekt, slaktegris &gt;&gt;&gt;:</t>
  </si>
  <si>
    <t>Levande-vekt, slaktegris:</t>
  </si>
  <si>
    <t>100 - 130 kg</t>
  </si>
  <si>
    <t>Mengde fosfor pr gris pr år:</t>
  </si>
  <si>
    <t>Slaktegrisar</t>
  </si>
  <si>
    <t>Avhengig av levande-vekt:</t>
  </si>
  <si>
    <t>Slaktekylling</t>
  </si>
  <si>
    <t>Sum</t>
  </si>
  <si>
    <t>Nødvendig spreieareal for husdyrgjødsel, daa:</t>
  </si>
  <si>
    <t>Sum kg fosfor (P) husdyrgjødsel, kg:</t>
  </si>
  <si>
    <t>Sum kg fosfor (P) mineralgjødsel på fulldyrka og overflatedyrka jord og innmarksbeite, kg:</t>
  </si>
  <si>
    <t>Sum kg fosfor (P) mineralgjødsel og husdyrgjødsel på fulldyrka og overflatedyrka jord, og innmarksbeite, kg:</t>
  </si>
  <si>
    <t>Kg fosfor (P) mineralgjødsel på innmarksbeite, kg:</t>
  </si>
  <si>
    <t>Sum kg fosfor (P) husdyrgjødsel på innmarksbeite, kg:</t>
  </si>
  <si>
    <t>Sum kg fosfor (P) mineralgjødsel og husdyrgjødsel, fulldyrka og overflatedyrka jord, kg:</t>
  </si>
  <si>
    <t>Spreieareal for husdyrgjødsel og mineralgjødsel, fråtrekt mineralgjødsel og husdyrgjødsel spreidd på innmarksbeite, daa:</t>
  </si>
  <si>
    <t>Maks kg fosfor (P) pr daa fulldyrka og overflatedyrka jord pr år, kg:</t>
  </si>
  <si>
    <t>Kg fosfor (P) pr år som kan tilførast eller må bortskaffast/fjernast, ved leige av spreieareal, levering til biogassanlegg eller andre måtar</t>
  </si>
  <si>
    <t xml:space="preserve"> kg:</t>
  </si>
  <si>
    <t>+/- Korrigeringar: Kg fosfor (P) tilført eller fjerna  pr år, til dømes ved retur av biorest frå biogass-anlegg. OBS! Må dokumenterast.</t>
  </si>
  <si>
    <t xml:space="preserve">Berekna behov for spreieareal </t>
  </si>
  <si>
    <t>daa:</t>
  </si>
  <si>
    <t>Fulldyrka og overflatedyrka jord.</t>
  </si>
  <si>
    <t>Tilgang på spreieareal</t>
  </si>
  <si>
    <t>Gjødselvolum</t>
  </si>
  <si>
    <t xml:space="preserve">Volum gjødsel </t>
  </si>
  <si>
    <t>Total gjødselmengde, m3</t>
  </si>
  <si>
    <t>Gjødselmengde</t>
  </si>
  <si>
    <t>avh av yting</t>
  </si>
  <si>
    <t>m3/pr dyr/pr mnd</t>
  </si>
  <si>
    <t>8 mnd</t>
  </si>
  <si>
    <t>10 mnd</t>
  </si>
  <si>
    <t>12 mnd</t>
  </si>
  <si>
    <t>+  Spillvatn, etc. Korriger evt % spillvatn o.l.</t>
  </si>
  <si>
    <t xml:space="preserve"> </t>
  </si>
  <si>
    <t>Sum gjødselmengde</t>
  </si>
  <si>
    <t>m3</t>
  </si>
  <si>
    <t>Eksisterande gjødsellager</t>
  </si>
  <si>
    <t>Lengde, m</t>
  </si>
  <si>
    <t>Breidde, m</t>
  </si>
  <si>
    <t>Effektiv høgde, m</t>
  </si>
  <si>
    <t>Kapasitet, m3</t>
  </si>
  <si>
    <t>Diameter, m</t>
  </si>
  <si>
    <t>8 mnd nedbør, mm</t>
  </si>
  <si>
    <t>Rund kumme</t>
  </si>
  <si>
    <t>Eksisterande gjødsellagerkapasitet</t>
  </si>
  <si>
    <t>Planlagt gjødsellager</t>
  </si>
  <si>
    <t>Planlagt gjødsellagerkapasitet</t>
  </si>
  <si>
    <t>Sum kapasitet for gjødsel</t>
  </si>
  <si>
    <t>Sum gjødselmengde ved 8, 10 og 12 mnd lagring</t>
  </si>
  <si>
    <t xml:space="preserve">Bruket har gjødsellagerkapasitet til </t>
  </si>
  <si>
    <t>mnd lagring</t>
  </si>
  <si>
    <t xml:space="preserve">Føretaket må ha 8 månaders lagerkapasitet, men bør ha minimum 10 månaders gjødsellagerkapasitet etter utbygging. </t>
  </si>
  <si>
    <r>
      <t>Kommenter til spreieareal og gjødsellagerkapasitet:</t>
    </r>
    <r>
      <rPr>
        <sz val="11"/>
        <color indexed="8"/>
        <rFont val="Calibri"/>
        <family val="2"/>
      </rPr>
      <t xml:space="preserve"> </t>
    </r>
  </si>
  <si>
    <t>Dato og namn til gardbrukar:</t>
  </si>
  <si>
    <t>La stå!</t>
  </si>
  <si>
    <t>Slaktegris</t>
  </si>
  <si>
    <t>Mjølkeku</t>
  </si>
  <si>
    <t>Mineralgjødsel</t>
  </si>
  <si>
    <t>Region</t>
  </si>
  <si>
    <t>Fosfor</t>
  </si>
  <si>
    <t>Levende-vekt</t>
  </si>
  <si>
    <t>Avdrott</t>
  </si>
  <si>
    <t>Gjødsel</t>
  </si>
  <si>
    <t>Type</t>
  </si>
  <si>
    <t>Område</t>
  </si>
  <si>
    <t>3500  - 5000 kg</t>
  </si>
  <si>
    <t>NPK 27-2-4</t>
  </si>
  <si>
    <t>140 kg</t>
  </si>
  <si>
    <t>5100 - 6000 kg</t>
  </si>
  <si>
    <t>Rogaland</t>
  </si>
  <si>
    <t>150 kg</t>
  </si>
  <si>
    <t>6100 - 6900 kg</t>
  </si>
  <si>
    <t>Troms og Finnmark</t>
  </si>
  <si>
    <t>160 kg</t>
  </si>
  <si>
    <t>NPK 27-3-5</t>
  </si>
  <si>
    <t>9600 - 11000 kg</t>
  </si>
  <si>
    <t>NPK 22-3-10</t>
  </si>
  <si>
    <t>11100-13000 kg</t>
  </si>
  <si>
    <t>NPK 18-3-15</t>
  </si>
  <si>
    <t>NPK 12-4-18</t>
  </si>
  <si>
    <t>NPK 20-4-11</t>
  </si>
  <si>
    <t>Maks fosfor</t>
  </si>
  <si>
    <t>NPK 8-5-19</t>
  </si>
  <si>
    <t>NPK 17-5-13</t>
  </si>
  <si>
    <t>Kalksalpeter</t>
  </si>
  <si>
    <t>Opti PK 0-11-21</t>
  </si>
  <si>
    <t>Opti P 0-20-0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</si>
</sst>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kr&quot;\ * #,##0.00_-;\-&quot;kr&quot;\ * #,##0.00_-;_-&quot;kr&quot;\ * &quot;-&quot;??_-;_-@_-"/>
    <numFmt numFmtId="164" formatCode="0.0"/>
    <numFmt numFmtId="165" formatCode="#,##0.0"/>
    <numFmt numFmtId="166" formatCode="0.0_ ;[Red]\-0.0\ "/>
  </numFmts>
  <fonts count="39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3F7145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rgb="FF3F7145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2"/>
      <color rgb="FF3F7145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rgb="FF3F7145"/>
      <name val="Calibri"/>
      <family val="2"/>
      <scheme val="minor"/>
    </font>
    <font>
      <sz val="8"/>
      <color rgb="FF3F7145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6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1" fillId="0" borderId="0" applyNumberFormat="0" applyFill="0" applyBorder="0" applyAlignment="0" applyProtection="0"/>
    <xf numFmtId="44" fontId="33" fillId="0" borderId="0" applyFont="0" applyFill="0" applyBorder="0" applyAlignment="0" applyProtection="0"/>
  </cellStyleXfs>
  <cellXfs count="271">
    <xf numFmtId="0" fontId="0" fillId="0" borderId="0" xfId="0"/>
    <xf numFmtId="0" fontId="0" fillId="2" borderId="0" xfId="0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3" fillId="2" borderId="1" xfId="0" applyFont="1" applyFill="1" applyBorder="1"/>
    <xf numFmtId="0" fontId="3" fillId="2" borderId="0" xfId="0" applyFont="1" applyFill="1"/>
    <xf numFmtId="0" fontId="0" fillId="2" borderId="1" xfId="0" applyFill="1" applyBorder="1"/>
    <xf numFmtId="0" fontId="4" fillId="2" borderId="0" xfId="0" applyFont="1" applyFill="1"/>
    <xf numFmtId="3" fontId="0" fillId="2" borderId="0" xfId="0" applyNumberFormat="1" applyFill="1"/>
    <xf numFmtId="0" fontId="9" fillId="2" borderId="0" xfId="0" applyFont="1" applyFill="1"/>
    <xf numFmtId="0" fontId="10" fillId="2" borderId="1" xfId="0" applyFont="1" applyFill="1" applyBorder="1"/>
    <xf numFmtId="0" fontId="9" fillId="2" borderId="1" xfId="0" applyFont="1" applyFill="1" applyBorder="1"/>
    <xf numFmtId="0" fontId="10" fillId="2" borderId="0" xfId="0" applyFont="1" applyFill="1"/>
    <xf numFmtId="3" fontId="9" fillId="2" borderId="0" xfId="0" applyNumberFormat="1" applyFont="1" applyFill="1" applyAlignment="1">
      <alignment horizontal="center"/>
    </xf>
    <xf numFmtId="0" fontId="8" fillId="4" borderId="0" xfId="0" applyFont="1" applyFill="1"/>
    <xf numFmtId="0" fontId="12" fillId="2" borderId="1" xfId="0" applyFont="1" applyFill="1" applyBorder="1"/>
    <xf numFmtId="0" fontId="0" fillId="3" borderId="0" xfId="0" applyFill="1"/>
    <xf numFmtId="0" fontId="14" fillId="2" borderId="0" xfId="0" applyFont="1" applyFill="1" applyAlignment="1">
      <alignment vertical="center"/>
    </xf>
    <xf numFmtId="0" fontId="15" fillId="2" borderId="0" xfId="0" applyFont="1" applyFill="1"/>
    <xf numFmtId="0" fontId="9" fillId="4" borderId="0" xfId="0" applyFont="1" applyFill="1"/>
    <xf numFmtId="0" fontId="0" fillId="4" borderId="0" xfId="0" applyFill="1"/>
    <xf numFmtId="0" fontId="9" fillId="3" borderId="1" xfId="0" applyFont="1" applyFill="1" applyBorder="1"/>
    <xf numFmtId="0" fontId="0" fillId="3" borderId="1" xfId="0" applyFill="1" applyBorder="1"/>
    <xf numFmtId="3" fontId="0" fillId="3" borderId="0" xfId="0" applyNumberFormat="1" applyFill="1" applyAlignment="1">
      <alignment horizontal="center"/>
    </xf>
    <xf numFmtId="0" fontId="3" fillId="3" borderId="1" xfId="0" applyFont="1" applyFill="1" applyBorder="1"/>
    <xf numFmtId="0" fontId="12" fillId="3" borderId="1" xfId="0" applyFont="1" applyFill="1" applyBorder="1"/>
    <xf numFmtId="0" fontId="12" fillId="4" borderId="1" xfId="0" applyFont="1" applyFill="1" applyBorder="1"/>
    <xf numFmtId="0" fontId="0" fillId="4" borderId="1" xfId="0" applyFill="1" applyBorder="1"/>
    <xf numFmtId="0" fontId="3" fillId="4" borderId="1" xfId="0" applyFont="1" applyFill="1" applyBorder="1"/>
    <xf numFmtId="0" fontId="8" fillId="5" borderId="0" xfId="0" applyFont="1" applyFill="1"/>
    <xf numFmtId="0" fontId="8" fillId="5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16" fillId="2" borderId="0" xfId="0" applyFont="1" applyFill="1"/>
    <xf numFmtId="0" fontId="17" fillId="2" borderId="0" xfId="0" applyFont="1" applyFill="1"/>
    <xf numFmtId="0" fontId="18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21" fillId="2" borderId="0" xfId="1" applyFill="1" applyProtection="1"/>
    <xf numFmtId="0" fontId="9" fillId="2" borderId="0" xfId="0" applyFont="1" applyFill="1" applyAlignment="1">
      <alignment horizontal="center"/>
    </xf>
    <xf numFmtId="0" fontId="22" fillId="2" borderId="0" xfId="1" applyFont="1" applyFill="1" applyAlignment="1" applyProtection="1">
      <alignment horizontal="center"/>
    </xf>
    <xf numFmtId="0" fontId="0" fillId="2" borderId="0" xfId="0" applyFill="1" applyAlignment="1">
      <alignment horizontal="center"/>
    </xf>
    <xf numFmtId="164" fontId="13" fillId="3" borderId="0" xfId="0" applyNumberFormat="1" applyFont="1" applyFill="1" applyAlignment="1">
      <alignment horizontal="center"/>
    </xf>
    <xf numFmtId="0" fontId="8" fillId="2" borderId="0" xfId="0" applyFont="1" applyFill="1"/>
    <xf numFmtId="0" fontId="23" fillId="2" borderId="0" xfId="0" applyFont="1" applyFill="1"/>
    <xf numFmtId="0" fontId="8" fillId="2" borderId="0" xfId="0" quotePrefix="1" applyFont="1" applyFill="1"/>
    <xf numFmtId="0" fontId="8" fillId="3" borderId="0" xfId="0" applyFont="1" applyFill="1"/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horizontal="right"/>
    </xf>
    <xf numFmtId="0" fontId="8" fillId="3" borderId="1" xfId="0" applyFont="1" applyFill="1" applyBorder="1" applyAlignment="1">
      <alignment horizontal="right"/>
    </xf>
    <xf numFmtId="0" fontId="8" fillId="0" borderId="0" xfId="0" applyFont="1" applyAlignment="1" applyProtection="1">
      <alignment horizontal="center"/>
      <protection locked="0"/>
    </xf>
    <xf numFmtId="0" fontId="24" fillId="3" borderId="0" xfId="0" applyFont="1" applyFill="1" applyAlignment="1">
      <alignment horizontal="center"/>
    </xf>
    <xf numFmtId="165" fontId="8" fillId="0" borderId="0" xfId="0" applyNumberFormat="1" applyFont="1" applyAlignment="1" applyProtection="1">
      <alignment horizontal="center"/>
      <protection locked="0"/>
    </xf>
    <xf numFmtId="164" fontId="8" fillId="3" borderId="0" xfId="0" applyNumberFormat="1" applyFont="1" applyFill="1" applyAlignment="1">
      <alignment horizontal="right"/>
    </xf>
    <xf numFmtId="0" fontId="8" fillId="5" borderId="0" xfId="0" applyFont="1" applyFill="1" applyProtection="1">
      <protection locked="0"/>
    </xf>
    <xf numFmtId="3" fontId="8" fillId="3" borderId="0" xfId="0" applyNumberFormat="1" applyFont="1" applyFill="1" applyAlignment="1">
      <alignment horizontal="center"/>
    </xf>
    <xf numFmtId="3" fontId="8" fillId="3" borderId="0" xfId="0" applyNumberFormat="1" applyFont="1" applyFill="1"/>
    <xf numFmtId="10" fontId="19" fillId="5" borderId="0" xfId="0" applyNumberFormat="1" applyFont="1" applyFill="1" applyAlignment="1" applyProtection="1">
      <alignment horizontal="center"/>
      <protection locked="0"/>
    </xf>
    <xf numFmtId="0" fontId="23" fillId="3" borderId="1" xfId="0" applyFont="1" applyFill="1" applyBorder="1"/>
    <xf numFmtId="3" fontId="23" fillId="3" borderId="1" xfId="0" applyNumberFormat="1" applyFont="1" applyFill="1" applyBorder="1" applyAlignment="1">
      <alignment horizontal="center"/>
    </xf>
    <xf numFmtId="3" fontId="8" fillId="3" borderId="1" xfId="0" applyNumberFormat="1" applyFont="1" applyFill="1" applyBorder="1" applyAlignment="1">
      <alignment horizontal="center"/>
    </xf>
    <xf numFmtId="0" fontId="8" fillId="4" borderId="1" xfId="0" applyFont="1" applyFill="1" applyBorder="1"/>
    <xf numFmtId="0" fontId="8" fillId="4" borderId="1" xfId="0" applyFont="1" applyFill="1" applyBorder="1" applyAlignment="1">
      <alignment horizontal="center"/>
    </xf>
    <xf numFmtId="3" fontId="8" fillId="4" borderId="1" xfId="0" applyNumberFormat="1" applyFont="1" applyFill="1" applyBorder="1"/>
    <xf numFmtId="0" fontId="8" fillId="4" borderId="0" xfId="0" applyFont="1" applyFill="1" applyAlignment="1">
      <alignment horizontal="center"/>
    </xf>
    <xf numFmtId="3" fontId="8" fillId="5" borderId="0" xfId="0" applyNumberFormat="1" applyFont="1" applyFill="1" applyAlignment="1" applyProtection="1">
      <alignment horizontal="center"/>
      <protection locked="0"/>
    </xf>
    <xf numFmtId="3" fontId="8" fillId="4" borderId="0" xfId="0" applyNumberFormat="1" applyFont="1" applyFill="1" applyAlignment="1">
      <alignment horizontal="center"/>
    </xf>
    <xf numFmtId="3" fontId="8" fillId="4" borderId="1" xfId="0" applyNumberFormat="1" applyFont="1" applyFill="1" applyBorder="1" applyAlignment="1">
      <alignment horizontal="center"/>
    </xf>
    <xf numFmtId="0" fontId="8" fillId="0" borderId="0" xfId="0" applyFont="1" applyProtection="1">
      <protection locked="0"/>
    </xf>
    <xf numFmtId="3" fontId="8" fillId="3" borderId="1" xfId="0" applyNumberFormat="1" applyFont="1" applyFill="1" applyBorder="1"/>
    <xf numFmtId="0" fontId="23" fillId="3" borderId="0" xfId="0" applyFont="1" applyFill="1"/>
    <xf numFmtId="0" fontId="25" fillId="3" borderId="0" xfId="0" applyFont="1" applyFill="1"/>
    <xf numFmtId="0" fontId="26" fillId="3" borderId="0" xfId="0" applyFont="1" applyFill="1"/>
    <xf numFmtId="0" fontId="26" fillId="3" borderId="0" xfId="0" applyFont="1" applyFill="1" applyAlignment="1">
      <alignment horizontal="right"/>
    </xf>
    <xf numFmtId="164" fontId="26" fillId="3" borderId="0" xfId="0" applyNumberFormat="1" applyFont="1" applyFill="1" applyAlignment="1">
      <alignment horizontal="center"/>
    </xf>
    <xf numFmtId="0" fontId="23" fillId="3" borderId="1" xfId="0" applyFont="1" applyFill="1" applyBorder="1" applyAlignment="1">
      <alignment horizontal="right"/>
    </xf>
    <xf numFmtId="164" fontId="8" fillId="4" borderId="0" xfId="0" applyNumberFormat="1" applyFont="1" applyFill="1" applyAlignment="1">
      <alignment horizontal="right"/>
    </xf>
    <xf numFmtId="164" fontId="23" fillId="4" borderId="1" xfId="0" applyNumberFormat="1" applyFont="1" applyFill="1" applyBorder="1"/>
    <xf numFmtId="0" fontId="0" fillId="0" borderId="0" xfId="0" applyProtection="1">
      <protection locked="0"/>
    </xf>
    <xf numFmtId="2" fontId="8" fillId="3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3" fontId="23" fillId="3" borderId="0" xfId="0" applyNumberFormat="1" applyFont="1" applyFill="1" applyAlignment="1">
      <alignment horizontal="center"/>
    </xf>
    <xf numFmtId="2" fontId="0" fillId="2" borderId="0" xfId="0" applyNumberFormat="1" applyFill="1"/>
    <xf numFmtId="49" fontId="8" fillId="5" borderId="0" xfId="0" applyNumberFormat="1" applyFont="1" applyFill="1" applyAlignment="1" applyProtection="1">
      <alignment horizontal="right"/>
      <protection locked="0"/>
    </xf>
    <xf numFmtId="165" fontId="8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3" borderId="0" xfId="0" applyFill="1" applyAlignment="1">
      <alignment horizontal="right"/>
    </xf>
    <xf numFmtId="165" fontId="23" fillId="3" borderId="0" xfId="0" applyNumberFormat="1" applyFont="1" applyFill="1" applyAlignment="1">
      <alignment horizontal="right"/>
    </xf>
    <xf numFmtId="1" fontId="8" fillId="0" borderId="0" xfId="0" applyNumberFormat="1" applyFont="1" applyAlignment="1" applyProtection="1">
      <alignment horizontal="center"/>
      <protection locked="0"/>
    </xf>
    <xf numFmtId="0" fontId="6" fillId="3" borderId="0" xfId="0" applyFont="1" applyFill="1"/>
    <xf numFmtId="0" fontId="8" fillId="3" borderId="1" xfId="0" applyFont="1" applyFill="1" applyBorder="1" applyAlignment="1">
      <alignment horizontal="left"/>
    </xf>
    <xf numFmtId="0" fontId="8" fillId="3" borderId="0" xfId="0" quotePrefix="1" applyFont="1" applyFill="1"/>
    <xf numFmtId="4" fontId="24" fillId="3" borderId="0" xfId="0" applyNumberFormat="1" applyFont="1" applyFill="1" applyAlignment="1">
      <alignment horizontal="center"/>
    </xf>
    <xf numFmtId="14" fontId="8" fillId="2" borderId="0" xfId="0" applyNumberFormat="1" applyFont="1" applyFill="1" applyAlignment="1">
      <alignment horizontal="right"/>
    </xf>
    <xf numFmtId="0" fontId="10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  <xf numFmtId="0" fontId="9" fillId="3" borderId="0" xfId="0" applyFont="1" applyFill="1" applyAlignment="1">
      <alignment horizontal="left"/>
    </xf>
    <xf numFmtId="0" fontId="9" fillId="3" borderId="0" xfId="0" applyFont="1" applyFill="1" applyAlignment="1">
      <alignment horizontal="center"/>
    </xf>
    <xf numFmtId="0" fontId="12" fillId="0" borderId="0" xfId="0" applyFont="1" applyAlignment="1" applyProtection="1">
      <alignment horizontal="center" wrapText="1"/>
      <protection locked="0"/>
    </xf>
    <xf numFmtId="0" fontId="9" fillId="3" borderId="0" xfId="0" applyFont="1" applyFill="1"/>
    <xf numFmtId="1" fontId="12" fillId="4" borderId="0" xfId="0" applyNumberFormat="1" applyFont="1" applyFill="1" applyAlignment="1">
      <alignment horizontal="center" wrapText="1"/>
    </xf>
    <xf numFmtId="1" fontId="12" fillId="3" borderId="0" xfId="0" applyNumberFormat="1" applyFont="1" applyFill="1" applyAlignment="1">
      <alignment horizontal="center" wrapText="1"/>
    </xf>
    <xf numFmtId="3" fontId="0" fillId="0" borderId="0" xfId="0" applyNumberFormat="1"/>
    <xf numFmtId="0" fontId="12" fillId="4" borderId="0" xfId="0" applyFont="1" applyFill="1" applyAlignment="1">
      <alignment horizontal="center" wrapText="1"/>
    </xf>
    <xf numFmtId="0" fontId="12" fillId="3" borderId="0" xfId="0" applyFont="1" applyFill="1" applyAlignment="1">
      <alignment horizontal="center" wrapText="1"/>
    </xf>
    <xf numFmtId="1" fontId="8" fillId="0" borderId="0" xfId="0" applyNumberFormat="1" applyFont="1" applyProtection="1">
      <protection locked="0"/>
    </xf>
    <xf numFmtId="2" fontId="8" fillId="0" borderId="0" xfId="0" applyNumberFormat="1" applyFont="1" applyAlignment="1" applyProtection="1">
      <alignment horizontal="center"/>
      <protection locked="0"/>
    </xf>
    <xf numFmtId="0" fontId="11" fillId="2" borderId="0" xfId="0" applyFont="1" applyFill="1"/>
    <xf numFmtId="3" fontId="8" fillId="2" borderId="0" xfId="0" applyNumberFormat="1" applyFont="1" applyFill="1"/>
    <xf numFmtId="3" fontId="8" fillId="3" borderId="0" xfId="0" applyNumberFormat="1" applyFont="1" applyFill="1" applyAlignment="1">
      <alignment horizontal="right"/>
    </xf>
    <xf numFmtId="10" fontId="0" fillId="4" borderId="0" xfId="0" applyNumberFormat="1" applyFill="1"/>
    <xf numFmtId="3" fontId="8" fillId="0" borderId="0" xfId="0" applyNumberFormat="1" applyFont="1" applyProtection="1">
      <protection locked="0"/>
    </xf>
    <xf numFmtId="0" fontId="23" fillId="3" borderId="0" xfId="0" applyFont="1" applyFill="1" applyAlignment="1">
      <alignment horizontal="right"/>
    </xf>
    <xf numFmtId="3" fontId="8" fillId="0" borderId="0" xfId="0" applyNumberFormat="1" applyFont="1" applyAlignment="1" applyProtection="1">
      <alignment horizontal="center"/>
      <protection locked="0"/>
    </xf>
    <xf numFmtId="165" fontId="23" fillId="4" borderId="1" xfId="0" applyNumberFormat="1" applyFont="1" applyFill="1" applyBorder="1" applyAlignment="1">
      <alignment horizontal="center"/>
    </xf>
    <xf numFmtId="165" fontId="23" fillId="3" borderId="1" xfId="0" applyNumberFormat="1" applyFont="1" applyFill="1" applyBorder="1" applyAlignment="1">
      <alignment horizontal="center"/>
    </xf>
    <xf numFmtId="3" fontId="8" fillId="3" borderId="2" xfId="0" applyNumberFormat="1" applyFont="1" applyFill="1" applyBorder="1" applyAlignment="1">
      <alignment horizontal="center"/>
    </xf>
    <xf numFmtId="3" fontId="8" fillId="0" borderId="0" xfId="0" quotePrefix="1" applyNumberFormat="1" applyFont="1" applyAlignment="1" applyProtection="1">
      <alignment horizontal="center"/>
      <protection locked="0"/>
    </xf>
    <xf numFmtId="3" fontId="23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3" fontId="8" fillId="4" borderId="0" xfId="0" applyNumberFormat="1" applyFont="1" applyFill="1"/>
    <xf numFmtId="0" fontId="8" fillId="2" borderId="0" xfId="0" applyFont="1" applyFill="1" applyAlignment="1">
      <alignment horizontal="center"/>
    </xf>
    <xf numFmtId="0" fontId="23" fillId="2" borderId="1" xfId="0" applyFont="1" applyFill="1" applyBorder="1"/>
    <xf numFmtId="0" fontId="8" fillId="2" borderId="1" xfId="0" applyFont="1" applyFill="1" applyBorder="1"/>
    <xf numFmtId="3" fontId="8" fillId="3" borderId="0" xfId="0" quotePrefix="1" applyNumberFormat="1" applyFont="1" applyFill="1" applyAlignment="1">
      <alignment horizontal="center"/>
    </xf>
    <xf numFmtId="3" fontId="8" fillId="3" borderId="1" xfId="0" applyNumberFormat="1" applyFont="1" applyFill="1" applyBorder="1" applyAlignment="1">
      <alignment horizontal="right"/>
    </xf>
    <xf numFmtId="3" fontId="8" fillId="2" borderId="0" xfId="0" applyNumberFormat="1" applyFont="1" applyFill="1" applyAlignment="1">
      <alignment horizontal="center"/>
    </xf>
    <xf numFmtId="3" fontId="8" fillId="2" borderId="0" xfId="0" applyNumberFormat="1" applyFont="1" applyFill="1" applyAlignment="1">
      <alignment horizontal="left"/>
    </xf>
    <xf numFmtId="0" fontId="23" fillId="4" borderId="0" xfId="0" applyFont="1" applyFill="1" applyAlignment="1">
      <alignment horizontal="center"/>
    </xf>
    <xf numFmtId="0" fontId="23" fillId="4" borderId="0" xfId="0" applyFont="1" applyFill="1"/>
    <xf numFmtId="3" fontId="23" fillId="2" borderId="0" xfId="0" applyNumberFormat="1" applyFont="1" applyFill="1" applyAlignment="1">
      <alignment horizontal="center"/>
    </xf>
    <xf numFmtId="3" fontId="8" fillId="3" borderId="0" xfId="0" applyNumberFormat="1" applyFont="1" applyFill="1" applyAlignment="1">
      <alignment horizontal="left"/>
    </xf>
    <xf numFmtId="1" fontId="23" fillId="4" borderId="0" xfId="0" applyNumberFormat="1" applyFont="1" applyFill="1" applyAlignment="1">
      <alignment horizontal="center" wrapText="1"/>
    </xf>
    <xf numFmtId="1" fontId="23" fillId="4" borderId="0" xfId="0" applyNumberFormat="1" applyFont="1" applyFill="1" applyAlignment="1">
      <alignment wrapText="1"/>
    </xf>
    <xf numFmtId="1" fontId="23" fillId="3" borderId="0" xfId="0" applyNumberFormat="1" applyFont="1" applyFill="1" applyAlignment="1">
      <alignment horizontal="center" wrapText="1"/>
    </xf>
    <xf numFmtId="1" fontId="23" fillId="3" borderId="0" xfId="0" applyNumberFormat="1" applyFont="1" applyFill="1" applyAlignment="1">
      <alignment wrapText="1"/>
    </xf>
    <xf numFmtId="3" fontId="8" fillId="2" borderId="1" xfId="0" applyNumberFormat="1" applyFont="1" applyFill="1" applyBorder="1"/>
    <xf numFmtId="0" fontId="8" fillId="2" borderId="2" xfId="0" applyFont="1" applyFill="1" applyBorder="1"/>
    <xf numFmtId="0" fontId="8" fillId="3" borderId="2" xfId="0" applyFont="1" applyFill="1" applyBorder="1"/>
    <xf numFmtId="0" fontId="29" fillId="2" borderId="0" xfId="0" applyFont="1" applyFill="1"/>
    <xf numFmtId="0" fontId="30" fillId="2" borderId="0" xfId="0" applyFont="1" applyFill="1"/>
    <xf numFmtId="1" fontId="8" fillId="2" borderId="0" xfId="0" applyNumberFormat="1" applyFont="1" applyFill="1"/>
    <xf numFmtId="0" fontId="23" fillId="3" borderId="0" xfId="0" applyFont="1" applyFill="1" applyAlignment="1">
      <alignment horizontal="left"/>
    </xf>
    <xf numFmtId="1" fontId="8" fillId="3" borderId="0" xfId="0" applyNumberFormat="1" applyFont="1" applyFill="1"/>
    <xf numFmtId="0" fontId="8" fillId="4" borderId="0" xfId="0" applyFont="1" applyFill="1" applyAlignment="1">
      <alignment horizontal="center" wrapText="1"/>
    </xf>
    <xf numFmtId="0" fontId="8" fillId="4" borderId="1" xfId="0" applyFont="1" applyFill="1" applyBorder="1" applyAlignment="1">
      <alignment horizontal="left"/>
    </xf>
    <xf numFmtId="1" fontId="8" fillId="3" borderId="0" xfId="0" applyNumberFormat="1" applyFont="1" applyFill="1" applyAlignment="1">
      <alignment horizontal="right"/>
    </xf>
    <xf numFmtId="1" fontId="31" fillId="3" borderId="0" xfId="0" applyNumberFormat="1" applyFont="1" applyFill="1" applyAlignment="1">
      <alignment horizontal="right"/>
    </xf>
    <xf numFmtId="1" fontId="8" fillId="3" borderId="1" xfId="0" applyNumberFormat="1" applyFont="1" applyFill="1" applyBorder="1" applyAlignment="1">
      <alignment horizontal="left"/>
    </xf>
    <xf numFmtId="1" fontId="8" fillId="3" borderId="1" xfId="0" applyNumberFormat="1" applyFont="1" applyFill="1" applyBorder="1" applyAlignment="1">
      <alignment horizontal="center"/>
    </xf>
    <xf numFmtId="1" fontId="31" fillId="3" borderId="1" xfId="0" applyNumberFormat="1" applyFont="1" applyFill="1" applyBorder="1" applyAlignment="1">
      <alignment horizontal="right"/>
    </xf>
    <xf numFmtId="3" fontId="31" fillId="3" borderId="1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right"/>
    </xf>
    <xf numFmtId="0" fontId="0" fillId="5" borderId="0" xfId="0" applyFill="1"/>
    <xf numFmtId="0" fontId="9" fillId="2" borderId="0" xfId="0" applyFont="1" applyFill="1" applyAlignment="1">
      <alignment horizontal="right"/>
    </xf>
    <xf numFmtId="14" fontId="8" fillId="2" borderId="0" xfId="0" applyNumberFormat="1" applyFont="1" applyFill="1" applyAlignment="1">
      <alignment horizontal="right" vertical="top"/>
    </xf>
    <xf numFmtId="0" fontId="8" fillId="0" borderId="0" xfId="0" applyFont="1" applyAlignment="1">
      <alignment vertical="center"/>
    </xf>
    <xf numFmtId="44" fontId="0" fillId="2" borderId="0" xfId="2" applyFont="1" applyFill="1"/>
    <xf numFmtId="44" fontId="8" fillId="3" borderId="0" xfId="2" applyFont="1" applyFill="1"/>
    <xf numFmtId="44" fontId="0" fillId="0" borderId="0" xfId="2" applyFont="1"/>
    <xf numFmtId="49" fontId="0" fillId="4" borderId="0" xfId="0" applyNumberFormat="1" applyFill="1"/>
    <xf numFmtId="49" fontId="0" fillId="4" borderId="0" xfId="0" applyNumberFormat="1" applyFill="1" applyAlignment="1">
      <alignment horizontal="right"/>
    </xf>
    <xf numFmtId="49" fontId="0" fillId="4" borderId="0" xfId="0" applyNumberFormat="1" applyFill="1" applyAlignment="1">
      <alignment horizontal="left"/>
    </xf>
    <xf numFmtId="49" fontId="0" fillId="2" borderId="0" xfId="0" applyNumberFormat="1" applyFill="1"/>
    <xf numFmtId="2" fontId="0" fillId="4" borderId="0" xfId="0" applyNumberFormat="1" applyFill="1"/>
    <xf numFmtId="2" fontId="8" fillId="3" borderId="0" xfId="2" applyNumberFormat="1" applyFont="1" applyFill="1"/>
    <xf numFmtId="0" fontId="8" fillId="2" borderId="0" xfId="0" applyFont="1" applyFill="1" applyAlignment="1">
      <alignment horizontal="left"/>
    </xf>
    <xf numFmtId="3" fontId="31" fillId="3" borderId="0" xfId="0" applyNumberFormat="1" applyFont="1" applyFill="1"/>
    <xf numFmtId="164" fontId="8" fillId="0" borderId="0" xfId="0" applyNumberFormat="1" applyFont="1" applyAlignment="1">
      <alignment horizontal="center"/>
    </xf>
    <xf numFmtId="164" fontId="23" fillId="3" borderId="0" xfId="0" applyNumberFormat="1" applyFont="1" applyFill="1" applyAlignment="1">
      <alignment horizontal="right"/>
    </xf>
    <xf numFmtId="164" fontId="8" fillId="0" borderId="0" xfId="0" applyNumberFormat="1" applyFont="1" applyAlignment="1" applyProtection="1">
      <alignment horizontal="center"/>
      <protection locked="0"/>
    </xf>
    <xf numFmtId="165" fontId="0" fillId="2" borderId="0" xfId="0" applyNumberFormat="1" applyFill="1"/>
    <xf numFmtId="165" fontId="8" fillId="3" borderId="0" xfId="0" applyNumberFormat="1" applyFont="1" applyFill="1"/>
    <xf numFmtId="0" fontId="9" fillId="0" borderId="0" xfId="0" applyFont="1"/>
    <xf numFmtId="3" fontId="0" fillId="3" borderId="1" xfId="0" applyNumberFormat="1" applyFill="1" applyBorder="1" applyAlignment="1">
      <alignment horizontal="center"/>
    </xf>
    <xf numFmtId="0" fontId="10" fillId="2" borderId="2" xfId="0" applyFont="1" applyFill="1" applyBorder="1"/>
    <xf numFmtId="0" fontId="8" fillId="3" borderId="2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left"/>
    </xf>
    <xf numFmtId="0" fontId="9" fillId="3" borderId="2" xfId="0" applyFont="1" applyFill="1" applyBorder="1"/>
    <xf numFmtId="0" fontId="8" fillId="3" borderId="2" xfId="0" quotePrefix="1" applyFont="1" applyFill="1" applyBorder="1" applyAlignment="1">
      <alignment horizontal="right"/>
    </xf>
    <xf numFmtId="164" fontId="8" fillId="0" borderId="2" xfId="0" applyNumberFormat="1" applyFont="1" applyBorder="1" applyAlignment="1" applyProtection="1">
      <alignment horizontal="right"/>
      <protection locked="0"/>
    </xf>
    <xf numFmtId="164" fontId="8" fillId="4" borderId="2" xfId="0" quotePrefix="1" applyNumberFormat="1" applyFont="1" applyFill="1" applyBorder="1"/>
    <xf numFmtId="165" fontId="8" fillId="3" borderId="1" xfId="0" applyNumberFormat="1" applyFont="1" applyFill="1" applyBorder="1" applyAlignment="1">
      <alignment horizontal="right"/>
    </xf>
    <xf numFmtId="165" fontId="23" fillId="3" borderId="0" xfId="0" applyNumberFormat="1" applyFont="1" applyFill="1"/>
    <xf numFmtId="3" fontId="23" fillId="3" borderId="0" xfId="0" applyNumberFormat="1" applyFont="1" applyFill="1" applyAlignment="1">
      <alignment horizontal="right"/>
    </xf>
    <xf numFmtId="165" fontId="8" fillId="6" borderId="0" xfId="0" applyNumberFormat="1" applyFont="1" applyFill="1"/>
    <xf numFmtId="3" fontId="8" fillId="6" borderId="0" xfId="0" applyNumberFormat="1" applyFont="1" applyFill="1" applyAlignment="1">
      <alignment horizontal="center"/>
    </xf>
    <xf numFmtId="3" fontId="8" fillId="6" borderId="0" xfId="0" applyNumberFormat="1" applyFont="1" applyFill="1" applyAlignment="1">
      <alignment horizontal="right"/>
    </xf>
    <xf numFmtId="10" fontId="8" fillId="6" borderId="0" xfId="0" applyNumberFormat="1" applyFont="1" applyFill="1"/>
    <xf numFmtId="3" fontId="8" fillId="2" borderId="0" xfId="0" applyNumberFormat="1" applyFont="1" applyFill="1" applyAlignment="1">
      <alignment horizontal="right"/>
    </xf>
    <xf numFmtId="165" fontId="8" fillId="6" borderId="0" xfId="0" applyNumberFormat="1" applyFont="1" applyFill="1" applyAlignment="1">
      <alignment horizontal="right"/>
    </xf>
    <xf numFmtId="10" fontId="8" fillId="2" borderId="0" xfId="0" applyNumberFormat="1" applyFont="1" applyFill="1" applyAlignment="1">
      <alignment horizontal="center"/>
    </xf>
    <xf numFmtId="10" fontId="8" fillId="2" borderId="0" xfId="0" applyNumberFormat="1" applyFont="1" applyFill="1"/>
    <xf numFmtId="165" fontId="8" fillId="6" borderId="0" xfId="0" applyNumberFormat="1" applyFont="1" applyFill="1" applyAlignment="1">
      <alignment horizontal="center"/>
    </xf>
    <xf numFmtId="10" fontId="8" fillId="6" borderId="0" xfId="0" applyNumberFormat="1" applyFont="1" applyFill="1" applyAlignment="1">
      <alignment horizontal="center"/>
    </xf>
    <xf numFmtId="164" fontId="8" fillId="3" borderId="2" xfId="0" applyNumberFormat="1" applyFont="1" applyFill="1" applyBorder="1" applyAlignment="1">
      <alignment horizontal="right"/>
    </xf>
    <xf numFmtId="164" fontId="8" fillId="5" borderId="2" xfId="0" applyNumberFormat="1" applyFont="1" applyFill="1" applyBorder="1" applyProtection="1">
      <protection locked="0"/>
    </xf>
    <xf numFmtId="164" fontId="8" fillId="5" borderId="2" xfId="0" applyNumberFormat="1" applyFont="1" applyFill="1" applyBorder="1" applyAlignment="1" applyProtection="1">
      <alignment horizontal="right"/>
      <protection locked="0"/>
    </xf>
    <xf numFmtId="0" fontId="3" fillId="3" borderId="0" xfId="0" applyFont="1" applyFill="1"/>
    <xf numFmtId="0" fontId="15" fillId="2" borderId="0" xfId="0" applyFont="1" applyFill="1" applyAlignment="1">
      <alignment horizontal="right"/>
    </xf>
    <xf numFmtId="166" fontId="8" fillId="5" borderId="0" xfId="0" applyNumberFormat="1" applyFont="1" applyFill="1" applyProtection="1">
      <protection locked="0"/>
    </xf>
    <xf numFmtId="0" fontId="8" fillId="7" borderId="0" xfId="0" applyFont="1" applyFill="1" applyAlignment="1">
      <alignment vertical="center"/>
    </xf>
    <xf numFmtId="0" fontId="8" fillId="7" borderId="0" xfId="0" applyFont="1" applyFill="1"/>
    <xf numFmtId="0" fontId="9" fillId="7" borderId="0" xfId="0" applyFont="1" applyFill="1"/>
    <xf numFmtId="0" fontId="9" fillId="5" borderId="0" xfId="0" applyFont="1" applyFill="1"/>
    <xf numFmtId="0" fontId="8" fillId="3" borderId="3" xfId="0" applyFont="1" applyFill="1" applyBorder="1"/>
    <xf numFmtId="3" fontId="8" fillId="3" borderId="3" xfId="0" applyNumberFormat="1" applyFont="1" applyFill="1" applyBorder="1" applyAlignment="1">
      <alignment horizontal="center"/>
    </xf>
    <xf numFmtId="0" fontId="12" fillId="2" borderId="0" xfId="0" applyFont="1" applyFill="1"/>
    <xf numFmtId="3" fontId="25" fillId="0" borderId="0" xfId="0" applyNumberFormat="1" applyFont="1" applyAlignment="1" applyProtection="1">
      <alignment horizontal="center"/>
      <protection locked="0"/>
    </xf>
    <xf numFmtId="1" fontId="31" fillId="3" borderId="0" xfId="0" applyNumberFormat="1" applyFont="1" applyFill="1" applyAlignment="1">
      <alignment horizontal="left"/>
    </xf>
    <xf numFmtId="0" fontId="23" fillId="4" borderId="1" xfId="0" applyFont="1" applyFill="1" applyBorder="1" applyAlignment="1">
      <alignment horizontal="center"/>
    </xf>
    <xf numFmtId="166" fontId="8" fillId="4" borderId="0" xfId="0" applyNumberFormat="1" applyFont="1" applyFill="1"/>
    <xf numFmtId="164" fontId="8" fillId="2" borderId="0" xfId="0" applyNumberFormat="1" applyFont="1" applyFill="1"/>
    <xf numFmtId="166" fontId="8" fillId="2" borderId="0" xfId="0" applyNumberFormat="1" applyFont="1" applyFill="1"/>
    <xf numFmtId="0" fontId="28" fillId="3" borderId="0" xfId="0" applyFont="1" applyFill="1" applyAlignment="1">
      <alignment vertical="top"/>
    </xf>
    <xf numFmtId="0" fontId="3" fillId="3" borderId="2" xfId="0" applyFont="1" applyFill="1" applyBorder="1"/>
    <xf numFmtId="0" fontId="0" fillId="3" borderId="2" xfId="0" applyFill="1" applyBorder="1"/>
    <xf numFmtId="3" fontId="31" fillId="3" borderId="2" xfId="0" applyNumberFormat="1" applyFont="1" applyFill="1" applyBorder="1"/>
    <xf numFmtId="0" fontId="28" fillId="3" borderId="2" xfId="0" applyFont="1" applyFill="1" applyBorder="1"/>
    <xf numFmtId="0" fontId="27" fillId="3" borderId="2" xfId="0" applyFont="1" applyFill="1" applyBorder="1"/>
    <xf numFmtId="0" fontId="23" fillId="3" borderId="2" xfId="0" applyFont="1" applyFill="1" applyBorder="1" applyAlignment="1">
      <alignment horizontal="right"/>
    </xf>
    <xf numFmtId="164" fontId="28" fillId="3" borderId="2" xfId="0" applyNumberFormat="1" applyFont="1" applyFill="1" applyBorder="1" applyAlignment="1">
      <alignment horizontal="right" vertical="top"/>
    </xf>
    <xf numFmtId="3" fontId="31" fillId="3" borderId="0" xfId="0" applyNumberFormat="1" applyFont="1" applyFill="1" applyAlignment="1">
      <alignment horizontal="right"/>
    </xf>
    <xf numFmtId="0" fontId="37" fillId="3" borderId="0" xfId="0" applyFont="1" applyFill="1"/>
    <xf numFmtId="164" fontId="3" fillId="4" borderId="1" xfId="0" applyNumberFormat="1" applyFont="1" applyFill="1" applyBorder="1"/>
    <xf numFmtId="164" fontId="3" fillId="4" borderId="1" xfId="0" applyNumberFormat="1" applyFont="1" applyFill="1" applyBorder="1" applyAlignment="1">
      <alignment horizontal="right"/>
    </xf>
    <xf numFmtId="166" fontId="3" fillId="4" borderId="1" xfId="0" applyNumberFormat="1" applyFont="1" applyFill="1" applyBorder="1"/>
    <xf numFmtId="0" fontId="38" fillId="3" borderId="0" xfId="0" applyFont="1" applyFill="1" applyAlignment="1">
      <alignment horizontal="right"/>
    </xf>
    <xf numFmtId="165" fontId="3" fillId="3" borderId="0" xfId="0" applyNumberFormat="1" applyFont="1" applyFill="1" applyAlignment="1">
      <alignment horizontal="center"/>
    </xf>
    <xf numFmtId="0" fontId="38" fillId="3" borderId="0" xfId="0" applyFont="1" applyFill="1" applyAlignment="1">
      <alignment horizontal="left"/>
    </xf>
    <xf numFmtId="3" fontId="3" fillId="3" borderId="1" xfId="0" applyNumberFormat="1" applyFon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3" fontId="3" fillId="4" borderId="1" xfId="0" applyNumberFormat="1" applyFont="1" applyFill="1" applyBorder="1" applyAlignment="1">
      <alignment horizontal="center"/>
    </xf>
    <xf numFmtId="0" fontId="3" fillId="2" borderId="3" xfId="0" applyFont="1" applyFill="1" applyBorder="1"/>
    <xf numFmtId="0" fontId="0" fillId="2" borderId="3" xfId="0" applyFill="1" applyBorder="1"/>
    <xf numFmtId="165" fontId="3" fillId="4" borderId="3" xfId="0" applyNumberFormat="1" applyFont="1" applyFill="1" applyBorder="1" applyAlignment="1">
      <alignment horizontal="center"/>
    </xf>
    <xf numFmtId="0" fontId="0" fillId="4" borderId="3" xfId="0" applyFill="1" applyBorder="1"/>
    <xf numFmtId="165" fontId="3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165" fontId="3" fillId="4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3" fontId="0" fillId="3" borderId="1" xfId="0" applyNumberFormat="1" applyFill="1" applyBorder="1"/>
    <xf numFmtId="0" fontId="3" fillId="2" borderId="2" xfId="0" applyFont="1" applyFill="1" applyBorder="1"/>
    <xf numFmtId="0" fontId="0" fillId="2" borderId="2" xfId="0" applyFill="1" applyBorder="1"/>
    <xf numFmtId="3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/>
    <xf numFmtId="3" fontId="3" fillId="3" borderId="2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right"/>
    </xf>
    <xf numFmtId="0" fontId="12" fillId="4" borderId="0" xfId="0" applyFont="1" applyFill="1"/>
    <xf numFmtId="0" fontId="8" fillId="4" borderId="0" xfId="0" applyFont="1" applyFill="1" applyAlignment="1">
      <alignment horizontal="right"/>
    </xf>
    <xf numFmtId="0" fontId="12" fillId="3" borderId="0" xfId="0" applyFont="1" applyFill="1"/>
    <xf numFmtId="0" fontId="27" fillId="3" borderId="0" xfId="0" applyFont="1" applyFill="1"/>
    <xf numFmtId="3" fontId="27" fillId="3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left"/>
    </xf>
    <xf numFmtId="49" fontId="8" fillId="0" borderId="0" xfId="0" applyNumberFormat="1" applyFont="1" applyProtection="1">
      <protection locked="0"/>
    </xf>
    <xf numFmtId="9" fontId="8" fillId="2" borderId="0" xfId="0" applyNumberFormat="1" applyFont="1" applyFill="1" applyAlignment="1">
      <alignment horizontal="center"/>
    </xf>
    <xf numFmtId="9" fontId="31" fillId="3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25" fillId="0" borderId="0" xfId="0" applyFont="1" applyAlignment="1" applyProtection="1">
      <alignment horizontal="center"/>
      <protection locked="0"/>
    </xf>
    <xf numFmtId="10" fontId="8" fillId="2" borderId="0" xfId="0" applyNumberFormat="1" applyFont="1" applyFill="1" applyAlignment="1">
      <alignment horizontal="center"/>
    </xf>
    <xf numFmtId="9" fontId="8" fillId="2" borderId="0" xfId="0" applyNumberFormat="1" applyFont="1" applyFill="1" applyAlignment="1">
      <alignment horizontal="center"/>
    </xf>
    <xf numFmtId="0" fontId="9" fillId="0" borderId="0" xfId="0" applyFont="1" applyAlignment="1" applyProtection="1">
      <alignment horizontal="center"/>
      <protection locked="0"/>
    </xf>
    <xf numFmtId="49" fontId="8" fillId="5" borderId="0" xfId="0" applyNumberFormat="1" applyFont="1" applyFill="1" applyAlignment="1" applyProtection="1">
      <alignment horizontal="center"/>
      <protection locked="0"/>
    </xf>
    <xf numFmtId="0" fontId="8" fillId="3" borderId="0" xfId="0" applyFont="1" applyFill="1" applyAlignment="1">
      <alignment horizontal="center"/>
    </xf>
    <xf numFmtId="3" fontId="25" fillId="5" borderId="0" xfId="0" applyNumberFormat="1" applyFont="1" applyFill="1" applyAlignment="1" applyProtection="1">
      <alignment horizontal="center"/>
      <protection locked="0"/>
    </xf>
    <xf numFmtId="0" fontId="25" fillId="5" borderId="0" xfId="0" applyFont="1" applyFill="1" applyAlignment="1" applyProtection="1">
      <alignment horizontal="center"/>
      <protection locked="0"/>
    </xf>
  </cellXfs>
  <cellStyles count="3">
    <cellStyle name="Hyperkobling" xfId="1" builtinId="8"/>
    <cellStyle name="Normal" xfId="0" builtinId="0"/>
    <cellStyle name="Valuta" xfId="2" builtinId="4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139212</xdr:colOff>
      <xdr:row>62</xdr:row>
      <xdr:rowOff>73269</xdr:rowOff>
    </xdr:from>
    <xdr:to>
      <xdr:col>18</xdr:col>
      <xdr:colOff>2931</xdr:colOff>
      <xdr:row>64</xdr:row>
      <xdr:rowOff>86471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E78C28E-77E7-4D04-AF01-E401FA930905}"/>
            </a:ext>
          </a:extLst>
        </xdr:cNvPr>
        <xdr:cNvSpPr txBox="1"/>
      </xdr:nvSpPr>
      <xdr:spPr>
        <a:xfrm>
          <a:off x="139212" y="10638692"/>
          <a:ext cx="10326565" cy="3795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800"/>
        </a:p>
      </xdr:txBody>
    </xdr:sp>
    <xdr:clientData/>
  </xdr:twoCellAnchor>
  <xdr:twoCellAnchor>
    <xdr:from>
      <xdr:col>0</xdr:col>
      <xdr:colOff>113078</xdr:colOff>
      <xdr:row>84</xdr:row>
      <xdr:rowOff>35802</xdr:rowOff>
    </xdr:from>
    <xdr:to>
      <xdr:col>17</xdr:col>
      <xdr:colOff>1707172</xdr:colOff>
      <xdr:row>86</xdr:row>
      <xdr:rowOff>168520</xdr:rowOff>
    </xdr:to>
    <xdr:sp macro="" textlink="">
      <xdr:nvSpPr>
        <xdr:cNvPr id="4" name="TextBox 4">
          <a:extLst>
            <a:ext uri="{FF2B5EF4-FFF2-40B4-BE49-F238E27FC236}">
              <a16:creationId xmlns:a16="http://schemas.microsoft.com/office/drawing/2014/main" id="{1DF6F903-B40F-49A7-B12C-51C86D772E8F}"/>
            </a:ext>
          </a:extLst>
        </xdr:cNvPr>
        <xdr:cNvSpPr txBox="1"/>
      </xdr:nvSpPr>
      <xdr:spPr>
        <a:xfrm>
          <a:off x="113078" y="14513802"/>
          <a:ext cx="10335113" cy="4844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800"/>
        </a:p>
      </xdr:txBody>
    </xdr:sp>
    <xdr:clientData/>
  </xdr:twoCellAnchor>
  <xdr:oneCellAnchor>
    <xdr:from>
      <xdr:col>17</xdr:col>
      <xdr:colOff>623764</xdr:colOff>
      <xdr:row>0</xdr:row>
      <xdr:rowOff>59593</xdr:rowOff>
    </xdr:from>
    <xdr:ext cx="1072814" cy="416612"/>
    <xdr:pic>
      <xdr:nvPicPr>
        <xdr:cNvPr id="2" name="Picture 2" descr="cid:image001.jpg@01D094BA.85ECA210">
          <a:extLst>
            <a:ext uri="{FF2B5EF4-FFF2-40B4-BE49-F238E27FC236}">
              <a16:creationId xmlns:a16="http://schemas.microsoft.com/office/drawing/2014/main" id="{34531D17-2A28-4693-A220-F97CB4991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4783" y="59593"/>
          <a:ext cx="1072814" cy="416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473322</xdr:colOff>
      <xdr:row>0</xdr:row>
      <xdr:rowOff>66675</xdr:rowOff>
    </xdr:from>
    <xdr:to>
      <xdr:col>24</xdr:col>
      <xdr:colOff>2691</xdr:colOff>
      <xdr:row>2</xdr:row>
      <xdr:rowOff>3037</xdr:rowOff>
    </xdr:to>
    <xdr:pic>
      <xdr:nvPicPr>
        <xdr:cNvPr id="1929" name="Picture 2" descr="cid:image001.jpg@01D094BA.85ECA210">
          <a:extLst>
            <a:ext uri="{FF2B5EF4-FFF2-40B4-BE49-F238E27FC236}">
              <a16:creationId xmlns:a16="http://schemas.microsoft.com/office/drawing/2014/main" id="{65B01186-9FA5-48ED-B8A8-418F6F098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6707" y="66675"/>
          <a:ext cx="950303" cy="383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21026</xdr:colOff>
      <xdr:row>127</xdr:row>
      <xdr:rowOff>7073</xdr:rowOff>
    </xdr:from>
    <xdr:to>
      <xdr:col>23</xdr:col>
      <xdr:colOff>619613</xdr:colOff>
      <xdr:row>133</xdr:row>
      <xdr:rowOff>212480</xdr:rowOff>
    </xdr:to>
    <xdr:sp macro="" textlink="">
      <xdr:nvSpPr>
        <xdr:cNvPr id="5" name="TextBox 6">
          <a:extLst>
            <a:ext uri="{FF2B5EF4-FFF2-40B4-BE49-F238E27FC236}">
              <a16:creationId xmlns:a16="http://schemas.microsoft.com/office/drawing/2014/main" id="{985D7C31-D95E-4339-9E1B-7757DB83A411}"/>
            </a:ext>
          </a:extLst>
        </xdr:cNvPr>
        <xdr:cNvSpPr txBox="1"/>
      </xdr:nvSpPr>
      <xdr:spPr>
        <a:xfrm>
          <a:off x="108949" y="13268804"/>
          <a:ext cx="9112472" cy="3665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8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AD9F2-4CDF-4030-8FFE-5E9042EA6BA2}">
  <sheetPr>
    <tabColor theme="4" tint="0.39997558519241921"/>
    <pageSetUpPr fitToPage="1"/>
  </sheetPr>
  <dimension ref="A1:T88"/>
  <sheetViews>
    <sheetView showRowColHeaders="0" tabSelected="1" showRuler="0" topLeftCell="A6" zoomScale="115" zoomScaleNormal="115" workbookViewId="0">
      <selection activeCell="B8" sqref="B8:D8"/>
    </sheetView>
  </sheetViews>
  <sheetFormatPr baseColWidth="10" defaultColWidth="11.453125" defaultRowHeight="14.5" x14ac:dyDescent="0.35"/>
  <cols>
    <col min="1" max="1" width="2" customWidth="1"/>
    <col min="2" max="2" width="22" customWidth="1"/>
    <col min="3" max="3" width="1.1796875" customWidth="1"/>
    <col min="4" max="4" width="10" customWidth="1"/>
    <col min="5" max="5" width="2" customWidth="1"/>
    <col min="6" max="6" width="10" customWidth="1"/>
    <col min="7" max="7" width="2" customWidth="1"/>
    <col min="8" max="8" width="13.54296875" customWidth="1"/>
    <col min="9" max="9" width="7.81640625" customWidth="1"/>
    <col min="10" max="10" width="11.81640625" customWidth="1"/>
    <col min="11" max="11" width="2" customWidth="1"/>
    <col min="12" max="12" width="13.1796875" customWidth="1"/>
    <col min="13" max="13" width="2" customWidth="1"/>
    <col min="14" max="14" width="11" customWidth="1"/>
    <col min="15" max="15" width="2" customWidth="1"/>
    <col min="16" max="16" width="11" customWidth="1"/>
    <col min="17" max="17" width="2" customWidth="1"/>
    <col min="18" max="18" width="24.7265625" customWidth="1"/>
    <col min="19" max="19" width="2" customWidth="1"/>
    <col min="20" max="20" width="4.54296875" customWidth="1"/>
    <col min="22" max="22" width="11.453125" customWidth="1"/>
    <col min="45" max="45" width="11.453125" customWidth="1"/>
    <col min="47" max="47" width="11.453125" customWidth="1"/>
  </cols>
  <sheetData>
    <row r="1" spans="1:19" ht="9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7" customHeight="1" x14ac:dyDescent="0.45">
      <c r="A2" s="1"/>
      <c r="B2" s="18" t="s">
        <v>0</v>
      </c>
      <c r="C2" s="1"/>
      <c r="D2" s="1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57"/>
      <c r="S2" s="1"/>
    </row>
    <row r="3" spans="1:19" ht="14.15" customHeight="1" x14ac:dyDescent="0.45">
      <c r="A3" s="1"/>
      <c r="B3" s="18"/>
      <c r="C3" s="1"/>
      <c r="D3" s="1"/>
      <c r="E3" s="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5" t="s">
        <v>1</v>
      </c>
      <c r="S3" s="1"/>
    </row>
    <row r="4" spans="1:19" ht="12" customHeight="1" x14ac:dyDescent="0.45">
      <c r="A4" s="1"/>
      <c r="B4" s="18"/>
      <c r="C4" s="1"/>
      <c r="D4" s="1"/>
      <c r="E4" s="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96">
        <v>46009</v>
      </c>
      <c r="S4" s="1"/>
    </row>
    <row r="5" spans="1:19" ht="23.5" x14ac:dyDescent="0.55000000000000004">
      <c r="A5" s="1"/>
      <c r="B5" s="4" t="s">
        <v>2</v>
      </c>
      <c r="C5" s="1"/>
      <c r="D5" s="1"/>
      <c r="E5" s="1"/>
      <c r="F5" s="2"/>
      <c r="G5" s="2"/>
      <c r="H5" s="2"/>
      <c r="I5" s="2"/>
      <c r="J5" s="2"/>
      <c r="K5" s="2"/>
      <c r="L5" s="2"/>
      <c r="M5" s="2"/>
      <c r="N5" s="10" t="s">
        <v>3</v>
      </c>
      <c r="O5" s="10"/>
      <c r="P5" s="1"/>
      <c r="Q5" s="1"/>
      <c r="R5" s="1"/>
      <c r="S5" s="1"/>
    </row>
    <row r="6" spans="1:19" ht="16" customHeight="1" x14ac:dyDescent="0.35">
      <c r="A6" s="1"/>
      <c r="B6" s="18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61" t="s">
        <v>4</v>
      </c>
      <c r="P6" s="178"/>
      <c r="Q6" s="178"/>
      <c r="R6" s="178"/>
      <c r="S6" s="1"/>
    </row>
    <row r="7" spans="1:19" x14ac:dyDescent="0.35">
      <c r="A7" s="1"/>
      <c r="B7" s="1" t="s">
        <v>5</v>
      </c>
      <c r="C7" s="159"/>
      <c r="D7" s="159"/>
      <c r="E7" s="1"/>
      <c r="F7" s="1"/>
      <c r="G7" s="1"/>
      <c r="H7" s="1" t="s">
        <v>6</v>
      </c>
      <c r="I7" s="1"/>
      <c r="J7" s="1" t="s">
        <v>7</v>
      </c>
      <c r="K7" s="1"/>
      <c r="L7" s="1"/>
      <c r="M7" s="1"/>
      <c r="N7" s="31" t="s">
        <v>8</v>
      </c>
      <c r="O7" s="158"/>
      <c r="P7" s="31"/>
      <c r="Q7" s="31"/>
      <c r="R7" s="31"/>
      <c r="S7" s="1"/>
    </row>
    <row r="8" spans="1:19" ht="15" customHeight="1" x14ac:dyDescent="0.35">
      <c r="A8" s="1"/>
      <c r="B8" s="263"/>
      <c r="C8" s="263"/>
      <c r="D8" s="263"/>
      <c r="E8" s="1"/>
      <c r="F8" s="1"/>
      <c r="G8" s="1"/>
      <c r="H8" s="213"/>
      <c r="I8" s="1"/>
      <c r="J8" s="263"/>
      <c r="K8" s="263"/>
      <c r="L8" s="263"/>
      <c r="M8" s="1"/>
      <c r="N8" s="32" t="s">
        <v>9</v>
      </c>
      <c r="O8" s="21"/>
      <c r="P8" s="20"/>
      <c r="Q8" s="15"/>
      <c r="R8" s="20"/>
      <c r="S8" s="1"/>
    </row>
    <row r="9" spans="1:19" ht="8.5" customHeight="1" x14ac:dyDescent="0.5">
      <c r="A9" s="1"/>
      <c r="B9" s="112"/>
      <c r="C9" s="3"/>
      <c r="D9" s="3"/>
      <c r="E9" s="3"/>
      <c r="F9" s="3"/>
      <c r="G9" s="3"/>
      <c r="H9" s="3"/>
      <c r="I9" s="3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8.5" customHeight="1" x14ac:dyDescent="0.5">
      <c r="A10" s="1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1"/>
    </row>
    <row r="11" spans="1:19" x14ac:dyDescent="0.35">
      <c r="A11" s="10"/>
      <c r="B11" s="10"/>
      <c r="C11" s="10"/>
      <c r="D11" s="97" t="s">
        <v>10</v>
      </c>
      <c r="E11" s="98"/>
      <c r="F11" s="20"/>
      <c r="G11" s="20"/>
      <c r="H11" s="20"/>
      <c r="I11" s="99"/>
      <c r="J11" s="100" t="s">
        <v>11</v>
      </c>
      <c r="K11" s="101"/>
      <c r="L11" s="102"/>
      <c r="M11" s="102"/>
      <c r="N11" s="102"/>
      <c r="O11" s="102"/>
      <c r="P11" s="17"/>
      <c r="Q11" s="17"/>
      <c r="R11" s="17"/>
      <c r="S11" s="1"/>
    </row>
    <row r="12" spans="1:19" ht="18.5" x14ac:dyDescent="0.45">
      <c r="A12" s="10"/>
      <c r="B12" s="10"/>
      <c r="C12" s="10"/>
      <c r="D12" s="103">
        <v>2026</v>
      </c>
      <c r="E12" s="21"/>
      <c r="F12" s="21"/>
      <c r="G12" s="21"/>
      <c r="H12" s="20"/>
      <c r="I12" s="40"/>
      <c r="J12" s="103">
        <v>2028</v>
      </c>
      <c r="K12" s="102"/>
      <c r="L12" s="102"/>
      <c r="M12" s="101"/>
      <c r="N12" s="101"/>
      <c r="O12" s="102"/>
      <c r="P12" s="102"/>
      <c r="Q12" s="102"/>
      <c r="R12" s="104"/>
      <c r="S12" s="1"/>
    </row>
    <row r="13" spans="1:19" ht="15" customHeight="1" x14ac:dyDescent="0.35">
      <c r="A13" s="42"/>
      <c r="B13" s="42"/>
      <c r="C13" s="42"/>
      <c r="D13" s="66" t="s">
        <v>12</v>
      </c>
      <c r="E13" s="66"/>
      <c r="F13" s="15" t="s">
        <v>13</v>
      </c>
      <c r="G13" s="66"/>
      <c r="H13" s="66" t="s">
        <v>14</v>
      </c>
      <c r="I13" s="126"/>
      <c r="J13" s="48" t="s">
        <v>12</v>
      </c>
      <c r="K13" s="48"/>
      <c r="L13" s="48" t="s">
        <v>13</v>
      </c>
      <c r="M13" s="48"/>
      <c r="N13" s="48" t="s">
        <v>14</v>
      </c>
      <c r="O13" s="45"/>
      <c r="P13" s="48" t="s">
        <v>15</v>
      </c>
      <c r="Q13" s="45"/>
      <c r="R13" s="45"/>
      <c r="S13" s="42"/>
    </row>
    <row r="14" spans="1:19" x14ac:dyDescent="0.35">
      <c r="A14" s="42"/>
      <c r="B14" s="127" t="s">
        <v>16</v>
      </c>
      <c r="C14" s="127"/>
      <c r="D14" s="64" t="s">
        <v>17</v>
      </c>
      <c r="E14" s="64"/>
      <c r="F14" s="63" t="s">
        <v>17</v>
      </c>
      <c r="G14" s="63"/>
      <c r="H14" s="64" t="s">
        <v>18</v>
      </c>
      <c r="I14" s="128"/>
      <c r="J14" s="47" t="s">
        <v>17</v>
      </c>
      <c r="K14" s="47"/>
      <c r="L14" s="47" t="s">
        <v>17</v>
      </c>
      <c r="M14" s="46"/>
      <c r="N14" s="47" t="s">
        <v>18</v>
      </c>
      <c r="O14" s="46"/>
      <c r="P14" s="47" t="s">
        <v>19</v>
      </c>
      <c r="Q14" s="46"/>
      <c r="R14" s="46" t="s">
        <v>20</v>
      </c>
      <c r="S14" s="42"/>
    </row>
    <row r="15" spans="1:19" ht="15" customHeight="1" x14ac:dyDescent="0.35">
      <c r="A15" s="42"/>
      <c r="B15" s="43" t="s">
        <v>21</v>
      </c>
      <c r="C15" s="42"/>
      <c r="D15" s="54">
        <v>0</v>
      </c>
      <c r="E15" s="125"/>
      <c r="F15" s="54">
        <v>0</v>
      </c>
      <c r="G15" s="125"/>
      <c r="H15" s="54">
        <v>0</v>
      </c>
      <c r="I15" s="42"/>
      <c r="J15" s="54">
        <v>0</v>
      </c>
      <c r="K15" s="57"/>
      <c r="L15" s="54">
        <v>0</v>
      </c>
      <c r="M15" s="129"/>
      <c r="N15" s="54">
        <v>0</v>
      </c>
      <c r="O15" s="58"/>
      <c r="P15" s="57"/>
      <c r="Q15" s="58"/>
      <c r="R15" s="45"/>
      <c r="S15" s="42"/>
    </row>
    <row r="16" spans="1:19" x14ac:dyDescent="0.35">
      <c r="A16" s="42"/>
      <c r="B16" s="43" t="s">
        <v>22</v>
      </c>
      <c r="C16" s="42"/>
      <c r="D16" s="125"/>
      <c r="E16" s="125"/>
      <c r="F16" s="125"/>
      <c r="G16" s="125"/>
      <c r="H16" s="125"/>
      <c r="I16" s="42"/>
      <c r="J16" s="58"/>
      <c r="K16" s="58"/>
      <c r="L16" s="58"/>
      <c r="M16" s="58"/>
      <c r="N16" s="58"/>
      <c r="O16" s="58"/>
      <c r="P16" s="57"/>
      <c r="Q16" s="58"/>
      <c r="R16" s="45"/>
      <c r="S16" s="42"/>
    </row>
    <row r="17" spans="1:19" ht="14.15" customHeight="1" x14ac:dyDescent="0.35">
      <c r="A17" s="42"/>
      <c r="B17" s="259" t="s">
        <v>23</v>
      </c>
      <c r="C17" s="42"/>
      <c r="D17" s="54">
        <v>0</v>
      </c>
      <c r="E17" s="125"/>
      <c r="F17" s="54">
        <v>0</v>
      </c>
      <c r="G17" s="125"/>
      <c r="H17" s="54">
        <v>0</v>
      </c>
      <c r="I17" s="42"/>
      <c r="J17" s="54">
        <v>0</v>
      </c>
      <c r="K17" s="57"/>
      <c r="L17" s="54">
        <v>0</v>
      </c>
      <c r="M17" s="129" t="s">
        <v>24</v>
      </c>
      <c r="N17" s="54">
        <v>0</v>
      </c>
      <c r="O17" s="58"/>
      <c r="P17" s="118">
        <v>0</v>
      </c>
      <c r="Q17" s="58"/>
      <c r="R17" s="52"/>
      <c r="S17" s="42"/>
    </row>
    <row r="18" spans="1:19" ht="14.15" customHeight="1" x14ac:dyDescent="0.35">
      <c r="A18" s="42"/>
      <c r="B18" s="259" t="s">
        <v>23</v>
      </c>
      <c r="C18" s="42"/>
      <c r="D18" s="54">
        <v>0</v>
      </c>
      <c r="E18" s="125"/>
      <c r="F18" s="54">
        <v>0</v>
      </c>
      <c r="G18" s="125"/>
      <c r="H18" s="54">
        <v>0</v>
      </c>
      <c r="I18" s="42"/>
      <c r="J18" s="54">
        <v>0</v>
      </c>
      <c r="K18" s="57"/>
      <c r="L18" s="54">
        <v>0</v>
      </c>
      <c r="M18" s="129" t="s">
        <v>24</v>
      </c>
      <c r="N18" s="54">
        <v>0</v>
      </c>
      <c r="O18" s="58"/>
      <c r="P18" s="118">
        <v>0</v>
      </c>
      <c r="Q18" s="58"/>
      <c r="R18" s="52"/>
      <c r="S18" s="42"/>
    </row>
    <row r="19" spans="1:19" ht="14.15" customHeight="1" x14ac:dyDescent="0.35">
      <c r="A19" s="42"/>
      <c r="B19" s="259" t="s">
        <v>23</v>
      </c>
      <c r="C19" s="42"/>
      <c r="D19" s="54">
        <v>0</v>
      </c>
      <c r="E19" s="125"/>
      <c r="F19" s="54">
        <v>0</v>
      </c>
      <c r="G19" s="125"/>
      <c r="H19" s="54">
        <v>0</v>
      </c>
      <c r="I19" s="42"/>
      <c r="J19" s="54">
        <v>0</v>
      </c>
      <c r="K19" s="57"/>
      <c r="L19" s="54">
        <v>0</v>
      </c>
      <c r="M19" s="129" t="s">
        <v>24</v>
      </c>
      <c r="N19" s="54">
        <v>0</v>
      </c>
      <c r="O19" s="58"/>
      <c r="P19" s="118">
        <v>0</v>
      </c>
      <c r="Q19" s="58"/>
      <c r="R19" s="52"/>
      <c r="S19" s="42"/>
    </row>
    <row r="20" spans="1:19" ht="14.15" customHeight="1" x14ac:dyDescent="0.35">
      <c r="A20" s="42"/>
      <c r="B20" s="259" t="s">
        <v>23</v>
      </c>
      <c r="C20" s="42"/>
      <c r="D20" s="54">
        <v>0</v>
      </c>
      <c r="E20" s="125"/>
      <c r="F20" s="54">
        <v>0</v>
      </c>
      <c r="G20" s="125"/>
      <c r="H20" s="54">
        <v>0</v>
      </c>
      <c r="I20" s="42"/>
      <c r="J20" s="54">
        <v>0</v>
      </c>
      <c r="K20" s="57"/>
      <c r="L20" s="54">
        <v>0</v>
      </c>
      <c r="M20" s="129" t="s">
        <v>24</v>
      </c>
      <c r="N20" s="54">
        <v>0</v>
      </c>
      <c r="O20" s="58"/>
      <c r="P20" s="118">
        <v>0</v>
      </c>
      <c r="Q20" s="58"/>
      <c r="R20" s="52"/>
      <c r="S20" s="42"/>
    </row>
    <row r="21" spans="1:19" ht="14.15" customHeight="1" x14ac:dyDescent="0.35">
      <c r="A21" s="42"/>
      <c r="B21" s="259" t="s">
        <v>23</v>
      </c>
      <c r="C21" s="42"/>
      <c r="D21" s="54">
        <v>0</v>
      </c>
      <c r="E21" s="125"/>
      <c r="F21" s="54">
        <v>0</v>
      </c>
      <c r="G21" s="125"/>
      <c r="H21" s="54">
        <v>0</v>
      </c>
      <c r="I21" s="42"/>
      <c r="J21" s="54">
        <v>0</v>
      </c>
      <c r="K21" s="57"/>
      <c r="L21" s="54">
        <v>0</v>
      </c>
      <c r="M21" s="129" t="s">
        <v>24</v>
      </c>
      <c r="N21" s="54">
        <v>0</v>
      </c>
      <c r="O21" s="58"/>
      <c r="P21" s="118">
        <v>0</v>
      </c>
      <c r="Q21" s="58"/>
      <c r="R21" s="52"/>
      <c r="S21" s="42"/>
    </row>
    <row r="22" spans="1:19" ht="14.15" customHeight="1" x14ac:dyDescent="0.35">
      <c r="A22" s="42"/>
      <c r="B22" s="259" t="s">
        <v>23</v>
      </c>
      <c r="C22" s="42"/>
      <c r="D22" s="54">
        <v>0</v>
      </c>
      <c r="E22" s="125"/>
      <c r="F22" s="54">
        <v>0</v>
      </c>
      <c r="G22" s="125"/>
      <c r="H22" s="54">
        <v>0</v>
      </c>
      <c r="I22" s="42"/>
      <c r="J22" s="54">
        <v>0</v>
      </c>
      <c r="K22" s="57"/>
      <c r="L22" s="54">
        <v>0</v>
      </c>
      <c r="M22" s="129" t="s">
        <v>24</v>
      </c>
      <c r="N22" s="54">
        <v>0</v>
      </c>
      <c r="O22" s="58"/>
      <c r="P22" s="118">
        <v>0</v>
      </c>
      <c r="Q22" s="58"/>
      <c r="R22" s="52"/>
      <c r="S22" s="42"/>
    </row>
    <row r="23" spans="1:19" ht="14.15" customHeight="1" x14ac:dyDescent="0.35">
      <c r="A23" s="42"/>
      <c r="B23" s="259" t="s">
        <v>23</v>
      </c>
      <c r="C23" s="42"/>
      <c r="D23" s="54">
        <v>0</v>
      </c>
      <c r="E23" s="125"/>
      <c r="F23" s="54">
        <v>0</v>
      </c>
      <c r="G23" s="125"/>
      <c r="H23" s="54">
        <v>0</v>
      </c>
      <c r="I23" s="42"/>
      <c r="J23" s="54">
        <v>0</v>
      </c>
      <c r="K23" s="57"/>
      <c r="L23" s="54">
        <v>0</v>
      </c>
      <c r="M23" s="129" t="s">
        <v>24</v>
      </c>
      <c r="N23" s="54">
        <v>0</v>
      </c>
      <c r="O23" s="58"/>
      <c r="P23" s="118">
        <v>0</v>
      </c>
      <c r="Q23" s="58"/>
      <c r="R23" s="52"/>
      <c r="S23" s="42"/>
    </row>
    <row r="24" spans="1:19" ht="14.15" customHeight="1" x14ac:dyDescent="0.35">
      <c r="A24" s="42"/>
      <c r="B24" s="259" t="s">
        <v>23</v>
      </c>
      <c r="C24" s="42"/>
      <c r="D24" s="54">
        <v>0</v>
      </c>
      <c r="E24" s="125"/>
      <c r="F24" s="54">
        <v>0</v>
      </c>
      <c r="G24" s="125"/>
      <c r="H24" s="54">
        <v>0</v>
      </c>
      <c r="I24" s="42"/>
      <c r="J24" s="54">
        <v>0</v>
      </c>
      <c r="K24" s="57"/>
      <c r="L24" s="54">
        <v>0</v>
      </c>
      <c r="M24" s="129" t="s">
        <v>24</v>
      </c>
      <c r="N24" s="54">
        <v>0</v>
      </c>
      <c r="O24" s="58"/>
      <c r="P24" s="118">
        <v>0</v>
      </c>
      <c r="Q24" s="58"/>
      <c r="R24" s="52"/>
      <c r="S24" s="42"/>
    </row>
    <row r="25" spans="1:19" ht="14.15" customHeight="1" x14ac:dyDescent="0.35">
      <c r="A25" s="42"/>
      <c r="B25" s="259" t="s">
        <v>23</v>
      </c>
      <c r="C25" s="42"/>
      <c r="D25" s="54">
        <v>0</v>
      </c>
      <c r="E25" s="125"/>
      <c r="F25" s="54">
        <v>0</v>
      </c>
      <c r="G25" s="125"/>
      <c r="H25" s="54">
        <v>0</v>
      </c>
      <c r="I25" s="42"/>
      <c r="J25" s="54">
        <v>0</v>
      </c>
      <c r="K25" s="57"/>
      <c r="L25" s="54">
        <v>0</v>
      </c>
      <c r="M25" s="129" t="s">
        <v>24</v>
      </c>
      <c r="N25" s="54">
        <v>0</v>
      </c>
      <c r="O25" s="58"/>
      <c r="P25" s="118">
        <v>0</v>
      </c>
      <c r="Q25" s="58"/>
      <c r="R25" s="52"/>
      <c r="S25" s="42"/>
    </row>
    <row r="26" spans="1:19" ht="14.15" customHeight="1" x14ac:dyDescent="0.35">
      <c r="A26" s="42"/>
      <c r="B26" s="259" t="s">
        <v>23</v>
      </c>
      <c r="C26" s="42"/>
      <c r="D26" s="54">
        <v>0</v>
      </c>
      <c r="E26" s="125"/>
      <c r="F26" s="54">
        <v>0</v>
      </c>
      <c r="G26" s="125"/>
      <c r="H26" s="54">
        <v>0</v>
      </c>
      <c r="I26" s="42"/>
      <c r="J26" s="54">
        <v>0</v>
      </c>
      <c r="K26" s="57"/>
      <c r="L26" s="54">
        <v>0</v>
      </c>
      <c r="M26" s="129" t="s">
        <v>24</v>
      </c>
      <c r="N26" s="54">
        <v>0</v>
      </c>
      <c r="O26" s="58"/>
      <c r="P26" s="118">
        <v>0</v>
      </c>
      <c r="Q26" s="58"/>
      <c r="R26" s="52"/>
      <c r="S26" s="42"/>
    </row>
    <row r="27" spans="1:19" ht="14.15" customHeight="1" x14ac:dyDescent="0.35">
      <c r="A27" s="42"/>
      <c r="B27" s="259" t="s">
        <v>23</v>
      </c>
      <c r="C27" s="42"/>
      <c r="D27" s="54">
        <v>0</v>
      </c>
      <c r="E27" s="125"/>
      <c r="F27" s="54">
        <v>0</v>
      </c>
      <c r="G27" s="125"/>
      <c r="H27" s="54">
        <v>0</v>
      </c>
      <c r="I27" s="42"/>
      <c r="J27" s="54">
        <v>0</v>
      </c>
      <c r="K27" s="57"/>
      <c r="L27" s="54">
        <v>0</v>
      </c>
      <c r="M27" s="129" t="s">
        <v>24</v>
      </c>
      <c r="N27" s="54">
        <v>0</v>
      </c>
      <c r="O27" s="58"/>
      <c r="P27" s="118">
        <v>0</v>
      </c>
      <c r="Q27" s="58"/>
      <c r="R27" s="52"/>
      <c r="S27" s="42"/>
    </row>
    <row r="28" spans="1:19" ht="4" customHeight="1" x14ac:dyDescent="0.35">
      <c r="A28" s="42"/>
      <c r="B28" s="128"/>
      <c r="C28" s="128"/>
      <c r="D28" s="63"/>
      <c r="E28" s="63"/>
      <c r="F28" s="63"/>
      <c r="G28" s="63"/>
      <c r="H28" s="63"/>
      <c r="I28" s="128"/>
      <c r="J28" s="62"/>
      <c r="K28" s="62"/>
      <c r="L28" s="62"/>
      <c r="M28" s="62"/>
      <c r="N28" s="62"/>
      <c r="O28" s="62"/>
      <c r="P28" s="62"/>
      <c r="Q28" s="62"/>
      <c r="R28" s="62"/>
      <c r="S28" s="42"/>
    </row>
    <row r="29" spans="1:19" x14ac:dyDescent="0.35">
      <c r="A29" s="42"/>
      <c r="B29" s="127" t="s">
        <v>25</v>
      </c>
      <c r="C29" s="128"/>
      <c r="D29" s="119">
        <f>SUM(D17:D28)</f>
        <v>0</v>
      </c>
      <c r="E29" s="215"/>
      <c r="F29" s="119">
        <f>SUM(F17:F28)</f>
        <v>0</v>
      </c>
      <c r="G29" s="215"/>
      <c r="H29" s="119">
        <f>SUM(H17:H28)</f>
        <v>0</v>
      </c>
      <c r="I29" s="128"/>
      <c r="J29" s="120">
        <f>SUM(J17:J28)</f>
        <v>0</v>
      </c>
      <c r="K29" s="62"/>
      <c r="L29" s="120">
        <f>SUM(L17:L28)</f>
        <v>0</v>
      </c>
      <c r="M29" s="62"/>
      <c r="N29" s="120">
        <f>SUM(N17:N28)</f>
        <v>0</v>
      </c>
      <c r="O29" s="62"/>
      <c r="P29" s="62"/>
      <c r="Q29" s="62"/>
      <c r="R29" s="62"/>
      <c r="S29" s="42"/>
    </row>
    <row r="30" spans="1:19" x14ac:dyDescent="0.35">
      <c r="A30" s="42"/>
      <c r="B30" s="5" t="s">
        <v>26</v>
      </c>
      <c r="C30" s="5"/>
      <c r="D30" s="244">
        <f>D15+D29</f>
        <v>0</v>
      </c>
      <c r="E30" s="236"/>
      <c r="F30" s="244">
        <f>F15+F29</f>
        <v>0</v>
      </c>
      <c r="G30" s="236"/>
      <c r="H30" s="244">
        <f>H15+H29</f>
        <v>0</v>
      </c>
      <c r="I30" s="7"/>
      <c r="J30" s="245">
        <f>J15+J29</f>
        <v>0</v>
      </c>
      <c r="K30" s="179"/>
      <c r="L30" s="245">
        <f>L15+L29</f>
        <v>0</v>
      </c>
      <c r="M30" s="246"/>
      <c r="N30" s="245">
        <f>N15+N29</f>
        <v>0</v>
      </c>
      <c r="O30" s="71"/>
      <c r="P30" s="71"/>
      <c r="Q30" s="71"/>
      <c r="R30" s="130"/>
      <c r="S30" s="42"/>
    </row>
    <row r="31" spans="1:19" hidden="1" x14ac:dyDescent="0.35">
      <c r="A31" s="42"/>
      <c r="B31" s="42"/>
      <c r="C31" s="42"/>
      <c r="D31" s="195" t="e">
        <f>((D30-D15)+(F30-F15))/(D30+F30)</f>
        <v>#DIV/0!</v>
      </c>
      <c r="E31" s="42"/>
      <c r="F31" s="42"/>
      <c r="G31" s="42"/>
      <c r="H31" s="198" t="e">
        <f>(H30-H15)/H30</f>
        <v>#DIV/0!</v>
      </c>
      <c r="I31" s="131"/>
      <c r="J31" s="195" t="e">
        <f>((J30-J15)+(L30-L15))/(J30+L30)</f>
        <v>#DIV/0!</v>
      </c>
      <c r="K31" s="42"/>
      <c r="L31" s="42"/>
      <c r="M31" s="132"/>
      <c r="N31" s="198" t="e">
        <f>(N30-N15)/N30</f>
        <v>#DIV/0!</v>
      </c>
      <c r="O31" s="132"/>
      <c r="P31" s="131"/>
      <c r="Q31" s="131"/>
      <c r="R31" s="131"/>
      <c r="S31" s="42"/>
    </row>
    <row r="32" spans="1:19" hidden="1" x14ac:dyDescent="0.35">
      <c r="A32" s="42"/>
      <c r="B32" s="42"/>
      <c r="C32" s="42"/>
      <c r="D32" s="193">
        <f>IFERROR(D31,0)</f>
        <v>0</v>
      </c>
      <c r="E32" s="42"/>
      <c r="F32" s="42"/>
      <c r="G32" s="42"/>
      <c r="H32" s="199">
        <f>IFERROR(H31,0)</f>
        <v>0</v>
      </c>
      <c r="I32" s="131"/>
      <c r="J32" s="193">
        <f>IFERROR(J31,0)</f>
        <v>0</v>
      </c>
      <c r="K32" s="42"/>
      <c r="L32" s="42"/>
      <c r="M32" s="132"/>
      <c r="N32" s="199">
        <f>IFERROR(N31,0)</f>
        <v>0</v>
      </c>
      <c r="O32" s="132"/>
      <c r="P32" s="131"/>
      <c r="Q32" s="131"/>
      <c r="R32" s="131"/>
      <c r="S32" s="42"/>
    </row>
    <row r="33" spans="1:19" x14ac:dyDescent="0.35">
      <c r="A33" s="42"/>
      <c r="B33" s="171" t="s">
        <v>27</v>
      </c>
      <c r="C33" s="42"/>
      <c r="D33" s="265">
        <f>IF(D32=0,0,((D30-D15)+(F30-F15))/(D30+F30))</f>
        <v>0</v>
      </c>
      <c r="E33" s="265"/>
      <c r="F33" s="265"/>
      <c r="G33" s="42"/>
      <c r="H33" s="260">
        <f>IF(H32=0,0,(H30-H15)/H30)</f>
        <v>0</v>
      </c>
      <c r="I33" s="197"/>
      <c r="J33" s="265">
        <f>IF(J32=0,0,((J30-J15)+(L30-L15))/(J30+L30))</f>
        <v>0</v>
      </c>
      <c r="K33" s="265"/>
      <c r="L33" s="265"/>
      <c r="M33" s="132"/>
      <c r="N33" s="260">
        <f>IF(N32=0,0,(N30-N15)/N30)</f>
        <v>0</v>
      </c>
      <c r="O33" s="132"/>
      <c r="P33" s="131"/>
      <c r="Q33" s="131"/>
      <c r="R33" s="131"/>
      <c r="S33" s="42"/>
    </row>
    <row r="34" spans="1:19" x14ac:dyDescent="0.35">
      <c r="A34" s="42"/>
      <c r="B34" s="171"/>
      <c r="C34" s="42"/>
      <c r="D34" s="196"/>
      <c r="E34" s="196"/>
      <c r="F34" s="196"/>
      <c r="G34" s="42"/>
      <c r="H34" s="196"/>
      <c r="I34" s="197"/>
      <c r="J34" s="196"/>
      <c r="K34" s="196"/>
      <c r="L34" s="196"/>
      <c r="M34" s="132"/>
      <c r="N34" s="196"/>
      <c r="O34" s="132"/>
      <c r="P34" s="131"/>
      <c r="Q34" s="131"/>
      <c r="R34" s="131"/>
      <c r="S34" s="42"/>
    </row>
    <row r="35" spans="1:19" x14ac:dyDescent="0.35">
      <c r="A35" s="42"/>
      <c r="B35" s="42"/>
      <c r="C35" s="42"/>
      <c r="D35" s="66" t="s">
        <v>12</v>
      </c>
      <c r="E35" s="66"/>
      <c r="F35" s="15" t="s">
        <v>13</v>
      </c>
      <c r="G35" s="66"/>
      <c r="H35" s="66" t="s">
        <v>14</v>
      </c>
      <c r="I35" s="126"/>
      <c r="J35" s="48" t="s">
        <v>12</v>
      </c>
      <c r="K35" s="48"/>
      <c r="L35" s="48" t="s">
        <v>13</v>
      </c>
      <c r="M35" s="48"/>
      <c r="N35" s="48" t="s">
        <v>14</v>
      </c>
      <c r="O35" s="45"/>
      <c r="P35" s="48" t="s">
        <v>15</v>
      </c>
      <c r="Q35" s="45"/>
      <c r="R35" s="45"/>
      <c r="S35" s="42"/>
    </row>
    <row r="36" spans="1:19" x14ac:dyDescent="0.35">
      <c r="A36" s="42"/>
      <c r="B36" s="127" t="s">
        <v>28</v>
      </c>
      <c r="C36" s="127"/>
      <c r="D36" s="64" t="s">
        <v>17</v>
      </c>
      <c r="E36" s="64"/>
      <c r="F36" s="63" t="s">
        <v>17</v>
      </c>
      <c r="G36" s="63"/>
      <c r="H36" s="64" t="s">
        <v>18</v>
      </c>
      <c r="I36" s="128"/>
      <c r="J36" s="47" t="s">
        <v>17</v>
      </c>
      <c r="K36" s="47"/>
      <c r="L36" s="47" t="s">
        <v>17</v>
      </c>
      <c r="M36" s="46"/>
      <c r="N36" s="47" t="s">
        <v>18</v>
      </c>
      <c r="O36" s="46"/>
      <c r="P36" s="47" t="s">
        <v>19</v>
      </c>
      <c r="Q36" s="46"/>
      <c r="R36" s="46" t="s">
        <v>20</v>
      </c>
      <c r="S36" s="42"/>
    </row>
    <row r="37" spans="1:19" ht="14.15" customHeight="1" x14ac:dyDescent="0.35">
      <c r="A37" s="42"/>
      <c r="B37" s="259" t="s">
        <v>23</v>
      </c>
      <c r="C37" s="42"/>
      <c r="D37" s="54">
        <v>0</v>
      </c>
      <c r="E37" s="125"/>
      <c r="F37" s="54">
        <v>0</v>
      </c>
      <c r="G37" s="125"/>
      <c r="H37" s="54">
        <v>0</v>
      </c>
      <c r="I37" s="42"/>
      <c r="J37" s="54">
        <v>0</v>
      </c>
      <c r="K37" s="57"/>
      <c r="L37" s="54">
        <v>0</v>
      </c>
      <c r="M37" s="129" t="s">
        <v>24</v>
      </c>
      <c r="N37" s="54">
        <v>0</v>
      </c>
      <c r="O37" s="58"/>
      <c r="P37" s="118">
        <v>0</v>
      </c>
      <c r="Q37" s="58"/>
      <c r="R37" s="52"/>
      <c r="S37" s="42"/>
    </row>
    <row r="38" spans="1:19" ht="14.15" customHeight="1" x14ac:dyDescent="0.35">
      <c r="A38" s="42"/>
      <c r="B38" s="259" t="s">
        <v>23</v>
      </c>
      <c r="C38" s="42"/>
      <c r="D38" s="54">
        <v>0</v>
      </c>
      <c r="E38" s="125"/>
      <c r="F38" s="54">
        <v>0</v>
      </c>
      <c r="G38" s="125"/>
      <c r="H38" s="54">
        <v>0</v>
      </c>
      <c r="I38" s="42"/>
      <c r="J38" s="54">
        <v>0</v>
      </c>
      <c r="K38" s="57"/>
      <c r="L38" s="54">
        <v>0</v>
      </c>
      <c r="M38" s="129" t="s">
        <v>24</v>
      </c>
      <c r="N38" s="54">
        <v>0</v>
      </c>
      <c r="O38" s="58"/>
      <c r="P38" s="118">
        <v>0</v>
      </c>
      <c r="Q38" s="58"/>
      <c r="R38" s="52"/>
      <c r="S38" s="42"/>
    </row>
    <row r="39" spans="1:19" ht="14.15" customHeight="1" x14ac:dyDescent="0.35">
      <c r="A39" s="42"/>
      <c r="B39" s="259" t="s">
        <v>23</v>
      </c>
      <c r="C39" s="42"/>
      <c r="D39" s="54">
        <v>0</v>
      </c>
      <c r="E39" s="125"/>
      <c r="F39" s="54">
        <v>0</v>
      </c>
      <c r="G39" s="125"/>
      <c r="H39" s="54">
        <v>0</v>
      </c>
      <c r="I39" s="42"/>
      <c r="J39" s="54">
        <v>0</v>
      </c>
      <c r="K39" s="57"/>
      <c r="L39" s="54">
        <v>0</v>
      </c>
      <c r="M39" s="129" t="s">
        <v>24</v>
      </c>
      <c r="N39" s="54">
        <v>0</v>
      </c>
      <c r="O39" s="58"/>
      <c r="P39" s="118">
        <v>0</v>
      </c>
      <c r="Q39" s="58"/>
      <c r="R39" s="52"/>
      <c r="S39" s="42"/>
    </row>
    <row r="40" spans="1:19" ht="14.15" customHeight="1" x14ac:dyDescent="0.35">
      <c r="A40" s="42"/>
      <c r="B40" s="259" t="s">
        <v>23</v>
      </c>
      <c r="C40" s="42"/>
      <c r="D40" s="54">
        <v>0</v>
      </c>
      <c r="E40" s="125"/>
      <c r="F40" s="54">
        <v>0</v>
      </c>
      <c r="G40" s="125"/>
      <c r="H40" s="54">
        <v>0</v>
      </c>
      <c r="I40" s="42"/>
      <c r="J40" s="54">
        <v>0</v>
      </c>
      <c r="K40" s="57"/>
      <c r="L40" s="54">
        <v>0</v>
      </c>
      <c r="M40" s="129" t="s">
        <v>24</v>
      </c>
      <c r="N40" s="54">
        <v>0</v>
      </c>
      <c r="O40" s="58"/>
      <c r="P40" s="118">
        <v>0</v>
      </c>
      <c r="Q40" s="58"/>
      <c r="R40" s="52"/>
      <c r="S40" s="42"/>
    </row>
    <row r="41" spans="1:19" ht="14.15" customHeight="1" x14ac:dyDescent="0.35">
      <c r="A41" s="42"/>
      <c r="B41" s="259" t="s">
        <v>23</v>
      </c>
      <c r="C41" s="42"/>
      <c r="D41" s="54">
        <v>0</v>
      </c>
      <c r="E41" s="125"/>
      <c r="F41" s="54">
        <v>0</v>
      </c>
      <c r="G41" s="125"/>
      <c r="H41" s="54">
        <v>0</v>
      </c>
      <c r="I41" s="42"/>
      <c r="J41" s="54">
        <v>0</v>
      </c>
      <c r="K41" s="57"/>
      <c r="L41" s="54">
        <v>0</v>
      </c>
      <c r="M41" s="129" t="s">
        <v>24</v>
      </c>
      <c r="N41" s="54">
        <v>0</v>
      </c>
      <c r="O41" s="58"/>
      <c r="P41" s="118">
        <v>0</v>
      </c>
      <c r="Q41" s="58"/>
      <c r="R41" s="52"/>
      <c r="S41" s="42"/>
    </row>
    <row r="42" spans="1:19" ht="4.5" customHeight="1" x14ac:dyDescent="0.35">
      <c r="A42" s="42"/>
      <c r="B42" s="128"/>
      <c r="C42" s="128"/>
      <c r="D42" s="63"/>
      <c r="E42" s="63"/>
      <c r="F42" s="63"/>
      <c r="G42" s="63"/>
      <c r="H42" s="63"/>
      <c r="I42" s="128"/>
      <c r="J42" s="62"/>
      <c r="K42" s="62"/>
      <c r="L42" s="62"/>
      <c r="M42" s="62"/>
      <c r="N42" s="62"/>
      <c r="O42" s="62"/>
      <c r="P42" s="62"/>
      <c r="Q42" s="62"/>
      <c r="R42" s="62"/>
      <c r="S42" s="42"/>
    </row>
    <row r="43" spans="1:19" x14ac:dyDescent="0.35">
      <c r="A43" s="42"/>
      <c r="B43" s="127" t="s">
        <v>29</v>
      </c>
      <c r="C43" s="127"/>
      <c r="D43" s="119">
        <f>SUM(D37:D41)</f>
        <v>0</v>
      </c>
      <c r="E43" s="69"/>
      <c r="F43" s="119">
        <f>SUM(F37:F41)</f>
        <v>0</v>
      </c>
      <c r="G43" s="69"/>
      <c r="H43" s="119">
        <f>SUM(H37:H41)</f>
        <v>0</v>
      </c>
      <c r="I43" s="128"/>
      <c r="J43" s="120">
        <f>SUM(J37:J41)</f>
        <v>0</v>
      </c>
      <c r="K43" s="62"/>
      <c r="L43" s="120">
        <f>SUM(L37:L41)</f>
        <v>0</v>
      </c>
      <c r="M43" s="71"/>
      <c r="N43" s="120">
        <f>SUM(N37:N41)</f>
        <v>0</v>
      </c>
      <c r="O43" s="71"/>
      <c r="P43" s="71"/>
      <c r="Q43" s="71"/>
      <c r="R43" s="130"/>
      <c r="S43" s="42"/>
    </row>
    <row r="44" spans="1:19" ht="4.5" customHeight="1" x14ac:dyDescent="0.35">
      <c r="A44" s="42"/>
      <c r="B44" s="42"/>
      <c r="C44" s="42"/>
      <c r="D44" s="15"/>
      <c r="E44" s="15"/>
      <c r="F44" s="15"/>
      <c r="G44" s="15"/>
      <c r="H44" s="15"/>
      <c r="I44" s="42"/>
      <c r="J44" s="45"/>
      <c r="K44" s="45"/>
      <c r="L44" s="45"/>
      <c r="M44" s="45"/>
      <c r="N44" s="45"/>
      <c r="O44" s="45"/>
      <c r="P44" s="57"/>
      <c r="Q44" s="57"/>
      <c r="R44" s="57"/>
      <c r="S44" s="42"/>
    </row>
    <row r="45" spans="1:19" ht="15" thickBot="1" x14ac:dyDescent="0.4">
      <c r="A45" s="42"/>
      <c r="B45" s="238" t="s">
        <v>30</v>
      </c>
      <c r="C45" s="239"/>
      <c r="D45" s="240">
        <f>D30+D43</f>
        <v>0</v>
      </c>
      <c r="E45" s="241"/>
      <c r="F45" s="240">
        <f>F30+F43</f>
        <v>0</v>
      </c>
      <c r="G45" s="241"/>
      <c r="H45" s="240">
        <f>H30+H43</f>
        <v>0</v>
      </c>
      <c r="I45" s="239"/>
      <c r="J45" s="242">
        <f>J30+J43</f>
        <v>0</v>
      </c>
      <c r="K45" s="243"/>
      <c r="L45" s="242">
        <f>L30+L43</f>
        <v>0</v>
      </c>
      <c r="M45" s="243"/>
      <c r="N45" s="242">
        <f>N30+N43</f>
        <v>0</v>
      </c>
      <c r="O45" s="210"/>
      <c r="P45" s="211"/>
      <c r="Q45" s="211"/>
      <c r="R45" s="211"/>
      <c r="S45" s="42"/>
    </row>
    <row r="46" spans="1:19" x14ac:dyDescent="0.35">
      <c r="A46" s="42"/>
      <c r="B46" s="171"/>
      <c r="C46" s="42"/>
      <c r="D46" s="264"/>
      <c r="E46" s="264"/>
      <c r="F46" s="264"/>
      <c r="G46" s="42"/>
      <c r="H46" s="196"/>
      <c r="I46" s="197"/>
      <c r="J46" s="264"/>
      <c r="K46" s="264"/>
      <c r="L46" s="264"/>
      <c r="M46" s="132"/>
      <c r="N46" s="196"/>
      <c r="O46" s="132"/>
      <c r="P46" s="131"/>
      <c r="Q46" s="131"/>
      <c r="R46" s="131"/>
      <c r="S46" s="42"/>
    </row>
    <row r="47" spans="1:19" x14ac:dyDescent="0.35">
      <c r="A47" s="42"/>
      <c r="B47" s="42"/>
      <c r="C47" s="42"/>
      <c r="D47" s="42"/>
      <c r="E47" s="42"/>
      <c r="F47" s="42"/>
      <c r="G47" s="42"/>
      <c r="H47" s="131"/>
      <c r="I47" s="131"/>
      <c r="J47" s="131"/>
      <c r="K47" s="131"/>
      <c r="L47" s="132"/>
      <c r="M47" s="132"/>
      <c r="N47" s="132"/>
      <c r="O47" s="132"/>
      <c r="P47" s="131"/>
      <c r="Q47" s="131"/>
      <c r="R47" s="131"/>
      <c r="S47" s="42"/>
    </row>
    <row r="48" spans="1:19" x14ac:dyDescent="0.35">
      <c r="A48" s="42"/>
      <c r="B48" s="42"/>
      <c r="C48" s="42"/>
      <c r="D48" s="133" t="s">
        <v>10</v>
      </c>
      <c r="E48" s="134"/>
      <c r="F48" s="134"/>
      <c r="G48" s="135"/>
      <c r="H48" s="135"/>
      <c r="I48" s="135"/>
      <c r="J48" s="72" t="s">
        <v>11</v>
      </c>
      <c r="K48" s="57"/>
      <c r="L48" s="136"/>
      <c r="M48" s="136"/>
      <c r="N48" s="136"/>
      <c r="O48" s="136"/>
      <c r="P48" s="57"/>
      <c r="Q48" s="57"/>
      <c r="R48" s="57"/>
      <c r="S48" s="42"/>
    </row>
    <row r="49" spans="1:20" ht="18.5" x14ac:dyDescent="0.45">
      <c r="A49" s="42"/>
      <c r="B49" s="42"/>
      <c r="C49" s="42"/>
      <c r="D49" s="105">
        <f>D12</f>
        <v>2026</v>
      </c>
      <c r="E49" s="138"/>
      <c r="F49" s="138"/>
      <c r="G49" s="131"/>
      <c r="H49" s="131"/>
      <c r="I49" s="131"/>
      <c r="J49" s="106">
        <f>J12</f>
        <v>2028</v>
      </c>
      <c r="K49" s="45"/>
      <c r="L49" s="45"/>
      <c r="M49" s="45"/>
      <c r="N49" s="45"/>
      <c r="O49" s="45"/>
      <c r="P49" s="45"/>
      <c r="Q49" s="45"/>
      <c r="R49" s="45"/>
      <c r="S49" s="42"/>
    </row>
    <row r="50" spans="1:20" ht="4.5" customHeight="1" x14ac:dyDescent="0.35">
      <c r="A50" s="42"/>
      <c r="B50" s="42"/>
      <c r="C50" s="42"/>
      <c r="D50" s="137"/>
      <c r="E50" s="138"/>
      <c r="F50" s="138"/>
      <c r="G50" s="131"/>
      <c r="H50" s="131"/>
      <c r="I50" s="131"/>
      <c r="J50" s="139"/>
      <c r="K50" s="45"/>
      <c r="L50" s="45"/>
      <c r="M50" s="45"/>
      <c r="N50" s="45"/>
      <c r="O50" s="45"/>
      <c r="P50" s="45"/>
      <c r="Q50" s="45"/>
      <c r="R50" s="45"/>
      <c r="S50" s="42"/>
    </row>
    <row r="51" spans="1:20" ht="10" customHeight="1" x14ac:dyDescent="0.35">
      <c r="A51" s="42"/>
      <c r="B51" s="42"/>
      <c r="C51" s="42"/>
      <c r="D51" s="66"/>
      <c r="E51" s="15"/>
      <c r="F51" s="15"/>
      <c r="G51" s="42"/>
      <c r="H51" s="42"/>
      <c r="I51" s="42"/>
      <c r="J51" s="57"/>
      <c r="K51" s="45"/>
      <c r="L51" s="140"/>
      <c r="M51" s="140"/>
      <c r="N51" s="140"/>
      <c r="O51" s="140"/>
      <c r="P51" s="48" t="s">
        <v>31</v>
      </c>
      <c r="Q51" s="140"/>
      <c r="R51" s="45"/>
      <c r="S51" s="42"/>
    </row>
    <row r="52" spans="1:20" x14ac:dyDescent="0.35">
      <c r="A52" s="42"/>
      <c r="B52" s="127" t="s">
        <v>32</v>
      </c>
      <c r="C52" s="127"/>
      <c r="D52" s="69" t="s">
        <v>33</v>
      </c>
      <c r="E52" s="65"/>
      <c r="F52" s="65"/>
      <c r="G52" s="141"/>
      <c r="H52" s="141"/>
      <c r="I52" s="141"/>
      <c r="J52" s="62" t="s">
        <v>33</v>
      </c>
      <c r="K52" s="46"/>
      <c r="L52" s="71"/>
      <c r="M52" s="71"/>
      <c r="N52" s="71"/>
      <c r="O52" s="71"/>
      <c r="P52" s="47" t="s">
        <v>19</v>
      </c>
      <c r="Q52" s="71"/>
      <c r="R52" s="46" t="s">
        <v>34</v>
      </c>
      <c r="S52" s="42"/>
    </row>
    <row r="53" spans="1:20" ht="14.15" customHeight="1" x14ac:dyDescent="0.35">
      <c r="A53" s="42"/>
      <c r="B53" s="42" t="s">
        <v>35</v>
      </c>
      <c r="C53" s="42"/>
      <c r="D53" s="118">
        <v>0</v>
      </c>
      <c r="E53" s="125"/>
      <c r="F53" s="125"/>
      <c r="G53" s="113"/>
      <c r="H53" s="42" t="s">
        <v>35</v>
      </c>
      <c r="I53" s="113"/>
      <c r="J53" s="118">
        <v>0</v>
      </c>
      <c r="K53" s="58"/>
      <c r="L53" s="45"/>
      <c r="M53" s="45"/>
      <c r="N53" s="45"/>
      <c r="O53" s="58"/>
      <c r="P53" s="118">
        <v>0</v>
      </c>
      <c r="Q53" s="114"/>
      <c r="R53" s="118"/>
      <c r="S53" s="42"/>
    </row>
    <row r="54" spans="1:20" ht="14.15" customHeight="1" x14ac:dyDescent="0.35">
      <c r="A54" s="42"/>
      <c r="B54" s="42" t="s">
        <v>35</v>
      </c>
      <c r="C54" s="42"/>
      <c r="D54" s="118">
        <v>0</v>
      </c>
      <c r="E54" s="125"/>
      <c r="F54" s="125"/>
      <c r="G54" s="113"/>
      <c r="H54" s="42" t="s">
        <v>35</v>
      </c>
      <c r="I54" s="113"/>
      <c r="J54" s="122">
        <v>0</v>
      </c>
      <c r="K54" s="58"/>
      <c r="L54" s="45"/>
      <c r="M54" s="45"/>
      <c r="N54" s="45"/>
      <c r="O54" s="58"/>
      <c r="P54" s="118">
        <v>0</v>
      </c>
      <c r="Q54" s="114"/>
      <c r="R54" s="118"/>
      <c r="S54" s="42"/>
    </row>
    <row r="55" spans="1:20" ht="14.15" customHeight="1" x14ac:dyDescent="0.35">
      <c r="A55" s="42"/>
      <c r="B55" s="42" t="s">
        <v>35</v>
      </c>
      <c r="C55" s="42"/>
      <c r="D55" s="118">
        <v>0</v>
      </c>
      <c r="E55" s="125"/>
      <c r="F55" s="125"/>
      <c r="G55" s="113"/>
      <c r="H55" s="42" t="s">
        <v>35</v>
      </c>
      <c r="I55" s="113"/>
      <c r="J55" s="118">
        <v>0</v>
      </c>
      <c r="K55" s="58"/>
      <c r="L55" s="45"/>
      <c r="M55" s="45"/>
      <c r="N55" s="45"/>
      <c r="O55" s="58"/>
      <c r="P55" s="118">
        <v>0</v>
      </c>
      <c r="Q55" s="114"/>
      <c r="R55" s="118"/>
      <c r="S55" s="42"/>
    </row>
    <row r="56" spans="1:20" ht="14.15" customHeight="1" x14ac:dyDescent="0.35">
      <c r="A56" s="42"/>
      <c r="B56" s="56" t="s">
        <v>36</v>
      </c>
      <c r="C56" s="42"/>
      <c r="D56" s="118">
        <v>0</v>
      </c>
      <c r="E56" s="125"/>
      <c r="F56" s="125"/>
      <c r="G56" s="113"/>
      <c r="H56" s="56" t="s">
        <v>36</v>
      </c>
      <c r="I56" s="113"/>
      <c r="J56" s="118">
        <v>0</v>
      </c>
      <c r="K56" s="58"/>
      <c r="L56" s="45"/>
      <c r="M56" s="45"/>
      <c r="N56" s="45"/>
      <c r="O56" s="58"/>
      <c r="P56" s="118">
        <v>0</v>
      </c>
      <c r="Q56" s="114"/>
      <c r="R56" s="118"/>
      <c r="S56" s="42"/>
    </row>
    <row r="57" spans="1:20" x14ac:dyDescent="0.35">
      <c r="A57" s="42"/>
      <c r="B57" s="127"/>
      <c r="C57" s="127"/>
      <c r="D57" s="65"/>
      <c r="E57" s="65"/>
      <c r="F57" s="65"/>
      <c r="G57" s="141"/>
      <c r="H57" s="141"/>
      <c r="I57" s="141"/>
      <c r="J57" s="71"/>
      <c r="K57" s="71"/>
      <c r="L57" s="71"/>
      <c r="M57" s="71"/>
      <c r="N57" s="71"/>
      <c r="O57" s="71"/>
      <c r="P57" s="71"/>
      <c r="Q57" s="71"/>
      <c r="R57" s="130"/>
      <c r="S57" s="42"/>
    </row>
    <row r="58" spans="1:20" x14ac:dyDescent="0.35">
      <c r="A58" s="42"/>
      <c r="B58" s="247" t="s">
        <v>37</v>
      </c>
      <c r="C58" s="248"/>
      <c r="D58" s="249">
        <f>SUM(D53:D56)</f>
        <v>0</v>
      </c>
      <c r="E58" s="250"/>
      <c r="F58" s="250"/>
      <c r="G58" s="247"/>
      <c r="H58" s="247" t="s">
        <v>37</v>
      </c>
      <c r="I58" s="247"/>
      <c r="J58" s="251">
        <f>SUM(J53:J56)</f>
        <v>0</v>
      </c>
      <c r="K58" s="143"/>
      <c r="L58" s="143"/>
      <c r="M58" s="143"/>
      <c r="N58" s="143"/>
      <c r="O58" s="143"/>
      <c r="P58" s="143"/>
      <c r="Q58" s="143"/>
      <c r="R58" s="143"/>
      <c r="S58" s="42"/>
    </row>
    <row r="59" spans="1:20" x14ac:dyDescent="0.3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</row>
    <row r="60" spans="1:20" x14ac:dyDescent="0.35">
      <c r="A60" s="42"/>
      <c r="B60" s="144" t="s">
        <v>38</v>
      </c>
      <c r="C60" s="42"/>
      <c r="D60" s="42"/>
      <c r="E60" s="42"/>
      <c r="F60" s="42"/>
      <c r="G60" s="42"/>
      <c r="H60" s="42"/>
      <c r="I60" s="42"/>
      <c r="J60" s="82" t="s">
        <v>39</v>
      </c>
      <c r="K60" s="70"/>
      <c r="L60" s="82"/>
      <c r="M60" s="82"/>
      <c r="N60" s="82" t="s">
        <v>40</v>
      </c>
      <c r="O60" s="70"/>
      <c r="P60" s="42"/>
      <c r="Q60" s="42"/>
      <c r="R60" s="42"/>
      <c r="S60" s="42"/>
    </row>
    <row r="61" spans="1:20" x14ac:dyDescent="0.3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107"/>
    </row>
    <row r="62" spans="1:20" x14ac:dyDescent="0.35">
      <c r="A62" s="42"/>
      <c r="B62" s="145" t="s">
        <v>41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</row>
    <row r="63" spans="1:20" x14ac:dyDescent="0.3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</row>
    <row r="64" spans="1:20" x14ac:dyDescent="0.3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</row>
    <row r="65" spans="1:19" x14ac:dyDescent="0.3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</row>
    <row r="66" spans="1:19" x14ac:dyDescent="0.3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</row>
    <row r="67" spans="1:19" x14ac:dyDescent="0.35">
      <c r="A67" s="42"/>
      <c r="B67" s="43"/>
      <c r="C67" s="43"/>
      <c r="D67" s="133" t="s">
        <v>10</v>
      </c>
      <c r="E67" s="133"/>
      <c r="F67" s="133"/>
      <c r="G67" s="43"/>
      <c r="H67" s="72"/>
      <c r="I67" s="72"/>
      <c r="J67" s="147" t="s">
        <v>11</v>
      </c>
      <c r="K67" s="148"/>
      <c r="L67" s="148"/>
      <c r="M67" s="148"/>
      <c r="N67" s="148"/>
      <c r="O67" s="148"/>
      <c r="P67" s="148"/>
      <c r="Q67" s="148"/>
      <c r="R67" s="148"/>
      <c r="S67" s="42"/>
    </row>
    <row r="68" spans="1:19" ht="18.5" x14ac:dyDescent="0.45">
      <c r="A68" s="42"/>
      <c r="B68" s="42"/>
      <c r="C68" s="42"/>
      <c r="D68" s="108">
        <f>D12</f>
        <v>2026</v>
      </c>
      <c r="E68" s="149"/>
      <c r="F68" s="149"/>
      <c r="G68" s="42"/>
      <c r="H68" s="45"/>
      <c r="I68" s="45"/>
      <c r="J68" s="109">
        <f>J12</f>
        <v>2028</v>
      </c>
      <c r="K68" s="48"/>
      <c r="L68" s="45" t="s">
        <v>42</v>
      </c>
      <c r="M68" s="45"/>
      <c r="N68" s="45"/>
      <c r="O68" s="45"/>
      <c r="P68" s="45"/>
      <c r="Q68" s="45"/>
      <c r="R68" s="45"/>
      <c r="S68" s="42"/>
    </row>
    <row r="69" spans="1:19" x14ac:dyDescent="0.35">
      <c r="A69" s="42"/>
      <c r="B69" s="42"/>
      <c r="C69" s="42"/>
      <c r="D69" s="15"/>
      <c r="E69" s="15"/>
      <c r="F69" s="15"/>
      <c r="G69" s="42"/>
      <c r="H69" s="45"/>
      <c r="I69" s="45"/>
      <c r="J69" s="45"/>
      <c r="K69" s="45"/>
      <c r="L69" s="45" t="s">
        <v>43</v>
      </c>
      <c r="M69" s="45"/>
      <c r="N69" s="45"/>
      <c r="O69" s="48" t="s">
        <v>44</v>
      </c>
      <c r="P69" s="48"/>
      <c r="Q69" s="140"/>
      <c r="R69" s="45" t="s">
        <v>45</v>
      </c>
      <c r="S69" s="42"/>
    </row>
    <row r="70" spans="1:19" x14ac:dyDescent="0.35">
      <c r="A70" s="42"/>
      <c r="B70" s="127" t="s">
        <v>46</v>
      </c>
      <c r="C70" s="127"/>
      <c r="D70" s="150" t="s">
        <v>47</v>
      </c>
      <c r="E70" s="64"/>
      <c r="F70" s="64"/>
      <c r="G70" s="128"/>
      <c r="H70" s="46"/>
      <c r="I70" s="46"/>
      <c r="J70" s="93" t="s">
        <v>47</v>
      </c>
      <c r="K70" s="93"/>
      <c r="L70" s="93" t="s">
        <v>48</v>
      </c>
      <c r="M70" s="46"/>
      <c r="N70" s="47" t="s">
        <v>49</v>
      </c>
      <c r="O70" s="47"/>
      <c r="P70" s="47" t="s">
        <v>50</v>
      </c>
      <c r="Q70" s="71"/>
      <c r="R70" s="46" t="s">
        <v>51</v>
      </c>
      <c r="S70" s="42"/>
    </row>
    <row r="71" spans="1:19" ht="14.15" customHeight="1" x14ac:dyDescent="0.35">
      <c r="A71" s="42"/>
      <c r="B71" s="43" t="s">
        <v>52</v>
      </c>
      <c r="C71" s="43"/>
      <c r="D71" s="123">
        <v>0</v>
      </c>
      <c r="E71" s="125"/>
      <c r="F71" s="125"/>
      <c r="G71" s="42"/>
      <c r="H71" s="72" t="s">
        <v>53</v>
      </c>
      <c r="I71" s="48"/>
      <c r="J71" s="123">
        <v>0</v>
      </c>
      <c r="K71" s="49"/>
      <c r="L71" s="214" t="str">
        <f>IF((J$71) =0,"&lt;-- Skriv inn tal liter planlagt produksjon","")</f>
        <v>&lt;-- Skriv inn tal liter planlagt produksjon</v>
      </c>
      <c r="M71" s="45"/>
      <c r="N71" s="45"/>
      <c r="O71" s="45"/>
      <c r="P71" s="45"/>
      <c r="Q71" s="58"/>
      <c r="R71" s="45"/>
      <c r="S71" s="42"/>
    </row>
    <row r="72" spans="1:19" ht="14.15" customHeight="1" x14ac:dyDescent="0.35">
      <c r="A72" s="42"/>
      <c r="B72" s="42" t="s">
        <v>54</v>
      </c>
      <c r="C72" s="42"/>
      <c r="D72" s="118">
        <v>0</v>
      </c>
      <c r="E72" s="125"/>
      <c r="F72" s="125"/>
      <c r="G72" s="42"/>
      <c r="H72" s="45" t="s">
        <v>54</v>
      </c>
      <c r="I72" s="48"/>
      <c r="J72" s="118">
        <v>0</v>
      </c>
      <c r="K72" s="58"/>
      <c r="L72" s="148"/>
      <c r="M72" s="148"/>
      <c r="N72" s="148"/>
      <c r="O72" s="148"/>
      <c r="P72" s="151"/>
      <c r="Q72" s="151"/>
      <c r="R72" s="151"/>
      <c r="S72" s="42"/>
    </row>
    <row r="73" spans="1:19" ht="14.15" customHeight="1" x14ac:dyDescent="0.35">
      <c r="A73" s="42"/>
      <c r="B73" s="42" t="s">
        <v>55</v>
      </c>
      <c r="C73" s="42"/>
      <c r="D73" s="118">
        <v>0</v>
      </c>
      <c r="E73" s="125"/>
      <c r="F73" s="125"/>
      <c r="G73" s="42"/>
      <c r="H73" s="45" t="s">
        <v>55</v>
      </c>
      <c r="I73" s="48"/>
      <c r="J73" s="118">
        <v>0</v>
      </c>
      <c r="K73" s="58"/>
      <c r="L73" s="110"/>
      <c r="M73" s="148"/>
      <c r="N73" s="124" t="s">
        <v>56</v>
      </c>
      <c r="O73" s="148"/>
      <c r="P73" s="124" t="s">
        <v>56</v>
      </c>
      <c r="Q73" s="114"/>
      <c r="R73" s="52"/>
      <c r="S73" s="42"/>
    </row>
    <row r="74" spans="1:19" ht="14.15" customHeight="1" x14ac:dyDescent="0.35">
      <c r="A74" s="42"/>
      <c r="B74" s="42" t="s">
        <v>55</v>
      </c>
      <c r="C74" s="42"/>
      <c r="D74" s="118">
        <v>0</v>
      </c>
      <c r="E74" s="125"/>
      <c r="F74" s="125"/>
      <c r="G74" s="42"/>
      <c r="H74" s="45" t="s">
        <v>55</v>
      </c>
      <c r="I74" s="48"/>
      <c r="J74" s="118">
        <v>0</v>
      </c>
      <c r="K74" s="58"/>
      <c r="L74" s="110"/>
      <c r="M74" s="148"/>
      <c r="N74" s="124" t="s">
        <v>56</v>
      </c>
      <c r="O74" s="148"/>
      <c r="P74" s="124" t="s">
        <v>56</v>
      </c>
      <c r="Q74" s="114"/>
      <c r="R74" s="52"/>
      <c r="S74" s="42"/>
    </row>
    <row r="75" spans="1:19" ht="14.15" customHeight="1" x14ac:dyDescent="0.35">
      <c r="A75" s="42"/>
      <c r="B75" s="42" t="s">
        <v>55</v>
      </c>
      <c r="C75" s="42"/>
      <c r="D75" s="118">
        <v>0</v>
      </c>
      <c r="E75" s="125"/>
      <c r="F75" s="125"/>
      <c r="G75" s="42"/>
      <c r="H75" s="45" t="s">
        <v>55</v>
      </c>
      <c r="I75" s="48"/>
      <c r="J75" s="118">
        <v>0</v>
      </c>
      <c r="K75" s="58"/>
      <c r="L75" s="110"/>
      <c r="M75" s="148"/>
      <c r="N75" s="124" t="s">
        <v>56</v>
      </c>
      <c r="O75" s="148"/>
      <c r="P75" s="124" t="s">
        <v>56</v>
      </c>
      <c r="Q75" s="114"/>
      <c r="R75" s="52"/>
      <c r="S75" s="42"/>
    </row>
    <row r="76" spans="1:19" ht="14.15" customHeight="1" x14ac:dyDescent="0.35">
      <c r="A76" s="42"/>
      <c r="B76" s="70" t="s">
        <v>57</v>
      </c>
      <c r="C76" s="42"/>
      <c r="D76" s="118">
        <v>0</v>
      </c>
      <c r="E76" s="125"/>
      <c r="F76" s="125"/>
      <c r="G76" s="42"/>
      <c r="H76" s="70" t="s">
        <v>57</v>
      </c>
      <c r="I76" s="48"/>
      <c r="J76" s="118">
        <v>0</v>
      </c>
      <c r="K76" s="58"/>
      <c r="L76" s="110"/>
      <c r="M76" s="148"/>
      <c r="N76" s="148"/>
      <c r="O76" s="148"/>
      <c r="P76" s="148"/>
      <c r="Q76" s="148"/>
      <c r="R76" s="52"/>
      <c r="S76" s="42"/>
    </row>
    <row r="77" spans="1:19" ht="14.15" customHeight="1" x14ac:dyDescent="0.35">
      <c r="A77" s="42"/>
      <c r="B77" s="70" t="s">
        <v>57</v>
      </c>
      <c r="C77" s="42"/>
      <c r="D77" s="118">
        <v>0</v>
      </c>
      <c r="E77" s="125"/>
      <c r="F77" s="125"/>
      <c r="G77" s="42"/>
      <c r="H77" s="70" t="s">
        <v>57</v>
      </c>
      <c r="I77" s="48"/>
      <c r="J77" s="118">
        <v>0</v>
      </c>
      <c r="K77" s="58"/>
      <c r="L77" s="110"/>
      <c r="M77" s="148"/>
      <c r="N77" s="148"/>
      <c r="O77" s="148"/>
      <c r="P77" s="148"/>
      <c r="Q77" s="148"/>
      <c r="R77" s="52"/>
      <c r="S77" s="42"/>
    </row>
    <row r="78" spans="1:19" ht="14.15" customHeight="1" x14ac:dyDescent="0.35">
      <c r="A78" s="42"/>
      <c r="B78" s="70" t="s">
        <v>57</v>
      </c>
      <c r="C78" s="42"/>
      <c r="D78" s="118">
        <v>0</v>
      </c>
      <c r="E78" s="125"/>
      <c r="F78" s="125"/>
      <c r="G78" s="42"/>
      <c r="H78" s="70" t="s">
        <v>57</v>
      </c>
      <c r="I78" s="48"/>
      <c r="J78" s="118">
        <v>0</v>
      </c>
      <c r="K78" s="58"/>
      <c r="L78" s="70"/>
      <c r="M78" s="148"/>
      <c r="N78" s="148"/>
      <c r="O78" s="148"/>
      <c r="P78" s="148"/>
      <c r="Q78" s="148"/>
      <c r="R78" s="52"/>
      <c r="S78" s="42"/>
    </row>
    <row r="79" spans="1:19" x14ac:dyDescent="0.35">
      <c r="A79" s="42"/>
      <c r="B79" s="42"/>
      <c r="C79" s="42"/>
      <c r="D79" s="125"/>
      <c r="E79" s="125"/>
      <c r="F79" s="125"/>
      <c r="G79" s="42"/>
      <c r="H79" s="45"/>
      <c r="I79" s="50"/>
      <c r="J79" s="58"/>
      <c r="K79" s="58"/>
      <c r="L79" s="58"/>
      <c r="M79" s="58"/>
      <c r="N79" s="58"/>
      <c r="O79" s="58"/>
      <c r="P79" s="152" t="str">
        <f>IF((J$71-J$80) &gt;0,"Disponerer % kvote av planlagt produksjon:","")</f>
        <v/>
      </c>
      <c r="Q79" s="58"/>
      <c r="R79" s="261" t="str">
        <f>IF((J$71-J$80)&lt;1,"",(J$80/J$71))</f>
        <v/>
      </c>
      <c r="S79" s="42"/>
    </row>
    <row r="80" spans="1:19" x14ac:dyDescent="0.35">
      <c r="A80" s="42"/>
      <c r="B80" s="5" t="s">
        <v>58</v>
      </c>
      <c r="C80" s="127"/>
      <c r="D80" s="237">
        <f>SUM(D72:D78)</f>
        <v>0</v>
      </c>
      <c r="E80" s="65" t="s">
        <v>59</v>
      </c>
      <c r="F80" s="65"/>
      <c r="G80" s="128"/>
      <c r="H80" s="25" t="s">
        <v>60</v>
      </c>
      <c r="I80" s="47"/>
      <c r="J80" s="235">
        <f>SUM(J72:J78)</f>
        <v>0</v>
      </c>
      <c r="K80" s="153" t="s">
        <v>59</v>
      </c>
      <c r="L80" s="154"/>
      <c r="M80" s="154"/>
      <c r="N80" s="154"/>
      <c r="O80" s="154"/>
      <c r="P80" s="155" t="str">
        <f>IF((J$71-J$80) &gt;0,"Manglar kvote i høve planlagt produksjon, liter:","")</f>
        <v/>
      </c>
      <c r="Q80" s="154"/>
      <c r="R80" s="156" t="str">
        <f>IF((J$71-J$80)&lt;1,"",(J$71-J$80))</f>
        <v/>
      </c>
      <c r="S80" s="42"/>
    </row>
    <row r="81" spans="1:19" x14ac:dyDescent="0.35">
      <c r="A81" s="42"/>
      <c r="B81" s="43"/>
      <c r="C81" s="43"/>
      <c r="D81" s="43"/>
      <c r="E81" s="43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  <c r="S81" s="42"/>
    </row>
    <row r="82" spans="1:19" x14ac:dyDescent="0.35">
      <c r="A82" s="42"/>
      <c r="B82" s="144" t="s">
        <v>61</v>
      </c>
      <c r="C82" s="42"/>
      <c r="D82" s="42"/>
      <c r="E82" s="42"/>
      <c r="F82" s="42"/>
      <c r="G82" s="42"/>
      <c r="H82" s="42"/>
      <c r="I82" s="42"/>
      <c r="J82" s="82" t="s">
        <v>39</v>
      </c>
      <c r="K82" s="70"/>
      <c r="L82" s="82"/>
      <c r="M82" s="82"/>
      <c r="N82" s="82" t="s">
        <v>40</v>
      </c>
      <c r="O82" s="70"/>
      <c r="P82" s="146"/>
      <c r="Q82" s="146"/>
      <c r="R82" s="146"/>
      <c r="S82" s="42"/>
    </row>
    <row r="83" spans="1:19" x14ac:dyDescent="0.3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</row>
    <row r="84" spans="1:19" x14ac:dyDescent="0.35">
      <c r="A84" s="42"/>
      <c r="B84" s="145" t="s">
        <v>62</v>
      </c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</row>
    <row r="85" spans="1:19" x14ac:dyDescent="0.3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</row>
    <row r="86" spans="1:19" ht="13.5" customHeight="1" x14ac:dyDescent="0.3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</row>
    <row r="87" spans="1:19" x14ac:dyDescent="0.3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</row>
    <row r="88" spans="1:19" ht="12.75" customHeight="1" x14ac:dyDescent="0.3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</sheetData>
  <sheetProtection sheet="1" selectLockedCells="1"/>
  <protectedRanges>
    <protectedRange sqref="B8:D8" name="Range1_1"/>
  </protectedRanges>
  <mergeCells count="6">
    <mergeCell ref="B8:D8"/>
    <mergeCell ref="J8:L8"/>
    <mergeCell ref="D46:F46"/>
    <mergeCell ref="J46:L46"/>
    <mergeCell ref="D33:F33"/>
    <mergeCell ref="J33:L33"/>
  </mergeCells>
  <pageMargins left="0.23622047244094491" right="0.23622047244094491" top="0.35433070866141736" bottom="0.35433070866141736" header="0.31496062992125984" footer="0.31496062992125984"/>
  <pageSetup paperSize="9" scale="65" fitToHeight="0" orientation="portrait" r:id="rId1"/>
  <headerFooter>
    <oddFooter>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AP164"/>
  <sheetViews>
    <sheetView showRowColHeaders="0" showRuler="0" zoomScale="115" zoomScaleNormal="115" workbookViewId="0">
      <selection activeCell="C5" sqref="C5:J5"/>
    </sheetView>
  </sheetViews>
  <sheetFormatPr baseColWidth="10" defaultColWidth="11.453125" defaultRowHeight="14.5" x14ac:dyDescent="0.35"/>
  <cols>
    <col min="1" max="1" width="1.1796875" customWidth="1"/>
    <col min="2" max="2" width="23" customWidth="1"/>
    <col min="3" max="3" width="1.81640625" customWidth="1"/>
    <col min="4" max="4" width="7.1796875" customWidth="1"/>
    <col min="5" max="5" width="1.7265625" customWidth="1"/>
    <col min="6" max="6" width="8.81640625" customWidth="1"/>
    <col min="7" max="7" width="4.26953125" customWidth="1"/>
    <col min="8" max="8" width="9.7265625" customWidth="1"/>
    <col min="9" max="9" width="1.1796875" customWidth="1"/>
    <col min="10" max="10" width="8.81640625" customWidth="1"/>
    <col min="11" max="11" width="1.1796875" customWidth="1"/>
    <col min="12" max="12" width="10.26953125" customWidth="1"/>
    <col min="13" max="13" width="8.81640625" hidden="1" customWidth="1"/>
    <col min="14" max="14" width="10.26953125" customWidth="1"/>
    <col min="15" max="15" width="7.26953125" customWidth="1"/>
    <col min="16" max="16" width="2.1796875" customWidth="1"/>
    <col min="17" max="17" width="9.26953125" customWidth="1"/>
    <col min="18" max="18" width="2.1796875" customWidth="1"/>
    <col min="19" max="19" width="9.26953125" customWidth="1"/>
    <col min="20" max="20" width="1.81640625" hidden="1" customWidth="1"/>
    <col min="21" max="21" width="2.1796875" customWidth="1"/>
    <col min="22" max="22" width="9.26953125" customWidth="1"/>
    <col min="23" max="23" width="2.1796875" customWidth="1"/>
    <col min="24" max="24" width="9.26953125" customWidth="1"/>
    <col min="25" max="25" width="1.453125" customWidth="1"/>
    <col min="26" max="26" width="11.453125" hidden="1" customWidth="1"/>
    <col min="27" max="27" width="14.81640625" hidden="1" customWidth="1"/>
    <col min="28" max="29" width="11.453125" hidden="1" customWidth="1"/>
    <col min="30" max="30" width="15.7265625" hidden="1" customWidth="1"/>
    <col min="31" max="33" width="11.453125" hidden="1" customWidth="1"/>
    <col min="34" max="34" width="17.453125" hidden="1" customWidth="1"/>
    <col min="35" max="36" width="11.453125" hidden="1" customWidth="1"/>
    <col min="37" max="37" width="40.54296875" hidden="1" customWidth="1"/>
    <col min="38" max="42" width="11.453125" hidden="1" customWidth="1"/>
    <col min="43" max="43" width="11.453125" customWidth="1"/>
    <col min="44" max="44" width="20.26953125" customWidth="1"/>
  </cols>
  <sheetData>
    <row r="1" spans="1:25" ht="6.6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8.5" x14ac:dyDescent="0.35">
      <c r="A2" s="1"/>
      <c r="B2" s="18" t="s">
        <v>63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6"/>
      <c r="R2" s="36"/>
      <c r="S2" s="36"/>
      <c r="T2" s="36"/>
      <c r="U2" s="36"/>
      <c r="V2" s="1"/>
      <c r="W2" s="1"/>
      <c r="X2" s="1"/>
      <c r="Y2" s="1"/>
    </row>
    <row r="3" spans="1:25" ht="14.5" customHeight="1" x14ac:dyDescent="0.45">
      <c r="A3" s="1"/>
      <c r="B3" s="18"/>
      <c r="C3" s="1"/>
      <c r="D3" s="1"/>
      <c r="E3" s="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34"/>
      <c r="T3" s="2"/>
      <c r="U3" s="2"/>
      <c r="V3" s="35"/>
      <c r="W3" s="35"/>
      <c r="X3" s="35" t="s">
        <v>1</v>
      </c>
      <c r="Y3" s="1"/>
    </row>
    <row r="4" spans="1:25" ht="14.5" customHeight="1" x14ac:dyDescent="0.45">
      <c r="A4" s="1"/>
      <c r="B4" s="18"/>
      <c r="C4" s="1"/>
      <c r="D4" s="1"/>
      <c r="E4" s="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4"/>
      <c r="T4" s="2"/>
      <c r="U4" s="2"/>
      <c r="V4" s="35"/>
      <c r="W4" s="35"/>
      <c r="X4" s="160">
        <v>46009</v>
      </c>
      <c r="Y4" s="1"/>
    </row>
    <row r="5" spans="1:25" ht="16" customHeight="1" x14ac:dyDescent="0.45">
      <c r="A5" s="1"/>
      <c r="B5" s="159" t="s">
        <v>64</v>
      </c>
      <c r="C5" s="267" t="s">
        <v>65</v>
      </c>
      <c r="D5" s="267"/>
      <c r="E5" s="267"/>
      <c r="F5" s="267"/>
      <c r="G5" s="267"/>
      <c r="H5" s="267"/>
      <c r="I5" s="267"/>
      <c r="J5" s="267"/>
      <c r="K5" s="1"/>
      <c r="L5" s="1"/>
      <c r="M5" s="1"/>
      <c r="N5" s="2"/>
      <c r="O5" s="10"/>
      <c r="P5" s="10" t="s">
        <v>3</v>
      </c>
      <c r="Q5" s="10"/>
      <c r="R5" s="1"/>
      <c r="S5" s="1"/>
      <c r="T5" s="1"/>
      <c r="U5" s="1"/>
      <c r="V5" s="1"/>
      <c r="W5" s="1"/>
      <c r="X5" s="1"/>
      <c r="Y5" s="1"/>
    </row>
    <row r="6" spans="1:25" ht="13.5" customHeight="1" x14ac:dyDescent="0.55000000000000004">
      <c r="A6" s="1"/>
      <c r="B6" s="159"/>
      <c r="C6" s="4"/>
      <c r="D6" s="4"/>
      <c r="E6" s="4"/>
      <c r="F6" s="1"/>
      <c r="G6" s="1"/>
      <c r="H6" s="1"/>
      <c r="I6" s="1"/>
      <c r="J6" s="1"/>
      <c r="K6" s="1"/>
      <c r="L6" s="1"/>
      <c r="M6" s="1"/>
      <c r="N6" s="2"/>
      <c r="O6" s="10"/>
      <c r="P6" s="206" t="s">
        <v>4</v>
      </c>
      <c r="Q6" s="207"/>
      <c r="R6" s="207"/>
      <c r="S6" s="207"/>
      <c r="T6" s="208"/>
      <c r="U6" s="208"/>
      <c r="V6" s="208"/>
      <c r="W6" s="208"/>
      <c r="X6" s="208"/>
      <c r="Y6" s="1"/>
    </row>
    <row r="7" spans="1:25" ht="13.5" customHeight="1" x14ac:dyDescent="0.45">
      <c r="A7" s="1"/>
      <c r="B7" s="1" t="s">
        <v>5</v>
      </c>
      <c r="C7" s="159"/>
      <c r="D7" s="159"/>
      <c r="E7" s="1"/>
      <c r="F7" s="1"/>
      <c r="G7" s="1" t="s">
        <v>6</v>
      </c>
      <c r="H7" s="1"/>
      <c r="I7" s="1"/>
      <c r="J7" s="1"/>
      <c r="K7" s="1"/>
      <c r="L7" s="1" t="s">
        <v>7</v>
      </c>
      <c r="M7" s="1"/>
      <c r="N7" s="2"/>
      <c r="O7" s="10"/>
      <c r="P7" s="31" t="s">
        <v>8</v>
      </c>
      <c r="Q7" s="30"/>
      <c r="R7" s="30"/>
      <c r="S7" s="30"/>
      <c r="T7" s="30"/>
      <c r="U7" s="209"/>
      <c r="V7" s="209"/>
      <c r="W7" s="209"/>
      <c r="X7" s="209"/>
      <c r="Y7" s="1"/>
    </row>
    <row r="8" spans="1:25" ht="15" customHeight="1" x14ac:dyDescent="0.35">
      <c r="A8" s="1"/>
      <c r="B8" s="270">
        <f>'Jordbruksareal og mjølkekvote'!B8</f>
        <v>0</v>
      </c>
      <c r="C8" s="270"/>
      <c r="D8" s="270"/>
      <c r="E8" s="1"/>
      <c r="F8" s="1"/>
      <c r="G8" s="269">
        <f>'Jordbruksareal og mjølkekvote'!H8</f>
        <v>0</v>
      </c>
      <c r="H8" s="269"/>
      <c r="I8" s="269"/>
      <c r="J8" s="1"/>
      <c r="K8" s="1"/>
      <c r="L8" s="270">
        <f>'Jordbruksareal og mjølkekvote'!J8</f>
        <v>0</v>
      </c>
      <c r="M8" s="270"/>
      <c r="N8" s="270"/>
      <c r="O8" s="10"/>
      <c r="P8" s="32" t="s">
        <v>9</v>
      </c>
      <c r="Q8" s="15"/>
      <c r="R8" s="15"/>
      <c r="S8" s="15"/>
      <c r="T8" s="15"/>
      <c r="U8" s="20"/>
      <c r="V8" s="20"/>
      <c r="W8" s="20"/>
      <c r="X8" s="20"/>
      <c r="Y8" s="1"/>
    </row>
    <row r="9" spans="1:25" ht="8.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8.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35">
      <c r="A11" s="1"/>
      <c r="B11" s="1"/>
      <c r="C11" s="1"/>
      <c r="D11" s="1"/>
      <c r="E11" s="1"/>
      <c r="F11" s="17"/>
      <c r="G11" s="50">
        <f>'Jordbruksareal og mjølkekvote'!J12</f>
        <v>2028</v>
      </c>
      <c r="H11" s="45"/>
      <c r="I11" s="17"/>
      <c r="J11" s="17"/>
      <c r="K11" s="17"/>
      <c r="L11" s="17"/>
      <c r="M11" s="17"/>
      <c r="N11" s="17"/>
      <c r="O11" s="17"/>
      <c r="P11" s="17"/>
      <c r="Q11" s="268" t="s">
        <v>66</v>
      </c>
      <c r="R11" s="268"/>
      <c r="S11" s="268"/>
      <c r="T11" s="268"/>
      <c r="U11" s="268"/>
      <c r="V11" s="268"/>
      <c r="W11" s="268"/>
      <c r="X11" s="268"/>
      <c r="Y11" s="1"/>
    </row>
    <row r="12" spans="1:25" ht="13.5" customHeight="1" x14ac:dyDescent="0.5">
      <c r="A12" s="1"/>
      <c r="B12" s="3"/>
      <c r="C12" s="3"/>
      <c r="D12" s="3"/>
      <c r="E12" s="3"/>
      <c r="F12" s="50" t="s">
        <v>21</v>
      </c>
      <c r="G12" s="45"/>
      <c r="H12" s="50" t="s">
        <v>67</v>
      </c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1"/>
    </row>
    <row r="13" spans="1:25" ht="15.65" customHeight="1" x14ac:dyDescent="0.45">
      <c r="A13" s="10"/>
      <c r="B13" s="16" t="s">
        <v>68</v>
      </c>
      <c r="C13" s="11"/>
      <c r="D13" s="11"/>
      <c r="E13" s="11"/>
      <c r="F13" s="51" t="s">
        <v>18</v>
      </c>
      <c r="G13" s="93"/>
      <c r="H13" s="51" t="s">
        <v>18</v>
      </c>
      <c r="I13" s="22"/>
      <c r="J13" s="51" t="s">
        <v>69</v>
      </c>
      <c r="K13" s="22"/>
      <c r="L13" s="46"/>
      <c r="M13" s="22"/>
      <c r="N13" s="93"/>
      <c r="O13" s="46"/>
      <c r="P13" s="51" t="s">
        <v>70</v>
      </c>
      <c r="Q13" s="51">
        <v>2025</v>
      </c>
      <c r="R13" s="51" t="s">
        <v>71</v>
      </c>
      <c r="S13" s="51">
        <v>2027</v>
      </c>
      <c r="T13" s="51"/>
      <c r="U13" s="51" t="s">
        <v>71</v>
      </c>
      <c r="V13" s="51">
        <v>2030</v>
      </c>
      <c r="W13" s="51" t="s">
        <v>71</v>
      </c>
      <c r="X13" s="51">
        <v>2033</v>
      </c>
      <c r="Y13" s="1"/>
    </row>
    <row r="14" spans="1:25" ht="15.65" customHeight="1" x14ac:dyDescent="0.35">
      <c r="A14" s="10"/>
      <c r="B14" s="142" t="s">
        <v>72</v>
      </c>
      <c r="C14" s="180"/>
      <c r="D14" s="180"/>
      <c r="E14" s="180"/>
      <c r="F14" s="200">
        <f>'Jordbruksareal og mjølkekvote'!J15+'Jordbruksareal og mjølkekvote'!L15</f>
        <v>0</v>
      </c>
      <c r="G14" s="182"/>
      <c r="H14" s="200">
        <f>('Jordbruksareal og mjølkekvote'!J45-'Jordbruksareal og mjølkekvote'!J15)+('Jordbruksareal og mjølkekvote'!L45-'Jordbruksareal og mjølkekvote'!L15)</f>
        <v>0</v>
      </c>
      <c r="I14" s="183"/>
      <c r="J14" s="200">
        <f>F14+H14</f>
        <v>0</v>
      </c>
      <c r="K14" s="183"/>
      <c r="L14" s="143"/>
      <c r="M14" s="183"/>
      <c r="N14" s="182"/>
      <c r="O14" s="184" t="s">
        <v>73</v>
      </c>
      <c r="P14" s="181"/>
      <c r="Q14" s="201">
        <f>'Jordbruksareal og mjølkekvote'!D45+'Jordbruksareal og mjølkekvote'!F45</f>
        <v>0</v>
      </c>
      <c r="R14" s="181"/>
      <c r="S14" s="202">
        <f>J14</f>
        <v>0</v>
      </c>
      <c r="T14" s="181"/>
      <c r="U14" s="181"/>
      <c r="V14" s="202">
        <f>J14</f>
        <v>0</v>
      </c>
      <c r="W14" s="181"/>
      <c r="X14" s="202">
        <f>J14</f>
        <v>0</v>
      </c>
      <c r="Y14" s="1"/>
    </row>
    <row r="15" spans="1:25" ht="15" customHeight="1" x14ac:dyDescent="0.35">
      <c r="A15" s="1"/>
      <c r="B15" s="42"/>
      <c r="C15" s="1"/>
      <c r="D15" s="1"/>
      <c r="E15" s="1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86" t="s">
        <v>74</v>
      </c>
      <c r="Q15" s="116">
        <v>0</v>
      </c>
      <c r="R15" s="86" t="s">
        <v>74</v>
      </c>
      <c r="S15" s="116">
        <v>0</v>
      </c>
      <c r="T15" s="114"/>
      <c r="U15" s="86" t="s">
        <v>74</v>
      </c>
      <c r="V15" s="116">
        <v>0</v>
      </c>
      <c r="W15" s="86" t="s">
        <v>74</v>
      </c>
      <c r="X15" s="116">
        <v>0</v>
      </c>
      <c r="Y15" s="1"/>
    </row>
    <row r="16" spans="1:25" hidden="1" x14ac:dyDescent="0.35">
      <c r="A16" s="1"/>
      <c r="B16" s="42"/>
      <c r="C16" s="42"/>
      <c r="D16" s="42"/>
      <c r="E16" s="42"/>
      <c r="F16" s="45"/>
      <c r="G16" s="45"/>
      <c r="H16" s="45"/>
      <c r="I16" s="24"/>
      <c r="J16" s="57"/>
      <c r="K16" s="57"/>
      <c r="L16" s="57"/>
      <c r="M16" s="57"/>
      <c r="N16" s="57"/>
      <c r="O16" s="57"/>
      <c r="P16" s="57"/>
      <c r="Q16" s="193">
        <f>VLOOKUP(P15,$AH$150:$AI$164,2,0)</f>
        <v>0</v>
      </c>
      <c r="R16" s="191"/>
      <c r="S16" s="193">
        <f>VLOOKUP(R15,$AH$150:$AI$164,2,0)</f>
        <v>0</v>
      </c>
      <c r="T16" s="192"/>
      <c r="U16" s="191"/>
      <c r="V16" s="193">
        <f>VLOOKUP(U15,$AH$150:$AI$164,2,0)</f>
        <v>0</v>
      </c>
      <c r="W16" s="191"/>
      <c r="X16" s="193">
        <f>VLOOKUP(W15,$AH$150:$AI$164,2,0)</f>
        <v>0</v>
      </c>
      <c r="Y16" s="1"/>
    </row>
    <row r="17" spans="1:25" hidden="1" x14ac:dyDescent="0.35">
      <c r="A17" s="1"/>
      <c r="B17" s="42"/>
      <c r="C17" s="42"/>
      <c r="D17" s="42"/>
      <c r="E17" s="42"/>
      <c r="F17" s="45"/>
      <c r="G17" s="45"/>
      <c r="H17" s="45"/>
      <c r="I17" s="24"/>
      <c r="J17" s="57"/>
      <c r="K17" s="57"/>
      <c r="L17" s="57"/>
      <c r="M17" s="57"/>
      <c r="N17" s="57"/>
      <c r="O17" s="57"/>
      <c r="P17" s="57"/>
      <c r="Q17" s="190">
        <f>Q15*Q16</f>
        <v>0</v>
      </c>
      <c r="R17" s="191"/>
      <c r="S17" s="190">
        <f>S15*S16</f>
        <v>0</v>
      </c>
      <c r="T17" s="192"/>
      <c r="U17" s="191"/>
      <c r="V17" s="190">
        <f>V15*V16</f>
        <v>0</v>
      </c>
      <c r="W17" s="191"/>
      <c r="X17" s="190">
        <f>X15*X16</f>
        <v>0</v>
      </c>
      <c r="Y17" s="1"/>
    </row>
    <row r="18" spans="1:25" ht="15" customHeight="1" x14ac:dyDescent="0.35">
      <c r="A18" s="1"/>
      <c r="B18" s="42"/>
      <c r="C18" s="42"/>
      <c r="D18" s="42"/>
      <c r="E18" s="42"/>
      <c r="F18" s="45"/>
      <c r="G18" s="45"/>
      <c r="H18" s="45"/>
      <c r="I18" s="24"/>
      <c r="J18" s="57"/>
      <c r="K18" s="57"/>
      <c r="L18" s="57"/>
      <c r="M18" s="57"/>
      <c r="N18" s="57"/>
      <c r="O18" s="57"/>
      <c r="P18" s="86" t="s">
        <v>75</v>
      </c>
      <c r="Q18" s="116">
        <v>0</v>
      </c>
      <c r="R18" s="86" t="s">
        <v>75</v>
      </c>
      <c r="S18" s="116">
        <v>0</v>
      </c>
      <c r="T18" s="114"/>
      <c r="U18" s="86" t="s">
        <v>75</v>
      </c>
      <c r="V18" s="116">
        <v>0</v>
      </c>
      <c r="W18" s="86" t="s">
        <v>75</v>
      </c>
      <c r="X18" s="116">
        <v>0</v>
      </c>
      <c r="Y18" s="1"/>
    </row>
    <row r="19" spans="1:25" hidden="1" x14ac:dyDescent="0.35">
      <c r="A19" s="1"/>
      <c r="B19" s="42"/>
      <c r="C19" s="42"/>
      <c r="D19" s="42"/>
      <c r="E19" s="42"/>
      <c r="F19" s="45"/>
      <c r="G19" s="45"/>
      <c r="H19" s="45"/>
      <c r="I19" s="24"/>
      <c r="J19" s="57"/>
      <c r="K19" s="57"/>
      <c r="L19" s="57"/>
      <c r="M19" s="57"/>
      <c r="N19" s="57"/>
      <c r="O19" s="57"/>
      <c r="P19" s="57"/>
      <c r="Q19" s="193">
        <f>VLOOKUP(P18,$AH$150:$AI$164,2,0)</f>
        <v>1.6E-2</v>
      </c>
      <c r="R19" s="191"/>
      <c r="S19" s="193">
        <f>VLOOKUP(R18,$AH$150:$AI$164,2,0)</f>
        <v>1.6E-2</v>
      </c>
      <c r="T19" s="192"/>
      <c r="U19" s="191"/>
      <c r="V19" s="193">
        <f>VLOOKUP(U18,$AH$150:$AI$164,2,0)</f>
        <v>1.6E-2</v>
      </c>
      <c r="W19" s="191"/>
      <c r="X19" s="193">
        <f>VLOOKUP(W18,$AH$150:$AI$164,2,0)</f>
        <v>1.6E-2</v>
      </c>
      <c r="Y19" s="1"/>
    </row>
    <row r="20" spans="1:25" hidden="1" x14ac:dyDescent="0.35">
      <c r="A20" s="1"/>
      <c r="B20" s="42"/>
      <c r="C20" s="42"/>
      <c r="D20" s="42"/>
      <c r="E20" s="42"/>
      <c r="F20" s="45"/>
      <c r="G20" s="45"/>
      <c r="H20" s="45"/>
      <c r="I20" s="24"/>
      <c r="J20" s="57"/>
      <c r="K20" s="57"/>
      <c r="L20" s="57"/>
      <c r="M20" s="57"/>
      <c r="N20" s="57"/>
      <c r="O20" s="57"/>
      <c r="P20" s="57"/>
      <c r="Q20" s="190">
        <f>Q18*Q19</f>
        <v>0</v>
      </c>
      <c r="R20" s="191"/>
      <c r="S20" s="190">
        <f>S18*S19</f>
        <v>0</v>
      </c>
      <c r="T20" s="192"/>
      <c r="U20" s="191"/>
      <c r="V20" s="190">
        <f>V18*V19</f>
        <v>0</v>
      </c>
      <c r="W20" s="191"/>
      <c r="X20" s="190">
        <f>X18*X19</f>
        <v>0</v>
      </c>
      <c r="Y20" s="1"/>
    </row>
    <row r="21" spans="1:25" ht="15" customHeight="1" x14ac:dyDescent="0.35">
      <c r="A21" s="1"/>
      <c r="B21" s="42"/>
      <c r="C21" s="1"/>
      <c r="D21" s="1"/>
      <c r="E21" s="42"/>
      <c r="F21" s="57"/>
      <c r="G21" s="57"/>
      <c r="H21" s="57"/>
      <c r="I21" s="57"/>
      <c r="J21" s="57"/>
      <c r="K21" s="57"/>
      <c r="L21" s="57"/>
      <c r="M21" s="57"/>
      <c r="N21" s="57"/>
      <c r="O21" s="58"/>
      <c r="P21" s="86" t="s">
        <v>76</v>
      </c>
      <c r="Q21" s="116">
        <v>0</v>
      </c>
      <c r="R21" s="86" t="s">
        <v>76</v>
      </c>
      <c r="S21" s="116">
        <v>0</v>
      </c>
      <c r="T21" s="114"/>
      <c r="U21" s="86" t="s">
        <v>76</v>
      </c>
      <c r="V21" s="116">
        <v>0</v>
      </c>
      <c r="W21" s="86" t="s">
        <v>76</v>
      </c>
      <c r="X21" s="116">
        <v>0</v>
      </c>
      <c r="Y21" s="1"/>
    </row>
    <row r="22" spans="1:25" hidden="1" x14ac:dyDescent="0.35">
      <c r="A22" s="1"/>
      <c r="B22" s="42"/>
      <c r="C22" s="42"/>
      <c r="D22" s="42"/>
      <c r="E22" s="42"/>
      <c r="F22" s="45"/>
      <c r="G22" s="45"/>
      <c r="H22" s="45"/>
      <c r="I22" s="24"/>
      <c r="J22" s="90"/>
      <c r="K22" s="24"/>
      <c r="L22" s="57"/>
      <c r="M22" s="57"/>
      <c r="N22" s="57"/>
      <c r="O22" s="58"/>
      <c r="P22" s="57"/>
      <c r="Q22" s="193">
        <f>VLOOKUP(P21,$AH$150:$AI$164,2,0)</f>
        <v>1.7000000000000001E-2</v>
      </c>
      <c r="R22" s="191"/>
      <c r="S22" s="193">
        <f>VLOOKUP(R21,$AH$150:$AI$164,2,0)</f>
        <v>1.7000000000000001E-2</v>
      </c>
      <c r="T22" s="192"/>
      <c r="U22" s="191"/>
      <c r="V22" s="193">
        <f>VLOOKUP(U21,$AH$150:$AI$164,2,0)</f>
        <v>1.7000000000000001E-2</v>
      </c>
      <c r="W22" s="191"/>
      <c r="X22" s="193">
        <f>VLOOKUP(W21,$AH$150:$AI$164,2,0)</f>
        <v>1.7000000000000001E-2</v>
      </c>
      <c r="Y22" s="1"/>
    </row>
    <row r="23" spans="1:25" hidden="1" x14ac:dyDescent="0.35">
      <c r="A23" s="1"/>
      <c r="B23" s="42"/>
      <c r="C23" s="42"/>
      <c r="D23" s="42"/>
      <c r="E23" s="42"/>
      <c r="F23" s="45"/>
      <c r="G23" s="45"/>
      <c r="H23" s="45"/>
      <c r="I23" s="24"/>
      <c r="J23" s="90"/>
      <c r="K23" s="24"/>
      <c r="L23" s="57"/>
      <c r="M23" s="57"/>
      <c r="N23" s="57"/>
      <c r="O23" s="58"/>
      <c r="P23" s="57"/>
      <c r="Q23" s="190">
        <f>Q21*Q22</f>
        <v>0</v>
      </c>
      <c r="R23" s="191"/>
      <c r="S23" s="190">
        <f>S21*S22</f>
        <v>0</v>
      </c>
      <c r="T23" s="192"/>
      <c r="U23" s="191"/>
      <c r="V23" s="190">
        <f>V21*V22</f>
        <v>0</v>
      </c>
      <c r="W23" s="191"/>
      <c r="X23" s="190">
        <f>X21*X22</f>
        <v>0</v>
      </c>
      <c r="Y23" s="1"/>
    </row>
    <row r="24" spans="1:25" ht="15" customHeight="1" x14ac:dyDescent="0.35">
      <c r="A24" s="1"/>
      <c r="B24" s="42"/>
      <c r="C24" s="42"/>
      <c r="D24" s="42"/>
      <c r="E24" s="42"/>
      <c r="F24" s="45"/>
      <c r="G24" s="45"/>
      <c r="H24" s="45"/>
      <c r="I24" s="24"/>
      <c r="J24" s="90"/>
      <c r="K24" s="24"/>
      <c r="L24" s="57"/>
      <c r="M24" s="57"/>
      <c r="N24" s="57"/>
      <c r="O24" s="58"/>
      <c r="P24" s="86" t="s">
        <v>77</v>
      </c>
      <c r="Q24" s="116">
        <v>0</v>
      </c>
      <c r="R24" s="86" t="s">
        <v>77</v>
      </c>
      <c r="S24" s="116">
        <v>0</v>
      </c>
      <c r="T24" s="114"/>
      <c r="U24" s="86" t="s">
        <v>77</v>
      </c>
      <c r="V24" s="116">
        <v>0</v>
      </c>
      <c r="W24" s="86" t="s">
        <v>77</v>
      </c>
      <c r="X24" s="116">
        <v>0</v>
      </c>
      <c r="Y24" s="1"/>
    </row>
    <row r="25" spans="1:25" hidden="1" x14ac:dyDescent="0.35">
      <c r="A25" s="1"/>
      <c r="B25" s="42"/>
      <c r="C25" s="42"/>
      <c r="D25" s="42"/>
      <c r="E25" s="42"/>
      <c r="F25" s="45"/>
      <c r="G25" s="45"/>
      <c r="H25" s="45"/>
      <c r="I25" s="24"/>
      <c r="J25" s="90"/>
      <c r="K25" s="24"/>
      <c r="L25" s="57"/>
      <c r="M25" s="57"/>
      <c r="N25" s="57"/>
      <c r="O25" s="58"/>
      <c r="P25" s="57"/>
      <c r="Q25" s="193">
        <f>VLOOKUP(P24,$AH$150:$AI$164,2,0)</f>
        <v>0</v>
      </c>
      <c r="R25" s="191"/>
      <c r="S25" s="193">
        <f>VLOOKUP(R24,$AH$150:$AI$164,2,0)</f>
        <v>0</v>
      </c>
      <c r="T25" s="192"/>
      <c r="U25" s="191"/>
      <c r="V25" s="193">
        <f>VLOOKUP(U24,$AH$150:$AI$164,2,0)</f>
        <v>0</v>
      </c>
      <c r="W25" s="191"/>
      <c r="X25" s="193">
        <f>VLOOKUP(W24,$AH$150:$AI$164,2,0)</f>
        <v>0</v>
      </c>
      <c r="Y25" s="1"/>
    </row>
    <row r="26" spans="1:25" hidden="1" x14ac:dyDescent="0.35">
      <c r="A26" s="1"/>
      <c r="B26" s="42"/>
      <c r="C26" s="42"/>
      <c r="D26" s="42"/>
      <c r="E26" s="42"/>
      <c r="F26" s="45"/>
      <c r="G26" s="45"/>
      <c r="H26" s="45"/>
      <c r="I26" s="24"/>
      <c r="J26" s="90"/>
      <c r="K26" s="24"/>
      <c r="L26" s="57"/>
      <c r="M26" s="57"/>
      <c r="N26" s="57"/>
      <c r="O26" s="58"/>
      <c r="P26" s="57"/>
      <c r="Q26" s="190">
        <f>Q24*Q25</f>
        <v>0</v>
      </c>
      <c r="R26" s="191"/>
      <c r="S26" s="190">
        <f>S24*S25</f>
        <v>0</v>
      </c>
      <c r="T26" s="192"/>
      <c r="U26" s="191"/>
      <c r="V26" s="190">
        <f>V24*V25</f>
        <v>0</v>
      </c>
      <c r="W26" s="191"/>
      <c r="X26" s="190">
        <f>X24*X25</f>
        <v>0</v>
      </c>
      <c r="Y26" s="1"/>
    </row>
    <row r="27" spans="1:25" hidden="1" x14ac:dyDescent="0.35">
      <c r="A27" s="1"/>
      <c r="B27" s="42"/>
      <c r="C27" s="42"/>
      <c r="D27" s="42"/>
      <c r="E27" s="42"/>
      <c r="F27" s="45"/>
      <c r="G27" s="45"/>
      <c r="H27" s="45"/>
      <c r="I27" s="24"/>
      <c r="J27" s="90"/>
      <c r="K27" s="24"/>
      <c r="L27" s="17"/>
      <c r="M27" s="17"/>
      <c r="N27" s="17"/>
      <c r="O27" s="114" t="s">
        <v>78</v>
      </c>
      <c r="P27" s="57"/>
      <c r="Q27" s="190">
        <f>Q17+Q20+Q23+Q26</f>
        <v>0</v>
      </c>
      <c r="R27" s="191"/>
      <c r="S27" s="190">
        <f>S17+S20+S23+S26</f>
        <v>0</v>
      </c>
      <c r="T27" s="192"/>
      <c r="U27" s="191"/>
      <c r="V27" s="190">
        <f>V17+V20+V23+V26</f>
        <v>0</v>
      </c>
      <c r="W27" s="191"/>
      <c r="X27" s="190">
        <f>X17+X20+X23+X26</f>
        <v>0</v>
      </c>
      <c r="Y27" s="1"/>
    </row>
    <row r="28" spans="1:25" hidden="1" x14ac:dyDescent="0.35">
      <c r="A28" s="1"/>
      <c r="B28" s="42"/>
      <c r="C28" s="42"/>
      <c r="D28" s="42"/>
      <c r="E28" s="42"/>
      <c r="F28" s="45"/>
      <c r="G28" s="45"/>
      <c r="H28" s="45"/>
      <c r="I28" s="24"/>
      <c r="J28" s="90"/>
      <c r="K28" s="24"/>
      <c r="L28" s="58"/>
      <c r="M28" s="58"/>
      <c r="N28" s="58"/>
      <c r="O28" s="114" t="s">
        <v>79</v>
      </c>
      <c r="P28" s="57"/>
      <c r="Q28" s="190" t="e">
        <f>Q27/Q14</f>
        <v>#DIV/0!</v>
      </c>
      <c r="R28" s="191"/>
      <c r="S28" s="190" t="e">
        <f>S27/S14</f>
        <v>#DIV/0!</v>
      </c>
      <c r="T28" s="192"/>
      <c r="U28" s="191"/>
      <c r="V28" s="190" t="e">
        <f>V27/V14</f>
        <v>#DIV/0!</v>
      </c>
      <c r="W28" s="191"/>
      <c r="X28" s="190" t="e">
        <f>X27/X14</f>
        <v>#DIV/0!</v>
      </c>
      <c r="Y28" s="1"/>
    </row>
    <row r="29" spans="1:25" hidden="1" x14ac:dyDescent="0.35">
      <c r="A29" s="1"/>
      <c r="B29" s="42"/>
      <c r="C29" s="42"/>
      <c r="D29" s="42"/>
      <c r="E29" s="42"/>
      <c r="F29" s="45"/>
      <c r="G29" s="45"/>
      <c r="H29" s="45"/>
      <c r="I29" s="24"/>
      <c r="J29" s="90"/>
      <c r="K29" s="24"/>
      <c r="L29" s="58"/>
      <c r="M29" s="58"/>
      <c r="N29" s="58"/>
      <c r="O29" s="114" t="s">
        <v>80</v>
      </c>
      <c r="P29" s="57"/>
      <c r="Q29" s="190">
        <f>IFERROR(Q28,0)</f>
        <v>0</v>
      </c>
      <c r="R29" s="191"/>
      <c r="S29" s="190">
        <f>IFERROR(S28,0)</f>
        <v>0</v>
      </c>
      <c r="T29" s="192"/>
      <c r="U29" s="191"/>
      <c r="V29" s="190">
        <f>IFERROR(V28,0)</f>
        <v>0</v>
      </c>
      <c r="W29" s="191"/>
      <c r="X29" s="190">
        <f>IFERROR(X28,0)</f>
        <v>0</v>
      </c>
      <c r="Y29" s="1"/>
    </row>
    <row r="30" spans="1:25" ht="13" customHeight="1" x14ac:dyDescent="0.35">
      <c r="A30" s="1"/>
      <c r="B30" s="42"/>
      <c r="C30" s="42"/>
      <c r="D30" s="42"/>
      <c r="E30" s="42"/>
      <c r="F30" s="45"/>
      <c r="G30" s="45"/>
      <c r="H30" s="45"/>
      <c r="I30" s="24"/>
      <c r="J30" s="90"/>
      <c r="K30" s="24"/>
      <c r="L30" s="58"/>
      <c r="M30" s="58"/>
      <c r="N30" s="58"/>
      <c r="O30" s="114" t="s">
        <v>81</v>
      </c>
      <c r="P30" s="57"/>
      <c r="Q30" s="177">
        <f>IF(Q29=0,0,Q27/Q14)</f>
        <v>0</v>
      </c>
      <c r="R30" s="57"/>
      <c r="S30" s="177">
        <f>IF(S29=0,0,S27/S14)</f>
        <v>0</v>
      </c>
      <c r="T30" s="114"/>
      <c r="U30" s="57"/>
      <c r="V30" s="177">
        <f>IF(V29=0,0,V27/V14)</f>
        <v>0</v>
      </c>
      <c r="W30" s="57"/>
      <c r="X30" s="177">
        <f>IF(X29=0,0,X27/X14)</f>
        <v>0</v>
      </c>
      <c r="Y30" s="1"/>
    </row>
    <row r="31" spans="1:25" ht="10.5" customHeight="1" x14ac:dyDescent="0.35">
      <c r="A31" s="1"/>
      <c r="B31" s="42"/>
      <c r="C31" s="42"/>
      <c r="D31" s="42"/>
      <c r="E31" s="42"/>
      <c r="F31" s="50"/>
      <c r="G31" s="50">
        <f>'Jordbruksareal og mjølkekvote'!J12</f>
        <v>2028</v>
      </c>
      <c r="H31" s="50"/>
      <c r="I31" s="24"/>
      <c r="J31" s="90"/>
      <c r="K31" s="24"/>
      <c r="L31" s="58"/>
      <c r="M31" s="58"/>
      <c r="N31" s="58"/>
      <c r="O31" s="50" t="s">
        <v>82</v>
      </c>
      <c r="P31" s="50"/>
      <c r="Q31" s="174">
        <f>VLOOKUP(C5,AK149:AO152,2,0)</f>
        <v>3.5</v>
      </c>
      <c r="R31" s="117"/>
      <c r="S31" s="174">
        <f>VLOOKUP(C5,AK34:AO152,3,0)</f>
        <v>2.8</v>
      </c>
      <c r="T31" s="117"/>
      <c r="U31" s="117"/>
      <c r="V31" s="174">
        <f>VLOOKUP(C5,AK149:AO152,4,0)</f>
        <v>2.5</v>
      </c>
      <c r="W31" s="117"/>
      <c r="X31" s="174">
        <f>VLOOKUP(C5,AK149:AO152,5,0)</f>
        <v>2.2999999999999998</v>
      </c>
      <c r="Y31" s="1"/>
    </row>
    <row r="32" spans="1:25" ht="11.5" customHeight="1" x14ac:dyDescent="0.35">
      <c r="A32" s="1"/>
      <c r="B32" s="42"/>
      <c r="C32" s="42"/>
      <c r="D32" s="42"/>
      <c r="E32" s="42"/>
      <c r="F32" s="50" t="s">
        <v>21</v>
      </c>
      <c r="G32" s="45"/>
      <c r="H32" s="50" t="s">
        <v>67</v>
      </c>
      <c r="I32" s="24"/>
      <c r="J32" s="90"/>
      <c r="K32" s="24"/>
      <c r="L32" s="58"/>
      <c r="M32" s="58"/>
      <c r="N32" s="58"/>
      <c r="O32" s="50"/>
      <c r="P32" s="50"/>
      <c r="Q32" s="174"/>
      <c r="R32" s="117"/>
      <c r="S32" s="174"/>
      <c r="T32" s="117"/>
      <c r="U32" s="117"/>
      <c r="V32" s="174"/>
      <c r="W32" s="117"/>
      <c r="X32" s="174"/>
      <c r="Y32" s="1"/>
    </row>
    <row r="33" spans="1:25" ht="13.5" customHeight="1" x14ac:dyDescent="0.35">
      <c r="A33" s="1"/>
      <c r="B33" s="128"/>
      <c r="C33" s="128"/>
      <c r="D33" s="128"/>
      <c r="E33" s="128"/>
      <c r="F33" s="51" t="s">
        <v>18</v>
      </c>
      <c r="G33" s="93"/>
      <c r="H33" s="51" t="s">
        <v>18</v>
      </c>
      <c r="I33" s="179"/>
      <c r="J33" s="51" t="s">
        <v>69</v>
      </c>
      <c r="K33" s="179"/>
      <c r="L33" s="71"/>
      <c r="M33" s="71"/>
      <c r="N33" s="71"/>
      <c r="O33" s="46"/>
      <c r="P33" s="51" t="s">
        <v>70</v>
      </c>
      <c r="Q33" s="46">
        <v>2025</v>
      </c>
      <c r="R33" s="51" t="s">
        <v>71</v>
      </c>
      <c r="S33" s="51">
        <v>2027</v>
      </c>
      <c r="T33" s="51"/>
      <c r="U33" s="51" t="s">
        <v>71</v>
      </c>
      <c r="V33" s="51">
        <v>2030</v>
      </c>
      <c r="W33" s="51" t="s">
        <v>71</v>
      </c>
      <c r="X33" s="51">
        <v>2033</v>
      </c>
      <c r="Y33" s="1"/>
    </row>
    <row r="34" spans="1:25" ht="15.65" customHeight="1" x14ac:dyDescent="0.35">
      <c r="A34" s="1"/>
      <c r="B34" s="128" t="s">
        <v>83</v>
      </c>
      <c r="C34" s="7"/>
      <c r="D34" s="7"/>
      <c r="E34" s="7"/>
      <c r="F34" s="187">
        <f>'Jordbruksareal og mjølkekvote'!N15</f>
        <v>0</v>
      </c>
      <c r="G34" s="179"/>
      <c r="H34" s="187">
        <f>'Jordbruksareal og mjølkekvote'!N45-'Jordbruksareal og mjølkekvote'!N15</f>
        <v>0</v>
      </c>
      <c r="I34" s="179"/>
      <c r="J34" s="187">
        <f>F34+H34</f>
        <v>0</v>
      </c>
      <c r="K34" s="179"/>
      <c r="L34" s="71"/>
      <c r="M34" s="71"/>
      <c r="N34" s="71"/>
      <c r="O34" s="184" t="s">
        <v>84</v>
      </c>
      <c r="P34" s="121"/>
      <c r="Q34" s="185">
        <v>0</v>
      </c>
      <c r="R34" s="121"/>
      <c r="S34" s="185">
        <v>0</v>
      </c>
      <c r="T34" s="186"/>
      <c r="U34" s="121"/>
      <c r="V34" s="185">
        <v>0</v>
      </c>
      <c r="W34" s="121"/>
      <c r="X34" s="185">
        <v>0</v>
      </c>
      <c r="Y34" s="1"/>
    </row>
    <row r="35" spans="1:25" ht="15" customHeight="1" x14ac:dyDescent="0.35">
      <c r="A35" s="1"/>
      <c r="B35" s="42"/>
      <c r="C35" s="42"/>
      <c r="D35" s="42"/>
      <c r="E35" s="42"/>
      <c r="F35" s="172" t="str">
        <f>IF(Q34+S34+V34+X34&gt;0,"Areal som kommunen har godkjent til spreieareal, skal dokumenterast.","")</f>
        <v/>
      </c>
      <c r="G35" s="172"/>
      <c r="H35" s="172"/>
      <c r="I35" s="172"/>
      <c r="J35" s="172"/>
      <c r="K35" s="172"/>
      <c r="L35" s="172"/>
      <c r="M35" s="58"/>
      <c r="N35" s="58"/>
      <c r="O35" s="58"/>
      <c r="P35" s="86" t="s">
        <v>74</v>
      </c>
      <c r="Q35" s="116">
        <v>0</v>
      </c>
      <c r="R35" s="86" t="s">
        <v>74</v>
      </c>
      <c r="S35" s="116">
        <v>0</v>
      </c>
      <c r="T35" s="114"/>
      <c r="U35" s="86" t="s">
        <v>74</v>
      </c>
      <c r="V35" s="116">
        <v>0</v>
      </c>
      <c r="W35" s="86" t="s">
        <v>74</v>
      </c>
      <c r="X35" s="116">
        <v>0</v>
      </c>
      <c r="Y35" s="1"/>
    </row>
    <row r="36" spans="1:25" hidden="1" x14ac:dyDescent="0.35">
      <c r="A36" s="1"/>
      <c r="B36" s="42"/>
      <c r="C36" s="42"/>
      <c r="D36" s="42"/>
      <c r="E36" s="42"/>
      <c r="F36" s="172"/>
      <c r="G36" s="45"/>
      <c r="H36" s="45"/>
      <c r="I36" s="24"/>
      <c r="J36" s="90"/>
      <c r="K36" s="24"/>
      <c r="L36" s="58"/>
      <c r="M36" s="58"/>
      <c r="N36" s="58"/>
      <c r="O36" s="58"/>
      <c r="P36" s="57"/>
      <c r="Q36" s="193">
        <f>VLOOKUP(P35,$AH$150:$AI$164,2,0)</f>
        <v>0</v>
      </c>
      <c r="R36" s="191"/>
      <c r="S36" s="193">
        <f>VLOOKUP(R35,$AH$150:$AI$164,2,0)</f>
        <v>0</v>
      </c>
      <c r="T36" s="192"/>
      <c r="U36" s="191"/>
      <c r="V36" s="193">
        <f>VLOOKUP(U35,$AH$150:$AI$164,2,0)</f>
        <v>0</v>
      </c>
      <c r="W36" s="191"/>
      <c r="X36" s="193">
        <f>VLOOKUP(W35,$AH$150:$AI$164,2,0)</f>
        <v>0</v>
      </c>
      <c r="Y36" s="1"/>
    </row>
    <row r="37" spans="1:25" ht="15" customHeight="1" x14ac:dyDescent="0.35">
      <c r="A37" s="1"/>
      <c r="B37" s="42"/>
      <c r="C37" s="42"/>
      <c r="D37" s="42"/>
      <c r="E37" s="42"/>
      <c r="F37" s="172"/>
      <c r="G37" s="172"/>
      <c r="H37" s="172"/>
      <c r="I37" s="24"/>
      <c r="J37" s="90"/>
      <c r="K37" s="24"/>
      <c r="L37" s="58"/>
      <c r="M37" s="58"/>
      <c r="N37" s="58"/>
      <c r="O37" s="58"/>
      <c r="P37" s="86" t="s">
        <v>75</v>
      </c>
      <c r="Q37" s="116">
        <v>0</v>
      </c>
      <c r="R37" s="86" t="s">
        <v>75</v>
      </c>
      <c r="S37" s="116">
        <v>0</v>
      </c>
      <c r="T37" s="114"/>
      <c r="U37" s="86" t="s">
        <v>75</v>
      </c>
      <c r="V37" s="116">
        <v>0</v>
      </c>
      <c r="W37" s="86" t="s">
        <v>75</v>
      </c>
      <c r="X37" s="116">
        <v>0</v>
      </c>
      <c r="Y37" s="1"/>
    </row>
    <row r="38" spans="1:25" hidden="1" x14ac:dyDescent="0.35">
      <c r="A38" s="1"/>
      <c r="B38" s="42"/>
      <c r="C38" s="42"/>
      <c r="D38" s="42"/>
      <c r="E38" s="42"/>
      <c r="F38" s="172"/>
      <c r="G38" s="45"/>
      <c r="H38" s="45"/>
      <c r="I38" s="24"/>
      <c r="J38" s="90"/>
      <c r="K38" s="24"/>
      <c r="L38" s="58"/>
      <c r="M38" s="58"/>
      <c r="N38" s="58"/>
      <c r="O38" s="58"/>
      <c r="P38" s="57"/>
      <c r="Q38" s="193">
        <f>VLOOKUP(P37,$AH$150:$AI$164,2,0)</f>
        <v>1.6E-2</v>
      </c>
      <c r="R38" s="191"/>
      <c r="S38" s="193">
        <f>VLOOKUP(R37,$AH$150:$AI$164,2,0)</f>
        <v>1.6E-2</v>
      </c>
      <c r="T38" s="192"/>
      <c r="U38" s="191"/>
      <c r="V38" s="193">
        <f>VLOOKUP(U37,$AH$150:$AI$164,2,0)</f>
        <v>1.6E-2</v>
      </c>
      <c r="W38" s="191"/>
      <c r="X38" s="193">
        <f>VLOOKUP(W37,$AH$150:$AI$164,2,0)</f>
        <v>1.6E-2</v>
      </c>
      <c r="Y38" s="1"/>
    </row>
    <row r="39" spans="1:25" hidden="1" x14ac:dyDescent="0.35">
      <c r="A39" s="1"/>
      <c r="B39" s="42"/>
      <c r="C39" s="42"/>
      <c r="D39" s="42"/>
      <c r="E39" s="42"/>
      <c r="F39" s="45"/>
      <c r="G39" s="45"/>
      <c r="H39" s="45"/>
      <c r="I39" s="24"/>
      <c r="J39" s="90"/>
      <c r="K39" s="24"/>
      <c r="L39" s="58"/>
      <c r="M39" s="58"/>
      <c r="N39" s="58"/>
      <c r="O39" s="114" t="s">
        <v>85</v>
      </c>
      <c r="P39" s="57"/>
      <c r="Q39" s="190">
        <f>(Q35*Q36)+(Q37*Q38)</f>
        <v>0</v>
      </c>
      <c r="R39" s="191"/>
      <c r="S39" s="190">
        <f>(S35*S36)+(S37*S38)</f>
        <v>0</v>
      </c>
      <c r="T39" s="192"/>
      <c r="U39" s="191"/>
      <c r="V39" s="190">
        <f>(V35*V36)+(V37*V38)</f>
        <v>0</v>
      </c>
      <c r="W39" s="191"/>
      <c r="X39" s="190">
        <f>(X35*X36)+(X37*X38)</f>
        <v>0</v>
      </c>
      <c r="Y39" s="1"/>
    </row>
    <row r="40" spans="1:25" hidden="1" x14ac:dyDescent="0.35">
      <c r="A40" s="1"/>
      <c r="B40" s="42"/>
      <c r="C40" s="42"/>
      <c r="D40" s="42"/>
      <c r="E40" s="42"/>
      <c r="F40" s="45"/>
      <c r="G40" s="45"/>
      <c r="H40" s="45"/>
      <c r="I40" s="24"/>
      <c r="J40" s="90"/>
      <c r="K40" s="24"/>
      <c r="L40" s="58"/>
      <c r="M40" s="58"/>
      <c r="N40" s="58"/>
      <c r="O40" s="114" t="s">
        <v>86</v>
      </c>
      <c r="P40" s="57"/>
      <c r="Q40" s="190" t="e">
        <f>Q39/Q34</f>
        <v>#DIV/0!</v>
      </c>
      <c r="R40" s="191"/>
      <c r="S40" s="190" t="e">
        <f>S39/S34</f>
        <v>#DIV/0!</v>
      </c>
      <c r="T40" s="192"/>
      <c r="U40" s="191"/>
      <c r="V40" s="190" t="e">
        <f>V39/V34</f>
        <v>#DIV/0!</v>
      </c>
      <c r="W40" s="191"/>
      <c r="X40" s="190" t="e">
        <f>X39/X34</f>
        <v>#DIV/0!</v>
      </c>
      <c r="Y40" s="1"/>
    </row>
    <row r="41" spans="1:25" hidden="1" x14ac:dyDescent="0.35">
      <c r="A41" s="1"/>
      <c r="B41" s="42"/>
      <c r="C41" s="42"/>
      <c r="D41" s="42"/>
      <c r="E41" s="42"/>
      <c r="F41" s="45"/>
      <c r="G41" s="45"/>
      <c r="H41" s="45"/>
      <c r="I41" s="24"/>
      <c r="J41" s="90"/>
      <c r="K41" s="24"/>
      <c r="L41" s="58"/>
      <c r="M41" s="58"/>
      <c r="N41" s="58"/>
      <c r="O41" s="114" t="s">
        <v>80</v>
      </c>
      <c r="P41" s="57"/>
      <c r="Q41" s="190">
        <f>IFERROR(Q40,0)</f>
        <v>0</v>
      </c>
      <c r="R41" s="191"/>
      <c r="S41" s="190">
        <f>IFERROR(S40,0)</f>
        <v>0</v>
      </c>
      <c r="T41" s="192"/>
      <c r="U41" s="191"/>
      <c r="V41" s="190">
        <f>IFERROR(V40,0)</f>
        <v>0</v>
      </c>
      <c r="W41" s="191"/>
      <c r="X41" s="190">
        <f>IFERROR(X40,0)</f>
        <v>0</v>
      </c>
      <c r="Y41" s="1"/>
    </row>
    <row r="42" spans="1:25" ht="11.5" customHeight="1" x14ac:dyDescent="0.35">
      <c r="A42" s="1"/>
      <c r="B42" s="42"/>
      <c r="C42" s="42"/>
      <c r="D42" s="42"/>
      <c r="E42" s="42"/>
      <c r="F42" s="172"/>
      <c r="G42" s="45"/>
      <c r="H42" s="45"/>
      <c r="I42" s="24"/>
      <c r="J42" s="90"/>
      <c r="K42" s="24"/>
      <c r="L42" s="58"/>
      <c r="M42" s="58"/>
      <c r="N42" s="58"/>
      <c r="O42" s="114" t="s">
        <v>87</v>
      </c>
      <c r="P42" s="57"/>
      <c r="Q42" s="177">
        <f>IF(Q41=0,0,Q39/Q34)</f>
        <v>0</v>
      </c>
      <c r="R42" s="57"/>
      <c r="S42" s="177">
        <f>IF(S41=0,0,S39/S34)</f>
        <v>0</v>
      </c>
      <c r="T42" s="114"/>
      <c r="U42" s="57"/>
      <c r="V42" s="177">
        <f>IF(V41=0,0,V39/V34)</f>
        <v>0</v>
      </c>
      <c r="W42" s="57"/>
      <c r="X42" s="177">
        <f>IF(X41=0,0,X39/X34)</f>
        <v>0</v>
      </c>
      <c r="Y42" s="1"/>
    </row>
    <row r="43" spans="1:25" ht="11.5" customHeight="1" x14ac:dyDescent="0.35">
      <c r="A43" s="1"/>
      <c r="B43" s="42"/>
      <c r="C43" s="42"/>
      <c r="D43" s="42"/>
      <c r="E43" s="42"/>
      <c r="F43" s="172"/>
      <c r="G43" s="45"/>
      <c r="H43" s="45"/>
      <c r="I43" s="24"/>
      <c r="J43" s="90"/>
      <c r="K43" s="24"/>
      <c r="L43" s="58"/>
      <c r="M43" s="58"/>
      <c r="N43" s="58"/>
      <c r="O43" s="50" t="s">
        <v>88</v>
      </c>
      <c r="P43" s="57"/>
      <c r="Q43" s="188">
        <v>2</v>
      </c>
      <c r="R43" s="84"/>
      <c r="S43" s="188">
        <v>2</v>
      </c>
      <c r="T43" s="189"/>
      <c r="U43" s="84"/>
      <c r="V43" s="188">
        <v>2</v>
      </c>
      <c r="W43" s="84"/>
      <c r="X43" s="188">
        <v>2</v>
      </c>
      <c r="Y43" s="1"/>
    </row>
    <row r="44" spans="1:25" hidden="1" x14ac:dyDescent="0.35">
      <c r="A44" s="1"/>
      <c r="B44" s="42"/>
      <c r="C44" s="42"/>
      <c r="D44" s="42"/>
      <c r="E44" s="42"/>
      <c r="F44" s="45"/>
      <c r="G44" s="45"/>
      <c r="H44" s="45"/>
      <c r="I44" s="24"/>
      <c r="J44" s="90"/>
      <c r="K44" s="24"/>
      <c r="L44" s="58"/>
      <c r="M44" s="58"/>
      <c r="N44" s="58"/>
      <c r="O44" s="114" t="s">
        <v>89</v>
      </c>
      <c r="P44" s="57"/>
      <c r="Q44" s="190">
        <f>IF(Q42&gt;2,2,Q41)</f>
        <v>0</v>
      </c>
      <c r="R44" s="191"/>
      <c r="S44" s="190">
        <f>IF(S42&gt;2,2,S41)</f>
        <v>0</v>
      </c>
      <c r="T44" s="192"/>
      <c r="U44" s="191"/>
      <c r="V44" s="190">
        <f>IF(V42&gt;2,2,V41)</f>
        <v>0</v>
      </c>
      <c r="W44" s="191"/>
      <c r="X44" s="190">
        <f>IF(X42&gt;2,2,X41)</f>
        <v>0</v>
      </c>
      <c r="Y44" s="1"/>
    </row>
    <row r="45" spans="1:25" hidden="1" x14ac:dyDescent="0.35">
      <c r="A45" s="1"/>
      <c r="B45" s="42"/>
      <c r="C45" s="42"/>
      <c r="D45" s="42"/>
      <c r="E45" s="42"/>
      <c r="F45" s="45"/>
      <c r="G45" s="45"/>
      <c r="H45" s="45"/>
      <c r="I45" s="24"/>
      <c r="J45" s="90"/>
      <c r="K45" s="24"/>
      <c r="L45" s="58"/>
      <c r="M45" s="58"/>
      <c r="N45" s="58"/>
      <c r="O45" s="114" t="s">
        <v>90</v>
      </c>
      <c r="P45" s="57"/>
      <c r="Q45" s="177">
        <f>(Q34*Q44)</f>
        <v>0</v>
      </c>
      <c r="R45" s="57"/>
      <c r="S45" s="177">
        <f>(S34*S44)</f>
        <v>0</v>
      </c>
      <c r="T45" s="114"/>
      <c r="U45" s="57"/>
      <c r="V45" s="177">
        <f>(V34*V44)</f>
        <v>0</v>
      </c>
      <c r="W45" s="57"/>
      <c r="X45" s="177">
        <f>(X34*X44)</f>
        <v>0</v>
      </c>
      <c r="Y45" s="1"/>
    </row>
    <row r="46" spans="1:25" ht="1.5" customHeight="1" x14ac:dyDescent="0.35">
      <c r="A46" s="1"/>
      <c r="B46" s="42"/>
      <c r="C46" s="42"/>
      <c r="D46" s="42"/>
      <c r="E46" s="42"/>
      <c r="F46" s="45"/>
      <c r="G46" s="45"/>
      <c r="H46" s="45"/>
      <c r="I46" s="24"/>
      <c r="J46" s="90"/>
      <c r="K46" s="24"/>
      <c r="L46" s="58"/>
      <c r="M46" s="58"/>
      <c r="N46" s="58"/>
      <c r="O46" s="114" t="s">
        <v>78</v>
      </c>
      <c r="P46" s="57"/>
      <c r="Q46" s="177">
        <f>Q17+Q20+Q23+Q26</f>
        <v>0</v>
      </c>
      <c r="R46" s="57"/>
      <c r="S46" s="177">
        <f>S17+S20+S23+S26</f>
        <v>0</v>
      </c>
      <c r="T46" s="114"/>
      <c r="U46" s="57"/>
      <c r="V46" s="177">
        <f>V17+V20+V23+V26</f>
        <v>0</v>
      </c>
      <c r="W46" s="57"/>
      <c r="X46" s="177">
        <f>X17+X20+X23+X26</f>
        <v>0</v>
      </c>
      <c r="Y46" s="1"/>
    </row>
    <row r="47" spans="1:25" ht="1" customHeight="1" x14ac:dyDescent="0.35">
      <c r="A47" s="1"/>
      <c r="B47" s="42"/>
      <c r="C47" s="42"/>
      <c r="D47" s="42"/>
      <c r="E47" s="42"/>
      <c r="F47" s="45"/>
      <c r="G47" s="45"/>
      <c r="H47" s="45"/>
      <c r="I47" s="24"/>
      <c r="J47" s="90"/>
      <c r="K47" s="24"/>
      <c r="L47" s="58"/>
      <c r="M47" s="58"/>
      <c r="N47" s="58"/>
      <c r="O47" s="114" t="s">
        <v>91</v>
      </c>
      <c r="P47" s="57"/>
      <c r="Q47" s="188">
        <f>Q45+Q46</f>
        <v>0</v>
      </c>
      <c r="R47" s="84"/>
      <c r="S47" s="188">
        <f>S45+S46</f>
        <v>0</v>
      </c>
      <c r="T47" s="189"/>
      <c r="U47" s="84"/>
      <c r="V47" s="188">
        <f>V45+V46</f>
        <v>0</v>
      </c>
      <c r="W47" s="84"/>
      <c r="X47" s="188">
        <f>X45+X46</f>
        <v>0</v>
      </c>
      <c r="Y47" s="1"/>
    </row>
    <row r="48" spans="1:25" ht="29.5" customHeight="1" x14ac:dyDescent="0.35">
      <c r="A48" s="1"/>
      <c r="B48" s="42"/>
      <c r="C48" s="1"/>
      <c r="D48" s="1"/>
      <c r="E48" s="1"/>
      <c r="F48" s="113"/>
      <c r="G48" s="1"/>
      <c r="H48" s="1"/>
      <c r="I48" s="1"/>
      <c r="J48" s="1"/>
      <c r="K48" s="1"/>
      <c r="L48" s="113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7" ht="2.15" customHeight="1" x14ac:dyDescent="0.35">
      <c r="A49" s="1"/>
      <c r="B49" s="4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7" ht="12.65" customHeight="1" x14ac:dyDescent="0.45">
      <c r="A50" s="1"/>
      <c r="B50" s="212"/>
      <c r="C50" s="1"/>
      <c r="D50" s="1"/>
      <c r="E50" s="1"/>
      <c r="F50" s="45"/>
      <c r="G50" s="45"/>
      <c r="H50" s="50" t="s">
        <v>92</v>
      </c>
      <c r="I50" s="45"/>
      <c r="J50" s="45"/>
      <c r="K50" s="45"/>
      <c r="L50" s="45"/>
      <c r="M50" s="45"/>
      <c r="N50" s="45"/>
      <c r="O50" s="45"/>
      <c r="P50" s="45"/>
      <c r="Q50" s="268" t="s">
        <v>93</v>
      </c>
      <c r="R50" s="268"/>
      <c r="S50" s="268"/>
      <c r="T50" s="268"/>
      <c r="U50" s="268"/>
      <c r="V50" s="268"/>
      <c r="W50" s="268"/>
      <c r="X50" s="268"/>
      <c r="Y50" s="1"/>
    </row>
    <row r="51" spans="1:27" ht="10.5" customHeight="1" x14ac:dyDescent="0.35">
      <c r="A51" s="1"/>
      <c r="B51" s="43"/>
      <c r="C51" s="13"/>
      <c r="D51" s="13"/>
      <c r="E51" s="13"/>
      <c r="F51" s="45"/>
      <c r="G51" s="45"/>
      <c r="H51" s="50" t="s">
        <v>94</v>
      </c>
      <c r="I51" s="45"/>
      <c r="J51" s="49" t="s">
        <v>95</v>
      </c>
      <c r="K51" s="49"/>
      <c r="L51" s="49"/>
      <c r="M51" s="48"/>
      <c r="N51" s="50"/>
      <c r="O51" s="50"/>
      <c r="P51" s="50"/>
      <c r="Q51" s="174"/>
      <c r="R51" s="117"/>
      <c r="S51" s="174"/>
      <c r="T51" s="117"/>
      <c r="U51" s="117"/>
      <c r="V51" s="174"/>
      <c r="W51" s="117"/>
      <c r="X51" s="174"/>
      <c r="Y51" s="1"/>
    </row>
    <row r="52" spans="1:27" ht="14.15" customHeight="1" x14ac:dyDescent="0.45">
      <c r="A52" s="1"/>
      <c r="B52" s="16" t="s">
        <v>96</v>
      </c>
      <c r="C52" s="12"/>
      <c r="D52" s="12"/>
      <c r="E52" s="12"/>
      <c r="F52" s="47" t="s">
        <v>97</v>
      </c>
      <c r="G52" s="47"/>
      <c r="H52" s="51" t="s">
        <v>98</v>
      </c>
      <c r="I52" s="46"/>
      <c r="J52" s="47" t="s">
        <v>99</v>
      </c>
      <c r="K52" s="46"/>
      <c r="L52" s="47" t="s">
        <v>100</v>
      </c>
      <c r="M52" s="47"/>
      <c r="N52" s="47" t="s">
        <v>101</v>
      </c>
      <c r="O52" s="51" t="s">
        <v>102</v>
      </c>
      <c r="P52" s="51"/>
      <c r="Q52" s="46">
        <v>2025</v>
      </c>
      <c r="R52" s="46"/>
      <c r="S52" s="51">
        <v>2027</v>
      </c>
      <c r="T52" s="46"/>
      <c r="U52" s="46"/>
      <c r="V52" s="46">
        <v>2030</v>
      </c>
      <c r="W52" s="46"/>
      <c r="X52" s="46">
        <v>2033</v>
      </c>
      <c r="Y52" s="1"/>
    </row>
    <row r="53" spans="1:27" ht="14.15" customHeight="1" x14ac:dyDescent="0.35">
      <c r="A53" s="1"/>
      <c r="B53" s="42" t="s">
        <v>103</v>
      </c>
      <c r="C53" s="1"/>
      <c r="D53" s="82"/>
      <c r="E53" s="1"/>
      <c r="F53" s="17"/>
      <c r="G53" s="17"/>
      <c r="H53" s="17"/>
      <c r="I53" s="45"/>
      <c r="J53" s="45"/>
      <c r="K53" s="17"/>
      <c r="L53" s="17"/>
      <c r="M53" s="17"/>
      <c r="N53" s="50"/>
      <c r="O53" s="50" t="s">
        <v>104</v>
      </c>
      <c r="P53" s="17"/>
      <c r="Q53" s="86" t="s">
        <v>105</v>
      </c>
      <c r="R53" s="15"/>
      <c r="S53" s="86" t="s">
        <v>105</v>
      </c>
      <c r="T53" s="15"/>
      <c r="U53" s="15"/>
      <c r="V53" s="86" t="s">
        <v>105</v>
      </c>
      <c r="W53" s="15"/>
      <c r="X53" s="86" t="s">
        <v>105</v>
      </c>
      <c r="Y53" s="1"/>
    </row>
    <row r="54" spans="1:27" ht="14.15" hidden="1" customHeight="1" x14ac:dyDescent="0.35">
      <c r="A54" s="1"/>
      <c r="B54" s="10"/>
      <c r="C54" s="1"/>
      <c r="D54" s="1"/>
      <c r="E54" s="1"/>
      <c r="F54" s="1"/>
      <c r="G54" s="1"/>
      <c r="H54" s="17"/>
      <c r="I54" s="1"/>
      <c r="J54" s="1"/>
      <c r="K54" s="1"/>
      <c r="L54" s="1"/>
      <c r="M54" s="17"/>
      <c r="N54" s="1"/>
      <c r="O54" s="82" t="s">
        <v>106</v>
      </c>
      <c r="P54" s="1"/>
      <c r="Q54" s="87">
        <f>VLOOKUP(Q53,$AD148:$AE155,2,0)</f>
        <v>15</v>
      </c>
      <c r="R54" s="15"/>
      <c r="S54" s="87">
        <f>VLOOKUP(S53,$AD148:$AE155,2,0)</f>
        <v>15</v>
      </c>
      <c r="T54" s="15"/>
      <c r="U54" s="15"/>
      <c r="V54" s="87">
        <f>VLOOKUP(V53,$AD148:$AE155,2,0)</f>
        <v>15</v>
      </c>
      <c r="W54" s="15"/>
      <c r="X54" s="87">
        <f>VLOOKUP(X53,$AD148:$AE155,2,0)</f>
        <v>15</v>
      </c>
      <c r="Y54" s="1"/>
      <c r="AA54" s="80"/>
    </row>
    <row r="55" spans="1:27" ht="14.15" hidden="1" customHeight="1" x14ac:dyDescent="0.35">
      <c r="A55" s="1"/>
      <c r="B55" s="10"/>
      <c r="C55" s="1"/>
      <c r="D55" s="1"/>
      <c r="E55" s="1"/>
      <c r="F55" s="1"/>
      <c r="G55" s="1"/>
      <c r="H55" s="17"/>
      <c r="I55" s="1"/>
      <c r="J55" s="1"/>
      <c r="K55" s="1"/>
      <c r="L55" s="1"/>
      <c r="M55" s="17"/>
      <c r="N55" s="42"/>
      <c r="O55" s="82" t="s">
        <v>107</v>
      </c>
      <c r="P55" s="1"/>
      <c r="Q55" s="173">
        <f>(((Q54/52)*$J56)*$L56)*($N56/24)</f>
        <v>0</v>
      </c>
      <c r="R55" s="15"/>
      <c r="S55" s="173">
        <f>(((S54/52)*$J56)*$L56)*($N56/24)</f>
        <v>0</v>
      </c>
      <c r="T55" s="15"/>
      <c r="U55" s="15"/>
      <c r="V55" s="173">
        <f>(((V54/52)*$J56)*$L56)*($N56/24)</f>
        <v>0</v>
      </c>
      <c r="W55" s="15"/>
      <c r="X55" s="173">
        <f>(((X54/52)*$J56)*$L56)*($N56/24)</f>
        <v>0</v>
      </c>
      <c r="Y55" s="1"/>
      <c r="AA55" s="80"/>
    </row>
    <row r="56" spans="1:27" ht="14.5" customHeight="1" x14ac:dyDescent="0.35">
      <c r="A56" s="1"/>
      <c r="B56" s="42" t="s">
        <v>108</v>
      </c>
      <c r="C56" s="1"/>
      <c r="D56" s="1"/>
      <c r="E56" s="1"/>
      <c r="F56" s="52">
        <v>0</v>
      </c>
      <c r="G56" s="172" t="str">
        <f>IF(J56&gt;52,"Maks 52 veker beiting.","")</f>
        <v/>
      </c>
      <c r="H56" s="17"/>
      <c r="I56" s="45"/>
      <c r="J56" s="54">
        <v>0</v>
      </c>
      <c r="K56" s="45"/>
      <c r="L56" s="91">
        <f>F56</f>
        <v>0</v>
      </c>
      <c r="M56" s="17"/>
      <c r="N56" s="91">
        <v>0</v>
      </c>
      <c r="O56" s="81"/>
      <c r="P56" s="55"/>
      <c r="Q56" s="78">
        <f>(($F56*Q54)-Q55)/Q31</f>
        <v>0</v>
      </c>
      <c r="R56" s="78"/>
      <c r="S56" s="78">
        <f>(($F56*S54)-S55)/S31</f>
        <v>0</v>
      </c>
      <c r="T56" s="78"/>
      <c r="U56" s="78"/>
      <c r="V56" s="78">
        <f>(($F56*V54)-V55)/V31</f>
        <v>0</v>
      </c>
      <c r="W56" s="78"/>
      <c r="X56" s="78">
        <f>(($F56*X54)-X55)/X31</f>
        <v>0</v>
      </c>
      <c r="Y56" s="1"/>
    </row>
    <row r="57" spans="1:27" ht="14.5" customHeight="1" x14ac:dyDescent="0.35">
      <c r="A57" s="1"/>
      <c r="B57" s="42" t="s">
        <v>109</v>
      </c>
      <c r="C57" s="1"/>
      <c r="D57" s="1"/>
      <c r="E57" s="1"/>
      <c r="F57" s="52">
        <v>0</v>
      </c>
      <c r="G57" s="172" t="str">
        <f>IF(J57&gt;52,"Maks 52 veker beiting.","")</f>
        <v/>
      </c>
      <c r="H57" s="172"/>
      <c r="I57" s="45"/>
      <c r="J57" s="54">
        <v>0</v>
      </c>
      <c r="K57" s="45"/>
      <c r="L57" s="91">
        <f>F57</f>
        <v>0</v>
      </c>
      <c r="M57" s="175">
        <f>((8/52)*J57)*L57</f>
        <v>0</v>
      </c>
      <c r="N57" s="227" t="str">
        <f>IF(N56&gt;24,"Maks 24 timar.","")</f>
        <v/>
      </c>
      <c r="O57" s="81">
        <v>8</v>
      </c>
      <c r="P57" s="55"/>
      <c r="Q57" s="78">
        <f>(($F57*$O57)-$M57)/Q31</f>
        <v>0</v>
      </c>
      <c r="R57" s="78"/>
      <c r="S57" s="78">
        <f>(($F57*$O57)-$M57)/S31</f>
        <v>0</v>
      </c>
      <c r="T57" s="78"/>
      <c r="U57" s="78"/>
      <c r="V57" s="78">
        <f>(($F57*$O57)-$M57)/V31</f>
        <v>0</v>
      </c>
      <c r="W57" s="78"/>
      <c r="X57" s="78">
        <f>(($F57*$O57)-$M57)/X31</f>
        <v>0</v>
      </c>
      <c r="Y57" s="1"/>
    </row>
    <row r="58" spans="1:27" ht="14.5" customHeight="1" x14ac:dyDescent="0.35">
      <c r="A58" s="1"/>
      <c r="B58" s="42" t="s">
        <v>110</v>
      </c>
      <c r="C58" s="1"/>
      <c r="D58" s="1"/>
      <c r="E58" s="1"/>
      <c r="F58" s="52">
        <v>0</v>
      </c>
      <c r="G58" s="172" t="str">
        <f>IF(J58&gt;52,"Maks 52 veker beiting.","")</f>
        <v/>
      </c>
      <c r="H58" s="172"/>
      <c r="I58" s="45"/>
      <c r="J58" s="54">
        <v>0</v>
      </c>
      <c r="K58" s="45"/>
      <c r="L58" s="91">
        <f>F58</f>
        <v>0</v>
      </c>
      <c r="M58" s="175">
        <f>((5/52)*J58)*L58</f>
        <v>0</v>
      </c>
      <c r="N58" s="45"/>
      <c r="O58" s="81">
        <v>5</v>
      </c>
      <c r="P58" s="55"/>
      <c r="Q58" s="78">
        <f>(($F58*$O58)-$M58)/Q31</f>
        <v>0</v>
      </c>
      <c r="R58" s="78"/>
      <c r="S58" s="78">
        <f>(($F58*$O58)-$M58)/S31</f>
        <v>0</v>
      </c>
      <c r="T58" s="78"/>
      <c r="U58" s="78"/>
      <c r="V58" s="78">
        <f>(($F58*$O58)-$M58)/V31</f>
        <v>0</v>
      </c>
      <c r="W58" s="78"/>
      <c r="X58" s="78">
        <f>(($F58*$O58)-$M58)/X31</f>
        <v>0</v>
      </c>
      <c r="Y58" s="1"/>
    </row>
    <row r="59" spans="1:27" ht="14.5" customHeight="1" x14ac:dyDescent="0.35">
      <c r="A59" s="1"/>
      <c r="B59" s="42" t="s">
        <v>111</v>
      </c>
      <c r="C59" s="1"/>
      <c r="D59" s="1"/>
      <c r="E59" s="1"/>
      <c r="F59" s="52">
        <v>0</v>
      </c>
      <c r="G59" s="172" t="str">
        <f>IF(J59&gt;52,"Maks 52 veker beiting.","")</f>
        <v/>
      </c>
      <c r="H59" s="172"/>
      <c r="I59" s="45"/>
      <c r="J59" s="54">
        <v>0</v>
      </c>
      <c r="K59" s="45"/>
      <c r="L59" s="91">
        <f>F59</f>
        <v>0</v>
      </c>
      <c r="M59" s="175">
        <f>((2/52)*J59)*L59</f>
        <v>0</v>
      </c>
      <c r="N59" s="45"/>
      <c r="O59" s="81">
        <v>2</v>
      </c>
      <c r="P59" s="55"/>
      <c r="Q59" s="78">
        <f>(($F59*$O59)-$M59)/Q31</f>
        <v>0</v>
      </c>
      <c r="R59" s="78"/>
      <c r="S59" s="78">
        <f>(($F59*$O59)-$M59)/S31</f>
        <v>0</v>
      </c>
      <c r="T59" s="78"/>
      <c r="U59" s="78"/>
      <c r="V59" s="78">
        <f>(($F59*$O59)-$M59)/V31</f>
        <v>0</v>
      </c>
      <c r="W59" s="78"/>
      <c r="X59" s="78">
        <f>(($F59*$O59)-$M59)/X31</f>
        <v>0</v>
      </c>
      <c r="Y59" s="1"/>
    </row>
    <row r="60" spans="1:27" ht="14.5" customHeight="1" x14ac:dyDescent="0.35">
      <c r="A60" s="1"/>
      <c r="B60" s="42" t="s">
        <v>112</v>
      </c>
      <c r="C60" s="1"/>
      <c r="D60" s="1"/>
      <c r="E60" s="1"/>
      <c r="F60" s="52">
        <v>0</v>
      </c>
      <c r="G60" s="172" t="str">
        <f>IF(J60&gt;52,"Maks 52 veker beiting.","")</f>
        <v/>
      </c>
      <c r="H60" s="172"/>
      <c r="I60" s="45"/>
      <c r="J60" s="54">
        <v>0</v>
      </c>
      <c r="K60" s="45"/>
      <c r="L60" s="91">
        <f>F60</f>
        <v>0</v>
      </c>
      <c r="M60" s="175">
        <f>((2/52)*J60)*L60</f>
        <v>0</v>
      </c>
      <c r="N60" s="45"/>
      <c r="O60" s="81">
        <v>2</v>
      </c>
      <c r="P60" s="55"/>
      <c r="Q60" s="78">
        <f>(($F60*$O60)-$M60)/Q31</f>
        <v>0</v>
      </c>
      <c r="R60" s="78"/>
      <c r="S60" s="78">
        <f>(($F60*$O60)-$M60)/S31</f>
        <v>0</v>
      </c>
      <c r="T60" s="78"/>
      <c r="U60" s="78"/>
      <c r="V60" s="78">
        <f>(($F60*$O60)-$M60)/V31</f>
        <v>0</v>
      </c>
      <c r="W60" s="78"/>
      <c r="X60" s="78">
        <f>(($F60*$O60)-$M60)/X31</f>
        <v>0</v>
      </c>
      <c r="Y60" s="1"/>
    </row>
    <row r="61" spans="1:27" ht="14.5" customHeight="1" x14ac:dyDescent="0.35">
      <c r="A61" s="1"/>
      <c r="B61" s="42" t="s">
        <v>113</v>
      </c>
      <c r="C61" s="1"/>
      <c r="D61" s="1"/>
      <c r="E61" s="1"/>
      <c r="F61" s="52">
        <v>0</v>
      </c>
      <c r="G61" s="53"/>
      <c r="H61" s="56">
        <v>12</v>
      </c>
      <c r="I61" s="45"/>
      <c r="J61" s="94"/>
      <c r="K61" s="45"/>
      <c r="L61" s="227" t="str">
        <f>IF(L56&gt;F56,"Reduser tal dyr på beite.","")</f>
        <v/>
      </c>
      <c r="M61" s="45"/>
      <c r="N61" s="45"/>
      <c r="O61" s="81">
        <v>0.12</v>
      </c>
      <c r="P61" s="45"/>
      <c r="Q61" s="78">
        <f>($F61*($H61/12)*$O61)/Q31</f>
        <v>0</v>
      </c>
      <c r="R61" s="78"/>
      <c r="S61" s="78">
        <f>($F61*($H61/12)*$O61)/S31</f>
        <v>0</v>
      </c>
      <c r="T61" s="78"/>
      <c r="U61" s="78"/>
      <c r="V61" s="78">
        <f>($F61*($H61/12)*$O61)/V31</f>
        <v>0</v>
      </c>
      <c r="W61" s="78"/>
      <c r="X61" s="78">
        <f>($F61*($H61/12)*$O61)/X31</f>
        <v>0</v>
      </c>
      <c r="Y61" s="1"/>
    </row>
    <row r="62" spans="1:27" ht="14.5" customHeight="1" x14ac:dyDescent="0.35">
      <c r="A62" s="1"/>
      <c r="B62" s="42" t="s">
        <v>114</v>
      </c>
      <c r="C62" s="1"/>
      <c r="D62" s="1"/>
      <c r="E62" s="1"/>
      <c r="F62" s="52">
        <v>0</v>
      </c>
      <c r="G62" s="53"/>
      <c r="H62" s="45"/>
      <c r="I62" s="45"/>
      <c r="J62" s="45"/>
      <c r="K62" s="45"/>
      <c r="L62" s="227" t="str">
        <f t="shared" ref="L62:L64" si="0">IF(L57&gt;F57,"Reduser tal dyr på beite.","")</f>
        <v/>
      </c>
      <c r="M62" s="45"/>
      <c r="N62" s="45"/>
      <c r="O62" s="81">
        <v>8.1</v>
      </c>
      <c r="P62" s="55"/>
      <c r="Q62" s="78">
        <f>($F62*$O62)/Q31</f>
        <v>0</v>
      </c>
      <c r="R62" s="78"/>
      <c r="S62" s="78">
        <f>($F62*$O62)/S31</f>
        <v>0</v>
      </c>
      <c r="T62" s="78"/>
      <c r="U62" s="78"/>
      <c r="V62" s="78">
        <f>($F62*$O62)/V31</f>
        <v>0</v>
      </c>
      <c r="W62" s="78"/>
      <c r="X62" s="78">
        <f>($F62*$O62)/X31</f>
        <v>0</v>
      </c>
      <c r="Y62" s="1"/>
    </row>
    <row r="63" spans="1:27" ht="14.5" customHeight="1" x14ac:dyDescent="0.35">
      <c r="A63" s="1"/>
      <c r="B63" s="42" t="s">
        <v>115</v>
      </c>
      <c r="C63" s="82"/>
      <c r="D63" s="82"/>
      <c r="E63" s="42"/>
      <c r="F63" s="45"/>
      <c r="G63" s="45"/>
      <c r="H63" s="45"/>
      <c r="I63" s="45"/>
      <c r="J63" s="45"/>
      <c r="K63" s="45"/>
      <c r="L63" s="227" t="str">
        <f t="shared" si="0"/>
        <v/>
      </c>
      <c r="M63" s="45"/>
      <c r="N63" s="50"/>
      <c r="O63" s="50" t="s">
        <v>116</v>
      </c>
      <c r="P63" s="45"/>
      <c r="Q63" s="86" t="s">
        <v>117</v>
      </c>
      <c r="R63" s="15"/>
      <c r="S63" s="86" t="s">
        <v>117</v>
      </c>
      <c r="T63" s="78"/>
      <c r="U63" s="15"/>
      <c r="V63" s="86" t="s">
        <v>117</v>
      </c>
      <c r="W63" s="15"/>
      <c r="X63" s="86" t="s">
        <v>117</v>
      </c>
      <c r="Y63" s="1"/>
    </row>
    <row r="64" spans="1:27" ht="14.15" hidden="1" customHeight="1" x14ac:dyDescent="0.35">
      <c r="A64" s="1"/>
      <c r="B64" s="42"/>
      <c r="C64" s="42"/>
      <c r="D64" s="42"/>
      <c r="E64" s="42"/>
      <c r="F64" s="42"/>
      <c r="G64" s="42"/>
      <c r="H64" s="42"/>
      <c r="I64" s="42"/>
      <c r="J64" s="42"/>
      <c r="K64" s="1"/>
      <c r="L64" s="227" t="str">
        <f t="shared" si="0"/>
        <v/>
      </c>
      <c r="M64" s="1"/>
      <c r="N64" s="1"/>
      <c r="O64" s="82" t="s">
        <v>118</v>
      </c>
      <c r="P64" s="1"/>
      <c r="Q64" s="88">
        <f>VLOOKUP(Q63,$AA146:$AB153,2,0)</f>
        <v>0.37</v>
      </c>
      <c r="R64" s="15"/>
      <c r="S64" s="88">
        <f>VLOOKUP(S63,$AA146:$AB153,2,0)</f>
        <v>0.37</v>
      </c>
      <c r="T64" s="78"/>
      <c r="U64" s="15"/>
      <c r="V64" s="88">
        <f>VLOOKUP(V63,$AA146:$AB153,2,0)</f>
        <v>0.37</v>
      </c>
      <c r="W64" s="15"/>
      <c r="X64" s="88">
        <f>VLOOKUP(X63,$AA146:$AB153,2,0)</f>
        <v>0.37</v>
      </c>
      <c r="Y64" s="1"/>
    </row>
    <row r="65" spans="1:25" ht="14.5" customHeight="1" x14ac:dyDescent="0.35">
      <c r="A65" s="1"/>
      <c r="B65" s="171" t="s">
        <v>119</v>
      </c>
      <c r="C65" s="1"/>
      <c r="D65" s="1"/>
      <c r="E65" s="1"/>
      <c r="F65" s="52">
        <v>0</v>
      </c>
      <c r="G65" s="53"/>
      <c r="H65" s="56">
        <v>4</v>
      </c>
      <c r="I65" s="45"/>
      <c r="J65" s="45"/>
      <c r="K65" s="45"/>
      <c r="L65" s="227" t="str">
        <f>IF(L59&gt;F59,"Reduser tal dyr på beite.","")</f>
        <v/>
      </c>
      <c r="M65" s="45"/>
      <c r="N65" s="45"/>
      <c r="O65" s="81" t="s">
        <v>120</v>
      </c>
      <c r="P65" s="55"/>
      <c r="Q65" s="78">
        <f>($F65*$H65*$Q64)/Q31</f>
        <v>0</v>
      </c>
      <c r="R65" s="78"/>
      <c r="S65" s="78">
        <f>($F65*$H65*$S64)/S31</f>
        <v>0</v>
      </c>
      <c r="T65" s="78"/>
      <c r="U65" s="78"/>
      <c r="V65" s="78">
        <f>($F65*$H65*$V64)/V31</f>
        <v>0</v>
      </c>
      <c r="W65" s="78"/>
      <c r="X65" s="78">
        <f>($F65*$H65*$X64)/X31</f>
        <v>0</v>
      </c>
      <c r="Y65" s="1"/>
    </row>
    <row r="66" spans="1:25" s="164" customFormat="1" ht="14.5" customHeight="1" x14ac:dyDescent="0.35">
      <c r="A66" s="162"/>
      <c r="B66" s="171" t="s">
        <v>121</v>
      </c>
      <c r="C66" s="162"/>
      <c r="D66" s="162"/>
      <c r="E66" s="162"/>
      <c r="F66" s="52">
        <v>0</v>
      </c>
      <c r="G66" s="163"/>
      <c r="H66" s="163"/>
      <c r="I66" s="163"/>
      <c r="J66" s="163"/>
      <c r="K66" s="163"/>
      <c r="L66" s="227" t="str">
        <f>IF(L60&gt;F60,"Reduser tal dyr på beite.","")</f>
        <v/>
      </c>
      <c r="M66" s="163"/>
      <c r="N66" s="163"/>
      <c r="O66" s="170">
        <v>8.9999999999999993E-3</v>
      </c>
      <c r="P66" s="163"/>
      <c r="Q66" s="78">
        <f>($F66*$O66)/Q31</f>
        <v>0</v>
      </c>
      <c r="R66" s="78"/>
      <c r="S66" s="78">
        <f>($F66*$O66)/S31</f>
        <v>0</v>
      </c>
      <c r="T66" s="78"/>
      <c r="U66" s="78"/>
      <c r="V66" s="78">
        <f>($F66*$O66)/V31</f>
        <v>0</v>
      </c>
      <c r="W66" s="78"/>
      <c r="X66" s="78">
        <f>($F66*$O66)/X31</f>
        <v>0</v>
      </c>
      <c r="Y66" s="162"/>
    </row>
    <row r="67" spans="1:25" ht="13.5" customHeight="1" x14ac:dyDescent="0.35">
      <c r="A67" s="1"/>
      <c r="B67" s="5" t="s">
        <v>122</v>
      </c>
      <c r="C67" s="5"/>
      <c r="D67" s="5"/>
      <c r="E67" s="5"/>
      <c r="F67" s="25"/>
      <c r="G67" s="25"/>
      <c r="H67" s="25"/>
      <c r="I67" s="25"/>
      <c r="J67" s="25"/>
      <c r="K67" s="25"/>
      <c r="L67" s="25"/>
      <c r="M67" s="25"/>
      <c r="N67" s="77"/>
      <c r="O67" s="77" t="s">
        <v>123</v>
      </c>
      <c r="P67" s="22"/>
      <c r="Q67" s="79">
        <f>Q56+Q57+Q58+Q59+Q60+Q61+Q62+Q65+Q66</f>
        <v>0</v>
      </c>
      <c r="R67" s="79"/>
      <c r="S67" s="79">
        <f>S56+S57+S58+S59+S60+S61+S62+S65+S66</f>
        <v>0</v>
      </c>
      <c r="T67" s="79"/>
      <c r="U67" s="79"/>
      <c r="V67" s="79">
        <f>V56+V57+V58+V59+V60+V61+V62+V65+V66</f>
        <v>0</v>
      </c>
      <c r="W67" s="79"/>
      <c r="X67" s="79">
        <f>X56+X57+X58+X59+X60+X61+X62+X65+X66</f>
        <v>0</v>
      </c>
      <c r="Y67" s="1"/>
    </row>
    <row r="68" spans="1:25" ht="13.5" customHeight="1" x14ac:dyDescent="0.35">
      <c r="A68" s="1"/>
      <c r="B68" s="132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194" t="s">
        <v>124</v>
      </c>
      <c r="P68" s="6"/>
      <c r="Q68" s="217">
        <f>Q67*Q31</f>
        <v>0</v>
      </c>
      <c r="R68" s="217"/>
      <c r="S68" s="217">
        <f>S67*S31</f>
        <v>0</v>
      </c>
      <c r="T68" s="217"/>
      <c r="U68" s="217"/>
      <c r="V68" s="217">
        <f>V67*V31</f>
        <v>0</v>
      </c>
      <c r="W68" s="217"/>
      <c r="X68" s="217">
        <f>X67*X31</f>
        <v>0</v>
      </c>
      <c r="Y68" s="1"/>
    </row>
    <row r="69" spans="1:25" ht="13.5" customHeight="1" x14ac:dyDescent="0.35">
      <c r="A69" s="1"/>
      <c r="B69" s="132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194" t="s">
        <v>125</v>
      </c>
      <c r="P69" s="6"/>
      <c r="Q69" s="217">
        <f>Q47</f>
        <v>0</v>
      </c>
      <c r="R69" s="217"/>
      <c r="S69" s="217">
        <f>S47</f>
        <v>0</v>
      </c>
      <c r="T69" s="217"/>
      <c r="U69" s="217"/>
      <c r="V69" s="217">
        <f>V47</f>
        <v>0</v>
      </c>
      <c r="W69" s="217"/>
      <c r="X69" s="217">
        <f>X47</f>
        <v>0</v>
      </c>
      <c r="Y69" s="1"/>
    </row>
    <row r="70" spans="1:25" ht="13" customHeight="1" x14ac:dyDescent="0.35">
      <c r="A70" s="1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82"/>
      <c r="O70" s="82" t="s">
        <v>126</v>
      </c>
      <c r="P70" s="42"/>
      <c r="Q70" s="217">
        <f>Q47+(Q67*Q31)</f>
        <v>0</v>
      </c>
      <c r="R70" s="217"/>
      <c r="S70" s="217">
        <f>S47+(S67*S31)</f>
        <v>0</v>
      </c>
      <c r="T70" s="217"/>
      <c r="U70" s="217"/>
      <c r="V70" s="217">
        <f>V47+(V67*V31)</f>
        <v>0</v>
      </c>
      <c r="W70" s="217"/>
      <c r="X70" s="217">
        <f>X47+(X67*X31)</f>
        <v>0</v>
      </c>
      <c r="Y70" s="1"/>
    </row>
    <row r="71" spans="1:25" ht="12.65" customHeight="1" x14ac:dyDescent="0.35">
      <c r="A71" s="1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82"/>
      <c r="O71" s="82" t="s">
        <v>127</v>
      </c>
      <c r="P71" s="42"/>
      <c r="Q71" s="217">
        <f>Q45</f>
        <v>0</v>
      </c>
      <c r="R71" s="217"/>
      <c r="S71" s="217">
        <f>S45</f>
        <v>0</v>
      </c>
      <c r="T71" s="217"/>
      <c r="U71" s="217"/>
      <c r="V71" s="217">
        <f>V45</f>
        <v>0</v>
      </c>
      <c r="W71" s="217"/>
      <c r="X71" s="217">
        <f>X45</f>
        <v>0</v>
      </c>
      <c r="Y71" s="1"/>
    </row>
    <row r="72" spans="1:25" ht="12.65" customHeight="1" x14ac:dyDescent="0.35">
      <c r="A72" s="1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82"/>
      <c r="O72" s="82" t="s">
        <v>128</v>
      </c>
      <c r="P72" s="42"/>
      <c r="Q72" s="217">
        <f>Q34*2-Q71</f>
        <v>0</v>
      </c>
      <c r="R72" s="217"/>
      <c r="S72" s="217">
        <f>S34*2-S71</f>
        <v>0</v>
      </c>
      <c r="T72" s="217"/>
      <c r="U72" s="217"/>
      <c r="V72" s="217">
        <f>V34*2-V71</f>
        <v>0</v>
      </c>
      <c r="W72" s="217"/>
      <c r="X72" s="217">
        <f>X34*2-X71</f>
        <v>0</v>
      </c>
      <c r="Y72" s="1"/>
    </row>
    <row r="73" spans="1:25" ht="12.65" customHeight="1" x14ac:dyDescent="0.35">
      <c r="A73" s="1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82"/>
      <c r="O73" s="82" t="s">
        <v>129</v>
      </c>
      <c r="P73" s="42"/>
      <c r="Q73" s="217">
        <f>Q70-Q71-Q72</f>
        <v>0</v>
      </c>
      <c r="R73" s="217"/>
      <c r="S73" s="217">
        <f>S70-S71-S72</f>
        <v>0</v>
      </c>
      <c r="T73" s="217"/>
      <c r="U73" s="217"/>
      <c r="V73" s="217">
        <f>V70-V71-V72</f>
        <v>0</v>
      </c>
      <c r="W73" s="217"/>
      <c r="X73" s="217">
        <f>X70-X71-X72</f>
        <v>0</v>
      </c>
      <c r="Y73" s="1"/>
    </row>
    <row r="74" spans="1:25" hidden="1" x14ac:dyDescent="0.35">
      <c r="A74" s="1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82"/>
      <c r="O74" s="82" t="s">
        <v>130</v>
      </c>
      <c r="P74" s="42"/>
      <c r="Q74" s="217">
        <f>Q73/Q31</f>
        <v>0</v>
      </c>
      <c r="R74" s="217"/>
      <c r="S74" s="217">
        <f>S73/S31</f>
        <v>0</v>
      </c>
      <c r="T74" s="217"/>
      <c r="U74" s="217"/>
      <c r="V74" s="217">
        <f>V73/V31</f>
        <v>0</v>
      </c>
      <c r="W74" s="217"/>
      <c r="X74" s="217">
        <f>X73/X31</f>
        <v>0</v>
      </c>
      <c r="Y74" s="1"/>
    </row>
    <row r="75" spans="1:25" x14ac:dyDescent="0.35">
      <c r="A75" s="1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82"/>
      <c r="O75" s="82" t="s">
        <v>131</v>
      </c>
      <c r="P75" s="42"/>
      <c r="Q75" s="217">
        <f>Q31</f>
        <v>3.5</v>
      </c>
      <c r="R75" s="217"/>
      <c r="S75" s="217">
        <f>S31</f>
        <v>2.8</v>
      </c>
      <c r="T75" s="217"/>
      <c r="U75" s="217"/>
      <c r="V75" s="217">
        <f>V31</f>
        <v>2.5</v>
      </c>
      <c r="W75" s="217"/>
      <c r="X75" s="217">
        <f>X31</f>
        <v>2.2999999999999998</v>
      </c>
      <c r="Y75" s="1"/>
    </row>
    <row r="76" spans="1:25" x14ac:dyDescent="0.35">
      <c r="A76" s="1"/>
      <c r="B76" s="49" t="s">
        <v>132</v>
      </c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50"/>
      <c r="O76" s="50" t="s">
        <v>133</v>
      </c>
      <c r="P76" s="45"/>
      <c r="Q76" s="216">
        <f>Q80*Q75</f>
        <v>0</v>
      </c>
      <c r="R76" s="216"/>
      <c r="S76" s="216">
        <f>S80*S75</f>
        <v>0</v>
      </c>
      <c r="T76" s="216"/>
      <c r="U76" s="216"/>
      <c r="V76" s="216">
        <f>V80*V75</f>
        <v>0</v>
      </c>
      <c r="W76" s="216"/>
      <c r="X76" s="216">
        <f>X80*X75</f>
        <v>0</v>
      </c>
      <c r="Y76" s="1"/>
    </row>
    <row r="77" spans="1:25" ht="15.65" customHeight="1" x14ac:dyDescent="0.35">
      <c r="A77" s="1"/>
      <c r="B77" s="94" t="s">
        <v>134</v>
      </c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50"/>
      <c r="O77" s="50" t="s">
        <v>133</v>
      </c>
      <c r="P77" s="17"/>
      <c r="Q77" s="205">
        <v>0</v>
      </c>
      <c r="R77" s="216"/>
      <c r="S77" s="205">
        <v>0</v>
      </c>
      <c r="T77" s="218"/>
      <c r="U77" s="216"/>
      <c r="V77" s="205">
        <v>0</v>
      </c>
      <c r="W77" s="216"/>
      <c r="X77" s="205">
        <v>0</v>
      </c>
      <c r="Y77" s="1"/>
    </row>
    <row r="78" spans="1:25" ht="15" customHeight="1" x14ac:dyDescent="0.35">
      <c r="A78" s="1"/>
      <c r="B78" s="25" t="s">
        <v>135</v>
      </c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51"/>
      <c r="O78" s="77" t="s">
        <v>136</v>
      </c>
      <c r="P78" s="23"/>
      <c r="Q78" s="231">
        <f>Q74+(Q77/Q75)</f>
        <v>0</v>
      </c>
      <c r="R78" s="231"/>
      <c r="S78" s="231">
        <f>S74+(S77/S75)</f>
        <v>0</v>
      </c>
      <c r="T78" s="231"/>
      <c r="U78" s="231"/>
      <c r="V78" s="231">
        <f>V74+(V77/V75)</f>
        <v>0</v>
      </c>
      <c r="W78" s="231"/>
      <c r="X78" s="231">
        <f>X74+(X77/X75)</f>
        <v>0</v>
      </c>
      <c r="Y78" s="1"/>
    </row>
    <row r="79" spans="1:25" ht="18.649999999999999" customHeight="1" x14ac:dyDescent="0.35">
      <c r="A79" s="1"/>
      <c r="B79" s="25" t="s">
        <v>137</v>
      </c>
      <c r="C79" s="25"/>
      <c r="D79" s="25"/>
      <c r="E79" s="25"/>
      <c r="F79" s="219"/>
      <c r="G79" s="25"/>
      <c r="H79" s="25"/>
      <c r="I79" s="25"/>
      <c r="J79" s="25"/>
      <c r="K79" s="25"/>
      <c r="L79" s="25"/>
      <c r="M79" s="25"/>
      <c r="N79" s="51"/>
      <c r="O79" s="77" t="s">
        <v>136</v>
      </c>
      <c r="P79" s="25"/>
      <c r="Q79" s="229">
        <f>Q14</f>
        <v>0</v>
      </c>
      <c r="R79" s="229"/>
      <c r="S79" s="229">
        <f>S14</f>
        <v>0</v>
      </c>
      <c r="T79" s="229"/>
      <c r="U79" s="229"/>
      <c r="V79" s="229">
        <f>V14</f>
        <v>0</v>
      </c>
      <c r="W79" s="230"/>
      <c r="X79" s="229">
        <f>X14</f>
        <v>0</v>
      </c>
      <c r="Y79" s="1"/>
    </row>
    <row r="80" spans="1:25" ht="26.5" customHeight="1" x14ac:dyDescent="0.35">
      <c r="A80" s="1"/>
      <c r="B80" s="220" t="s">
        <v>138</v>
      </c>
      <c r="C80" s="221"/>
      <c r="D80" s="222" t="str">
        <f>IF(Q80+S80+V80+X80&lt;0,"Raude tal:  Tal dekar manglande spreieareal med fulldyrka og/eller overflatedyrka jord","")</f>
        <v/>
      </c>
      <c r="E80" s="221"/>
      <c r="F80" s="223"/>
      <c r="G80" s="223"/>
      <c r="H80" s="224"/>
      <c r="I80" s="224"/>
      <c r="J80" s="224"/>
      <c r="K80" s="224"/>
      <c r="L80" s="224"/>
      <c r="M80" s="224"/>
      <c r="N80" s="225"/>
      <c r="O80" s="225" t="s">
        <v>136</v>
      </c>
      <c r="P80" s="226"/>
      <c r="Q80" s="231">
        <f>Q79-Q78</f>
        <v>0</v>
      </c>
      <c r="R80" s="229"/>
      <c r="S80" s="231">
        <f>S79-S78</f>
        <v>0</v>
      </c>
      <c r="T80" s="229"/>
      <c r="U80" s="229"/>
      <c r="V80" s="231">
        <f>V79-V78</f>
        <v>0</v>
      </c>
      <c r="W80" s="230"/>
      <c r="X80" s="231">
        <f>X79-X78</f>
        <v>0</v>
      </c>
      <c r="Y80" s="1"/>
    </row>
    <row r="81" spans="1:25" ht="29.5" customHeight="1" x14ac:dyDescent="0.35">
      <c r="A81" s="1"/>
      <c r="B81" s="33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7.149999999999999" customHeight="1" x14ac:dyDescent="0.35">
      <c r="A82" s="1"/>
      <c r="B82" s="13"/>
      <c r="C82" s="6"/>
      <c r="D82" s="1"/>
      <c r="E82" s="1"/>
      <c r="F82" s="1"/>
      <c r="G82" s="1"/>
      <c r="H82" s="1"/>
      <c r="I82" s="1"/>
      <c r="J82" s="45"/>
      <c r="K82" s="45"/>
      <c r="L82" s="45"/>
      <c r="M82" s="45" t="s">
        <v>139</v>
      </c>
      <c r="N82" s="45" t="s">
        <v>140</v>
      </c>
      <c r="O82" s="45"/>
      <c r="P82" s="45"/>
      <c r="Q82" s="45"/>
      <c r="R82" s="45"/>
      <c r="S82" s="45"/>
      <c r="T82" s="45"/>
      <c r="U82" s="45"/>
      <c r="V82" s="262" t="s">
        <v>141</v>
      </c>
      <c r="W82" s="45"/>
      <c r="X82" s="45"/>
      <c r="Y82" s="1"/>
    </row>
    <row r="83" spans="1:25" ht="18.5" x14ac:dyDescent="0.45">
      <c r="A83" s="1"/>
      <c r="B83" s="16" t="s">
        <v>142</v>
      </c>
      <c r="C83" s="7"/>
      <c r="D83" s="7"/>
      <c r="E83" s="7"/>
      <c r="F83" s="7"/>
      <c r="G83" s="7"/>
      <c r="H83" s="7"/>
      <c r="I83" s="7"/>
      <c r="J83" s="47" t="s">
        <v>97</v>
      </c>
      <c r="K83" s="46"/>
      <c r="L83" s="46"/>
      <c r="M83" s="46" t="s">
        <v>143</v>
      </c>
      <c r="N83" s="46" t="s">
        <v>144</v>
      </c>
      <c r="O83" s="47"/>
      <c r="P83" s="47"/>
      <c r="Q83" s="47"/>
      <c r="R83" s="47"/>
      <c r="S83" s="47" t="s">
        <v>145</v>
      </c>
      <c r="T83" s="46"/>
      <c r="U83" s="47"/>
      <c r="V83" s="47" t="s">
        <v>146</v>
      </c>
      <c r="W83" s="46"/>
      <c r="X83" s="47" t="s">
        <v>147</v>
      </c>
      <c r="Y83" s="1"/>
    </row>
    <row r="84" spans="1:25" ht="14.15" customHeight="1" x14ac:dyDescent="0.35">
      <c r="A84" s="1"/>
      <c r="B84" s="42" t="s">
        <v>108</v>
      </c>
      <c r="C84" s="1"/>
      <c r="D84" s="1"/>
      <c r="E84" s="1"/>
      <c r="F84" s="1"/>
      <c r="G84" s="1"/>
      <c r="H84" s="1"/>
      <c r="I84" s="1"/>
      <c r="J84" s="48">
        <f t="shared" ref="J84:J90" si="1">F56</f>
        <v>0</v>
      </c>
      <c r="K84" s="48"/>
      <c r="L84" s="48"/>
      <c r="M84" s="88">
        <f>VLOOKUP(S53,$AD149:$AF155,3,0)</f>
        <v>2.75</v>
      </c>
      <c r="N84" s="95">
        <f>M84</f>
        <v>2.75</v>
      </c>
      <c r="O84" s="45"/>
      <c r="P84" s="45"/>
      <c r="Q84" s="45"/>
      <c r="R84" s="45"/>
      <c r="S84" s="57">
        <f>J84*N84*8</f>
        <v>0</v>
      </c>
      <c r="T84" s="57"/>
      <c r="U84" s="45"/>
      <c r="V84" s="57">
        <f>J84*N84*10</f>
        <v>0</v>
      </c>
      <c r="W84" s="57"/>
      <c r="X84" s="57">
        <f>J84*N84*12</f>
        <v>0</v>
      </c>
      <c r="Y84" s="1"/>
    </row>
    <row r="85" spans="1:25" ht="14.15" customHeight="1" x14ac:dyDescent="0.35">
      <c r="A85" s="1"/>
      <c r="B85" s="42" t="s">
        <v>109</v>
      </c>
      <c r="C85" s="1"/>
      <c r="D85" s="1"/>
      <c r="E85" s="1"/>
      <c r="F85" s="1"/>
      <c r="G85" s="1"/>
      <c r="H85" s="1"/>
      <c r="I85" s="1"/>
      <c r="J85" s="48">
        <f t="shared" si="1"/>
        <v>0</v>
      </c>
      <c r="K85" s="48"/>
      <c r="L85" s="48"/>
      <c r="M85" s="48"/>
      <c r="N85" s="53">
        <v>1.5</v>
      </c>
      <c r="O85" s="45"/>
      <c r="P85" s="45"/>
      <c r="Q85" s="45"/>
      <c r="R85" s="45"/>
      <c r="S85" s="57">
        <f t="shared" ref="S85:S90" si="2">J85*N85*8</f>
        <v>0</v>
      </c>
      <c r="T85" s="57"/>
      <c r="U85" s="45"/>
      <c r="V85" s="57">
        <f t="shared" ref="V85:V90" si="3">J85*N85*10</f>
        <v>0</v>
      </c>
      <c r="W85" s="57"/>
      <c r="X85" s="57">
        <f t="shared" ref="X85:X90" si="4">J85*N85*12</f>
        <v>0</v>
      </c>
      <c r="Y85" s="1"/>
    </row>
    <row r="86" spans="1:25" ht="14.15" customHeight="1" x14ac:dyDescent="0.35">
      <c r="A86" s="1"/>
      <c r="B86" s="42" t="s">
        <v>110</v>
      </c>
      <c r="C86" s="1"/>
      <c r="D86" s="1"/>
      <c r="E86" s="1"/>
      <c r="F86" s="1"/>
      <c r="G86" s="1"/>
      <c r="H86" s="1"/>
      <c r="I86" s="1"/>
      <c r="J86" s="48">
        <f t="shared" si="1"/>
        <v>0</v>
      </c>
      <c r="K86" s="48"/>
      <c r="L86" s="48"/>
      <c r="M86" s="48"/>
      <c r="N86" s="53">
        <v>0.85</v>
      </c>
      <c r="O86" s="45"/>
      <c r="P86" s="45"/>
      <c r="Q86" s="45"/>
      <c r="R86" s="45"/>
      <c r="S86" s="57">
        <f t="shared" si="2"/>
        <v>0</v>
      </c>
      <c r="T86" s="57"/>
      <c r="U86" s="45"/>
      <c r="V86" s="57">
        <f t="shared" si="3"/>
        <v>0</v>
      </c>
      <c r="W86" s="57"/>
      <c r="X86" s="57">
        <f t="shared" si="4"/>
        <v>0</v>
      </c>
      <c r="Y86" s="1"/>
    </row>
    <row r="87" spans="1:25" ht="14.15" customHeight="1" x14ac:dyDescent="0.35">
      <c r="A87" s="1"/>
      <c r="B87" s="42" t="s">
        <v>111</v>
      </c>
      <c r="C87" s="1"/>
      <c r="D87" s="1"/>
      <c r="E87" s="1"/>
      <c r="F87" s="1"/>
      <c r="G87" s="1"/>
      <c r="H87" s="1"/>
      <c r="I87" s="1"/>
      <c r="J87" s="48">
        <f t="shared" si="1"/>
        <v>0</v>
      </c>
      <c r="K87" s="48"/>
      <c r="L87" s="48"/>
      <c r="M87" s="48"/>
      <c r="N87" s="53">
        <v>0.15</v>
      </c>
      <c r="O87" s="45"/>
      <c r="P87" s="45"/>
      <c r="Q87" s="45"/>
      <c r="R87" s="45"/>
      <c r="S87" s="57">
        <f t="shared" si="2"/>
        <v>0</v>
      </c>
      <c r="T87" s="57"/>
      <c r="U87" s="45"/>
      <c r="V87" s="57">
        <f t="shared" si="3"/>
        <v>0</v>
      </c>
      <c r="W87" s="57"/>
      <c r="X87" s="57">
        <f t="shared" si="4"/>
        <v>0</v>
      </c>
      <c r="Y87" s="1"/>
    </row>
    <row r="88" spans="1:25" ht="14.15" customHeight="1" x14ac:dyDescent="0.35">
      <c r="A88" s="1"/>
      <c r="B88" s="42" t="s">
        <v>112</v>
      </c>
      <c r="C88" s="1"/>
      <c r="D88" s="1"/>
      <c r="E88" s="1"/>
      <c r="F88" s="1"/>
      <c r="G88" s="1"/>
      <c r="H88" s="1"/>
      <c r="I88" s="1"/>
      <c r="J88" s="48">
        <f t="shared" si="1"/>
        <v>0</v>
      </c>
      <c r="K88" s="48"/>
      <c r="L88" s="48"/>
      <c r="M88" s="48"/>
      <c r="N88" s="53">
        <v>0.15</v>
      </c>
      <c r="O88" s="45"/>
      <c r="P88" s="45"/>
      <c r="Q88" s="45"/>
      <c r="R88" s="45"/>
      <c r="S88" s="57">
        <f t="shared" si="2"/>
        <v>0</v>
      </c>
      <c r="T88" s="57"/>
      <c r="U88" s="45"/>
      <c r="V88" s="57">
        <f t="shared" si="3"/>
        <v>0</v>
      </c>
      <c r="W88" s="57"/>
      <c r="X88" s="57">
        <f t="shared" si="4"/>
        <v>0</v>
      </c>
      <c r="Y88" s="1"/>
    </row>
    <row r="89" spans="1:25" ht="14.15" customHeight="1" x14ac:dyDescent="0.35">
      <c r="A89" s="1"/>
      <c r="B89" s="42" t="s">
        <v>113</v>
      </c>
      <c r="C89" s="1"/>
      <c r="D89" s="1"/>
      <c r="E89" s="1"/>
      <c r="F89" s="1"/>
      <c r="G89" s="1"/>
      <c r="H89" s="1"/>
      <c r="I89" s="1"/>
      <c r="J89" s="48">
        <f t="shared" si="1"/>
        <v>0</v>
      </c>
      <c r="K89" s="48"/>
      <c r="L89" s="48"/>
      <c r="M89" s="48"/>
      <c r="N89" s="53">
        <v>5.0000000000000001E-3</v>
      </c>
      <c r="O89" s="45"/>
      <c r="P89" s="45"/>
      <c r="Q89" s="45"/>
      <c r="R89" s="45"/>
      <c r="S89" s="57">
        <f>$J89*($H61/12)*$N89*8</f>
        <v>0</v>
      </c>
      <c r="T89" s="57"/>
      <c r="U89" s="45"/>
      <c r="V89" s="57">
        <f>$J89*($H61/12)*$N89*10</f>
        <v>0</v>
      </c>
      <c r="W89" s="57"/>
      <c r="X89" s="57">
        <f>$J89*($H61/12)*$N89*12</f>
        <v>0</v>
      </c>
      <c r="Y89" s="1"/>
    </row>
    <row r="90" spans="1:25" ht="14.15" customHeight="1" x14ac:dyDescent="0.35">
      <c r="A90" s="1"/>
      <c r="B90" s="42" t="s">
        <v>114</v>
      </c>
      <c r="C90" s="1"/>
      <c r="D90" s="1"/>
      <c r="E90" s="1"/>
      <c r="F90" s="1"/>
      <c r="G90" s="1"/>
      <c r="H90" s="1"/>
      <c r="I90" s="1"/>
      <c r="J90" s="48">
        <f t="shared" si="1"/>
        <v>0</v>
      </c>
      <c r="K90" s="48"/>
      <c r="L90" s="48"/>
      <c r="M90" s="48"/>
      <c r="N90" s="53">
        <v>1.04</v>
      </c>
      <c r="O90" s="45"/>
      <c r="P90" s="45"/>
      <c r="Q90" s="45"/>
      <c r="R90" s="45"/>
      <c r="S90" s="57">
        <f t="shared" si="2"/>
        <v>0</v>
      </c>
      <c r="T90" s="57"/>
      <c r="U90" s="45"/>
      <c r="V90" s="57">
        <f t="shared" si="3"/>
        <v>0</v>
      </c>
      <c r="W90" s="57"/>
      <c r="X90" s="57">
        <f t="shared" si="4"/>
        <v>0</v>
      </c>
      <c r="Y90" s="1"/>
    </row>
    <row r="91" spans="1:25" ht="14.15" customHeight="1" x14ac:dyDescent="0.35">
      <c r="A91" s="1"/>
      <c r="B91" s="42" t="s">
        <v>119</v>
      </c>
      <c r="C91" s="1"/>
      <c r="D91" s="1"/>
      <c r="E91" s="1"/>
      <c r="F91" s="1"/>
      <c r="G91" s="1"/>
      <c r="H91" s="1"/>
      <c r="I91" s="1"/>
      <c r="J91" s="48">
        <f>F65*H65</f>
        <v>0</v>
      </c>
      <c r="K91" s="48"/>
      <c r="L91" s="48"/>
      <c r="M91" s="48"/>
      <c r="N91" s="53">
        <v>1</v>
      </c>
      <c r="O91" s="45"/>
      <c r="P91" s="45"/>
      <c r="Q91" s="45"/>
      <c r="R91" s="45"/>
      <c r="S91" s="57">
        <f>(($J91*$N91)/12)*8</f>
        <v>0</v>
      </c>
      <c r="T91" s="57"/>
      <c r="U91" s="45"/>
      <c r="V91" s="57">
        <f>(($J91*$N91)/12)*10</f>
        <v>0</v>
      </c>
      <c r="W91" s="57"/>
      <c r="X91" s="57">
        <f>(($J91*$N91)/12)*12</f>
        <v>0</v>
      </c>
      <c r="Y91" s="1"/>
    </row>
    <row r="92" spans="1:25" ht="14.15" customHeight="1" x14ac:dyDescent="0.35">
      <c r="A92" s="1"/>
      <c r="B92" s="171" t="s">
        <v>121</v>
      </c>
      <c r="C92" s="1"/>
      <c r="D92" s="1"/>
      <c r="E92" s="1"/>
      <c r="F92" s="1"/>
      <c r="G92" s="1"/>
      <c r="H92" s="1"/>
      <c r="I92" s="1"/>
      <c r="J92" s="48">
        <f>F66</f>
        <v>0</v>
      </c>
      <c r="K92" s="45"/>
      <c r="L92" s="45"/>
      <c r="M92" s="45"/>
      <c r="N92" s="53">
        <v>2E-3</v>
      </c>
      <c r="O92" s="45"/>
      <c r="P92" s="45"/>
      <c r="Q92" s="45"/>
      <c r="R92" s="45"/>
      <c r="S92" s="57">
        <f>(($J92*$N92)/12)*8</f>
        <v>0</v>
      </c>
      <c r="T92" s="57"/>
      <c r="U92" s="45"/>
      <c r="V92" s="57">
        <f>(($J92*$N92)/12)*10</f>
        <v>0</v>
      </c>
      <c r="W92" s="57"/>
      <c r="X92" s="57">
        <f>(($J92*$N92)/12)*12</f>
        <v>0</v>
      </c>
      <c r="Y92" s="1"/>
    </row>
    <row r="93" spans="1:25" ht="14.15" customHeight="1" x14ac:dyDescent="0.35">
      <c r="A93" s="1"/>
      <c r="B93" s="43" t="s">
        <v>122</v>
      </c>
      <c r="C93" s="6"/>
      <c r="D93" s="6"/>
      <c r="E93" s="6"/>
      <c r="F93" s="6"/>
      <c r="G93" s="6"/>
      <c r="H93" s="6"/>
      <c r="I93" s="6"/>
      <c r="J93" s="72"/>
      <c r="K93" s="72"/>
      <c r="L93" s="72"/>
      <c r="M93" s="72"/>
      <c r="N93" s="72"/>
      <c r="O93" s="72"/>
      <c r="P93" s="72"/>
      <c r="Q93" s="72"/>
      <c r="R93" s="72"/>
      <c r="S93" s="84">
        <f>SUM(S84:S92)</f>
        <v>0</v>
      </c>
      <c r="T93" s="84"/>
      <c r="U93" s="72"/>
      <c r="V93" s="84">
        <f>SUM(V84:V92)</f>
        <v>0</v>
      </c>
      <c r="W93" s="84"/>
      <c r="X93" s="84">
        <f>SUM(X84:X92)</f>
        <v>0</v>
      </c>
      <c r="Y93" s="1"/>
    </row>
    <row r="94" spans="1:25" ht="12.75" customHeight="1" x14ac:dyDescent="0.35">
      <c r="A94" s="1"/>
      <c r="B94" s="44" t="s">
        <v>148</v>
      </c>
      <c r="C94" s="1"/>
      <c r="D94" s="1"/>
      <c r="E94" s="1"/>
      <c r="F94" s="1"/>
      <c r="G94" s="1" t="s">
        <v>149</v>
      </c>
      <c r="H94" s="1"/>
      <c r="I94" s="1"/>
      <c r="J94" s="59">
        <v>0.15</v>
      </c>
      <c r="K94" s="45"/>
      <c r="L94" s="45"/>
      <c r="M94" s="45"/>
      <c r="N94" s="45"/>
      <c r="O94" s="45"/>
      <c r="P94" s="45"/>
      <c r="Q94" s="45"/>
      <c r="R94" s="45"/>
      <c r="S94" s="57">
        <f>S93*$J94</f>
        <v>0</v>
      </c>
      <c r="T94" s="57"/>
      <c r="U94" s="45"/>
      <c r="V94" s="57">
        <f>V93*$J94</f>
        <v>0</v>
      </c>
      <c r="W94" s="57"/>
      <c r="X94" s="57">
        <f>X93*$J94</f>
        <v>0</v>
      </c>
      <c r="Y94" s="1"/>
    </row>
    <row r="95" spans="1:25" ht="16.5" customHeight="1" x14ac:dyDescent="0.35">
      <c r="A95" s="1"/>
      <c r="B95" s="5" t="s">
        <v>150</v>
      </c>
      <c r="C95" s="5"/>
      <c r="D95" s="5"/>
      <c r="E95" s="5"/>
      <c r="F95" s="5"/>
      <c r="G95" s="5"/>
      <c r="H95" s="5"/>
      <c r="I95" s="5"/>
      <c r="J95" s="60"/>
      <c r="K95" s="60"/>
      <c r="L95" s="60"/>
      <c r="M95" s="60"/>
      <c r="N95" s="60"/>
      <c r="O95" s="46"/>
      <c r="P95" s="46"/>
      <c r="Q95" s="93" t="s">
        <v>151</v>
      </c>
      <c r="R95" s="47"/>
      <c r="S95" s="235">
        <f>S93+S94</f>
        <v>0</v>
      </c>
      <c r="T95" s="62"/>
      <c r="U95" s="46"/>
      <c r="V95" s="235">
        <f>V93+V94</f>
        <v>0</v>
      </c>
      <c r="W95" s="62"/>
      <c r="X95" s="235">
        <f>X93+X94</f>
        <v>0</v>
      </c>
      <c r="Y95" s="1"/>
    </row>
    <row r="96" spans="1:25" ht="110.15" customHeight="1" x14ac:dyDescent="0.35">
      <c r="A96" s="1"/>
      <c r="B96" s="10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9"/>
      <c r="W96" s="1"/>
      <c r="X96" s="1"/>
      <c r="Y96" s="1"/>
    </row>
    <row r="97" spans="1:25" ht="16" customHeight="1" x14ac:dyDescent="0.35">
      <c r="A97" s="1"/>
      <c r="B97" s="10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9"/>
      <c r="W97" s="1"/>
      <c r="X97" s="1"/>
      <c r="Y97" s="1"/>
    </row>
    <row r="98" spans="1:25" ht="18.649999999999999" customHeight="1" x14ac:dyDescent="0.45">
      <c r="A98" s="1"/>
      <c r="B98" s="27" t="s">
        <v>152</v>
      </c>
      <c r="C98" s="28"/>
      <c r="D98" s="63"/>
      <c r="E98" s="63"/>
      <c r="F98" s="63"/>
      <c r="G98" s="63"/>
      <c r="H98" s="252" t="s">
        <v>153</v>
      </c>
      <c r="I98" s="63"/>
      <c r="J98" s="252" t="s">
        <v>154</v>
      </c>
      <c r="K98" s="63"/>
      <c r="L98" s="150" t="s">
        <v>155</v>
      </c>
      <c r="M98" s="63"/>
      <c r="N98" s="63"/>
      <c r="O98" s="63"/>
      <c r="P98" s="63"/>
      <c r="Q98" s="63"/>
      <c r="R98" s="63"/>
      <c r="S98" s="64"/>
      <c r="T98" s="64"/>
      <c r="U98" s="64"/>
      <c r="V98" s="63"/>
      <c r="W98" s="63"/>
      <c r="X98" s="65" t="s">
        <v>156</v>
      </c>
      <c r="Y98" s="1"/>
    </row>
    <row r="99" spans="1:25" ht="14.5" customHeight="1" x14ac:dyDescent="0.35">
      <c r="A99" s="1"/>
      <c r="B99" s="70"/>
      <c r="C99" s="21"/>
      <c r="D99" s="15"/>
      <c r="E99" s="15"/>
      <c r="F99" s="15"/>
      <c r="G99" s="66"/>
      <c r="H99" s="111">
        <v>0</v>
      </c>
      <c r="I99" s="66"/>
      <c r="J99" s="111">
        <v>0</v>
      </c>
      <c r="K99" s="66"/>
      <c r="L99" s="111">
        <v>0</v>
      </c>
      <c r="M99" s="66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67">
        <f>H99*J99*L99</f>
        <v>0</v>
      </c>
      <c r="Y99" s="1"/>
    </row>
    <row r="100" spans="1:25" ht="14.5" customHeight="1" x14ac:dyDescent="0.35">
      <c r="A100" s="1"/>
      <c r="B100" s="70"/>
      <c r="C100" s="21"/>
      <c r="D100" s="15"/>
      <c r="E100" s="15"/>
      <c r="F100" s="15"/>
      <c r="G100" s="66"/>
      <c r="H100" s="111">
        <v>0</v>
      </c>
      <c r="I100" s="66"/>
      <c r="J100" s="111">
        <v>0</v>
      </c>
      <c r="K100" s="66"/>
      <c r="L100" s="111">
        <v>0</v>
      </c>
      <c r="M100" s="66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67">
        <f>H100*J100*L100</f>
        <v>0</v>
      </c>
      <c r="Y100" s="1"/>
    </row>
    <row r="101" spans="1:25" ht="14.5" customHeight="1" x14ac:dyDescent="0.35">
      <c r="A101" s="1"/>
      <c r="B101" s="70"/>
      <c r="C101" s="21"/>
      <c r="D101" s="15"/>
      <c r="E101" s="15"/>
      <c r="F101" s="15"/>
      <c r="G101" s="66"/>
      <c r="H101" s="111">
        <v>0</v>
      </c>
      <c r="I101" s="66"/>
      <c r="J101" s="111">
        <v>0</v>
      </c>
      <c r="K101" s="66"/>
      <c r="L101" s="111">
        <v>0</v>
      </c>
      <c r="M101" s="66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67">
        <f>H101*J101*L101</f>
        <v>0</v>
      </c>
      <c r="Y101" s="1"/>
    </row>
    <row r="102" spans="1:25" ht="14.5" customHeight="1" x14ac:dyDescent="0.35">
      <c r="A102" s="1"/>
      <c r="B102" s="70"/>
      <c r="C102" s="21"/>
      <c r="D102" s="15"/>
      <c r="E102" s="15"/>
      <c r="F102" s="15"/>
      <c r="G102" s="66"/>
      <c r="H102" s="111">
        <v>0</v>
      </c>
      <c r="I102" s="66"/>
      <c r="J102" s="111">
        <v>0</v>
      </c>
      <c r="K102" s="66"/>
      <c r="L102" s="111">
        <v>0</v>
      </c>
      <c r="M102" s="66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67">
        <f>H102*J102*L102</f>
        <v>0</v>
      </c>
      <c r="Y102" s="1"/>
    </row>
    <row r="103" spans="1:25" ht="16.5" customHeight="1" x14ac:dyDescent="0.45">
      <c r="A103" s="1"/>
      <c r="B103" s="253"/>
      <c r="C103" s="21"/>
      <c r="D103" s="15"/>
      <c r="E103" s="15"/>
      <c r="F103" s="15"/>
      <c r="G103" s="15"/>
      <c r="H103" s="15"/>
      <c r="I103" s="15"/>
      <c r="J103" s="254" t="s">
        <v>157</v>
      </c>
      <c r="K103" s="15"/>
      <c r="L103" s="258" t="s">
        <v>155</v>
      </c>
      <c r="M103" s="15"/>
      <c r="N103" s="15"/>
      <c r="O103" s="258" t="s">
        <v>158</v>
      </c>
      <c r="P103" s="15"/>
      <c r="Q103" s="15"/>
      <c r="R103" s="15"/>
      <c r="S103" s="15"/>
      <c r="T103" s="66"/>
      <c r="U103" s="66"/>
      <c r="V103" s="15"/>
      <c r="W103" s="15"/>
      <c r="X103" s="125"/>
      <c r="Y103" s="1"/>
    </row>
    <row r="104" spans="1:25" ht="14.5" customHeight="1" x14ac:dyDescent="0.35">
      <c r="A104" s="1"/>
      <c r="B104" s="15" t="s">
        <v>159</v>
      </c>
      <c r="C104" s="15"/>
      <c r="D104" s="15"/>
      <c r="E104" s="15"/>
      <c r="F104" s="15"/>
      <c r="G104" s="66"/>
      <c r="H104" s="15"/>
      <c r="I104" s="66"/>
      <c r="J104" s="111">
        <v>0</v>
      </c>
      <c r="K104" s="66"/>
      <c r="L104" s="111">
        <v>0</v>
      </c>
      <c r="M104" s="66"/>
      <c r="N104" s="66"/>
      <c r="O104" s="67">
        <v>0</v>
      </c>
      <c r="P104" s="66"/>
      <c r="Q104" s="15"/>
      <c r="R104" s="15"/>
      <c r="S104" s="15"/>
      <c r="T104" s="68">
        <f>(J104/2)*(J104/2)*(O104/1000)*3.14</f>
        <v>0</v>
      </c>
      <c r="U104" s="15"/>
      <c r="V104" s="15"/>
      <c r="W104" s="68"/>
      <c r="X104" s="68">
        <f>((J104/2)*(J104/2)*L104*3.14)-T104</f>
        <v>0</v>
      </c>
      <c r="Y104" s="1"/>
    </row>
    <row r="105" spans="1:25" ht="14.5" customHeight="1" x14ac:dyDescent="0.35">
      <c r="A105" s="1"/>
      <c r="B105" s="15" t="s">
        <v>159</v>
      </c>
      <c r="C105" s="15"/>
      <c r="D105" s="15"/>
      <c r="E105" s="15"/>
      <c r="F105" s="15"/>
      <c r="G105" s="66"/>
      <c r="H105" s="15"/>
      <c r="I105" s="66"/>
      <c r="J105" s="111">
        <v>0</v>
      </c>
      <c r="K105" s="66"/>
      <c r="L105" s="111">
        <v>0</v>
      </c>
      <c r="M105" s="66"/>
      <c r="N105" s="66"/>
      <c r="O105" s="67">
        <v>0</v>
      </c>
      <c r="P105" s="66"/>
      <c r="Q105" s="15"/>
      <c r="R105" s="15"/>
      <c r="S105" s="15"/>
      <c r="T105" s="68">
        <f>(J105/2)*(J105/2)*(O105/1000)*3.14</f>
        <v>0</v>
      </c>
      <c r="U105" s="15"/>
      <c r="V105" s="15"/>
      <c r="W105" s="68"/>
      <c r="X105" s="68">
        <f>((J105/2)*(J105/2)*L105*3.14)-T105</f>
        <v>0</v>
      </c>
      <c r="Y105" s="1"/>
    </row>
    <row r="106" spans="1:25" ht="3" customHeight="1" x14ac:dyDescent="0.35">
      <c r="A106" s="1"/>
      <c r="B106" s="15"/>
      <c r="C106" s="21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66"/>
      <c r="U106" s="15"/>
      <c r="V106" s="15"/>
      <c r="W106" s="15"/>
      <c r="X106" s="68"/>
      <c r="Y106" s="1"/>
    </row>
    <row r="107" spans="1:25" x14ac:dyDescent="0.35">
      <c r="A107" s="1"/>
      <c r="B107" s="29" t="s">
        <v>160</v>
      </c>
      <c r="C107" s="29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150"/>
      <c r="R107" s="63"/>
      <c r="S107" s="63"/>
      <c r="T107" s="63"/>
      <c r="U107" s="63"/>
      <c r="V107" s="252" t="s">
        <v>151</v>
      </c>
      <c r="W107" s="63"/>
      <c r="X107" s="237">
        <f>SUM(X99:X105)</f>
        <v>0</v>
      </c>
      <c r="Y107" s="1"/>
    </row>
    <row r="108" spans="1:25" ht="27" customHeight="1" x14ac:dyDescent="0.35">
      <c r="A108" s="1"/>
      <c r="B108" s="10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4"/>
      <c r="U108" s="1"/>
      <c r="V108" s="1"/>
      <c r="W108" s="1"/>
      <c r="X108" s="1"/>
      <c r="Y108" s="1"/>
    </row>
    <row r="109" spans="1:25" ht="18.5" x14ac:dyDescent="0.45">
      <c r="A109" s="1"/>
      <c r="B109" s="26" t="s">
        <v>161</v>
      </c>
      <c r="C109" s="23"/>
      <c r="D109" s="46"/>
      <c r="E109" s="46"/>
      <c r="F109" s="46"/>
      <c r="G109" s="46"/>
      <c r="H109" s="51" t="s">
        <v>153</v>
      </c>
      <c r="I109" s="46"/>
      <c r="J109" s="51" t="s">
        <v>154</v>
      </c>
      <c r="K109" s="46"/>
      <c r="L109" s="93" t="s">
        <v>155</v>
      </c>
      <c r="M109" s="46"/>
      <c r="N109" s="46"/>
      <c r="O109" s="47"/>
      <c r="P109" s="46"/>
      <c r="Q109" s="46"/>
      <c r="R109" s="46"/>
      <c r="S109" s="46"/>
      <c r="T109" s="47"/>
      <c r="U109" s="46"/>
      <c r="V109" s="46"/>
      <c r="W109" s="46"/>
      <c r="X109" s="71" t="s">
        <v>156</v>
      </c>
      <c r="Y109" s="1"/>
    </row>
    <row r="110" spans="1:25" ht="14.5" customHeight="1" x14ac:dyDescent="0.35">
      <c r="A110" s="1"/>
      <c r="B110" s="70"/>
      <c r="C110" s="17"/>
      <c r="D110" s="45"/>
      <c r="E110" s="45"/>
      <c r="F110" s="45"/>
      <c r="G110" s="48"/>
      <c r="H110" s="111">
        <v>0</v>
      </c>
      <c r="I110" s="48"/>
      <c r="J110" s="111">
        <v>0</v>
      </c>
      <c r="K110" s="48"/>
      <c r="L110" s="111">
        <v>0</v>
      </c>
      <c r="M110" s="48"/>
      <c r="N110" s="48"/>
      <c r="O110" s="45"/>
      <c r="P110" s="48"/>
      <c r="Q110" s="45"/>
      <c r="R110" s="45"/>
      <c r="S110" s="45"/>
      <c r="T110" s="45"/>
      <c r="U110" s="45"/>
      <c r="V110" s="45"/>
      <c r="W110" s="45"/>
      <c r="X110" s="57">
        <f>H110*J110*L110</f>
        <v>0</v>
      </c>
      <c r="Y110" s="1"/>
    </row>
    <row r="111" spans="1:25" x14ac:dyDescent="0.35">
      <c r="A111" s="1"/>
      <c r="B111" s="70"/>
      <c r="C111" s="17"/>
      <c r="D111" s="45"/>
      <c r="E111" s="45"/>
      <c r="F111" s="45"/>
      <c r="G111" s="48"/>
      <c r="H111" s="111">
        <v>0</v>
      </c>
      <c r="I111" s="48"/>
      <c r="J111" s="111">
        <v>0</v>
      </c>
      <c r="K111" s="48"/>
      <c r="L111" s="111">
        <v>0</v>
      </c>
      <c r="M111" s="48"/>
      <c r="N111" s="48"/>
      <c r="O111" s="45"/>
      <c r="P111" s="48"/>
      <c r="Q111" s="45"/>
      <c r="R111" s="45"/>
      <c r="S111" s="45"/>
      <c r="T111" s="45"/>
      <c r="U111" s="45"/>
      <c r="V111" s="45"/>
      <c r="W111" s="45"/>
      <c r="X111" s="57">
        <f>H111*J111*L111</f>
        <v>0</v>
      </c>
      <c r="Y111" s="1"/>
    </row>
    <row r="112" spans="1:25" ht="16.5" customHeight="1" x14ac:dyDescent="0.45">
      <c r="A112" s="1"/>
      <c r="B112" s="255"/>
      <c r="C112" s="17"/>
      <c r="D112" s="45"/>
      <c r="E112" s="45"/>
      <c r="F112" s="45"/>
      <c r="G112" s="45"/>
      <c r="H112" s="45"/>
      <c r="I112" s="45"/>
      <c r="J112" s="50" t="s">
        <v>157</v>
      </c>
      <c r="K112" s="45"/>
      <c r="L112" s="49" t="s">
        <v>155</v>
      </c>
      <c r="M112" s="45"/>
      <c r="N112" s="45"/>
      <c r="O112" s="49" t="s">
        <v>158</v>
      </c>
      <c r="P112" s="45"/>
      <c r="Q112" s="45"/>
      <c r="R112" s="45"/>
      <c r="S112" s="45"/>
      <c r="T112" s="48"/>
      <c r="U112" s="48"/>
      <c r="V112" s="45"/>
      <c r="W112" s="45"/>
      <c r="X112" s="58"/>
      <c r="Y112" s="1"/>
    </row>
    <row r="113" spans="1:25" ht="14.5" customHeight="1" x14ac:dyDescent="0.35">
      <c r="A113" s="1"/>
      <c r="B113" s="45" t="s">
        <v>159</v>
      </c>
      <c r="C113" s="45"/>
      <c r="D113" s="45"/>
      <c r="E113" s="45"/>
      <c r="F113" s="45"/>
      <c r="G113" s="48"/>
      <c r="H113" s="45"/>
      <c r="I113" s="48"/>
      <c r="J113" s="111">
        <v>0</v>
      </c>
      <c r="K113" s="48"/>
      <c r="L113" s="111">
        <v>0</v>
      </c>
      <c r="M113" s="48"/>
      <c r="N113" s="48"/>
      <c r="O113" s="67">
        <v>0</v>
      </c>
      <c r="P113" s="48"/>
      <c r="Q113" s="45"/>
      <c r="R113" s="45"/>
      <c r="S113" s="45"/>
      <c r="T113" s="57">
        <f>(J113/2)*(J113/2)*(O113/1000)*3.14</f>
        <v>0</v>
      </c>
      <c r="U113" s="45"/>
      <c r="V113" s="45"/>
      <c r="W113" s="57"/>
      <c r="X113" s="57">
        <f>((J113/2)*(J113/2)*L113*3.14)-T113</f>
        <v>0</v>
      </c>
      <c r="Y113" s="1"/>
    </row>
    <row r="114" spans="1:25" ht="14.5" customHeight="1" x14ac:dyDescent="0.35">
      <c r="A114" s="1"/>
      <c r="B114" s="45" t="s">
        <v>159</v>
      </c>
      <c r="C114" s="45"/>
      <c r="D114" s="45"/>
      <c r="E114" s="45"/>
      <c r="F114" s="45"/>
      <c r="G114" s="48"/>
      <c r="H114" s="45"/>
      <c r="I114" s="48"/>
      <c r="J114" s="111">
        <v>0</v>
      </c>
      <c r="K114" s="48"/>
      <c r="L114" s="111">
        <v>0</v>
      </c>
      <c r="M114" s="48"/>
      <c r="N114" s="48"/>
      <c r="O114" s="67">
        <v>0</v>
      </c>
      <c r="P114" s="48"/>
      <c r="Q114" s="45"/>
      <c r="R114" s="45"/>
      <c r="S114" s="45"/>
      <c r="T114" s="57">
        <f>(J114/2)*(J114/2)*(O114/1000)*3.14</f>
        <v>0</v>
      </c>
      <c r="U114" s="45"/>
      <c r="V114" s="45"/>
      <c r="W114" s="57"/>
      <c r="X114" s="57">
        <f>((J114/2)*(J114/2)*L114*3.14)-T114</f>
        <v>0</v>
      </c>
      <c r="Y114" s="1"/>
    </row>
    <row r="115" spans="1:25" ht="3" customHeight="1" x14ac:dyDescent="0.35">
      <c r="A115" s="1"/>
      <c r="B115" s="45"/>
      <c r="C115" s="17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57"/>
      <c r="Y115" s="1"/>
    </row>
    <row r="116" spans="1:25" x14ac:dyDescent="0.35">
      <c r="A116" s="1"/>
      <c r="B116" s="256" t="s">
        <v>162</v>
      </c>
      <c r="C116" s="256"/>
      <c r="D116" s="256"/>
      <c r="E116" s="256"/>
      <c r="F116" s="256"/>
      <c r="G116" s="256"/>
      <c r="H116" s="256"/>
      <c r="I116" s="256"/>
      <c r="J116" s="256"/>
      <c r="K116" s="256"/>
      <c r="L116" s="256"/>
      <c r="M116" s="256"/>
      <c r="N116" s="256"/>
      <c r="O116" s="256"/>
      <c r="P116" s="256"/>
      <c r="Q116" s="256"/>
      <c r="R116" s="256"/>
      <c r="S116" s="256"/>
      <c r="T116" s="256"/>
      <c r="U116" s="256"/>
      <c r="V116" s="256"/>
      <c r="W116" s="256"/>
      <c r="X116" s="257">
        <f>SUM(W110:X115)</f>
        <v>0</v>
      </c>
      <c r="Y116" s="1"/>
    </row>
    <row r="117" spans="1:25" ht="18" customHeight="1" x14ac:dyDescent="0.35">
      <c r="A117" s="1"/>
      <c r="B117" s="25" t="s">
        <v>163</v>
      </c>
      <c r="C117" s="25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51" t="s">
        <v>151</v>
      </c>
      <c r="W117" s="46"/>
      <c r="X117" s="235">
        <f>X107+X116</f>
        <v>0</v>
      </c>
      <c r="Y117" s="1"/>
    </row>
    <row r="118" spans="1:25" ht="27" customHeight="1" x14ac:dyDescent="0.35">
      <c r="A118" s="1"/>
      <c r="B118" s="203"/>
      <c r="C118" s="203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262" t="s">
        <v>141</v>
      </c>
      <c r="W118" s="45"/>
      <c r="X118" s="45"/>
      <c r="Y118" s="1"/>
    </row>
    <row r="119" spans="1:25" ht="18" customHeight="1" x14ac:dyDescent="0.35">
      <c r="A119" s="1"/>
      <c r="B119" s="25"/>
      <c r="C119" s="25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7" t="s">
        <v>145</v>
      </c>
      <c r="T119" s="46"/>
      <c r="U119" s="47"/>
      <c r="V119" s="47" t="s">
        <v>146</v>
      </c>
      <c r="W119" s="46"/>
      <c r="X119" s="47" t="s">
        <v>147</v>
      </c>
      <c r="Y119" s="1"/>
    </row>
    <row r="120" spans="1:25" ht="26.5" customHeight="1" x14ac:dyDescent="0.35">
      <c r="A120" s="1"/>
      <c r="B120" s="25" t="s">
        <v>164</v>
      </c>
      <c r="C120" s="25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46"/>
      <c r="O120" s="46"/>
      <c r="P120" s="47"/>
      <c r="Q120" s="46" t="s">
        <v>151</v>
      </c>
      <c r="R120" s="61"/>
      <c r="S120" s="235">
        <f>S95</f>
        <v>0</v>
      </c>
      <c r="T120" s="235"/>
      <c r="U120" s="235"/>
      <c r="V120" s="235">
        <f>V95</f>
        <v>0</v>
      </c>
      <c r="W120" s="235"/>
      <c r="X120" s="235">
        <f>X95</f>
        <v>0</v>
      </c>
      <c r="Y120" s="1"/>
    </row>
    <row r="121" spans="1:25" hidden="1" x14ac:dyDescent="0.35">
      <c r="A121" s="1"/>
      <c r="B121" s="203"/>
      <c r="C121" s="203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45"/>
      <c r="O121" s="45"/>
      <c r="P121" s="48"/>
      <c r="Q121" s="45"/>
      <c r="R121" s="84"/>
      <c r="S121" s="84"/>
      <c r="T121" s="84"/>
      <c r="U121" s="84"/>
      <c r="V121" s="41" t="e">
        <f>X117/(X120/12)</f>
        <v>#DIV/0!</v>
      </c>
      <c r="W121" s="84"/>
      <c r="X121" s="84"/>
      <c r="Y121" s="1"/>
    </row>
    <row r="122" spans="1:25" hidden="1" x14ac:dyDescent="0.35">
      <c r="A122" s="1"/>
      <c r="B122" s="203"/>
      <c r="C122" s="203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45"/>
      <c r="O122" s="45"/>
      <c r="P122" s="48"/>
      <c r="Q122" s="45"/>
      <c r="R122" s="84"/>
      <c r="S122" s="84"/>
      <c r="T122" s="84"/>
      <c r="U122" s="84"/>
      <c r="V122" s="190">
        <f>IFERROR(V121,0)</f>
        <v>0</v>
      </c>
      <c r="W122" s="84"/>
      <c r="X122" s="84"/>
      <c r="Y122" s="1"/>
    </row>
    <row r="123" spans="1:25" ht="19.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8"/>
      <c r="R123" s="8"/>
      <c r="S123" s="8"/>
      <c r="T123" s="8"/>
      <c r="U123" s="8"/>
      <c r="V123" s="1"/>
      <c r="W123" s="1"/>
      <c r="X123" s="1"/>
      <c r="Y123" s="1"/>
    </row>
    <row r="124" spans="1:25" x14ac:dyDescent="0.35">
      <c r="A124" s="1"/>
      <c r="B124" s="1"/>
      <c r="C124" s="1"/>
      <c r="D124" s="1"/>
      <c r="E124" s="1"/>
      <c r="F124" s="1"/>
      <c r="G124" s="1"/>
      <c r="H124" s="73"/>
      <c r="I124" s="73"/>
      <c r="J124" s="73"/>
      <c r="K124" s="73"/>
      <c r="L124" s="73"/>
      <c r="M124" s="73"/>
      <c r="N124" s="74"/>
      <c r="O124" s="74"/>
      <c r="P124" s="74"/>
      <c r="Q124" s="74"/>
      <c r="R124" s="75"/>
      <c r="S124" s="232" t="s">
        <v>165</v>
      </c>
      <c r="T124" s="75"/>
      <c r="U124" s="76"/>
      <c r="V124" s="233">
        <f>IF(V122=0,0,X117/(X120/12))</f>
        <v>0</v>
      </c>
      <c r="W124" s="234" t="s">
        <v>166</v>
      </c>
      <c r="X124" s="228"/>
      <c r="Y124" s="1"/>
    </row>
    <row r="125" spans="1:25" ht="16.5" customHeight="1" x14ac:dyDescent="0.35">
      <c r="A125" s="1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8"/>
      <c r="R125" s="8"/>
      <c r="S125" s="8"/>
      <c r="T125" s="1"/>
      <c r="U125" s="1"/>
      <c r="V125" s="1"/>
      <c r="W125" s="1"/>
      <c r="X125" s="204" t="s">
        <v>167</v>
      </c>
      <c r="Y125" s="1"/>
    </row>
    <row r="126" spans="1:25" ht="9.75" customHeight="1" x14ac:dyDescent="0.35">
      <c r="A126" s="1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8"/>
      <c r="R126" s="8"/>
      <c r="S126" s="8"/>
      <c r="T126" s="1"/>
      <c r="U126" s="1"/>
      <c r="V126" s="1"/>
      <c r="W126" s="1"/>
      <c r="X126" s="1"/>
      <c r="Y126" s="1"/>
    </row>
    <row r="127" spans="1:25" x14ac:dyDescent="0.35">
      <c r="A127" s="1"/>
      <c r="B127" s="33" t="s">
        <v>168</v>
      </c>
      <c r="C127" s="36"/>
      <c r="D127" s="37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38"/>
      <c r="P127" s="38"/>
      <c r="Q127" s="38"/>
      <c r="R127" s="38"/>
      <c r="S127" s="39"/>
      <c r="T127" s="40"/>
      <c r="U127" s="40"/>
      <c r="V127" s="1"/>
      <c r="W127" s="1"/>
      <c r="X127" s="1"/>
      <c r="Y127" s="1"/>
    </row>
    <row r="128" spans="1:25" ht="12.75" customHeight="1" x14ac:dyDescent="0.35">
      <c r="A128" s="1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1"/>
      <c r="W128" s="1"/>
      <c r="X128" s="1"/>
      <c r="Y128" s="1"/>
    </row>
    <row r="129" spans="1:28" ht="12.75" customHeight="1" x14ac:dyDescent="0.35">
      <c r="A129" s="1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1"/>
      <c r="W129" s="1"/>
      <c r="X129" s="1"/>
      <c r="Y129" s="1"/>
    </row>
    <row r="130" spans="1:28" ht="12.75" customHeight="1" x14ac:dyDescent="0.35">
      <c r="A130" s="1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1"/>
      <c r="W130" s="1"/>
      <c r="X130" s="1"/>
      <c r="Y130" s="1"/>
    </row>
    <row r="131" spans="1:28" ht="12.75" customHeight="1" x14ac:dyDescent="0.35">
      <c r="A131" s="1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1"/>
      <c r="W131" s="1"/>
      <c r="X131" s="1"/>
      <c r="Y131" s="1"/>
    </row>
    <row r="132" spans="1:28" ht="12.75" customHeight="1" x14ac:dyDescent="0.35">
      <c r="A132" s="1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1"/>
      <c r="W132" s="1"/>
      <c r="X132" s="1"/>
      <c r="Y132" s="1"/>
    </row>
    <row r="133" spans="1:28" ht="12.75" customHeight="1" x14ac:dyDescent="0.35">
      <c r="A133" s="1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1"/>
      <c r="W133" s="1"/>
      <c r="X133" s="1"/>
      <c r="Y133" s="1"/>
    </row>
    <row r="134" spans="1:28" ht="19.5" customHeight="1" x14ac:dyDescent="0.35">
      <c r="A134" s="1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1"/>
      <c r="W134" s="1"/>
      <c r="X134" s="1"/>
      <c r="Y134" s="1"/>
    </row>
    <row r="135" spans="1:28" ht="15.5" x14ac:dyDescent="0.35">
      <c r="A135" s="1"/>
      <c r="B135" s="112" t="s">
        <v>169</v>
      </c>
      <c r="C135" s="112"/>
      <c r="D135" s="112"/>
      <c r="E135" s="112"/>
      <c r="F135" s="266"/>
      <c r="G135" s="266"/>
      <c r="H135" s="266"/>
      <c r="I135" s="266"/>
      <c r="J135" s="266"/>
      <c r="K135" s="266"/>
      <c r="L135" s="266"/>
      <c r="M135" s="266"/>
      <c r="N135" s="266"/>
      <c r="O135" s="266"/>
      <c r="P135" s="266"/>
      <c r="Q135" s="266"/>
      <c r="R135" s="266"/>
      <c r="S135" s="266"/>
      <c r="T135" s="266"/>
      <c r="U135" s="266"/>
      <c r="V135" s="266"/>
      <c r="W135" s="1"/>
      <c r="X135" s="1"/>
      <c r="Y135" s="1"/>
    </row>
    <row r="136" spans="1:28" ht="10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8" spans="1:28" ht="7.5" customHeight="1" x14ac:dyDescent="0.35"/>
    <row r="143" spans="1:28" x14ac:dyDescent="0.35">
      <c r="AA143" s="89" t="s">
        <v>170</v>
      </c>
    </row>
    <row r="144" spans="1:28" x14ac:dyDescent="0.35">
      <c r="AA144" s="17">
        <v>1</v>
      </c>
      <c r="AB144" s="80"/>
    </row>
    <row r="146" spans="27:41" x14ac:dyDescent="0.35">
      <c r="AA146" s="1" t="s">
        <v>171</v>
      </c>
      <c r="AB146" s="1"/>
      <c r="AD146" s="21" t="s">
        <v>172</v>
      </c>
      <c r="AE146" s="21"/>
      <c r="AF146" s="21"/>
      <c r="AH146" s="21" t="s">
        <v>173</v>
      </c>
      <c r="AI146" s="21"/>
      <c r="AK146" s="21" t="s">
        <v>174</v>
      </c>
      <c r="AL146" s="21"/>
      <c r="AM146" s="21"/>
      <c r="AN146" s="21"/>
      <c r="AO146" s="21"/>
    </row>
    <row r="147" spans="27:41" x14ac:dyDescent="0.35">
      <c r="AA147" s="1"/>
      <c r="AB147" s="1"/>
      <c r="AD147" s="21"/>
      <c r="AE147" s="21"/>
      <c r="AF147" s="21"/>
      <c r="AH147" s="21"/>
      <c r="AI147" s="21"/>
      <c r="AK147" s="21"/>
      <c r="AL147" s="21"/>
      <c r="AM147" s="21"/>
      <c r="AN147" s="21" t="s">
        <v>175</v>
      </c>
      <c r="AO147" s="21"/>
    </row>
    <row r="148" spans="27:41" x14ac:dyDescent="0.35">
      <c r="AA148" s="1" t="s">
        <v>176</v>
      </c>
      <c r="AB148" s="36" t="s">
        <v>175</v>
      </c>
      <c r="AD148" s="21" t="s">
        <v>177</v>
      </c>
      <c r="AE148" s="83" t="s">
        <v>175</v>
      </c>
      <c r="AF148" s="83" t="s">
        <v>178</v>
      </c>
      <c r="AH148" s="165" t="s">
        <v>179</v>
      </c>
      <c r="AI148" s="166" t="s">
        <v>175</v>
      </c>
      <c r="AK148" s="21" t="s">
        <v>180</v>
      </c>
      <c r="AL148" s="21">
        <v>2025</v>
      </c>
      <c r="AM148" s="21">
        <v>2027</v>
      </c>
      <c r="AN148" s="21">
        <v>2030</v>
      </c>
      <c r="AO148" s="21">
        <v>2033</v>
      </c>
    </row>
    <row r="149" spans="27:41" x14ac:dyDescent="0.35">
      <c r="AA149" s="1"/>
      <c r="AB149" s="1"/>
      <c r="AD149" s="21"/>
      <c r="AE149" s="21"/>
      <c r="AF149" s="21"/>
      <c r="AH149" s="165"/>
      <c r="AI149" s="21"/>
      <c r="AK149" s="21"/>
      <c r="AL149" s="21"/>
      <c r="AM149" s="21"/>
      <c r="AN149" s="21"/>
      <c r="AO149" s="21"/>
    </row>
    <row r="150" spans="27:41" x14ac:dyDescent="0.35">
      <c r="AA150" s="168" t="s">
        <v>117</v>
      </c>
      <c r="AB150" s="85">
        <v>0.37</v>
      </c>
      <c r="AD150" s="165" t="s">
        <v>181</v>
      </c>
      <c r="AE150" s="169">
        <v>11</v>
      </c>
      <c r="AF150" s="169">
        <v>2.1</v>
      </c>
      <c r="AH150" s="167" t="s">
        <v>182</v>
      </c>
      <c r="AI150" s="115">
        <v>2.1999999999999999E-2</v>
      </c>
      <c r="AK150" s="165" t="s">
        <v>65</v>
      </c>
      <c r="AL150" s="21">
        <v>3.5</v>
      </c>
      <c r="AM150" s="21">
        <v>2.8</v>
      </c>
      <c r="AN150" s="21">
        <v>2.5</v>
      </c>
      <c r="AO150" s="21">
        <v>2.2999999999999998</v>
      </c>
    </row>
    <row r="151" spans="27:41" x14ac:dyDescent="0.35">
      <c r="AA151" s="168" t="s">
        <v>183</v>
      </c>
      <c r="AB151" s="85">
        <v>0.5</v>
      </c>
      <c r="AD151" s="165" t="s">
        <v>184</v>
      </c>
      <c r="AE151" s="169">
        <v>13</v>
      </c>
      <c r="AF151" s="169">
        <v>2.2999999999999998</v>
      </c>
      <c r="AH151" s="167" t="s">
        <v>75</v>
      </c>
      <c r="AI151" s="115">
        <v>1.6E-2</v>
      </c>
      <c r="AK151" s="165" t="s">
        <v>185</v>
      </c>
      <c r="AL151" s="21">
        <v>3.5</v>
      </c>
      <c r="AM151" s="21">
        <v>3.1</v>
      </c>
      <c r="AN151" s="21">
        <v>3</v>
      </c>
      <c r="AO151" s="21">
        <v>2.7</v>
      </c>
    </row>
    <row r="152" spans="27:41" x14ac:dyDescent="0.35">
      <c r="AA152" s="168" t="s">
        <v>186</v>
      </c>
      <c r="AB152" s="85">
        <v>0.55000000000000004</v>
      </c>
      <c r="AD152" s="165" t="s">
        <v>187</v>
      </c>
      <c r="AE152" s="169">
        <v>14</v>
      </c>
      <c r="AF152" s="169">
        <v>2.5</v>
      </c>
      <c r="AH152" s="167" t="s">
        <v>76</v>
      </c>
      <c r="AI152" s="115">
        <v>1.7000000000000001E-2</v>
      </c>
      <c r="AK152" s="165" t="s">
        <v>188</v>
      </c>
      <c r="AL152" s="21">
        <v>3.5</v>
      </c>
      <c r="AM152" s="21">
        <v>2.5</v>
      </c>
      <c r="AN152" s="21">
        <v>2.5</v>
      </c>
      <c r="AO152" s="21">
        <v>2.5</v>
      </c>
    </row>
    <row r="153" spans="27:41" x14ac:dyDescent="0.35">
      <c r="AA153" s="168" t="s">
        <v>189</v>
      </c>
      <c r="AB153" s="85">
        <v>0.61</v>
      </c>
      <c r="AD153" s="165" t="s">
        <v>105</v>
      </c>
      <c r="AE153" s="169">
        <v>15</v>
      </c>
      <c r="AF153" s="169">
        <v>2.75</v>
      </c>
      <c r="AH153" s="167" t="s">
        <v>190</v>
      </c>
      <c r="AI153" s="115">
        <v>2.5999999999999999E-2</v>
      </c>
    </row>
    <row r="154" spans="27:41" x14ac:dyDescent="0.35">
      <c r="AD154" s="165" t="s">
        <v>191</v>
      </c>
      <c r="AE154" s="169">
        <v>19</v>
      </c>
      <c r="AF154" s="169">
        <v>3</v>
      </c>
      <c r="AH154" s="167" t="s">
        <v>192</v>
      </c>
      <c r="AI154" s="115">
        <v>2.5999999999999999E-2</v>
      </c>
    </row>
    <row r="155" spans="27:41" x14ac:dyDescent="0.35">
      <c r="AD155" s="165" t="s">
        <v>193</v>
      </c>
      <c r="AE155" s="169">
        <v>21.27</v>
      </c>
      <c r="AF155" s="169">
        <v>3.2</v>
      </c>
      <c r="AH155" s="167" t="s">
        <v>194</v>
      </c>
      <c r="AI155" s="115">
        <v>2.5999999999999999E-2</v>
      </c>
    </row>
    <row r="156" spans="27:41" x14ac:dyDescent="0.35">
      <c r="AA156" s="168" t="s">
        <v>83</v>
      </c>
      <c r="AB156" s="1"/>
      <c r="AH156" s="167" t="s">
        <v>195</v>
      </c>
      <c r="AI156" s="115">
        <v>0.04</v>
      </c>
    </row>
    <row r="157" spans="27:41" x14ac:dyDescent="0.35">
      <c r="AA157" s="1"/>
      <c r="AB157" s="1"/>
      <c r="AH157" s="167" t="s">
        <v>196</v>
      </c>
      <c r="AI157" s="115">
        <v>3.5999999999999997E-2</v>
      </c>
    </row>
    <row r="158" spans="27:41" x14ac:dyDescent="0.35">
      <c r="AA158" s="1" t="s">
        <v>197</v>
      </c>
      <c r="AB158" s="176">
        <f>MAX(Q42:X42)</f>
        <v>0</v>
      </c>
      <c r="AH158" s="167" t="s">
        <v>198</v>
      </c>
      <c r="AI158" s="115">
        <v>0.05</v>
      </c>
    </row>
    <row r="159" spans="27:41" x14ac:dyDescent="0.35">
      <c r="AH159" s="167" t="s">
        <v>199</v>
      </c>
      <c r="AI159" s="115">
        <v>4.5999999999999999E-2</v>
      </c>
    </row>
    <row r="160" spans="27:41" x14ac:dyDescent="0.35">
      <c r="AH160" s="167" t="s">
        <v>74</v>
      </c>
      <c r="AI160" s="115">
        <v>0</v>
      </c>
    </row>
    <row r="161" spans="34:35" x14ac:dyDescent="0.35">
      <c r="AH161" s="167" t="s">
        <v>77</v>
      </c>
      <c r="AI161" s="115">
        <v>0</v>
      </c>
    </row>
    <row r="162" spans="34:35" x14ac:dyDescent="0.35">
      <c r="AH162" s="167" t="s">
        <v>200</v>
      </c>
      <c r="AI162" s="115">
        <v>0</v>
      </c>
    </row>
    <row r="163" spans="34:35" x14ac:dyDescent="0.35">
      <c r="AH163" s="167" t="s">
        <v>201</v>
      </c>
      <c r="AI163" s="115">
        <v>0.11</v>
      </c>
    </row>
    <row r="164" spans="34:35" x14ac:dyDescent="0.35">
      <c r="AH164" s="167" t="s">
        <v>202</v>
      </c>
      <c r="AI164" s="115">
        <v>0.2</v>
      </c>
    </row>
  </sheetData>
  <sheetProtection sheet="1" selectLockedCells="1"/>
  <protectedRanges>
    <protectedRange sqref="F135:V135 P22:P23 R22:R23 R16:R17 U16:U17 U22:U23 W22:W23 W16:W17 J16:P17 L21:N26 I16:I20 P36 U34 R34 W34 J18:N20 O18 R19:R20 U19:U20 W19:W20 O19:P20 F15:O15 F21:K21 P34 W36 R36 U36 U38:U47 R38:R47 W38:W47 P38:P47 I36:K47 P25:P30 I22:K32 U25:U30 R25:R30 W25:W30 F34:K34 I33 K33" name="Range1"/>
    <protectedRange sqref="L48 F48 F42:F43 O39:O42 G35:K35 L46:O47 F36 O27 L28:O30 L31:N45 B68:B69 O68:O69 O44:O45 F38" name="Range1_1"/>
    <protectedRange sqref="F35 D80 F37:H37 G56:G60 H57:H60 L61:L66 N57" name="Range1_1_1"/>
    <protectedRange sqref="B8:D8" name="Range1_1_2_1"/>
  </protectedRanges>
  <mergeCells count="7">
    <mergeCell ref="F135:V135"/>
    <mergeCell ref="C5:J5"/>
    <mergeCell ref="Q11:X11"/>
    <mergeCell ref="Q50:X50"/>
    <mergeCell ref="G8:I8"/>
    <mergeCell ref="L8:N8"/>
    <mergeCell ref="B8:D8"/>
  </mergeCells>
  <phoneticPr fontId="19" type="noConversion"/>
  <conditionalFormatting sqref="Q30">
    <cfRule type="cellIs" dxfId="8" priority="15" operator="greaterThan">
      <formula>$Q$31</formula>
    </cfRule>
  </conditionalFormatting>
  <conditionalFormatting sqref="Q42:Q43">
    <cfRule type="cellIs" dxfId="7" priority="11" operator="greaterThan">
      <formula>2</formula>
    </cfRule>
  </conditionalFormatting>
  <conditionalFormatting sqref="S30">
    <cfRule type="cellIs" dxfId="6" priority="14" operator="greaterThan">
      <formula>$S$31</formula>
    </cfRule>
  </conditionalFormatting>
  <conditionalFormatting sqref="S42:S43">
    <cfRule type="cellIs" dxfId="5" priority="3" operator="greaterThan">
      <formula>2</formula>
    </cfRule>
  </conditionalFormatting>
  <conditionalFormatting sqref="V30">
    <cfRule type="cellIs" dxfId="4" priority="13" operator="greaterThan">
      <formula>$V$31</formula>
    </cfRule>
  </conditionalFormatting>
  <conditionalFormatting sqref="V42:V43">
    <cfRule type="cellIs" dxfId="3" priority="2" operator="greaterThan">
      <formula>2</formula>
    </cfRule>
  </conditionalFormatting>
  <conditionalFormatting sqref="V124">
    <cfRule type="cellIs" dxfId="2" priority="4" operator="lessThan">
      <formula>10</formula>
    </cfRule>
  </conditionalFormatting>
  <conditionalFormatting sqref="X30">
    <cfRule type="cellIs" dxfId="1" priority="12" operator="greaterThan">
      <formula>$X$31</formula>
    </cfRule>
  </conditionalFormatting>
  <conditionalFormatting sqref="X42:X43">
    <cfRule type="cellIs" dxfId="0" priority="1" operator="greaterThan">
      <formula>2</formula>
    </cfRule>
  </conditionalFormatting>
  <dataValidations count="4">
    <dataValidation type="list" allowBlank="1" showInputMessage="1" showErrorMessage="1" sqref="Q63 S63 V63 X63" xr:uid="{182FB6D9-396C-4F99-A7A5-574DC81B0345}">
      <formula1>$AA$150:$AA$153</formula1>
    </dataValidation>
    <dataValidation type="list" allowBlank="1" showInputMessage="1" showErrorMessage="1" sqref="C5" xr:uid="{D2AB010F-5EDF-444F-BF5F-F19324429B58}">
      <formula1>$AK$150:$AK$152</formula1>
    </dataValidation>
    <dataValidation type="list" allowBlank="1" showInputMessage="1" showErrorMessage="1" sqref="P15 W37 P37 R37 U37 U18 R18 W18 P18 W35 P21 U15 U21 R21 R15 W21 P35 R35 W15 U35 P24 U24 R24 W24" xr:uid="{653FACA1-A30D-4BAB-A117-5B30218A0420}">
      <formula1>$AH$150:$AH$164</formula1>
    </dataValidation>
    <dataValidation type="list" allowBlank="1" showInputMessage="1" showErrorMessage="1" sqref="Q53 X53 V53 S53" xr:uid="{9491DF4D-880B-466A-B847-757A55AC7D6A}">
      <formula1>$AD$150:$AD$155</formula1>
    </dataValidation>
  </dataValidations>
  <pageMargins left="0.23622047244094491" right="0.23622047244094491" top="0.39370078740157483" bottom="0.35433070866141736" header="0.31496062992125984" footer="0.31496062992125984"/>
  <pageSetup paperSize="9" scale="68" fitToHeight="0" orientation="portrait" r:id="rId1"/>
  <headerFooter>
    <oddFooter>&amp;Z&amp;F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F47F4F07AA11541A3B938DA56FB04BE" ma:contentTypeVersion="34" ma:contentTypeDescription="Opprett et nytt dokument." ma:contentTypeScope="" ma:versionID="f20dcc9d20bf60367cfe3e842f0ba01e">
  <xsd:schema xmlns:xsd="http://www.w3.org/2001/XMLSchema" xmlns:xs="http://www.w3.org/2001/XMLSchema" xmlns:p="http://schemas.microsoft.com/office/2006/metadata/properties" xmlns:ns2="75cae3e7-da97-4ea6-9fad-f5b7bab6e369" xmlns:ns3="62e8883c-5188-4302-a00a-120ef88c78b8" xmlns:ns4="69bfbcfc-4223-4c3c-81fa-f75989183785" targetNamespace="http://schemas.microsoft.com/office/2006/metadata/properties" ma:root="true" ma:fieldsID="580c0435e6c53aa2cb9dd2dfe8a7caab" ns2:_="" ns3:_="" ns4:_="">
    <xsd:import namespace="75cae3e7-da97-4ea6-9fad-f5b7bab6e369"/>
    <xsd:import namespace="62e8883c-5188-4302-a00a-120ef88c78b8"/>
    <xsd:import namespace="69bfbcfc-4223-4c3c-81fa-f759891837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IN_Archiving_ArchiveId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4:SharedWithUsers" minOccurs="0"/>
                <xsd:element ref="ns4:SharedWithDetails" minOccurs="0"/>
                <xsd:element ref="ns4:IN_Archiving_DocumentStatus" minOccurs="0"/>
                <xsd:element ref="ns4:IN_Archiving_SendToArchive" minOccurs="0"/>
                <xsd:element ref="ns4:IN_Archiving_Direction" minOccurs="0"/>
                <xsd:element ref="ns4:IN_Archiving_RecipiantSender" minOccurs="0"/>
                <xsd:element ref="ns4:IN_Archiving_AccessType" minOccurs="0"/>
                <xsd:element ref="ns4:IN_Archiving_ArchiveNumber" minOccurs="0"/>
                <xsd:element ref="ns4:IN_Archiving_CompletedDate" minOccurs="0"/>
                <xsd:element ref="ns4:IN_Archiving_Owner" minOccurs="0"/>
                <xsd:element ref="ns4:IN_Archiving_Archived" minOccurs="0"/>
                <xsd:element ref="ns4:IN_Archiving_OwnerLoginName" minOccurs="0"/>
                <xsd:element ref="ns4:IN_Archiving_LegalReference" minOccurs="0"/>
                <xsd:element ref="ns4:IN_Archiving_LegalReference_NO" minOccurs="0"/>
                <xsd:element ref="ns4:IN_Archiving_Filename" minOccurs="0"/>
                <xsd:element ref="ns4:IN_Archiving_ArchivedDate" minOccurs="0"/>
                <xsd:element ref="ns4:IN_Archiving_ArchivedBy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ae3e7-da97-4ea6-9fad-f5b7bab6e3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3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8" nillable="true" ma:taxonomy="true" ma:internalName="lcf76f155ced4ddcb4097134ff3c332f" ma:taxonomyFieldName="MediaServiceImageTags" ma:displayName="Bildemerkelapper" ma:readOnly="false" ma:fieldId="{5cf76f15-5ced-4ddc-b409-7134ff3c332f}" ma:taxonomyMulti="true" ma:sspId="03918563-c33c-4c1d-9189-b9eee4bdb2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e8883c-5188-4302-a00a-120ef88c78b8" elementFormDefault="qualified">
    <xsd:import namespace="http://schemas.microsoft.com/office/2006/documentManagement/types"/>
    <xsd:import namespace="http://schemas.microsoft.com/office/infopath/2007/PartnerControls"/>
    <xsd:element name="IN_Archiving_ArchiveId" ma:index="10" nillable="true" ma:displayName="Archive Number" ma:description="Case number from ePhorte" ma:internalName="Archive_x0020_Number">
      <xsd:simpleType>
        <xsd:restriction base="dms:Text">
          <xsd:maxLength value="255"/>
        </xsd:restriction>
      </xsd:simpleType>
    </xsd:element>
    <xsd:element name="TaxCatchAll" ma:index="39" nillable="true" ma:displayName="Taxonomy Catch All Column" ma:hidden="true" ma:list="{9ce8fa3c-cbfd-45ee-ae5d-fc0802c7aecb}" ma:internalName="TaxCatchAll" ma:showField="CatchAllData" ma:web="69bfbcfc-4223-4c3c-81fa-f759891837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fbcfc-4223-4c3c-81fa-f7598918378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IN_Archiving_DocumentStatus" ma:index="19" nillable="true" ma:displayName="Document Status" ma:internalName="IN_Archiving_DocumentStatus">
      <xsd:simpleType>
        <xsd:restriction base="dms:Text"/>
      </xsd:simpleType>
    </xsd:element>
    <xsd:element name="IN_Archiving_SendToArchive" ma:index="20" nillable="true" ma:displayName="Send to Archive" ma:default="0" ma:internalName="IN_Archiving_SendToArchive">
      <xsd:simpleType>
        <xsd:restriction base="dms:Boolean"/>
      </xsd:simpleType>
    </xsd:element>
    <xsd:element name="IN_Archiving_Direction" ma:index="21" nillable="true" ma:displayName="Direction" ma:internalName="IN_Archiving_Direction">
      <xsd:simpleType>
        <xsd:restriction base="dms:Text"/>
      </xsd:simpleType>
    </xsd:element>
    <xsd:element name="IN_Archiving_RecipiantSender" ma:index="22" nillable="true" ma:displayName="Recipiant/Sender" ma:internalName="IN_Archiving_RecipiantSender">
      <xsd:simpleType>
        <xsd:restriction base="dms:Text"/>
      </xsd:simpleType>
    </xsd:element>
    <xsd:element name="IN_Archiving_AccessType" ma:index="23" nillable="true" ma:displayName="Access Code" ma:internalName="IN_Archiving_AccessType">
      <xsd:simpleType>
        <xsd:restriction base="dms:Text"/>
      </xsd:simpleType>
    </xsd:element>
    <xsd:element name="IN_Archiving_ArchiveNumber" ma:index="24" nillable="true" ma:displayName="Archive Number" ma:internalName="IN_Archiving_ArchiveNumber">
      <xsd:simpleType>
        <xsd:restriction base="dms:Text"/>
      </xsd:simpleType>
    </xsd:element>
    <xsd:element name="IN_Archiving_CompletedDate" ma:index="25" nillable="true" ma:displayName="Completed Date" ma:format="DateOnly" ma:internalName="IN_Archiving_CompletedDate">
      <xsd:simpleType>
        <xsd:restriction base="dms:DateTime"/>
      </xsd:simpleType>
    </xsd:element>
    <xsd:element name="IN_Archiving_Owner" ma:index="26" nillable="true" ma:displayName="Owner" ma:internalName="IN_Archiving_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_Archiving_Archived" ma:index="27" nillable="true" ma:displayName="Archived" ma:default="0" ma:internalName="IN_Archiving_Archived">
      <xsd:simpleType>
        <xsd:restriction base="dms:Boolean"/>
      </xsd:simpleType>
    </xsd:element>
    <xsd:element name="IN_Archiving_OwnerLoginName" ma:index="28" nillable="true" ma:displayName="Owner LoginName" ma:internalName="IN_Archiving_OwnerLoginName">
      <xsd:simpleType>
        <xsd:restriction base="dms:Text"/>
      </xsd:simpleType>
    </xsd:element>
    <xsd:element name="IN_Archiving_LegalReference" ma:index="29" nillable="true" ma:displayName="Legal Reference" ma:internalName="IN_Archiving_LegalReference">
      <xsd:simpleType>
        <xsd:restriction base="dms:Note">
          <xsd:maxLength value="255"/>
        </xsd:restriction>
      </xsd:simpleType>
    </xsd:element>
    <xsd:element name="IN_Archiving_LegalReference_NO" ma:index="30" nillable="true" ma:displayName="Legal Reference NO" ma:internalName="IN_Archiving_LegalReference_NO">
      <xsd:simpleType>
        <xsd:restriction base="dms:Note">
          <xsd:maxLength value="255"/>
        </xsd:restriction>
      </xsd:simpleType>
    </xsd:element>
    <xsd:element name="IN_Archiving_Filename" ma:index="31" nillable="true" ma:displayName="Filename" ma:internalName="IN_Archiving_Filename">
      <xsd:simpleType>
        <xsd:restriction base="dms:Text"/>
      </xsd:simpleType>
    </xsd:element>
    <xsd:element name="IN_Archiving_ArchivedDate" ma:index="32" nillable="true" ma:displayName="Archived Date" ma:format="DateTime" ma:internalName="IN_Archiving_ArchivedDate">
      <xsd:simpleType>
        <xsd:restriction base="dms:DateTime"/>
      </xsd:simpleType>
    </xsd:element>
    <xsd:element name="IN_Archiving_ArchivedBy" ma:index="33" nillable="true" ma:displayName="Archived By" ma:internalName="IN_Archiving_ArchivedBy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_Archiving_ArchiveId xmlns="62e8883c-5188-4302-a00a-120ef88c78b8" xsi:nil="true"/>
    <TaxCatchAll xmlns="62e8883c-5188-4302-a00a-120ef88c78b8" xsi:nil="true"/>
    <IN_Archiving_Owner xmlns="69bfbcfc-4223-4c3c-81fa-f75989183785">
      <UserInfo>
        <DisplayName/>
        <AccountId xsi:nil="true"/>
        <AccountType/>
      </UserInfo>
    </IN_Archiving_Owner>
    <IN_Archiving_RecipiantSender xmlns="69bfbcfc-4223-4c3c-81fa-f75989183785" xsi:nil="true"/>
    <IN_Archiving_LegalReference_NO xmlns="69bfbcfc-4223-4c3c-81fa-f75989183785" xsi:nil="true"/>
    <IN_Archiving_ArchivedDate xmlns="69bfbcfc-4223-4c3c-81fa-f75989183785" xsi:nil="true"/>
    <IN_Archiving_ArchiveNumber xmlns="69bfbcfc-4223-4c3c-81fa-f75989183785" xsi:nil="true"/>
    <IN_Archiving_CompletedDate xmlns="69bfbcfc-4223-4c3c-81fa-f75989183785" xsi:nil="true"/>
    <IN_Archiving_OwnerLoginName xmlns="69bfbcfc-4223-4c3c-81fa-f75989183785" xsi:nil="true"/>
    <lcf76f155ced4ddcb4097134ff3c332f xmlns="75cae3e7-da97-4ea6-9fad-f5b7bab6e369">
      <Terms xmlns="http://schemas.microsoft.com/office/infopath/2007/PartnerControls"/>
    </lcf76f155ced4ddcb4097134ff3c332f>
    <IN_Archiving_Filename xmlns="69bfbcfc-4223-4c3c-81fa-f75989183785" xsi:nil="true"/>
    <IN_Archiving_SendToArchive xmlns="69bfbcfc-4223-4c3c-81fa-f75989183785">false</IN_Archiving_SendToArchive>
    <IN_Archiving_DocumentStatus xmlns="69bfbcfc-4223-4c3c-81fa-f75989183785" xsi:nil="true"/>
    <IN_Archiving_Archived xmlns="69bfbcfc-4223-4c3c-81fa-f75989183785">false</IN_Archiving_Archived>
    <IN_Archiving_Direction xmlns="69bfbcfc-4223-4c3c-81fa-f75989183785" xsi:nil="true"/>
    <IN_Archiving_AccessType xmlns="69bfbcfc-4223-4c3c-81fa-f75989183785" xsi:nil="true"/>
    <IN_Archiving_LegalReference xmlns="69bfbcfc-4223-4c3c-81fa-f75989183785" xsi:nil="true"/>
    <IN_Archiving_ArchivedBy xmlns="69bfbcfc-4223-4c3c-81fa-f75989183785">
      <UserInfo>
        <DisplayName/>
        <AccountId xsi:nil="true"/>
        <AccountType/>
      </UserInfo>
    </IN_Archiving_ArchivedBy>
  </documentManagement>
</p:properties>
</file>

<file path=customXml/itemProps1.xml><?xml version="1.0" encoding="utf-8"?>
<ds:datastoreItem xmlns:ds="http://schemas.openxmlformats.org/officeDocument/2006/customXml" ds:itemID="{42B29C6F-2D29-4387-8A31-78E10D14B5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744E61-151D-4A56-A82A-73431DE2A7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cae3e7-da97-4ea6-9fad-f5b7bab6e369"/>
    <ds:schemaRef ds:uri="62e8883c-5188-4302-a00a-120ef88c78b8"/>
    <ds:schemaRef ds:uri="69bfbcfc-4223-4c3c-81fa-f759891837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FE2BF0-9C88-44C9-A45C-1B28DA7380B4}">
  <ds:schemaRefs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69bfbcfc-4223-4c3c-81fa-f75989183785"/>
    <ds:schemaRef ds:uri="62e8883c-5188-4302-a00a-120ef88c78b8"/>
    <ds:schemaRef ds:uri="75cae3e7-da97-4ea6-9fad-f5b7bab6e369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Jordbruksareal og mjølkekvote</vt:lpstr>
      <vt:lpstr>Spreieareal og lagerkapasitet</vt:lpstr>
    </vt:vector>
  </TitlesOfParts>
  <Manager/>
  <Company>Innovasjon Norge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Vemund Aartun</dc:creator>
  <cp:keywords/>
  <dc:description/>
  <cp:lastModifiedBy>Rannveig Mølmen Nergården</cp:lastModifiedBy>
  <cp:revision/>
  <dcterms:created xsi:type="dcterms:W3CDTF">2012-03-22T14:18:45Z</dcterms:created>
  <dcterms:modified xsi:type="dcterms:W3CDTF">2025-12-18T08:48:02Z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cba7332-1be0-430e-aa19-ed0aa2128bff_Enabled">
    <vt:lpwstr>true</vt:lpwstr>
  </property>
  <property fmtid="{D5CDD505-2E9C-101B-9397-08002B2CF9AE}" pid="3" name="MSIP_Label_bcba7332-1be0-430e-aa19-ed0aa2128bff_SetDate">
    <vt:lpwstr>2024-01-15T14:48:55Z</vt:lpwstr>
  </property>
  <property fmtid="{D5CDD505-2E9C-101B-9397-08002B2CF9AE}" pid="4" name="MSIP_Label_bcba7332-1be0-430e-aa19-ed0aa2128bff_Method">
    <vt:lpwstr>Standard</vt:lpwstr>
  </property>
  <property fmtid="{D5CDD505-2E9C-101B-9397-08002B2CF9AE}" pid="5" name="MSIP_Label_bcba7332-1be0-430e-aa19-ed0aa2128bff_Name">
    <vt:lpwstr>Internal</vt:lpwstr>
  </property>
  <property fmtid="{D5CDD505-2E9C-101B-9397-08002B2CF9AE}" pid="6" name="MSIP_Label_bcba7332-1be0-430e-aa19-ed0aa2128bff_SiteId">
    <vt:lpwstr>c39d49f7-9eed-4307-b032-bb28f3cf9d79</vt:lpwstr>
  </property>
  <property fmtid="{D5CDD505-2E9C-101B-9397-08002B2CF9AE}" pid="7" name="MSIP_Label_bcba7332-1be0-430e-aa19-ed0aa2128bff_ActionId">
    <vt:lpwstr>941126f4-0fb7-47d6-8998-623950cd7fcf</vt:lpwstr>
  </property>
  <property fmtid="{D5CDD505-2E9C-101B-9397-08002B2CF9AE}" pid="8" name="MSIP_Label_bcba7332-1be0-430e-aa19-ed0aa2128bff_ContentBits">
    <vt:lpwstr>0</vt:lpwstr>
  </property>
  <property fmtid="{D5CDD505-2E9C-101B-9397-08002B2CF9AE}" pid="9" name="ContentTypeId">
    <vt:lpwstr>0x010100CF47F4F07AA11541A3B938DA56FB04BE</vt:lpwstr>
  </property>
  <property fmtid="{D5CDD505-2E9C-101B-9397-08002B2CF9AE}" pid="10" name="MediaServiceImageTags">
    <vt:lpwstr/>
  </property>
</Properties>
</file>