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420" windowWidth="19320" windowHeight="13110" activeTab="0"/>
  </bookViews>
  <sheets>
    <sheet name="Sheet1" sheetId="1" r:id="rId1"/>
    <sheet name="Sheet2" sheetId="2" r:id="rId2"/>
    <sheet name="Sheet3" sheetId="3" r:id="rId3"/>
  </sheets>
  <externalReferences>
    <externalReference r:id="rId6"/>
  </externalReferences>
  <definedNames/>
  <calcPr fullCalcOnLoad="1"/>
</workbook>
</file>

<file path=xl/sharedStrings.xml><?xml version="1.0" encoding="utf-8"?>
<sst xmlns="http://schemas.openxmlformats.org/spreadsheetml/2006/main" count="113" uniqueCount="104">
  <si>
    <t>STIFTELSEN NORGES TURISTRÅD</t>
  </si>
  <si>
    <t>RESULTATREGNSKAP</t>
  </si>
  <si>
    <t>Note</t>
  </si>
  <si>
    <t xml:space="preserve"> </t>
  </si>
  <si>
    <t>DRIFTSINNTEKTER</t>
  </si>
  <si>
    <t>Næringsinntekter</t>
  </si>
  <si>
    <t>Landbruksmidler</t>
  </si>
  <si>
    <t>Statsbevilgning NHD</t>
  </si>
  <si>
    <t>Annen offentlig inntekt</t>
  </si>
  <si>
    <t>Overf. midler fra foreg. år/Periodiserte inntekter</t>
  </si>
  <si>
    <t>Sum driftsinntekter</t>
  </si>
  <si>
    <t>DRIFTSKOSTNADER</t>
  </si>
  <si>
    <t>Markedsføringskostnader</t>
  </si>
  <si>
    <t>Personalkostnad</t>
  </si>
  <si>
    <t>5, 6, 11</t>
  </si>
  <si>
    <t>Avskrivninger</t>
  </si>
  <si>
    <t>Annen driftskostnad</t>
  </si>
  <si>
    <t>11</t>
  </si>
  <si>
    <t>Sum driftskostnader</t>
  </si>
  <si>
    <t>Driftsresultat</t>
  </si>
  <si>
    <t>FINANSPOSTER</t>
  </si>
  <si>
    <t>Finansinntekt</t>
  </si>
  <si>
    <t>Finanskostnad</t>
  </si>
  <si>
    <t>Sum finansposter</t>
  </si>
  <si>
    <t>Årsresultat</t>
  </si>
  <si>
    <t>BALANSE pr 31.12.</t>
  </si>
  <si>
    <t>EIENDELER</t>
  </si>
  <si>
    <t>Anleggsmidler</t>
  </si>
  <si>
    <t>Varige driftsmidler</t>
  </si>
  <si>
    <t>Transportmidler, driftsløsøre, inventar, kontormaskiner o l</t>
  </si>
  <si>
    <t>Sum varige driftsmidler</t>
  </si>
  <si>
    <t>Finansielle anleggsmidler</t>
  </si>
  <si>
    <t>Investeringer i datterselskap</t>
  </si>
  <si>
    <t>Lån til foretak i samme konsern</t>
  </si>
  <si>
    <t>Depositum</t>
  </si>
  <si>
    <t>Sum finansielle anleggsmidler</t>
  </si>
  <si>
    <t>Sum anleggsmidler</t>
  </si>
  <si>
    <t>Omløpsmidler</t>
  </si>
  <si>
    <t>Varer</t>
  </si>
  <si>
    <t>Fordringer</t>
  </si>
  <si>
    <t>Kundefordringer</t>
  </si>
  <si>
    <t>Andre fordringer</t>
  </si>
  <si>
    <t>Utført, ikke fakturert produksjon</t>
  </si>
  <si>
    <t>Sum fordringer</t>
  </si>
  <si>
    <t>Bankinnskudd, kontanter og lignende</t>
  </si>
  <si>
    <t>Sum omløpsmidler</t>
  </si>
  <si>
    <t>Sum eiendeler</t>
  </si>
  <si>
    <t>2003</t>
  </si>
  <si>
    <t>2002</t>
  </si>
  <si>
    <t>EGENKAPITAL OG GJELD</t>
  </si>
  <si>
    <t>Egenkapital</t>
  </si>
  <si>
    <t>Innskutt egenkapital</t>
  </si>
  <si>
    <t>Grunnkapital</t>
  </si>
  <si>
    <t>9</t>
  </si>
  <si>
    <t>Sum innskutt egenkapital</t>
  </si>
  <si>
    <t>Opptjent egenkapital</t>
  </si>
  <si>
    <t>Annen egenkapital</t>
  </si>
  <si>
    <t>Sum opptjent egenkapital</t>
  </si>
  <si>
    <t>Sum egenkapital</t>
  </si>
  <si>
    <t>Gjeld</t>
  </si>
  <si>
    <t>Avsetninger for forpliktelser</t>
  </si>
  <si>
    <t>Netto pensjonsforpliktelser</t>
  </si>
  <si>
    <t>5, 6</t>
  </si>
  <si>
    <t>Sum avsetninger for forpliktelser</t>
  </si>
  <si>
    <t>Kortsiktig gjeld</t>
  </si>
  <si>
    <t>Leverandørgjeld</t>
  </si>
  <si>
    <t>Skyldig offentlige avgifter</t>
  </si>
  <si>
    <t>Annen kortsiktig gjeld</t>
  </si>
  <si>
    <t>Forskuddsfakturerte prosjekter</t>
  </si>
  <si>
    <t>Sum kortsiktig gjeld</t>
  </si>
  <si>
    <t>Sum gjeld</t>
  </si>
  <si>
    <t>Sum egenkapital og gjeld</t>
  </si>
  <si>
    <t xml:space="preserve">                     Oslo, 1. mars 2004</t>
  </si>
  <si>
    <t xml:space="preserve">               I styret for Norges Turistråd</t>
  </si>
  <si>
    <t xml:space="preserve">                   Styrets nestleder</t>
  </si>
  <si>
    <t>Jan Kåre Gundegjerde</t>
  </si>
  <si>
    <t>Leif Leganger</t>
  </si>
  <si>
    <t xml:space="preserve">             ____________________</t>
  </si>
  <si>
    <t>Kontantstrømoppstilling</t>
  </si>
  <si>
    <t>Kontantstrømmer fra operasjonelle aktiviteter</t>
  </si>
  <si>
    <t>Årets resultat</t>
  </si>
  <si>
    <t>Tap/gevinst ved salg av anleggsmidler</t>
  </si>
  <si>
    <t>Ordinære avskrivninger</t>
  </si>
  <si>
    <t>Endring varelager, kundefordringer og leverandørgjeld</t>
  </si>
  <si>
    <t>Forskjell kostnadsført pensjon - betalte premier o.l.</t>
  </si>
  <si>
    <t>Effekt valutakursendringer</t>
  </si>
  <si>
    <t>Endring i andre tidsavgrensningsposter</t>
  </si>
  <si>
    <t>Netto kontantstrøm fra operasjonelle aktiviteter</t>
  </si>
  <si>
    <t>Kontantstrømmer fra investeringsaktiviteter</t>
  </si>
  <si>
    <t>Innbetalinger ved salg av varige driftsmidler</t>
  </si>
  <si>
    <t>Utbetalinger ved kjøp av varige driftsmidler</t>
  </si>
  <si>
    <t>Endring andre investeringer</t>
  </si>
  <si>
    <t>Netto kontantstrøm fra investeringsaktiviteter</t>
  </si>
  <si>
    <t>Netto endring i kontanter og kontantekv.</t>
  </si>
  <si>
    <t>Beholdning av kontanter og kontantekv. 1.1.</t>
  </si>
  <si>
    <t>Beholdning av kontanter og kontantekv. 31.12</t>
  </si>
  <si>
    <t xml:space="preserve">                                         Elin Bolann</t>
  </si>
  <si>
    <t xml:space="preserve">  Styrets leder</t>
  </si>
  <si>
    <t xml:space="preserve">                              Arne Skauge</t>
  </si>
  <si>
    <t xml:space="preserve">                                Anine Røssum</t>
  </si>
  <si>
    <t>Terje Devold</t>
  </si>
  <si>
    <t xml:space="preserve">                                    Adm. direktør</t>
  </si>
  <si>
    <t xml:space="preserve">     Liv Kindem</t>
  </si>
  <si>
    <t xml:space="preserve">                                         Svein-Erik Ovesen</t>
  </si>
</sst>
</file>

<file path=xl/styles.xml><?xml version="1.0" encoding="utf-8"?>
<styleSheet xmlns="http://schemas.openxmlformats.org/spreadsheetml/2006/main">
  <numFmts count="13">
    <numFmt numFmtId="5" formatCode="&quot;kr&quot;\ #,##0_);\(&quot;kr&quot;\ #,##0\)"/>
    <numFmt numFmtId="6" formatCode="&quot;kr&quot;\ #,##0_);[Red]\(&quot;kr&quot;\ #,##0\)"/>
    <numFmt numFmtId="7" formatCode="&quot;kr&quot;\ #,##0.00_);\(&quot;kr&quot;\ #,##0.00\)"/>
    <numFmt numFmtId="8" formatCode="&quot;kr&quot;\ #,##0.00_);[Red]\(&quot;kr&quot;\ #,##0.00\)"/>
    <numFmt numFmtId="42" formatCode="_(&quot;kr&quot;\ * #,##0_);_(&quot;kr&quot;\ * \(#,##0\);_(&quot;kr&quot;\ * &quot;-&quot;_);_(@_)"/>
    <numFmt numFmtId="41" formatCode="_(* #,##0_);_(* \(#,##0\);_(* &quot;-&quot;_);_(@_)"/>
    <numFmt numFmtId="44" formatCode="_(&quot;kr&quot;\ * #,##0.00_);_(&quot;kr&quot;\ * \(#,##0.00\);_(&quot;kr&quot;\ * &quot;-&quot;??_);_(@_)"/>
    <numFmt numFmtId="43" formatCode="_(* #,##0.00_);_(* \(#,##0.00\);_(* &quot;-&quot;??_);_(@_)"/>
    <numFmt numFmtId="164" formatCode="#,##0_);[Red]\(#,##0\);\-___)"/>
    <numFmt numFmtId="165" formatCode="0_)"/>
    <numFmt numFmtId="166" formatCode="#,##0\ ;\(#,##0\)"/>
    <numFmt numFmtId="167" formatCode="_ * #,##0_ ;_ * \-#,##0_ ;_ * &quot;-&quot;??_ ;_ @_ "/>
    <numFmt numFmtId="168" formatCode="0.0\ %"/>
  </numFmts>
  <fonts count="17">
    <font>
      <sz val="10"/>
      <name val="Arial"/>
      <family val="0"/>
    </font>
    <font>
      <b/>
      <sz val="16"/>
      <name val="Times New Roman"/>
      <family val="1"/>
    </font>
    <font>
      <b/>
      <sz val="14"/>
      <name val="Times New Roman"/>
      <family val="1"/>
    </font>
    <font>
      <b/>
      <sz val="12"/>
      <name val="Times New Roman"/>
      <family val="0"/>
    </font>
    <font>
      <sz val="12"/>
      <name val="Times New Roman"/>
      <family val="1"/>
    </font>
    <font>
      <i/>
      <sz val="12"/>
      <name val="Times New Roman"/>
      <family val="1"/>
    </font>
    <font>
      <b/>
      <i/>
      <sz val="12"/>
      <name val="Times New Roman"/>
      <family val="0"/>
    </font>
    <font>
      <b/>
      <sz val="18"/>
      <name val="Times New Roman"/>
      <family val="0"/>
    </font>
    <font>
      <sz val="14"/>
      <name val="Times New Roman"/>
      <family val="0"/>
    </font>
    <font>
      <b/>
      <sz val="9"/>
      <name val="Times New Roman"/>
      <family val="0"/>
    </font>
    <font>
      <b/>
      <sz val="10"/>
      <name val="Times New Roman"/>
      <family val="0"/>
    </font>
    <font>
      <sz val="8"/>
      <name val="Times New Roman"/>
      <family val="0"/>
    </font>
    <font>
      <sz val="10"/>
      <name val="Times New Roman"/>
      <family val="0"/>
    </font>
    <font>
      <b/>
      <sz val="11"/>
      <name val="Times New Roman"/>
      <family val="1"/>
    </font>
    <font>
      <sz val="11"/>
      <name val="Times New Roman"/>
      <family val="0"/>
    </font>
    <font>
      <u val="single"/>
      <sz val="10"/>
      <color indexed="12"/>
      <name val="Arial"/>
      <family val="0"/>
    </font>
    <font>
      <u val="single"/>
      <sz val="10"/>
      <color indexed="36"/>
      <name val="Arial"/>
      <family val="0"/>
    </font>
  </fonts>
  <fills count="3">
    <fill>
      <patternFill/>
    </fill>
    <fill>
      <patternFill patternType="gray125"/>
    </fill>
    <fill>
      <patternFill patternType="solid">
        <fgColor indexed="9"/>
        <bgColor indexed="64"/>
      </patternFill>
    </fill>
  </fills>
  <borders count="5">
    <border>
      <left/>
      <right/>
      <top/>
      <bottom/>
      <diagonal/>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color indexed="63"/>
      </top>
      <bottom style="double"/>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9" fontId="0" fillId="0" borderId="0" applyFont="0" applyFill="0" applyBorder="0" applyAlignment="0" applyProtection="0"/>
  </cellStyleXfs>
  <cellXfs count="66">
    <xf numFmtId="0" fontId="0" fillId="0" borderId="0" xfId="0" applyAlignment="1">
      <alignment/>
    </xf>
    <xf numFmtId="164" fontId="0" fillId="0" borderId="0" xfId="0" applyNumberFormat="1" applyAlignment="1">
      <alignment/>
    </xf>
    <xf numFmtId="164" fontId="1" fillId="0" borderId="0" xfId="0" applyNumberFormat="1" applyFont="1" applyAlignment="1">
      <alignment/>
    </xf>
    <xf numFmtId="164" fontId="2" fillId="0" borderId="0" xfId="0" applyNumberFormat="1" applyFont="1" applyAlignment="1">
      <alignment/>
    </xf>
    <xf numFmtId="164" fontId="3" fillId="2" borderId="0" xfId="0" applyNumberFormat="1" applyFont="1" applyFill="1" applyAlignment="1">
      <alignment horizontal="center"/>
    </xf>
    <xf numFmtId="165" fontId="3" fillId="0" borderId="0" xfId="0" applyNumberFormat="1" applyFont="1" applyAlignment="1">
      <alignment horizontal="center"/>
    </xf>
    <xf numFmtId="164" fontId="4" fillId="0" borderId="0" xfId="0" applyNumberFormat="1" applyFont="1" applyAlignment="1">
      <alignment/>
    </xf>
    <xf numFmtId="0" fontId="3" fillId="2" borderId="0" xfId="0" applyNumberFormat="1" applyFont="1" applyFill="1" applyAlignment="1">
      <alignment horizontal="center"/>
    </xf>
    <xf numFmtId="164" fontId="3" fillId="0" borderId="0" xfId="0" applyNumberFormat="1" applyFont="1" applyAlignment="1">
      <alignment/>
    </xf>
    <xf numFmtId="164" fontId="5" fillId="0" borderId="0" xfId="0" applyNumberFormat="1" applyFont="1" applyAlignment="1">
      <alignment/>
    </xf>
    <xf numFmtId="164" fontId="3" fillId="0" borderId="0" xfId="0" applyNumberFormat="1" applyFont="1" applyAlignment="1">
      <alignment/>
    </xf>
    <xf numFmtId="3" fontId="4" fillId="0" borderId="0" xfId="0" applyNumberFormat="1" applyFont="1" applyAlignment="1">
      <alignment/>
    </xf>
    <xf numFmtId="3" fontId="0" fillId="0" borderId="0" xfId="0" applyNumberFormat="1" applyAlignment="1">
      <alignment/>
    </xf>
    <xf numFmtId="3" fontId="3" fillId="0" borderId="1" xfId="0" applyNumberFormat="1" applyFont="1" applyBorder="1" applyAlignment="1">
      <alignment/>
    </xf>
    <xf numFmtId="3" fontId="5" fillId="0" borderId="0" xfId="0" applyNumberFormat="1" applyFont="1" applyAlignment="1">
      <alignment/>
    </xf>
    <xf numFmtId="3" fontId="3" fillId="0" borderId="0" xfId="0" applyNumberFormat="1" applyFont="1" applyAlignment="1">
      <alignment/>
    </xf>
    <xf numFmtId="49" fontId="3" fillId="2" borderId="0" xfId="0" applyNumberFormat="1" applyFont="1" applyFill="1" applyAlignment="1">
      <alignment horizontal="center"/>
    </xf>
    <xf numFmtId="3" fontId="3" fillId="0" borderId="2" xfId="0" applyNumberFormat="1" applyFont="1" applyBorder="1" applyAlignment="1">
      <alignment/>
    </xf>
    <xf numFmtId="3" fontId="3" fillId="0" borderId="0" xfId="0" applyNumberFormat="1" applyFont="1" applyAlignment="1">
      <alignment/>
    </xf>
    <xf numFmtId="165" fontId="3" fillId="0" borderId="0" xfId="0" applyNumberFormat="1" applyFont="1" applyAlignment="1" quotePrefix="1">
      <alignment horizontal="right"/>
    </xf>
    <xf numFmtId="164" fontId="3" fillId="2" borderId="0" xfId="0" applyNumberFormat="1" applyFont="1" applyFill="1" applyAlignment="1">
      <alignment/>
    </xf>
    <xf numFmtId="164" fontId="6" fillId="0" borderId="0" xfId="0" applyNumberFormat="1" applyFont="1" applyAlignment="1">
      <alignment/>
    </xf>
    <xf numFmtId="164" fontId="6" fillId="2" borderId="0" xfId="0" applyNumberFormat="1" applyFont="1" applyFill="1" applyAlignment="1">
      <alignment horizontal="center"/>
    </xf>
    <xf numFmtId="164" fontId="5" fillId="0" borderId="0" xfId="0" applyNumberFormat="1" applyFont="1" applyAlignment="1">
      <alignment/>
    </xf>
    <xf numFmtId="164" fontId="3" fillId="0" borderId="3" xfId="0" applyNumberFormat="1" applyFont="1" applyBorder="1" applyAlignment="1">
      <alignment/>
    </xf>
    <xf numFmtId="164" fontId="3" fillId="0" borderId="0" xfId="0" applyNumberFormat="1" applyFont="1" applyBorder="1" applyAlignment="1">
      <alignment/>
    </xf>
    <xf numFmtId="164" fontId="6" fillId="0" borderId="2" xfId="0" applyNumberFormat="1" applyFont="1" applyBorder="1" applyAlignment="1">
      <alignment/>
    </xf>
    <xf numFmtId="164" fontId="6" fillId="0" borderId="0" xfId="0" applyNumberFormat="1" applyFont="1" applyBorder="1" applyAlignment="1">
      <alignment/>
    </xf>
    <xf numFmtId="164" fontId="3" fillId="0" borderId="2" xfId="0" applyNumberFormat="1" applyFont="1" applyBorder="1" applyAlignment="1">
      <alignment/>
    </xf>
    <xf numFmtId="164" fontId="3" fillId="0" borderId="4" xfId="0" applyNumberFormat="1" applyFont="1" applyBorder="1" applyAlignment="1">
      <alignment/>
    </xf>
    <xf numFmtId="164" fontId="0" fillId="0" borderId="0" xfId="0" applyNumberFormat="1" applyBorder="1" applyAlignment="1">
      <alignment/>
    </xf>
    <xf numFmtId="49" fontId="3" fillId="0" borderId="0" xfId="0" applyNumberFormat="1" applyFont="1" applyAlignment="1">
      <alignment horizontal="right"/>
    </xf>
    <xf numFmtId="165" fontId="3" fillId="0" borderId="0" xfId="0" applyNumberFormat="1" applyFont="1" applyBorder="1" applyAlignment="1">
      <alignment/>
    </xf>
    <xf numFmtId="164" fontId="4" fillId="0" borderId="0" xfId="0" applyNumberFormat="1" applyFont="1" applyAlignment="1">
      <alignment/>
    </xf>
    <xf numFmtId="164" fontId="4" fillId="0" borderId="0" xfId="0" applyNumberFormat="1" applyFont="1" applyBorder="1" applyAlignment="1">
      <alignment/>
    </xf>
    <xf numFmtId="164" fontId="3" fillId="2" borderId="0" xfId="0" applyNumberFormat="1" applyFont="1" applyFill="1" applyAlignment="1">
      <alignment horizontal="center"/>
    </xf>
    <xf numFmtId="164" fontId="0" fillId="0" borderId="2" xfId="0" applyNumberFormat="1" applyBorder="1" applyAlignment="1">
      <alignment/>
    </xf>
    <xf numFmtId="164" fontId="0" fillId="0" borderId="0" xfId="0" applyNumberFormat="1" applyAlignment="1">
      <alignment horizontal="center"/>
    </xf>
    <xf numFmtId="164" fontId="0" fillId="2" borderId="0" xfId="0" applyNumberFormat="1" applyFill="1" applyAlignment="1">
      <alignment/>
    </xf>
    <xf numFmtId="164" fontId="4" fillId="0" borderId="0" xfId="0" applyNumberFormat="1" applyFont="1" applyAlignment="1">
      <alignment/>
    </xf>
    <xf numFmtId="164" fontId="3" fillId="2" borderId="0" xfId="0" applyNumberFormat="1" applyFont="1" applyFill="1" applyBorder="1" applyAlignment="1">
      <alignment horizontal="center"/>
    </xf>
    <xf numFmtId="164" fontId="4" fillId="2" borderId="0" xfId="0" applyNumberFormat="1" applyFont="1" applyFill="1" applyBorder="1" applyAlignment="1">
      <alignment horizontal="left"/>
    </xf>
    <xf numFmtId="164" fontId="0" fillId="0" borderId="0" xfId="0" applyNumberFormat="1" applyFill="1" applyBorder="1" applyAlignment="1">
      <alignment/>
    </xf>
    <xf numFmtId="164" fontId="0" fillId="0" borderId="0" xfId="0" applyNumberFormat="1" applyBorder="1" applyAlignment="1">
      <alignment horizontal="center"/>
    </xf>
    <xf numFmtId="0" fontId="0" fillId="0" borderId="0" xfId="0" applyBorder="1" applyAlignment="1">
      <alignment/>
    </xf>
    <xf numFmtId="0" fontId="7" fillId="0" borderId="0" xfId="0" applyFont="1" applyAlignment="1">
      <alignment/>
    </xf>
    <xf numFmtId="38" fontId="8" fillId="0" borderId="0" xfId="0" applyNumberFormat="1" applyFont="1" applyBorder="1" applyAlignment="1" applyProtection="1">
      <alignment horizontal="center"/>
      <protection/>
    </xf>
    <xf numFmtId="38" fontId="3" fillId="0" borderId="0" xfId="0" applyNumberFormat="1" applyFont="1" applyBorder="1" applyAlignment="1" applyProtection="1">
      <alignment horizontal="centerContinuous"/>
      <protection/>
    </xf>
    <xf numFmtId="1" fontId="2" fillId="0" borderId="0" xfId="0" applyNumberFormat="1" applyFont="1" applyBorder="1" applyAlignment="1" applyProtection="1">
      <alignment horizontal="right"/>
      <protection/>
    </xf>
    <xf numFmtId="0" fontId="8" fillId="0" borderId="0" xfId="0" applyFont="1" applyAlignment="1">
      <alignment/>
    </xf>
    <xf numFmtId="38" fontId="10" fillId="0" borderId="0" xfId="0" applyNumberFormat="1" applyFont="1" applyBorder="1" applyAlignment="1" applyProtection="1">
      <alignment/>
      <protection/>
    </xf>
    <xf numFmtId="38" fontId="11" fillId="0" borderId="0" xfId="0" applyNumberFormat="1" applyFont="1" applyBorder="1" applyAlignment="1" applyProtection="1">
      <alignment horizontal="left"/>
      <protection/>
    </xf>
    <xf numFmtId="38" fontId="9" fillId="0" borderId="0" xfId="0" applyNumberFormat="1" applyFont="1" applyBorder="1" applyAlignment="1" applyProtection="1">
      <alignment/>
      <protection locked="0"/>
    </xf>
    <xf numFmtId="38" fontId="12" fillId="0" borderId="0" xfId="0" applyNumberFormat="1" applyFont="1" applyBorder="1" applyAlignment="1" applyProtection="1">
      <alignment/>
      <protection/>
    </xf>
    <xf numFmtId="38" fontId="11" fillId="0" borderId="0" xfId="0" applyNumberFormat="1" applyFont="1" applyBorder="1" applyAlignment="1" applyProtection="1">
      <alignment horizontal="center"/>
      <protection/>
    </xf>
    <xf numFmtId="3" fontId="13" fillId="0" borderId="0" xfId="0" applyNumberFormat="1" applyFont="1" applyAlignment="1">
      <alignment/>
    </xf>
    <xf numFmtId="3" fontId="13" fillId="0" borderId="0" xfId="0" applyNumberFormat="1" applyFont="1" applyBorder="1" applyAlignment="1" applyProtection="1">
      <alignment/>
      <protection locked="0"/>
    </xf>
    <xf numFmtId="3" fontId="13" fillId="0" borderId="0" xfId="0" applyNumberFormat="1" applyFont="1" applyBorder="1" applyAlignment="1" applyProtection="1">
      <alignment horizontal="right"/>
      <protection locked="0"/>
    </xf>
    <xf numFmtId="38" fontId="12" fillId="0" borderId="0" xfId="0" applyNumberFormat="1" applyFont="1" applyBorder="1" applyAlignment="1" applyProtection="1">
      <alignment/>
      <protection/>
    </xf>
    <xf numFmtId="3" fontId="13" fillId="0" borderId="2" xfId="0" applyNumberFormat="1" applyFont="1" applyBorder="1" applyAlignment="1">
      <alignment/>
    </xf>
    <xf numFmtId="3" fontId="13" fillId="0" borderId="2" xfId="0" applyNumberFormat="1" applyFont="1" applyBorder="1" applyAlignment="1" applyProtection="1">
      <alignment horizontal="right"/>
      <protection/>
    </xf>
    <xf numFmtId="3" fontId="13" fillId="0" borderId="0" xfId="0" applyNumberFormat="1" applyFont="1" applyBorder="1" applyAlignment="1" applyProtection="1">
      <alignment/>
      <protection/>
    </xf>
    <xf numFmtId="3" fontId="14" fillId="0" borderId="0" xfId="0" applyNumberFormat="1" applyFont="1" applyAlignment="1">
      <alignment/>
    </xf>
    <xf numFmtId="3" fontId="13" fillId="0" borderId="3" xfId="0" applyNumberFormat="1" applyFont="1" applyBorder="1" applyAlignment="1" applyProtection="1">
      <alignment horizontal="right"/>
      <protection/>
    </xf>
    <xf numFmtId="3" fontId="13" fillId="0" borderId="3" xfId="0" applyNumberFormat="1" applyFont="1" applyBorder="1" applyAlignment="1">
      <alignment/>
    </xf>
    <xf numFmtId="0" fontId="2" fillId="0" borderId="0" xfId="0" applyFont="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132</xdr:row>
      <xdr:rowOff>0</xdr:rowOff>
    </xdr:from>
    <xdr:to>
      <xdr:col>0</xdr:col>
      <xdr:colOff>0</xdr:colOff>
      <xdr:row>132</xdr:row>
      <xdr:rowOff>0</xdr:rowOff>
    </xdr:to>
    <xdr:sp>
      <xdr:nvSpPr>
        <xdr:cNvPr id="1" name="Line 1"/>
        <xdr:cNvSpPr>
          <a:spLocks/>
        </xdr:cNvSpPr>
      </xdr:nvSpPr>
      <xdr:spPr>
        <a:xfrm>
          <a:off x="0" y="26165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136</xdr:row>
      <xdr:rowOff>0</xdr:rowOff>
    </xdr:from>
    <xdr:to>
      <xdr:col>1</xdr:col>
      <xdr:colOff>0</xdr:colOff>
      <xdr:row>136</xdr:row>
      <xdr:rowOff>0</xdr:rowOff>
    </xdr:to>
    <xdr:sp>
      <xdr:nvSpPr>
        <xdr:cNvPr id="2" name="Line 2"/>
        <xdr:cNvSpPr>
          <a:spLocks/>
        </xdr:cNvSpPr>
      </xdr:nvSpPr>
      <xdr:spPr>
        <a:xfrm flipV="1">
          <a:off x="0" y="26908125"/>
          <a:ext cx="2981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132</xdr:row>
      <xdr:rowOff>0</xdr:rowOff>
    </xdr:from>
    <xdr:to>
      <xdr:col>0</xdr:col>
      <xdr:colOff>0</xdr:colOff>
      <xdr:row>132</xdr:row>
      <xdr:rowOff>0</xdr:rowOff>
    </xdr:to>
    <xdr:sp>
      <xdr:nvSpPr>
        <xdr:cNvPr id="3" name="Line 3"/>
        <xdr:cNvSpPr>
          <a:spLocks/>
        </xdr:cNvSpPr>
      </xdr:nvSpPr>
      <xdr:spPr>
        <a:xfrm>
          <a:off x="0" y="26165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136</xdr:row>
      <xdr:rowOff>0</xdr:rowOff>
    </xdr:from>
    <xdr:to>
      <xdr:col>0</xdr:col>
      <xdr:colOff>0</xdr:colOff>
      <xdr:row>136</xdr:row>
      <xdr:rowOff>0</xdr:rowOff>
    </xdr:to>
    <xdr:sp>
      <xdr:nvSpPr>
        <xdr:cNvPr id="4" name="Line 4"/>
        <xdr:cNvSpPr>
          <a:spLocks/>
        </xdr:cNvSpPr>
      </xdr:nvSpPr>
      <xdr:spPr>
        <a:xfrm flipV="1">
          <a:off x="0" y="26908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132</xdr:row>
      <xdr:rowOff>0</xdr:rowOff>
    </xdr:from>
    <xdr:to>
      <xdr:col>0</xdr:col>
      <xdr:colOff>0</xdr:colOff>
      <xdr:row>132</xdr:row>
      <xdr:rowOff>0</xdr:rowOff>
    </xdr:to>
    <xdr:sp>
      <xdr:nvSpPr>
        <xdr:cNvPr id="5" name="Line 5"/>
        <xdr:cNvSpPr>
          <a:spLocks/>
        </xdr:cNvSpPr>
      </xdr:nvSpPr>
      <xdr:spPr>
        <a:xfrm>
          <a:off x="0" y="26165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132</xdr:row>
      <xdr:rowOff>0</xdr:rowOff>
    </xdr:from>
    <xdr:to>
      <xdr:col>0</xdr:col>
      <xdr:colOff>0</xdr:colOff>
      <xdr:row>132</xdr:row>
      <xdr:rowOff>0</xdr:rowOff>
    </xdr:to>
    <xdr:sp>
      <xdr:nvSpPr>
        <xdr:cNvPr id="6" name="Line 6"/>
        <xdr:cNvSpPr>
          <a:spLocks/>
        </xdr:cNvSpPr>
      </xdr:nvSpPr>
      <xdr:spPr>
        <a:xfrm>
          <a:off x="0" y="26165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136</xdr:row>
      <xdr:rowOff>0</xdr:rowOff>
    </xdr:from>
    <xdr:to>
      <xdr:col>0</xdr:col>
      <xdr:colOff>0</xdr:colOff>
      <xdr:row>136</xdr:row>
      <xdr:rowOff>0</xdr:rowOff>
    </xdr:to>
    <xdr:sp>
      <xdr:nvSpPr>
        <xdr:cNvPr id="7" name="Line 7"/>
        <xdr:cNvSpPr>
          <a:spLocks/>
        </xdr:cNvSpPr>
      </xdr:nvSpPr>
      <xdr:spPr>
        <a:xfrm flipV="1">
          <a:off x="0" y="26908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136</xdr:row>
      <xdr:rowOff>0</xdr:rowOff>
    </xdr:from>
    <xdr:to>
      <xdr:col>0</xdr:col>
      <xdr:colOff>0</xdr:colOff>
      <xdr:row>136</xdr:row>
      <xdr:rowOff>0</xdr:rowOff>
    </xdr:to>
    <xdr:sp>
      <xdr:nvSpPr>
        <xdr:cNvPr id="8" name="Line 8"/>
        <xdr:cNvSpPr>
          <a:spLocks/>
        </xdr:cNvSpPr>
      </xdr:nvSpPr>
      <xdr:spPr>
        <a:xfrm flipV="1">
          <a:off x="0" y="26908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136</xdr:row>
      <xdr:rowOff>0</xdr:rowOff>
    </xdr:from>
    <xdr:to>
      <xdr:col>0</xdr:col>
      <xdr:colOff>0</xdr:colOff>
      <xdr:row>136</xdr:row>
      <xdr:rowOff>0</xdr:rowOff>
    </xdr:to>
    <xdr:sp>
      <xdr:nvSpPr>
        <xdr:cNvPr id="9" name="Line 9"/>
        <xdr:cNvSpPr>
          <a:spLocks/>
        </xdr:cNvSpPr>
      </xdr:nvSpPr>
      <xdr:spPr>
        <a:xfrm>
          <a:off x="0" y="26908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609600</xdr:colOff>
      <xdr:row>109</xdr:row>
      <xdr:rowOff>0</xdr:rowOff>
    </xdr:from>
    <xdr:to>
      <xdr:col>2</xdr:col>
      <xdr:colOff>352425</xdr:colOff>
      <xdr:row>109</xdr:row>
      <xdr:rowOff>0</xdr:rowOff>
    </xdr:to>
    <xdr:sp>
      <xdr:nvSpPr>
        <xdr:cNvPr id="10" name="Line 19"/>
        <xdr:cNvSpPr>
          <a:spLocks/>
        </xdr:cNvSpPr>
      </xdr:nvSpPr>
      <xdr:spPr>
        <a:xfrm>
          <a:off x="3590925" y="21688425"/>
          <a:ext cx="352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19050</xdr:colOff>
      <xdr:row>113</xdr:row>
      <xdr:rowOff>0</xdr:rowOff>
    </xdr:from>
    <xdr:to>
      <xdr:col>7</xdr:col>
      <xdr:colOff>0</xdr:colOff>
      <xdr:row>113</xdr:row>
      <xdr:rowOff>0</xdr:rowOff>
    </xdr:to>
    <xdr:sp>
      <xdr:nvSpPr>
        <xdr:cNvPr id="11" name="Line 20"/>
        <xdr:cNvSpPr>
          <a:spLocks/>
        </xdr:cNvSpPr>
      </xdr:nvSpPr>
      <xdr:spPr>
        <a:xfrm flipV="1">
          <a:off x="6524625" y="22488525"/>
          <a:ext cx="1657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238125</xdr:colOff>
      <xdr:row>109</xdr:row>
      <xdr:rowOff>0</xdr:rowOff>
    </xdr:from>
    <xdr:to>
      <xdr:col>5</xdr:col>
      <xdr:colOff>219075</xdr:colOff>
      <xdr:row>109</xdr:row>
      <xdr:rowOff>0</xdr:rowOff>
    </xdr:to>
    <xdr:sp>
      <xdr:nvSpPr>
        <xdr:cNvPr id="12" name="Line 21"/>
        <xdr:cNvSpPr>
          <a:spLocks/>
        </xdr:cNvSpPr>
      </xdr:nvSpPr>
      <xdr:spPr>
        <a:xfrm>
          <a:off x="4857750" y="21688425"/>
          <a:ext cx="1866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19050</xdr:colOff>
      <xdr:row>113</xdr:row>
      <xdr:rowOff>0</xdr:rowOff>
    </xdr:from>
    <xdr:to>
      <xdr:col>6</xdr:col>
      <xdr:colOff>0</xdr:colOff>
      <xdr:row>113</xdr:row>
      <xdr:rowOff>0</xdr:rowOff>
    </xdr:to>
    <xdr:sp>
      <xdr:nvSpPr>
        <xdr:cNvPr id="13" name="Line 22"/>
        <xdr:cNvSpPr>
          <a:spLocks/>
        </xdr:cNvSpPr>
      </xdr:nvSpPr>
      <xdr:spPr>
        <a:xfrm flipV="1">
          <a:off x="5486400" y="22488525"/>
          <a:ext cx="1752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238125</xdr:colOff>
      <xdr:row>109</xdr:row>
      <xdr:rowOff>0</xdr:rowOff>
    </xdr:from>
    <xdr:to>
      <xdr:col>5</xdr:col>
      <xdr:colOff>219075</xdr:colOff>
      <xdr:row>109</xdr:row>
      <xdr:rowOff>0</xdr:rowOff>
    </xdr:to>
    <xdr:sp>
      <xdr:nvSpPr>
        <xdr:cNvPr id="14" name="Line 23"/>
        <xdr:cNvSpPr>
          <a:spLocks/>
        </xdr:cNvSpPr>
      </xdr:nvSpPr>
      <xdr:spPr>
        <a:xfrm>
          <a:off x="4857750" y="21688425"/>
          <a:ext cx="1866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609600</xdr:colOff>
      <xdr:row>109</xdr:row>
      <xdr:rowOff>0</xdr:rowOff>
    </xdr:from>
    <xdr:to>
      <xdr:col>2</xdr:col>
      <xdr:colOff>352425</xdr:colOff>
      <xdr:row>109</xdr:row>
      <xdr:rowOff>0</xdr:rowOff>
    </xdr:to>
    <xdr:sp>
      <xdr:nvSpPr>
        <xdr:cNvPr id="15" name="Line 24"/>
        <xdr:cNvSpPr>
          <a:spLocks/>
        </xdr:cNvSpPr>
      </xdr:nvSpPr>
      <xdr:spPr>
        <a:xfrm>
          <a:off x="3590925" y="21688425"/>
          <a:ext cx="352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38100</xdr:colOff>
      <xdr:row>113</xdr:row>
      <xdr:rowOff>0</xdr:rowOff>
    </xdr:from>
    <xdr:to>
      <xdr:col>3</xdr:col>
      <xdr:colOff>609600</xdr:colOff>
      <xdr:row>113</xdr:row>
      <xdr:rowOff>0</xdr:rowOff>
    </xdr:to>
    <xdr:sp>
      <xdr:nvSpPr>
        <xdr:cNvPr id="16" name="Line 25"/>
        <xdr:cNvSpPr>
          <a:spLocks/>
        </xdr:cNvSpPr>
      </xdr:nvSpPr>
      <xdr:spPr>
        <a:xfrm flipV="1">
          <a:off x="3629025" y="22488525"/>
          <a:ext cx="1600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171450</xdr:colOff>
      <xdr:row>113</xdr:row>
      <xdr:rowOff>0</xdr:rowOff>
    </xdr:from>
    <xdr:to>
      <xdr:col>1</xdr:col>
      <xdr:colOff>609600</xdr:colOff>
      <xdr:row>113</xdr:row>
      <xdr:rowOff>0</xdr:rowOff>
    </xdr:to>
    <xdr:sp>
      <xdr:nvSpPr>
        <xdr:cNvPr id="17" name="Line 26"/>
        <xdr:cNvSpPr>
          <a:spLocks/>
        </xdr:cNvSpPr>
      </xdr:nvSpPr>
      <xdr:spPr>
        <a:xfrm flipV="1">
          <a:off x="3152775" y="22488525"/>
          <a:ext cx="438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113</xdr:row>
      <xdr:rowOff>0</xdr:rowOff>
    </xdr:from>
    <xdr:to>
      <xdr:col>0</xdr:col>
      <xdr:colOff>1362075</xdr:colOff>
      <xdr:row>113</xdr:row>
      <xdr:rowOff>0</xdr:rowOff>
    </xdr:to>
    <xdr:sp>
      <xdr:nvSpPr>
        <xdr:cNvPr id="18" name="Line 27"/>
        <xdr:cNvSpPr>
          <a:spLocks/>
        </xdr:cNvSpPr>
      </xdr:nvSpPr>
      <xdr:spPr>
        <a:xfrm>
          <a:off x="19050" y="22488525"/>
          <a:ext cx="1343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154</xdr:row>
      <xdr:rowOff>76200</xdr:rowOff>
    </xdr:from>
    <xdr:to>
      <xdr:col>0</xdr:col>
      <xdr:colOff>0</xdr:colOff>
      <xdr:row>181</xdr:row>
      <xdr:rowOff>19050</xdr:rowOff>
    </xdr:to>
    <xdr:sp>
      <xdr:nvSpPr>
        <xdr:cNvPr id="19" name="TextBox 28"/>
        <xdr:cNvSpPr txBox="1">
          <a:spLocks noChangeArrowheads="1"/>
        </xdr:cNvSpPr>
      </xdr:nvSpPr>
      <xdr:spPr>
        <a:xfrm>
          <a:off x="0" y="30051375"/>
          <a:ext cx="0" cy="4314825"/>
        </a:xfrm>
        <a:prstGeom prst="rect">
          <a:avLst/>
        </a:prstGeom>
        <a:solidFill>
          <a:srgbClr val="FFFFFF"/>
        </a:solidFill>
        <a:ln w="9525" cmpd="sng">
          <a:noFill/>
        </a:ln>
      </xdr:spPr>
      <xdr:txBody>
        <a:bodyPr vertOverflow="clip" wrap="square"/>
        <a:p>
          <a:pPr algn="l">
            <a:defRPr/>
          </a:pPr>
          <a:r>
            <a:rPr lang="en-US" cap="none" sz="1200" b="0" i="0" u="none" baseline="0">
              <a:latin typeface="Times New Roman"/>
              <a:ea typeface="Times New Roman"/>
              <a:cs typeface="Times New Roman"/>
            </a:rPr>
            <a:t>Årsregnskapet er satt opp i samsvar med regnskapsloven. Det er utarbeidet etter norske regnskapsstandarder og anbefalinger til god regnskapsskikk. 
Eiendeler og gjeld til varig eie eller bruk er klassifisert som anleggsmidler. Andre eiendeler er klassifisert som
omløpsmidler.  Ved klassifisering av kortsiktig gjeld er tilsvarende kriterier lagt til grunn.
Inntekter og kostnader knyttet til kampanjer og aktiviteter (prosjekter) behandles i samsvar med løpende avregnings- metoden.
Selskapet benytter full tilvirkningskost som anskaffelseskost. Anleggsmidler balanseføres til anskaffelseskost, og nedskrives til virkelig verdi når verdifallet forventes ikke å være forbigående. Varige driftsmidler avskrives lineært over forventet økonomisk levetid. Omløpsmidler vurderes til laveste av anskaffelseskost og virkelig verdi. Kortsiktig gjeld balanseføres til nominelt beløp på etableringstidspunktet.
Pengeposter i utenlandsk valuta omregnes til balansedagens kurs. 
Kundefordringer og andre fordringer oppføres til pålydende etter fradrag for avsetning til forventede tap. Avsetning til tap gjøres på grunnlag av en individuell vurdering av de enkelte fordringene. I tillegg gjøres det for kundefordringer en uspesifisert avsetning for å dekke generell tapsrisiko. 
Regnskapsprinsippene er ellers nærmere omtalt i de tilhørende noter til de enkelte regnskapspostene. </a:t>
          </a:r>
          <a:r>
            <a:rPr lang="en-US" cap="none" sz="1100" b="0" i="0" u="none" baseline="0">
              <a:latin typeface="Times New Roman"/>
              <a:ea typeface="Times New Roman"/>
              <a:cs typeface="Times New Roman"/>
            </a:rPr>
            <a:t>
</a:t>
          </a:r>
        </a:p>
      </xdr:txBody>
    </xdr:sp>
    <xdr:clientData/>
  </xdr:twoCellAnchor>
  <xdr:twoCellAnchor>
    <xdr:from>
      <xdr:col>0</xdr:col>
      <xdr:colOff>0</xdr:colOff>
      <xdr:row>174</xdr:row>
      <xdr:rowOff>0</xdr:rowOff>
    </xdr:from>
    <xdr:to>
      <xdr:col>0</xdr:col>
      <xdr:colOff>0</xdr:colOff>
      <xdr:row>174</xdr:row>
      <xdr:rowOff>0</xdr:rowOff>
    </xdr:to>
    <xdr:sp>
      <xdr:nvSpPr>
        <xdr:cNvPr id="20" name="Text 4"/>
        <xdr:cNvSpPr txBox="1">
          <a:spLocks noChangeArrowheads="1"/>
        </xdr:cNvSpPr>
      </xdr:nvSpPr>
      <xdr:spPr>
        <a:xfrm>
          <a:off x="0" y="33213675"/>
          <a:ext cx="0" cy="0"/>
        </a:xfrm>
        <a:prstGeom prst="rect">
          <a:avLst/>
        </a:prstGeom>
        <a:noFill/>
        <a:ln w="9525" cmpd="sng">
          <a:noFill/>
        </a:ln>
      </xdr:spPr>
      <xdr:txBody>
        <a:bodyPr vertOverflow="clip" wrap="square"/>
        <a:p>
          <a:pPr algn="l">
            <a:defRPr/>
          </a:pPr>
          <a:r>
            <a:rPr lang="en-US" cap="none" sz="1200" b="1" i="0" u="none" baseline="0">
              <a:latin typeface="Times New Roman"/>
              <a:ea typeface="Times New Roman"/>
              <a:cs typeface="Times New Roman"/>
            </a:rPr>
            <a:t>Endring av regnskapsprinsipp
</a:t>
          </a:r>
          <a:r>
            <a:rPr lang="en-US" cap="none" sz="1200" b="0" i="0" u="none" baseline="0">
              <a:latin typeface="Times New Roman"/>
              <a:ea typeface="Times New Roman"/>
              <a:cs typeface="Times New Roman"/>
            </a:rPr>
            <a:t>Med virkning fra 1. januar 1999 innførte selskapet nye regnskapsprinsipper for å tilfredsstille ny regnskapslov.
Effekten av nye prinsipper er vist nedenfor.
</a:t>
          </a:r>
          <a:r>
            <a:rPr lang="en-US" cap="none" sz="1200" b="1" i="0" u="none" baseline="0">
              <a:latin typeface="Times New Roman"/>
              <a:ea typeface="Times New Roman"/>
              <a:cs typeface="Times New Roman"/>
            </a:rPr>
            <a:t/>
          </a:r>
        </a:p>
      </xdr:txBody>
    </xdr:sp>
    <xdr:clientData/>
  </xdr:twoCellAnchor>
  <xdr:twoCellAnchor>
    <xdr:from>
      <xdr:col>0</xdr:col>
      <xdr:colOff>0</xdr:colOff>
      <xdr:row>217</xdr:row>
      <xdr:rowOff>57150</xdr:rowOff>
    </xdr:from>
    <xdr:to>
      <xdr:col>0</xdr:col>
      <xdr:colOff>0</xdr:colOff>
      <xdr:row>220</xdr:row>
      <xdr:rowOff>161925</xdr:rowOff>
    </xdr:to>
    <xdr:sp>
      <xdr:nvSpPr>
        <xdr:cNvPr id="21" name="TextBox 30"/>
        <xdr:cNvSpPr txBox="1">
          <a:spLocks noChangeArrowheads="1"/>
        </xdr:cNvSpPr>
      </xdr:nvSpPr>
      <xdr:spPr>
        <a:xfrm>
          <a:off x="0" y="40233600"/>
          <a:ext cx="0" cy="590550"/>
        </a:xfrm>
        <a:prstGeom prst="rect">
          <a:avLst/>
        </a:prstGeom>
        <a:solidFill>
          <a:srgbClr val="FFFFFF"/>
        </a:solidFill>
        <a:ln w="9525" cmpd="sng">
          <a:noFill/>
        </a:ln>
      </xdr:spPr>
      <xdr:txBody>
        <a:bodyPr vertOverflow="clip" wrap="square"/>
        <a:p>
          <a:pPr algn="l">
            <a:defRPr/>
          </a:pPr>
          <a:r>
            <a:rPr lang="en-US" cap="none" sz="1200" b="0" i="0" u="none" baseline="0"/>
            <a:t>Prosjekter med fastpriskontrakter hvor levering strekker seg over flere perioder, behandles i samsvar med løpende
avregnings metode.  Fullføringsgrad beregnes som påløpte kostnader i prosent av forventet totalkostnad.  For
prosjekter som antas å gi tap, kostnadsføres hele det forventede tapet umiddelbart.
</a:t>
          </a:r>
        </a:p>
      </xdr:txBody>
    </xdr:sp>
    <xdr:clientData/>
  </xdr:twoCellAnchor>
  <xdr:twoCellAnchor>
    <xdr:from>
      <xdr:col>0</xdr:col>
      <xdr:colOff>0</xdr:colOff>
      <xdr:row>260</xdr:row>
      <xdr:rowOff>161925</xdr:rowOff>
    </xdr:from>
    <xdr:to>
      <xdr:col>0</xdr:col>
      <xdr:colOff>0</xdr:colOff>
      <xdr:row>268</xdr:row>
      <xdr:rowOff>152400</xdr:rowOff>
    </xdr:to>
    <xdr:sp>
      <xdr:nvSpPr>
        <xdr:cNvPr id="22" name="Text 7"/>
        <xdr:cNvSpPr txBox="1">
          <a:spLocks noChangeArrowheads="1"/>
        </xdr:cNvSpPr>
      </xdr:nvSpPr>
      <xdr:spPr>
        <a:xfrm>
          <a:off x="0" y="47301150"/>
          <a:ext cx="0" cy="1285875"/>
        </a:xfrm>
        <a:prstGeom prst="rect">
          <a:avLst/>
        </a:prstGeom>
        <a:solidFill>
          <a:srgbClr val="FFFFFF"/>
        </a:solidFill>
        <a:ln w="9525" cmpd="sng">
          <a:noFill/>
        </a:ln>
      </xdr:spPr>
      <xdr:txBody>
        <a:bodyPr vertOverflow="clip" wrap="square"/>
        <a:p>
          <a:pPr algn="l">
            <a:defRPr/>
          </a:pPr>
          <a:r>
            <a:rPr lang="en-US" cap="none" sz="1200" b="0" i="0" u="none" baseline="0"/>
            <a:t>Selskapet følger NRS om Pensjoner. Estimatavvik og planendringer amortiseres over forventet gjenværende opptjeningstid i den grad det overstiger 10% av det største av pensjonsforpliktelsene og pensjonsmidlene (korridor). Arbeidsgiveravgift er inkludert i tallene.
Selskapet har pensjonsordninger som omfatter i alt 46 personer. Ordningene gir rett til definerte fremtidige ytelser. Disse er i hovedsak avhengig av antall opptjeningsår, lønnsnivå ved oppnådd pensjonsalder og størrelsen på ytelsene fra folketrygden. Forpliktelsene er dekket gjennom et forsikringsselskap. Det gis tilskudd til privat pensjonssparing for enkelte ansatte ved utekontorene. </a:t>
          </a:r>
        </a:p>
      </xdr:txBody>
    </xdr:sp>
    <xdr:clientData/>
  </xdr:twoCellAnchor>
  <xdr:twoCellAnchor>
    <xdr:from>
      <xdr:col>0</xdr:col>
      <xdr:colOff>0</xdr:colOff>
      <xdr:row>302</xdr:row>
      <xdr:rowOff>19050</xdr:rowOff>
    </xdr:from>
    <xdr:to>
      <xdr:col>0</xdr:col>
      <xdr:colOff>0</xdr:colOff>
      <xdr:row>304</xdr:row>
      <xdr:rowOff>0</xdr:rowOff>
    </xdr:to>
    <xdr:sp>
      <xdr:nvSpPr>
        <xdr:cNvPr id="23" name="TextBox 32"/>
        <xdr:cNvSpPr txBox="1">
          <a:spLocks noChangeArrowheads="1"/>
        </xdr:cNvSpPr>
      </xdr:nvSpPr>
      <xdr:spPr>
        <a:xfrm>
          <a:off x="0" y="53959125"/>
          <a:ext cx="0" cy="304800"/>
        </a:xfrm>
        <a:prstGeom prst="rect">
          <a:avLst/>
        </a:prstGeom>
        <a:solidFill>
          <a:srgbClr val="FFFFFF"/>
        </a:solidFill>
        <a:ln w="9525" cmpd="sng">
          <a:noFill/>
        </a:ln>
      </xdr:spPr>
      <xdr:txBody>
        <a:bodyPr vertOverflow="clip" wrap="square"/>
        <a:p>
          <a:pPr algn="l">
            <a:defRPr/>
          </a:pPr>
          <a:r>
            <a:rPr lang="en-US" cap="none" sz="1200" b="0" i="0" u="none" baseline="0"/>
            <a:t>Varige driftsmidler avskrives over forventet økonomisk levetid. Avskrivningene er fordelt lineært over antatt økonomisk levetid.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winnt\Temp\Regnskap200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sultat"/>
      <sheetName val="Eiendeler"/>
      <sheetName val="Gjeld og EK"/>
      <sheetName val="K.strøm"/>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G143"/>
  <sheetViews>
    <sheetView tabSelected="1" workbookViewId="0" topLeftCell="A17">
      <selection activeCell="K149" sqref="K149"/>
    </sheetView>
  </sheetViews>
  <sheetFormatPr defaultColWidth="9.140625" defaultRowHeight="12.75"/>
  <cols>
    <col min="1" max="1" width="44.7109375" style="0" customWidth="1"/>
    <col min="3" max="3" width="15.421875" style="0" customWidth="1"/>
    <col min="4" max="4" width="12.7109375" style="0" customWidth="1"/>
    <col min="5" max="5" width="15.57421875" style="0" customWidth="1"/>
    <col min="6" max="6" width="11.00390625" style="0" customWidth="1"/>
    <col min="7" max="7" width="14.140625" style="0" customWidth="1"/>
    <col min="8" max="8" width="12.28125" style="0" customWidth="1"/>
  </cols>
  <sheetData>
    <row r="1" spans="1:5" ht="12.75">
      <c r="A1" s="1"/>
      <c r="B1" s="1"/>
      <c r="C1" s="1"/>
      <c r="D1" s="1"/>
      <c r="E1" s="1"/>
    </row>
    <row r="2" spans="1:5" ht="20.25">
      <c r="A2" s="2" t="s">
        <v>0</v>
      </c>
      <c r="B2" s="2"/>
      <c r="C2" s="2"/>
      <c r="D2" s="2"/>
      <c r="E2" s="2"/>
    </row>
    <row r="3" spans="1:5" ht="20.25">
      <c r="A3" s="2"/>
      <c r="B3" s="2"/>
      <c r="C3" s="2"/>
      <c r="D3" s="2"/>
      <c r="E3" s="2"/>
    </row>
    <row r="4" spans="1:5" ht="12.75">
      <c r="A4" s="1"/>
      <c r="B4" s="1"/>
      <c r="C4" s="1"/>
      <c r="D4" s="1"/>
      <c r="E4" s="1"/>
    </row>
    <row r="5" spans="1:5" ht="18.75">
      <c r="A5" s="3" t="s">
        <v>1</v>
      </c>
      <c r="B5" s="4" t="s">
        <v>2</v>
      </c>
      <c r="C5" s="5">
        <v>2003</v>
      </c>
      <c r="D5" s="3"/>
      <c r="E5" s="5">
        <v>2002</v>
      </c>
    </row>
    <row r="6" spans="1:5" ht="15.75">
      <c r="A6" s="6"/>
      <c r="B6" s="7" t="s">
        <v>3</v>
      </c>
      <c r="C6" s="6"/>
      <c r="D6" s="6"/>
      <c r="E6" s="8"/>
    </row>
    <row r="7" spans="1:5" ht="15.75">
      <c r="A7" s="10" t="s">
        <v>4</v>
      </c>
      <c r="B7" s="4"/>
      <c r="C7" s="10"/>
      <c r="D7" s="10"/>
      <c r="E7" s="8"/>
    </row>
    <row r="8" spans="1:5" ht="15.75">
      <c r="A8" s="6" t="s">
        <v>5</v>
      </c>
      <c r="B8" s="4">
        <v>3</v>
      </c>
      <c r="C8" s="11">
        <f>99415657-16500000</f>
        <v>82915657</v>
      </c>
      <c r="D8" s="11"/>
      <c r="E8" s="12">
        <v>72809528.22</v>
      </c>
    </row>
    <row r="9" spans="1:5" ht="15.75">
      <c r="A9" s="6" t="s">
        <v>6</v>
      </c>
      <c r="B9" s="4"/>
      <c r="C9" s="11">
        <v>16500000</v>
      </c>
      <c r="D9" s="11"/>
      <c r="E9" s="12">
        <v>8250000</v>
      </c>
    </row>
    <row r="10" spans="1:5" ht="15.75">
      <c r="A10" s="6" t="s">
        <v>7</v>
      </c>
      <c r="B10" s="4"/>
      <c r="C10" s="11">
        <v>115300000</v>
      </c>
      <c r="D10" s="11"/>
      <c r="E10" s="12">
        <v>117500000</v>
      </c>
    </row>
    <row r="11" spans="1:5" ht="15.75">
      <c r="A11" s="6" t="s">
        <v>8</v>
      </c>
      <c r="B11" s="4"/>
      <c r="C11" s="11">
        <v>15020160</v>
      </c>
      <c r="D11" s="11"/>
      <c r="E11" s="12">
        <v>1550165.39</v>
      </c>
    </row>
    <row r="12" spans="1:5" ht="15.75">
      <c r="A12" s="6" t="s">
        <v>9</v>
      </c>
      <c r="B12" s="4">
        <v>4</v>
      </c>
      <c r="C12" s="11">
        <v>-14256251</v>
      </c>
      <c r="D12" s="11"/>
      <c r="E12" s="12">
        <v>-4366907.14</v>
      </c>
    </row>
    <row r="13" spans="1:5" ht="15.75">
      <c r="A13" s="9" t="s">
        <v>10</v>
      </c>
      <c r="B13" s="4"/>
      <c r="C13" s="13">
        <f>SUM(C8:C12)-1</f>
        <v>215479565</v>
      </c>
      <c r="D13" s="14"/>
      <c r="E13" s="13">
        <f>SUM(E8:E12)</f>
        <v>195742786.47</v>
      </c>
    </row>
    <row r="14" spans="1:5" ht="15.75">
      <c r="A14" s="10"/>
      <c r="B14" s="4"/>
      <c r="C14" s="15"/>
      <c r="D14" s="15"/>
      <c r="E14" s="12"/>
    </row>
    <row r="15" spans="1:5" ht="15.75">
      <c r="A15" s="10" t="s">
        <v>11</v>
      </c>
      <c r="B15" s="4"/>
      <c r="C15" s="15"/>
      <c r="D15" s="15"/>
      <c r="E15" s="12"/>
    </row>
    <row r="16" spans="1:5" ht="15.75">
      <c r="A16" s="1" t="s">
        <v>12</v>
      </c>
      <c r="B16" s="4"/>
      <c r="C16" s="12">
        <v>128398552</v>
      </c>
      <c r="D16" s="12"/>
      <c r="E16" s="12">
        <v>118342003.55</v>
      </c>
    </row>
    <row r="17" spans="1:5" ht="15.75">
      <c r="A17" s="1" t="s">
        <v>13</v>
      </c>
      <c r="B17" s="16" t="s">
        <v>14</v>
      </c>
      <c r="C17" s="12">
        <v>46335637</v>
      </c>
      <c r="D17" s="12"/>
      <c r="E17" s="12">
        <v>52301378.69</v>
      </c>
    </row>
    <row r="18" spans="1:5" ht="15.75">
      <c r="A18" s="1" t="s">
        <v>15</v>
      </c>
      <c r="B18" s="4">
        <v>7</v>
      </c>
      <c r="C18" s="12">
        <v>503239</v>
      </c>
      <c r="D18" s="12"/>
      <c r="E18" s="12">
        <v>240557.76</v>
      </c>
    </row>
    <row r="19" spans="1:5" ht="15.75">
      <c r="A19" s="1" t="s">
        <v>16</v>
      </c>
      <c r="B19" s="16" t="s">
        <v>17</v>
      </c>
      <c r="C19" s="12">
        <f>42200803-C18</f>
        <v>41697564</v>
      </c>
      <c r="D19" s="12"/>
      <c r="E19" s="12">
        <f>22484398.17+5053305.95-240557.76</f>
        <v>27297146.36</v>
      </c>
    </row>
    <row r="20" spans="1:5" ht="15.75">
      <c r="A20" s="9" t="s">
        <v>18</v>
      </c>
      <c r="B20" s="4"/>
      <c r="C20" s="13">
        <f>SUM(C16:C19)</f>
        <v>216934992</v>
      </c>
      <c r="D20" s="14"/>
      <c r="E20" s="13">
        <f>SUM(E16:E19)</f>
        <v>198181086.36</v>
      </c>
    </row>
    <row r="21" spans="1:5" ht="15.75">
      <c r="A21" s="1"/>
      <c r="B21" s="4"/>
      <c r="C21" s="12"/>
      <c r="D21" s="12"/>
      <c r="E21" s="12"/>
    </row>
    <row r="22" spans="1:5" ht="15.75">
      <c r="A22" s="8" t="s">
        <v>19</v>
      </c>
      <c r="B22" s="4"/>
      <c r="C22" s="17">
        <f>+C13-C20</f>
        <v>-1455427</v>
      </c>
      <c r="D22" s="18"/>
      <c r="E22" s="17">
        <f>+E13-E20</f>
        <v>-2438299.8900000155</v>
      </c>
    </row>
    <row r="23" spans="1:5" ht="15.75">
      <c r="A23" s="1"/>
      <c r="B23" s="4"/>
      <c r="C23" s="12"/>
      <c r="D23" s="12"/>
      <c r="E23" s="18"/>
    </row>
    <row r="24" spans="1:5" ht="15.75">
      <c r="A24" s="10" t="s">
        <v>20</v>
      </c>
      <c r="B24" s="4"/>
      <c r="C24" s="15"/>
      <c r="D24" s="15"/>
      <c r="E24" s="12"/>
    </row>
    <row r="25" spans="1:5" ht="15.75">
      <c r="A25" s="1" t="s">
        <v>21</v>
      </c>
      <c r="B25" s="4">
        <v>2</v>
      </c>
      <c r="C25" s="12">
        <f>2492537+1748107+605230+2712</f>
        <v>4848586</v>
      </c>
      <c r="D25" s="12"/>
      <c r="E25" s="12">
        <f>3648776.97+923181.2+2519.51</f>
        <v>4574477.68</v>
      </c>
    </row>
    <row r="26" spans="1:5" ht="15.75">
      <c r="A26" s="1" t="s">
        <v>22</v>
      </c>
      <c r="B26" s="4">
        <v>2</v>
      </c>
      <c r="C26" s="12">
        <f>-51328-1706-1613419-19449</f>
        <v>-1685902</v>
      </c>
      <c r="D26" s="12"/>
      <c r="E26" s="12">
        <f>-(61036.87+227.54+1966881.07+10641.19-546.27)</f>
        <v>-2038240.4</v>
      </c>
    </row>
    <row r="27" spans="1:5" ht="15.75">
      <c r="A27" s="9" t="s">
        <v>23</v>
      </c>
      <c r="B27" s="4"/>
      <c r="C27" s="13">
        <f>SUM(C25:C26)</f>
        <v>3162684</v>
      </c>
      <c r="D27" s="14"/>
      <c r="E27" s="13">
        <f>SUM(E25:E26)</f>
        <v>2536237.28</v>
      </c>
    </row>
    <row r="28" spans="1:5" ht="15.75">
      <c r="A28" s="1"/>
      <c r="B28" s="4"/>
      <c r="C28" s="12"/>
      <c r="D28" s="12"/>
      <c r="E28" s="12"/>
    </row>
    <row r="29" spans="1:5" ht="15.75">
      <c r="A29" s="8" t="s">
        <v>24</v>
      </c>
      <c r="B29" s="4">
        <v>9</v>
      </c>
      <c r="C29" s="17">
        <f>+C22+C27</f>
        <v>1707257</v>
      </c>
      <c r="D29" s="18"/>
      <c r="E29" s="17">
        <f>+E22+E27</f>
        <v>97937.3899999843</v>
      </c>
    </row>
    <row r="30" spans="1:5" ht="12.75">
      <c r="A30" s="1"/>
      <c r="B30" s="1"/>
      <c r="C30" s="1"/>
      <c r="D30" s="1"/>
      <c r="E30" s="1"/>
    </row>
    <row r="31" spans="1:5" ht="12.75">
      <c r="A31" s="1"/>
      <c r="B31" s="1"/>
      <c r="C31" s="1"/>
      <c r="D31" s="1"/>
      <c r="E31" s="1"/>
    </row>
    <row r="32" spans="1:5" ht="12.75">
      <c r="A32" s="1"/>
      <c r="B32" s="1"/>
      <c r="C32" s="1"/>
      <c r="D32" s="1"/>
      <c r="E32" s="1"/>
    </row>
    <row r="33" spans="1:5" ht="12.75">
      <c r="A33" s="1"/>
      <c r="B33" s="1"/>
      <c r="C33" s="1"/>
      <c r="D33" s="1"/>
      <c r="E33" s="1"/>
    </row>
    <row r="34" spans="1:6" ht="12.75">
      <c r="A34" s="1"/>
      <c r="B34" s="1"/>
      <c r="C34" s="1"/>
      <c r="D34" s="1"/>
      <c r="E34" s="1"/>
      <c r="F34" s="1"/>
    </row>
    <row r="35" spans="1:6" ht="18.75">
      <c r="A35" s="3" t="s">
        <v>25</v>
      </c>
      <c r="B35" s="4" t="s">
        <v>2</v>
      </c>
      <c r="C35" s="19">
        <v>2003</v>
      </c>
      <c r="D35" s="1"/>
      <c r="E35" s="19">
        <v>2002</v>
      </c>
      <c r="F35" s="19"/>
    </row>
    <row r="36" spans="1:6" ht="15.75">
      <c r="A36" s="1"/>
      <c r="B36" s="4"/>
      <c r="C36" s="1"/>
      <c r="D36" s="1"/>
      <c r="E36" s="1"/>
      <c r="F36" s="1"/>
    </row>
    <row r="37" spans="1:6" ht="15.75">
      <c r="A37" s="10" t="s">
        <v>26</v>
      </c>
      <c r="B37" s="7" t="s">
        <v>3</v>
      </c>
      <c r="C37" s="1"/>
      <c r="D37" s="1"/>
      <c r="E37" s="1"/>
      <c r="F37" s="1"/>
    </row>
    <row r="38" spans="1:6" ht="15.75">
      <c r="A38" s="8"/>
      <c r="B38" s="20"/>
      <c r="C38" s="8"/>
      <c r="D38" s="8"/>
      <c r="E38" s="8"/>
      <c r="F38" s="8"/>
    </row>
    <row r="39" spans="1:6" ht="15.75">
      <c r="A39" s="10" t="s">
        <v>27</v>
      </c>
      <c r="B39" s="22"/>
      <c r="C39" s="1"/>
      <c r="D39" s="1"/>
      <c r="E39" s="23"/>
      <c r="F39" s="23"/>
    </row>
    <row r="40" spans="1:6" ht="15.75">
      <c r="A40" s="8" t="s">
        <v>28</v>
      </c>
      <c r="B40" s="4"/>
      <c r="C40" s="8"/>
      <c r="D40" s="8"/>
      <c r="E40" s="1"/>
      <c r="F40" s="1"/>
    </row>
    <row r="41" spans="1:6" ht="15.75">
      <c r="A41" s="1" t="s">
        <v>29</v>
      </c>
      <c r="B41" s="4">
        <v>7</v>
      </c>
      <c r="C41" s="1">
        <v>436464</v>
      </c>
      <c r="D41" s="1"/>
      <c r="E41" s="1">
        <v>704500</v>
      </c>
      <c r="F41" s="1"/>
    </row>
    <row r="42" spans="1:6" ht="15.75">
      <c r="A42" s="8" t="s">
        <v>30</v>
      </c>
      <c r="B42" s="4"/>
      <c r="C42" s="24">
        <f>SUM(C41)</f>
        <v>436464</v>
      </c>
      <c r="D42" s="8"/>
      <c r="E42" s="24">
        <f>SUM(E41)</f>
        <v>704500</v>
      </c>
      <c r="F42" s="25"/>
    </row>
    <row r="43" spans="1:6" ht="15.75">
      <c r="A43" s="8"/>
      <c r="B43" s="4"/>
      <c r="C43" s="8"/>
      <c r="D43" s="8"/>
      <c r="E43" s="8"/>
      <c r="F43" s="8"/>
    </row>
    <row r="44" spans="1:6" ht="15.75">
      <c r="A44" s="8" t="s">
        <v>31</v>
      </c>
      <c r="B44" s="4"/>
      <c r="C44" s="8"/>
      <c r="D44" s="8"/>
      <c r="E44" s="1"/>
      <c r="F44" s="1"/>
    </row>
    <row r="45" spans="1:6" ht="15.75">
      <c r="A45" s="1" t="s">
        <v>32</v>
      </c>
      <c r="B45" s="4">
        <v>8</v>
      </c>
      <c r="C45" s="1">
        <v>300000</v>
      </c>
      <c r="D45" s="1"/>
      <c r="E45" s="1">
        <v>300000</v>
      </c>
      <c r="F45" s="1"/>
    </row>
    <row r="46" spans="1:6" ht="15.75">
      <c r="A46" s="1" t="s">
        <v>33</v>
      </c>
      <c r="B46" s="4"/>
      <c r="C46" s="1"/>
      <c r="D46" s="1"/>
      <c r="E46" s="1">
        <v>0</v>
      </c>
      <c r="F46" s="1"/>
    </row>
    <row r="47" spans="1:6" ht="15.75">
      <c r="A47" s="1" t="s">
        <v>34</v>
      </c>
      <c r="B47" s="4"/>
      <c r="C47" s="1">
        <v>415090</v>
      </c>
      <c r="D47" s="1"/>
      <c r="E47" s="1">
        <v>437252</v>
      </c>
      <c r="F47" s="1"/>
    </row>
    <row r="48" spans="1:6" ht="15.75">
      <c r="A48" s="8" t="s">
        <v>35</v>
      </c>
      <c r="B48" s="4"/>
      <c r="C48" s="24">
        <f>SUM(C45:C47)</f>
        <v>715090</v>
      </c>
      <c r="D48" s="8"/>
      <c r="E48" s="24">
        <f>SUM(E45:E47)</f>
        <v>737252</v>
      </c>
      <c r="F48" s="25"/>
    </row>
    <row r="49" spans="1:6" ht="15.75">
      <c r="A49" s="8"/>
      <c r="B49" s="4"/>
      <c r="C49" s="8"/>
      <c r="D49" s="8"/>
      <c r="E49" s="8"/>
      <c r="F49" s="8"/>
    </row>
    <row r="50" spans="1:6" ht="15.75">
      <c r="A50" s="10" t="s">
        <v>36</v>
      </c>
      <c r="B50" s="22"/>
      <c r="C50" s="26">
        <f>+C42+C48</f>
        <v>1151554</v>
      </c>
      <c r="D50" s="1"/>
      <c r="E50" s="26">
        <f>+E42+E48</f>
        <v>1441752</v>
      </c>
      <c r="F50" s="27"/>
    </row>
    <row r="51" spans="1:6" ht="15.75">
      <c r="A51" s="1"/>
      <c r="B51" s="4"/>
      <c r="C51" s="1"/>
      <c r="D51" s="1"/>
      <c r="E51" s="21"/>
      <c r="F51" s="21"/>
    </row>
    <row r="52" spans="1:6" ht="15.75">
      <c r="A52" s="10" t="s">
        <v>37</v>
      </c>
      <c r="B52" s="4"/>
      <c r="C52" s="1"/>
      <c r="D52" s="1"/>
      <c r="E52" s="1"/>
      <c r="F52" s="1"/>
    </row>
    <row r="53" spans="1:6" ht="15.75">
      <c r="A53" s="8" t="s">
        <v>38</v>
      </c>
      <c r="B53" s="4">
        <v>5</v>
      </c>
      <c r="C53" s="28">
        <v>0</v>
      </c>
      <c r="D53" s="8"/>
      <c r="E53" s="28">
        <v>0</v>
      </c>
      <c r="F53" s="25"/>
    </row>
    <row r="54" spans="1:6" ht="15.75">
      <c r="A54" s="8"/>
      <c r="B54" s="4"/>
      <c r="C54" s="8"/>
      <c r="D54" s="8"/>
      <c r="E54" s="8"/>
      <c r="F54" s="8"/>
    </row>
    <row r="55" spans="1:6" ht="15.75">
      <c r="A55" s="8" t="s">
        <v>39</v>
      </c>
      <c r="B55" s="4"/>
      <c r="C55" s="8"/>
      <c r="D55" s="8"/>
      <c r="E55" s="8"/>
      <c r="F55" s="8"/>
    </row>
    <row r="56" spans="1:6" ht="15.75">
      <c r="A56" s="1" t="s">
        <v>40</v>
      </c>
      <c r="B56" s="4"/>
      <c r="C56" s="1">
        <f>16247717-2944000</f>
        <v>13303717</v>
      </c>
      <c r="D56" s="1"/>
      <c r="E56" s="1">
        <v>6761451</v>
      </c>
      <c r="F56" s="1"/>
    </row>
    <row r="57" spans="1:6" ht="15.75">
      <c r="A57" s="1" t="s">
        <v>41</v>
      </c>
      <c r="B57" s="4">
        <v>12</v>
      </c>
      <c r="C57" s="1">
        <f>19585331-C58-C56+6573528-629206+1555763+1303826-4367000-72237</f>
        <v>10646288</v>
      </c>
      <c r="D57" s="1"/>
      <c r="E57" s="1">
        <v>4260774.75</v>
      </c>
      <c r="F57" s="1"/>
    </row>
    <row r="58" spans="1:6" ht="15.75">
      <c r="A58" s="1" t="s">
        <v>42</v>
      </c>
      <c r="B58" s="4"/>
      <c r="C58" s="1">
        <v>0</v>
      </c>
      <c r="D58" s="1"/>
      <c r="E58" s="1">
        <v>0</v>
      </c>
      <c r="F58" s="1"/>
    </row>
    <row r="59" spans="1:6" ht="15.75">
      <c r="A59" s="8" t="s">
        <v>43</v>
      </c>
      <c r="B59" s="4"/>
      <c r="C59" s="24">
        <f>SUM(C56:C58)</f>
        <v>23950005</v>
      </c>
      <c r="D59" s="8"/>
      <c r="E59" s="24">
        <f>SUM(E56:E58)</f>
        <v>11022225.75</v>
      </c>
      <c r="F59" s="25"/>
    </row>
    <row r="60" spans="1:6" ht="15.75">
      <c r="A60" s="8"/>
      <c r="B60" s="4"/>
      <c r="C60" s="8"/>
      <c r="D60" s="8"/>
      <c r="E60" s="8"/>
      <c r="F60" s="8"/>
    </row>
    <row r="61" spans="1:6" ht="15.75">
      <c r="A61" s="8" t="s">
        <v>44</v>
      </c>
      <c r="B61" s="4">
        <v>10</v>
      </c>
      <c r="C61" s="28">
        <v>67610521</v>
      </c>
      <c r="D61" s="8"/>
      <c r="E61" s="28">
        <f>51748497.08</f>
        <v>51748497.08</v>
      </c>
      <c r="F61" s="25"/>
    </row>
    <row r="62" spans="1:6" ht="15.75">
      <c r="A62" s="8"/>
      <c r="B62" s="4"/>
      <c r="C62" s="8"/>
      <c r="D62" s="8"/>
      <c r="E62" s="8"/>
      <c r="F62" s="8"/>
    </row>
    <row r="63" spans="1:6" ht="15.75">
      <c r="A63" s="10" t="s">
        <v>45</v>
      </c>
      <c r="B63" s="22"/>
      <c r="C63" s="26">
        <f>+C61+C59+C53</f>
        <v>91560526</v>
      </c>
      <c r="D63" s="1"/>
      <c r="E63" s="26">
        <f>+E61+E59+E53</f>
        <v>62770722.83</v>
      </c>
      <c r="F63" s="27"/>
    </row>
    <row r="64" spans="1:6" ht="15.75">
      <c r="A64" s="8"/>
      <c r="B64" s="8"/>
      <c r="C64" s="8"/>
      <c r="D64" s="8"/>
      <c r="E64" s="8"/>
      <c r="F64" s="8"/>
    </row>
    <row r="65" spans="1:6" ht="16.5" thickBot="1">
      <c r="A65" s="10" t="s">
        <v>46</v>
      </c>
      <c r="B65" s="1"/>
      <c r="C65" s="29">
        <f>C50+C63</f>
        <v>92712080</v>
      </c>
      <c r="D65" s="1"/>
      <c r="E65" s="29">
        <f>E50+E63-1</f>
        <v>64212473.83</v>
      </c>
      <c r="F65" s="25"/>
    </row>
    <row r="66" spans="1:6" ht="13.5" thickTop="1">
      <c r="A66" s="1"/>
      <c r="B66" s="1"/>
      <c r="C66" s="1"/>
      <c r="D66" s="1"/>
      <c r="E66" s="1"/>
      <c r="F66" s="1"/>
    </row>
    <row r="67" spans="1:6" ht="12.75">
      <c r="A67" s="1"/>
      <c r="B67" s="1"/>
      <c r="C67" s="1"/>
      <c r="D67" s="1"/>
      <c r="E67" s="1"/>
      <c r="F67" s="1"/>
    </row>
    <row r="69" spans="1:7" ht="15.75">
      <c r="A69" s="1"/>
      <c r="B69" s="4"/>
      <c r="C69" s="1"/>
      <c r="D69" s="30"/>
      <c r="E69" s="1"/>
      <c r="F69" s="30"/>
      <c r="G69" s="30"/>
    </row>
    <row r="70" spans="1:7" ht="15.75">
      <c r="A70" s="1"/>
      <c r="B70" s="4"/>
      <c r="C70" s="1"/>
      <c r="D70" s="30"/>
      <c r="E70" s="1"/>
      <c r="F70" s="30"/>
      <c r="G70" s="30"/>
    </row>
    <row r="71" spans="1:7" ht="18.75">
      <c r="A71" s="3" t="s">
        <v>25</v>
      </c>
      <c r="B71" s="4" t="s">
        <v>2</v>
      </c>
      <c r="C71" s="31" t="s">
        <v>47</v>
      </c>
      <c r="D71" s="32"/>
      <c r="E71" s="31" t="s">
        <v>48</v>
      </c>
      <c r="F71" s="32"/>
      <c r="G71" s="32"/>
    </row>
    <row r="72" spans="1:7" ht="15.75">
      <c r="A72" s="1"/>
      <c r="B72" s="4"/>
      <c r="C72" s="1"/>
      <c r="D72" s="32"/>
      <c r="E72" s="31"/>
      <c r="F72" s="32"/>
      <c r="G72" s="32"/>
    </row>
    <row r="73" spans="1:7" ht="15.75">
      <c r="A73" s="10" t="s">
        <v>49</v>
      </c>
      <c r="B73" s="7" t="s">
        <v>3</v>
      </c>
      <c r="C73" s="1"/>
      <c r="D73" s="32"/>
      <c r="E73" s="1"/>
      <c r="F73" s="32"/>
      <c r="G73" s="32"/>
    </row>
    <row r="74" spans="1:7" ht="15.75">
      <c r="A74" s="8"/>
      <c r="B74" s="20"/>
      <c r="C74" s="8"/>
      <c r="D74" s="8"/>
      <c r="E74" s="8"/>
      <c r="F74" s="8"/>
      <c r="G74" s="8"/>
    </row>
    <row r="75" spans="1:7" ht="15.75">
      <c r="A75" s="10" t="s">
        <v>50</v>
      </c>
      <c r="B75" s="4"/>
      <c r="C75" s="1"/>
      <c r="D75" s="30"/>
      <c r="E75" s="1"/>
      <c r="F75" s="30"/>
      <c r="G75" s="30"/>
    </row>
    <row r="76" spans="1:7" ht="15.75">
      <c r="A76" s="8" t="s">
        <v>51</v>
      </c>
      <c r="B76" s="4"/>
      <c r="C76" s="1"/>
      <c r="D76" s="30"/>
      <c r="E76" s="1"/>
      <c r="F76" s="30"/>
      <c r="G76" s="30"/>
    </row>
    <row r="77" spans="1:7" ht="15.75">
      <c r="A77" s="33" t="s">
        <v>52</v>
      </c>
      <c r="B77" s="16" t="s">
        <v>53</v>
      </c>
      <c r="C77" s="33">
        <v>5000000</v>
      </c>
      <c r="D77" s="34"/>
      <c r="E77" s="33">
        <v>5000000</v>
      </c>
      <c r="F77" s="34"/>
      <c r="G77" s="34"/>
    </row>
    <row r="78" spans="1:7" ht="15.75">
      <c r="A78" s="8" t="s">
        <v>54</v>
      </c>
      <c r="B78" s="4"/>
      <c r="C78" s="24">
        <f>SUM(C77)</f>
        <v>5000000</v>
      </c>
      <c r="D78" s="25"/>
      <c r="E78" s="24">
        <f>SUM(E77)</f>
        <v>5000000</v>
      </c>
      <c r="F78" s="25"/>
      <c r="G78" s="25"/>
    </row>
    <row r="79" spans="1:7" ht="15.75">
      <c r="A79" s="8"/>
      <c r="B79" s="4"/>
      <c r="C79" s="8"/>
      <c r="D79" s="25"/>
      <c r="E79" s="25"/>
      <c r="F79" s="25"/>
      <c r="G79" s="25"/>
    </row>
    <row r="80" spans="1:7" ht="15.75">
      <c r="A80" s="8" t="s">
        <v>55</v>
      </c>
      <c r="B80" s="4"/>
      <c r="C80" s="8"/>
      <c r="D80" s="25"/>
      <c r="E80" s="8"/>
      <c r="F80" s="25"/>
      <c r="G80" s="25"/>
    </row>
    <row r="81" spans="1:7" ht="15.75">
      <c r="A81" s="33" t="s">
        <v>56</v>
      </c>
      <c r="B81" s="16" t="s">
        <v>53</v>
      </c>
      <c r="C81" s="33">
        <f>+E81+'[1]Resultat'!B98</f>
        <v>97937.39</v>
      </c>
      <c r="D81" s="34"/>
      <c r="E81" s="33">
        <f>H81+97937.39</f>
        <v>97937.39</v>
      </c>
      <c r="F81" s="34"/>
      <c r="G81" s="34"/>
    </row>
    <row r="82" spans="1:7" ht="15.75">
      <c r="A82" s="8" t="s">
        <v>57</v>
      </c>
      <c r="B82" s="4"/>
      <c r="C82" s="24">
        <f>SUM(C81:C81)</f>
        <v>97937.39</v>
      </c>
      <c r="D82" s="25"/>
      <c r="E82" s="24">
        <f>SUM(E81:E81)</f>
        <v>97937.39</v>
      </c>
      <c r="F82" s="25"/>
      <c r="G82" s="25"/>
    </row>
    <row r="83" spans="1:7" ht="15.75">
      <c r="A83" s="8"/>
      <c r="B83" s="4"/>
      <c r="C83" s="8"/>
      <c r="D83" s="25"/>
      <c r="E83" s="25"/>
      <c r="F83" s="25"/>
      <c r="G83" s="25"/>
    </row>
    <row r="84" spans="1:7" ht="15.75">
      <c r="A84" s="10" t="s">
        <v>58</v>
      </c>
      <c r="B84" s="22"/>
      <c r="C84" s="26">
        <f>C78+C82</f>
        <v>5097937.39</v>
      </c>
      <c r="D84" s="27"/>
      <c r="E84" s="26">
        <f>E78+E82</f>
        <v>5097937.39</v>
      </c>
      <c r="F84" s="27"/>
      <c r="G84" s="27"/>
    </row>
    <row r="85" spans="1:7" ht="15.75">
      <c r="A85" s="21"/>
      <c r="B85" s="22"/>
      <c r="C85" s="21"/>
      <c r="D85" s="27"/>
      <c r="E85" s="21"/>
      <c r="F85" s="27"/>
      <c r="G85" s="27"/>
    </row>
    <row r="86" spans="1:7" ht="15.75">
      <c r="A86" s="10" t="s">
        <v>59</v>
      </c>
      <c r="B86" s="4"/>
      <c r="C86" s="1"/>
      <c r="D86" s="30"/>
      <c r="E86" s="1"/>
      <c r="F86" s="30"/>
      <c r="G86" s="30"/>
    </row>
    <row r="87" spans="1:7" ht="15.75">
      <c r="A87" s="8" t="s">
        <v>60</v>
      </c>
      <c r="B87" s="4"/>
      <c r="C87" s="1"/>
      <c r="D87" s="30"/>
      <c r="E87" s="1"/>
      <c r="F87" s="30"/>
      <c r="G87" s="30"/>
    </row>
    <row r="88" spans="1:7" ht="15.75">
      <c r="A88" s="1" t="s">
        <v>61</v>
      </c>
      <c r="B88" s="4" t="s">
        <v>62</v>
      </c>
      <c r="C88" s="1">
        <f>7376000-4367000</f>
        <v>3009000</v>
      </c>
      <c r="D88" s="30"/>
      <c r="E88" s="1">
        <v>2586000</v>
      </c>
      <c r="F88" s="30"/>
      <c r="G88" s="30"/>
    </row>
    <row r="89" spans="1:7" ht="15.75">
      <c r="A89" s="8" t="s">
        <v>63</v>
      </c>
      <c r="B89" s="4"/>
      <c r="C89" s="24">
        <f>SUM(C88:C88)</f>
        <v>3009000</v>
      </c>
      <c r="D89" s="25"/>
      <c r="E89" s="24">
        <f>SUM(E88)</f>
        <v>2586000</v>
      </c>
      <c r="F89" s="25"/>
      <c r="G89" s="25"/>
    </row>
    <row r="90" spans="1:7" ht="15.75">
      <c r="A90" s="8"/>
      <c r="B90" s="4"/>
      <c r="C90" s="8"/>
      <c r="D90" s="25"/>
      <c r="E90" s="8"/>
      <c r="F90" s="25"/>
      <c r="G90" s="25"/>
    </row>
    <row r="91" spans="1:7" ht="15.75">
      <c r="A91" s="8" t="s">
        <v>64</v>
      </c>
      <c r="B91" s="4"/>
      <c r="C91" s="1"/>
      <c r="D91" s="30"/>
      <c r="E91" s="1"/>
      <c r="F91" s="30"/>
      <c r="G91" s="30"/>
    </row>
    <row r="92" spans="1:7" ht="15.75">
      <c r="A92" s="1" t="s">
        <v>65</v>
      </c>
      <c r="B92" s="4"/>
      <c r="C92" s="1">
        <v>29697967</v>
      </c>
      <c r="D92" s="30"/>
      <c r="E92" s="1">
        <v>8264876.17</v>
      </c>
      <c r="F92" s="30"/>
      <c r="G92" s="30"/>
    </row>
    <row r="93" spans="1:7" ht="15.75">
      <c r="A93" s="1" t="s">
        <v>66</v>
      </c>
      <c r="B93" s="4"/>
      <c r="C93" s="1">
        <f>1390460+56469+126804+570096+224268</f>
        <v>2368097</v>
      </c>
      <c r="D93" s="30"/>
      <c r="E93" s="1">
        <v>2024828.3</v>
      </c>
      <c r="F93" s="30"/>
      <c r="G93" s="30"/>
    </row>
    <row r="94" spans="1:7" ht="15.75">
      <c r="A94" s="1" t="s">
        <v>67</v>
      </c>
      <c r="B94" s="4"/>
      <c r="C94" s="1">
        <f>3741+12507275+2153579+2218899+361316+80572</f>
        <v>17325382</v>
      </c>
      <c r="D94" s="30"/>
      <c r="E94" s="1">
        <v>29770693.43</v>
      </c>
      <c r="F94" s="30"/>
      <c r="G94" s="30"/>
    </row>
    <row r="95" spans="1:7" ht="15.75">
      <c r="A95" s="1" t="s">
        <v>68</v>
      </c>
      <c r="B95" s="35">
        <v>4</v>
      </c>
      <c r="C95" s="1">
        <f>19310931-72237</f>
        <v>19238694</v>
      </c>
      <c r="D95" s="30"/>
      <c r="E95" s="1">
        <v>2200392.48</v>
      </c>
      <c r="F95" s="30"/>
      <c r="G95" s="30"/>
    </row>
    <row r="96" spans="1:7" ht="15.75">
      <c r="A96" s="8" t="s">
        <v>69</v>
      </c>
      <c r="B96" s="4"/>
      <c r="C96" s="24">
        <f>SUM(C92:C95)</f>
        <v>68630140</v>
      </c>
      <c r="D96" s="25"/>
      <c r="E96" s="24">
        <f>SUM(E92:E95)</f>
        <v>42260790.379999995</v>
      </c>
      <c r="F96" s="25"/>
      <c r="G96" s="25"/>
    </row>
    <row r="97" spans="1:7" ht="15.75">
      <c r="A97" s="8"/>
      <c r="B97" s="4"/>
      <c r="C97" s="8"/>
      <c r="D97" s="25"/>
      <c r="E97" s="25"/>
      <c r="F97" s="25"/>
      <c r="G97" s="25"/>
    </row>
    <row r="98" spans="1:7" ht="15.75">
      <c r="A98" s="10" t="s">
        <v>70</v>
      </c>
      <c r="B98" s="22"/>
      <c r="C98" s="26">
        <f>+C96+C89</f>
        <v>71639140</v>
      </c>
      <c r="D98" s="27"/>
      <c r="E98" s="26">
        <f>+E96+E89</f>
        <v>44846790.379999995</v>
      </c>
      <c r="F98" s="27"/>
      <c r="G98" s="27"/>
    </row>
    <row r="99" spans="1:7" ht="15.75">
      <c r="A99" s="8"/>
      <c r="B99" s="4"/>
      <c r="C99" s="8"/>
      <c r="D99" s="25"/>
      <c r="E99" s="8"/>
      <c r="F99" s="25"/>
      <c r="G99" s="25"/>
    </row>
    <row r="100" spans="1:7" ht="16.5" thickBot="1">
      <c r="A100" s="10" t="s">
        <v>71</v>
      </c>
      <c r="B100" s="4"/>
      <c r="C100" s="29">
        <f>C84+C98-1</f>
        <v>76737076.39</v>
      </c>
      <c r="D100" s="25"/>
      <c r="E100" s="29">
        <f>E84+E98</f>
        <v>49944727.769999996</v>
      </c>
      <c r="F100" s="25"/>
      <c r="G100" s="25"/>
    </row>
    <row r="101" spans="1:7" ht="16.5" thickTop="1">
      <c r="A101" s="1"/>
      <c r="B101" s="4"/>
      <c r="C101" s="1"/>
      <c r="D101" s="30"/>
      <c r="E101" s="1"/>
      <c r="F101" s="30"/>
      <c r="G101" s="30"/>
    </row>
    <row r="102" spans="1:7" ht="15.75">
      <c r="A102" s="1"/>
      <c r="B102" s="4"/>
      <c r="C102" s="1"/>
      <c r="D102" s="30"/>
      <c r="E102" s="1"/>
      <c r="F102" s="30"/>
      <c r="G102" s="30"/>
    </row>
    <row r="103" spans="1:2" ht="15.75">
      <c r="A103" s="25"/>
      <c r="B103" s="25"/>
    </row>
    <row r="104" spans="1:2" ht="15.75">
      <c r="A104" s="25"/>
      <c r="B104" s="25"/>
    </row>
    <row r="105" spans="1:2" ht="15.75">
      <c r="A105" s="25"/>
      <c r="B105" s="25"/>
    </row>
    <row r="106" spans="1:4" ht="15.75">
      <c r="A106" s="1"/>
      <c r="B106" s="1" t="s">
        <v>72</v>
      </c>
      <c r="C106" s="4"/>
      <c r="D106" s="1"/>
    </row>
    <row r="107" spans="1:4" ht="15.75">
      <c r="A107" s="1"/>
      <c r="B107" s="1" t="s">
        <v>73</v>
      </c>
      <c r="C107" s="4"/>
      <c r="D107" s="1"/>
    </row>
    <row r="108" spans="1:4" ht="15.75">
      <c r="A108" s="1"/>
      <c r="B108" s="1"/>
      <c r="C108" s="4"/>
      <c r="D108" s="1"/>
    </row>
    <row r="109" spans="1:4" ht="15.75">
      <c r="A109" s="36"/>
      <c r="B109" s="1"/>
      <c r="C109" s="4"/>
      <c r="D109" s="30"/>
    </row>
    <row r="110" spans="1:4" ht="15.75">
      <c r="A110" s="1" t="s">
        <v>98</v>
      </c>
      <c r="B110" s="37" t="s">
        <v>96</v>
      </c>
      <c r="C110" s="38"/>
      <c r="D110" s="39" t="s">
        <v>99</v>
      </c>
    </row>
    <row r="111" spans="1:4" ht="15.75">
      <c r="A111" s="37" t="s">
        <v>97</v>
      </c>
      <c r="B111" s="1" t="s">
        <v>74</v>
      </c>
      <c r="C111" s="4"/>
      <c r="D111" s="1"/>
    </row>
    <row r="112" spans="1:4" ht="15.75">
      <c r="A112" s="1"/>
      <c r="B112" s="1"/>
      <c r="C112" s="4"/>
      <c r="D112" s="1"/>
    </row>
    <row r="113" spans="1:4" ht="15.75">
      <c r="A113" s="1"/>
      <c r="B113" s="1"/>
      <c r="C113" s="40"/>
      <c r="D113" s="30"/>
    </row>
    <row r="114" spans="1:6" ht="15.75">
      <c r="A114" s="1" t="s">
        <v>75</v>
      </c>
      <c r="B114" s="1" t="s">
        <v>100</v>
      </c>
      <c r="C114" s="41"/>
      <c r="D114" s="30" t="s">
        <v>102</v>
      </c>
      <c r="F114" s="42" t="s">
        <v>76</v>
      </c>
    </row>
    <row r="115" spans="1:6" ht="15.75">
      <c r="A115" s="1"/>
      <c r="B115" s="1"/>
      <c r="C115" s="41"/>
      <c r="D115" s="30"/>
      <c r="F115" s="42"/>
    </row>
    <row r="116" spans="1:6" ht="15.75">
      <c r="A116" s="1"/>
      <c r="B116" s="1" t="s">
        <v>77</v>
      </c>
      <c r="C116" s="41"/>
      <c r="D116" s="30"/>
      <c r="F116" s="42"/>
    </row>
    <row r="117" spans="1:6" ht="15.75">
      <c r="A117" s="1"/>
      <c r="B117" s="43" t="s">
        <v>103</v>
      </c>
      <c r="C117" s="40"/>
      <c r="D117" s="30"/>
      <c r="F117" s="42"/>
    </row>
    <row r="118" spans="1:4" ht="12.75">
      <c r="A118" s="1"/>
      <c r="B118" s="37" t="s">
        <v>101</v>
      </c>
      <c r="D118" s="30"/>
    </row>
    <row r="119" spans="1:2" ht="12.75">
      <c r="A119" s="30"/>
      <c r="B119" s="30"/>
    </row>
    <row r="120" spans="1:2" ht="12.75">
      <c r="A120" s="30"/>
      <c r="B120" s="30"/>
    </row>
    <row r="121" spans="1:2" ht="15.75">
      <c r="A121" s="25"/>
      <c r="B121" s="25"/>
    </row>
    <row r="122" spans="1:2" ht="15.75">
      <c r="A122" s="25"/>
      <c r="B122" s="25"/>
    </row>
    <row r="123" spans="1:2" ht="15.75">
      <c r="A123" s="27"/>
      <c r="B123" s="27"/>
    </row>
    <row r="124" spans="1:4" ht="22.5">
      <c r="A124" s="45" t="s">
        <v>78</v>
      </c>
      <c r="C124" s="48" t="s">
        <v>3</v>
      </c>
      <c r="D124" s="44"/>
    </row>
    <row r="125" spans="1:6" ht="18.75">
      <c r="A125" s="46"/>
      <c r="B125" s="47" t="s">
        <v>2</v>
      </c>
      <c r="C125" s="65">
        <v>2003</v>
      </c>
      <c r="D125" s="48"/>
      <c r="E125" s="48">
        <v>2002</v>
      </c>
      <c r="F125" s="49"/>
    </row>
    <row r="126" spans="1:4" ht="14.25">
      <c r="A126" s="50" t="s">
        <v>79</v>
      </c>
      <c r="B126" s="51"/>
      <c r="C126" s="55" t="s">
        <v>3</v>
      </c>
      <c r="D126" s="52"/>
    </row>
    <row r="127" spans="1:5" ht="14.25">
      <c r="A127" s="53" t="s">
        <v>80</v>
      </c>
      <c r="B127" s="54">
        <v>9</v>
      </c>
      <c r="C127" s="55">
        <v>49184</v>
      </c>
      <c r="D127" s="56"/>
      <c r="E127" s="55">
        <v>97937.39</v>
      </c>
    </row>
    <row r="128" spans="1:5" ht="14.25">
      <c r="A128" s="53" t="s">
        <v>81</v>
      </c>
      <c r="B128" s="54"/>
      <c r="C128" s="57">
        <f>+'[1]Resultat'!B148</f>
        <v>0</v>
      </c>
      <c r="D128" s="56"/>
      <c r="E128" s="55">
        <v>0</v>
      </c>
    </row>
    <row r="129" spans="1:5" ht="14.25">
      <c r="A129" s="53" t="s">
        <v>82</v>
      </c>
      <c r="B129" s="54">
        <v>7</v>
      </c>
      <c r="C129" s="55">
        <f>+'[1]Eiendeler'!E156-'[1]Eiendeler'!C156+'[1]Gjeld og EK'!C155-'[1]Gjeld og EK'!E155</f>
        <v>0</v>
      </c>
      <c r="D129" s="56"/>
      <c r="E129" s="57">
        <v>240557.76</v>
      </c>
    </row>
    <row r="130" spans="1:5" ht="14.25">
      <c r="A130" s="53" t="s">
        <v>83</v>
      </c>
      <c r="B130" s="54"/>
      <c r="C130" s="55">
        <f>+'[1]Gjeld og EK'!C151-'[1]Gjeld og EK'!E151</f>
        <v>0</v>
      </c>
      <c r="D130" s="56"/>
      <c r="E130" s="55">
        <v>3924919.89</v>
      </c>
    </row>
    <row r="131" spans="1:5" ht="14.25">
      <c r="A131" s="53" t="s">
        <v>84</v>
      </c>
      <c r="B131" s="54">
        <v>6</v>
      </c>
      <c r="C131" s="55">
        <f>126000-E132</f>
        <v>10000</v>
      </c>
      <c r="D131" s="56"/>
      <c r="E131" s="55">
        <f>-2041000+2036000</f>
        <v>-5000</v>
      </c>
    </row>
    <row r="132" spans="1:5" ht="14.25">
      <c r="A132" s="58" t="s">
        <v>85</v>
      </c>
      <c r="B132" s="54"/>
      <c r="C132" s="59">
        <f>+'[1]Gjeld og EK'!C156-'[1]Gjeld og EK'!E156+'[1]Gjeld og EK'!C157-'[1]Gjeld og EK'!E157+'[1]Gjeld og EK'!C158-'[1]Gjeld og EK'!E158+'[1]Eiendeler'!E157-'[1]Eiendeler'!C157-'[1]Eiendeler'!C158-126000+8602</f>
        <v>-117398</v>
      </c>
      <c r="D132" s="56"/>
      <c r="E132" s="55">
        <v>116000</v>
      </c>
    </row>
    <row r="133" spans="1:5" ht="14.25">
      <c r="A133" s="53" t="s">
        <v>86</v>
      </c>
      <c r="B133" s="51"/>
      <c r="C133" s="60">
        <f>SUM(C125:C132)</f>
        <v>-56211</v>
      </c>
      <c r="D133" s="56"/>
      <c r="E133" s="59">
        <f>8086297-4260775-2083271+2024828-20811421+29770693+550000+636647+2200392</f>
        <v>16113390</v>
      </c>
    </row>
    <row r="134" spans="1:5" ht="15">
      <c r="A134" s="50" t="s">
        <v>87</v>
      </c>
      <c r="B134" s="54"/>
      <c r="C134" s="62"/>
      <c r="D134" s="61"/>
      <c r="E134" s="60">
        <f>SUM(E126:E133)</f>
        <v>20487805.04</v>
      </c>
    </row>
    <row r="135" spans="1:5" ht="15">
      <c r="A135" s="50" t="s">
        <v>88</v>
      </c>
      <c r="B135" s="54"/>
      <c r="C135" s="55">
        <v>208027</v>
      </c>
      <c r="D135" s="61"/>
      <c r="E135" s="62"/>
    </row>
    <row r="136" spans="1:5" ht="14.25">
      <c r="A136" s="53" t="s">
        <v>89</v>
      </c>
      <c r="B136" s="54"/>
      <c r="C136" s="55">
        <f>-336350-48667</f>
        <v>-385017</v>
      </c>
      <c r="D136" s="56"/>
      <c r="E136" s="55">
        <v>0</v>
      </c>
    </row>
    <row r="137" spans="1:5" ht="14.25">
      <c r="A137" s="53" t="s">
        <v>90</v>
      </c>
      <c r="B137" s="54">
        <v>7</v>
      </c>
      <c r="C137" s="55">
        <f>+'[1]Eiendeler'!E147-'[1]Eiendeler'!C147</f>
        <v>0</v>
      </c>
      <c r="D137" s="56"/>
      <c r="E137" s="55">
        <v>-278985.68</v>
      </c>
    </row>
    <row r="138" spans="1:5" ht="14.25">
      <c r="A138" s="53" t="s">
        <v>91</v>
      </c>
      <c r="B138" s="54"/>
      <c r="C138" s="63">
        <f>SUM(C135:C137)</f>
        <v>-176990</v>
      </c>
      <c r="D138" s="56"/>
      <c r="E138" s="55">
        <f>594839+90000-437252</f>
        <v>247587</v>
      </c>
    </row>
    <row r="139" spans="1:5" ht="14.25">
      <c r="A139" s="50" t="s">
        <v>92</v>
      </c>
      <c r="B139" s="54"/>
      <c r="C139" s="60">
        <f>C133+C138</f>
        <v>-233201</v>
      </c>
      <c r="D139" s="61"/>
      <c r="E139" s="63">
        <f>SUM(E136:E138)</f>
        <v>-31398.679999999993</v>
      </c>
    </row>
    <row r="140" spans="1:5" ht="14.25">
      <c r="A140" s="50" t="s">
        <v>93</v>
      </c>
      <c r="B140" s="51"/>
      <c r="C140" s="64">
        <f>E142</f>
        <v>20456335.36</v>
      </c>
      <c r="D140" s="61"/>
      <c r="E140" s="60">
        <f>E134+E139</f>
        <v>20456406.36</v>
      </c>
    </row>
    <row r="141" spans="1:5" ht="14.25">
      <c r="A141" s="50" t="s">
        <v>94</v>
      </c>
      <c r="B141" s="51"/>
      <c r="C141" s="60">
        <f>C139+C140</f>
        <v>20223134.36</v>
      </c>
      <c r="D141" s="56"/>
      <c r="E141" s="64">
        <f>G142</f>
        <v>0</v>
      </c>
    </row>
    <row r="142" spans="1:5" ht="15">
      <c r="A142" s="50" t="s">
        <v>95</v>
      </c>
      <c r="B142" s="51"/>
      <c r="C142" s="62"/>
      <c r="D142" s="61"/>
      <c r="E142" s="60">
        <f>E140+E141-71</f>
        <v>20456335.36</v>
      </c>
    </row>
    <row r="143" spans="1:5" ht="15">
      <c r="A143" s="50"/>
      <c r="B143" s="51"/>
      <c r="D143" s="61"/>
      <c r="E143" s="62"/>
    </row>
  </sheetData>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Innovation Norway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Per-Arne Tuftin</dc:creator>
  <cp:keywords/>
  <dc:description/>
  <cp:lastModifiedBy>Åse Århus</cp:lastModifiedBy>
  <dcterms:created xsi:type="dcterms:W3CDTF">2005-05-02T07:51:40Z</dcterms:created>
  <dcterms:modified xsi:type="dcterms:W3CDTF">2005-05-02T09:38:41Z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377689514</vt:i4>
  </property>
  <property fmtid="{D5CDD505-2E9C-101B-9397-08002B2CF9AE}" pid="3" name="_EmailSubject">
    <vt:lpwstr>Årsrapporter?? Bare om SND ?</vt:lpwstr>
  </property>
  <property fmtid="{D5CDD505-2E9C-101B-9397-08002B2CF9AE}" pid="4" name="_AuthorEmail">
    <vt:lpwstr>Per-Arne.Tuftin@invanor.no</vt:lpwstr>
  </property>
  <property fmtid="{D5CDD505-2E9C-101B-9397-08002B2CF9AE}" pid="5" name="_AuthorEmailDisplayName">
    <vt:lpwstr>Per-Arne Tuftin</vt:lpwstr>
  </property>
</Properties>
</file>