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24226"/>
  <mc:AlternateContent xmlns:mc="http://schemas.openxmlformats.org/markup-compatibility/2006">
    <mc:Choice Requires="x15">
      <x15ac:absPath xmlns:x15ac="http://schemas.microsoft.com/office/spreadsheetml/2010/11/ac" url="/Users/mari.hellvik/Downloads/"/>
    </mc:Choice>
  </mc:AlternateContent>
  <xr:revisionPtr revIDLastSave="0" documentId="8_{AA91B0DA-1FB0-DB4C-9452-1F21A1476CA1}" xr6:coauthVersionLast="47" xr6:coauthVersionMax="47" xr10:uidLastSave="{00000000-0000-0000-0000-000000000000}"/>
  <bookViews>
    <workbookView xWindow="0" yWindow="600" windowWidth="33600" windowHeight="18880" xr2:uid="{00000000-000D-0000-FFFF-FFFF00000000}"/>
  </bookViews>
  <sheets>
    <sheet name="Jordbruksareal og mjølkekvote" sheetId="5" r:id="rId1"/>
    <sheet name="Spreieareal og lagerkapasit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7" i="1" l="1"/>
  <c r="L76" i="1"/>
  <c r="L75" i="1"/>
  <c r="L74" i="1"/>
  <c r="X144" i="1" l="1"/>
  <c r="X143" i="1"/>
  <c r="X142" i="1"/>
  <c r="X110" i="1" l="1"/>
  <c r="X92" i="1"/>
  <c r="V110" i="1"/>
  <c r="V92" i="1"/>
  <c r="S110" i="1"/>
  <c r="S92" i="1"/>
  <c r="Q92" i="1" l="1"/>
  <c r="O100" i="1"/>
  <c r="Q110" i="1" l="1"/>
  <c r="X57" i="1" l="1"/>
  <c r="V57" i="1"/>
  <c r="S57" i="1"/>
  <c r="Q57" i="1"/>
  <c r="X55" i="1"/>
  <c r="V55" i="1"/>
  <c r="S55" i="1"/>
  <c r="Q55" i="1"/>
  <c r="F54" i="1"/>
  <c r="Q58" i="1" l="1"/>
  <c r="Q59" i="1" s="1"/>
  <c r="Q60" i="1" s="1"/>
  <c r="Q61" i="1" s="1"/>
  <c r="V58" i="1"/>
  <c r="V59" i="1" s="1"/>
  <c r="V60" i="1" s="1"/>
  <c r="V61" i="1" s="1"/>
  <c r="V63" i="1" s="1"/>
  <c r="V64" i="1" s="1"/>
  <c r="V89" i="1" s="1"/>
  <c r="S58" i="1"/>
  <c r="S59" i="1" s="1"/>
  <c r="S60" i="1" s="1"/>
  <c r="S61" i="1" s="1"/>
  <c r="S63" i="1" s="1"/>
  <c r="S64" i="1" s="1"/>
  <c r="S89" i="1" s="1"/>
  <c r="X58" i="1"/>
  <c r="X59" i="1" s="1"/>
  <c r="X60" i="1" s="1"/>
  <c r="X61" i="1" s="1"/>
  <c r="X63" i="1" s="1"/>
  <c r="X64" i="1" s="1"/>
  <c r="X89" i="1" s="1"/>
  <c r="Q63" i="1" l="1"/>
  <c r="Q64" i="1" s="1"/>
  <c r="Q89" i="1" s="1"/>
  <c r="L8" i="1"/>
  <c r="N74" i="1"/>
  <c r="L73" i="1" l="1"/>
  <c r="X152" i="1" l="1"/>
  <c r="X153" i="1"/>
  <c r="X141" i="1"/>
  <c r="B8" i="1"/>
  <c r="G8" i="1"/>
  <c r="L83" i="1" l="1"/>
  <c r="L82" i="1"/>
  <c r="N43" i="5"/>
  <c r="L43" i="5"/>
  <c r="J43" i="5"/>
  <c r="H43" i="5"/>
  <c r="F43" i="5"/>
  <c r="D43" i="5"/>
  <c r="N29" i="5"/>
  <c r="L29" i="5"/>
  <c r="J29" i="5"/>
  <c r="H29" i="5"/>
  <c r="F29" i="5"/>
  <c r="D29" i="5"/>
  <c r="L78" i="1"/>
  <c r="L79" i="1"/>
  <c r="L80" i="1"/>
  <c r="G77" i="1"/>
  <c r="G76" i="1"/>
  <c r="G75" i="1"/>
  <c r="G74" i="1"/>
  <c r="G73" i="1"/>
  <c r="G31" i="1"/>
  <c r="G11" i="1"/>
  <c r="F14" i="1"/>
  <c r="L81" i="1" l="1"/>
  <c r="N30" i="5"/>
  <c r="L30" i="5"/>
  <c r="J30" i="5"/>
  <c r="H30" i="5"/>
  <c r="F30" i="5"/>
  <c r="D30" i="5"/>
  <c r="L71" i="5"/>
  <c r="D49" i="5" l="1"/>
  <c r="J49" i="5"/>
  <c r="D45" i="5" l="1"/>
  <c r="X31" i="1"/>
  <c r="X106" i="1" s="1"/>
  <c r="V31" i="1"/>
  <c r="V106" i="1" s="1"/>
  <c r="S31" i="1"/>
  <c r="S106" i="1" s="1"/>
  <c r="Q31" i="1"/>
  <c r="X40" i="1"/>
  <c r="V40" i="1"/>
  <c r="S40" i="1"/>
  <c r="Q40" i="1"/>
  <c r="X25" i="1"/>
  <c r="V25" i="1"/>
  <c r="S25" i="1"/>
  <c r="Q25" i="1"/>
  <c r="Q26" i="1" s="1"/>
  <c r="X19" i="1"/>
  <c r="V19" i="1"/>
  <c r="S19" i="1"/>
  <c r="Q19" i="1"/>
  <c r="Q20" i="1" s="1"/>
  <c r="X71" i="1"/>
  <c r="X72" i="1" s="1"/>
  <c r="V71" i="1"/>
  <c r="V72" i="1" s="1"/>
  <c r="S71" i="1"/>
  <c r="S72" i="1" s="1"/>
  <c r="M126" i="1"/>
  <c r="Q71" i="1"/>
  <c r="Q72" i="1" s="1"/>
  <c r="Q106" i="1" l="1"/>
  <c r="Q83" i="1"/>
  <c r="Q78" i="1"/>
  <c r="Q79" i="1"/>
  <c r="S83" i="1"/>
  <c r="S79" i="1"/>
  <c r="S78" i="1"/>
  <c r="V78" i="1"/>
  <c r="V83" i="1"/>
  <c r="V79" i="1"/>
  <c r="X78" i="1"/>
  <c r="X83" i="1"/>
  <c r="X79" i="1"/>
  <c r="S26" i="1"/>
  <c r="S20" i="1"/>
  <c r="X38" i="1"/>
  <c r="X41" i="1" s="1"/>
  <c r="V38" i="1"/>
  <c r="V41" i="1" s="1"/>
  <c r="S38" i="1"/>
  <c r="S41" i="1" s="1"/>
  <c r="M77" i="1"/>
  <c r="M76" i="1"/>
  <c r="M75" i="1"/>
  <c r="M74" i="1"/>
  <c r="Q16" i="1"/>
  <c r="Q17" i="1" s="1"/>
  <c r="J134" i="1"/>
  <c r="S134" i="1" s="1"/>
  <c r="X81" i="1"/>
  <c r="X82" i="1" s="1"/>
  <c r="V81" i="1"/>
  <c r="V82" i="1" s="1"/>
  <c r="S81" i="1"/>
  <c r="S82" i="1" s="1"/>
  <c r="Q81" i="1"/>
  <c r="Q82" i="1" s="1"/>
  <c r="Q38" i="1"/>
  <c r="Q41" i="1" s="1"/>
  <c r="Q42" i="1" s="1"/>
  <c r="X22" i="1"/>
  <c r="V22" i="1"/>
  <c r="S22" i="1"/>
  <c r="Q22" i="1"/>
  <c r="X16" i="1"/>
  <c r="V16" i="1"/>
  <c r="S16" i="1"/>
  <c r="J130" i="1"/>
  <c r="F37" i="1" l="1"/>
  <c r="Q75" i="1"/>
  <c r="V75" i="1"/>
  <c r="X75" i="1"/>
  <c r="S75" i="1"/>
  <c r="V74" i="1"/>
  <c r="X74" i="1"/>
  <c r="S76" i="1"/>
  <c r="V76" i="1"/>
  <c r="Q76" i="1"/>
  <c r="X76" i="1"/>
  <c r="V77" i="1"/>
  <c r="X77" i="1"/>
  <c r="Q77" i="1"/>
  <c r="S77" i="1"/>
  <c r="S74" i="1"/>
  <c r="Q74" i="1"/>
  <c r="S42" i="1"/>
  <c r="S43" i="1" s="1"/>
  <c r="X42" i="1"/>
  <c r="X43" i="1" s="1"/>
  <c r="V42" i="1"/>
  <c r="V43" i="1" s="1"/>
  <c r="V26" i="1"/>
  <c r="X26" i="1"/>
  <c r="V20" i="1"/>
  <c r="X20" i="1"/>
  <c r="Q43" i="1"/>
  <c r="Q73" i="1"/>
  <c r="V134" i="1"/>
  <c r="X134" i="1"/>
  <c r="Q44" i="1" l="1"/>
  <c r="Q46" i="1" s="1"/>
  <c r="S44" i="1"/>
  <c r="S46" i="1" s="1"/>
  <c r="X44" i="1"/>
  <c r="X46" i="1" s="1"/>
  <c r="V44" i="1"/>
  <c r="V46" i="1" s="1"/>
  <c r="N45" i="5"/>
  <c r="H36" i="1" s="1"/>
  <c r="L45" i="5"/>
  <c r="F45" i="5"/>
  <c r="H45" i="5"/>
  <c r="J45" i="5"/>
  <c r="Q14" i="1" l="1"/>
  <c r="S14" i="1"/>
  <c r="H14" i="1"/>
  <c r="J14" i="1" s="1"/>
  <c r="V14" i="1" s="1"/>
  <c r="H31" i="5"/>
  <c r="H32" i="5" s="1"/>
  <c r="H33" i="5" s="1"/>
  <c r="N31" i="5"/>
  <c r="N32" i="5" s="1"/>
  <c r="N33" i="5" s="1"/>
  <c r="J31" i="5"/>
  <c r="J32" i="5" s="1"/>
  <c r="J33" i="5" s="1"/>
  <c r="D31" i="5"/>
  <c r="Q47" i="1"/>
  <c r="V47" i="1"/>
  <c r="V87" i="1" s="1"/>
  <c r="V95" i="1" s="1"/>
  <c r="V96" i="1" s="1"/>
  <c r="S47" i="1"/>
  <c r="S87" i="1" s="1"/>
  <c r="S95" i="1" s="1"/>
  <c r="S96" i="1" s="1"/>
  <c r="X47" i="1"/>
  <c r="X87" i="1" s="1"/>
  <c r="AB200" i="1"/>
  <c r="Q23" i="1"/>
  <c r="F36" i="1"/>
  <c r="J80" i="5"/>
  <c r="R79" i="5" s="1"/>
  <c r="D80" i="5"/>
  <c r="J68" i="5"/>
  <c r="D68" i="5"/>
  <c r="J58" i="5"/>
  <c r="D58" i="5"/>
  <c r="J133" i="1"/>
  <c r="V115" i="1" l="1"/>
  <c r="V91" i="1"/>
  <c r="S91" i="1"/>
  <c r="S115" i="1"/>
  <c r="X95" i="1"/>
  <c r="Q115" i="1"/>
  <c r="Q91" i="1"/>
  <c r="Q93" i="1" s="1"/>
  <c r="X14" i="1"/>
  <c r="Q87" i="1"/>
  <c r="Q95" i="1" s="1"/>
  <c r="D32" i="5"/>
  <c r="D33" i="5" s="1"/>
  <c r="Q48" i="1"/>
  <c r="Q27" i="1"/>
  <c r="S17" i="1"/>
  <c r="V23" i="1"/>
  <c r="X23" i="1"/>
  <c r="S23" i="1"/>
  <c r="P80" i="5"/>
  <c r="R80" i="5"/>
  <c r="P79" i="5"/>
  <c r="V133" i="1"/>
  <c r="S133" i="1"/>
  <c r="X133" i="1"/>
  <c r="N126" i="1"/>
  <c r="X115" i="1" l="1"/>
  <c r="X91" i="1"/>
  <c r="S100" i="1"/>
  <c r="S93" i="1"/>
  <c r="V100" i="1"/>
  <c r="V93" i="1"/>
  <c r="X96" i="1"/>
  <c r="Q100" i="1"/>
  <c r="Q101" i="1"/>
  <c r="Q86" i="1"/>
  <c r="Q88" i="1" s="1"/>
  <c r="Q96" i="1"/>
  <c r="Q28" i="1"/>
  <c r="Q29" i="1" s="1"/>
  <c r="Q30" i="1" s="1"/>
  <c r="S27" i="1"/>
  <c r="S48" i="1"/>
  <c r="V17" i="1"/>
  <c r="X17" i="1"/>
  <c r="X100" i="1" l="1"/>
  <c r="X93" i="1"/>
  <c r="S101" i="1"/>
  <c r="S102" i="1" s="1"/>
  <c r="S86" i="1"/>
  <c r="S88" i="1" s="1"/>
  <c r="Q102" i="1"/>
  <c r="S28" i="1"/>
  <c r="S29" i="1" s="1"/>
  <c r="S30" i="1" s="1"/>
  <c r="V48" i="1"/>
  <c r="V27" i="1"/>
  <c r="X48" i="1"/>
  <c r="X27" i="1"/>
  <c r="X101" i="1" l="1"/>
  <c r="X102" i="1" s="1"/>
  <c r="X86" i="1"/>
  <c r="X88" i="1" s="1"/>
  <c r="V101" i="1"/>
  <c r="V102" i="1" s="1"/>
  <c r="V86" i="1"/>
  <c r="V88" i="1" s="1"/>
  <c r="X28" i="1"/>
  <c r="X29" i="1" s="1"/>
  <c r="X30" i="1" s="1"/>
  <c r="V28" i="1"/>
  <c r="V29" i="1" s="1"/>
  <c r="V30" i="1" s="1"/>
  <c r="J36" i="1"/>
  <c r="Q84" i="1" l="1"/>
  <c r="Q85" i="1" s="1"/>
  <c r="Q97" i="1" l="1"/>
  <c r="Q103" i="1" s="1"/>
  <c r="Q90" i="1"/>
  <c r="V73" i="1"/>
  <c r="V84" i="1" s="1"/>
  <c r="V85" i="1" s="1"/>
  <c r="X73" i="1"/>
  <c r="X84" i="1" s="1"/>
  <c r="X85" i="1" s="1"/>
  <c r="S73" i="1"/>
  <c r="S84" i="1" s="1"/>
  <c r="S85" i="1" s="1"/>
  <c r="T146" i="1"/>
  <c r="S90" i="1" l="1"/>
  <c r="S97" i="1"/>
  <c r="X90" i="1"/>
  <c r="X97" i="1"/>
  <c r="V90" i="1"/>
  <c r="V97" i="1"/>
  <c r="Q105" i="1"/>
  <c r="Q112" i="1" s="1"/>
  <c r="Q116" i="1" s="1"/>
  <c r="Q104" i="1"/>
  <c r="T147" i="1"/>
  <c r="V103" i="1" l="1"/>
  <c r="V98" i="1"/>
  <c r="V108" i="1" s="1"/>
  <c r="V111" i="1" s="1"/>
  <c r="V109" i="1" s="1"/>
  <c r="X98" i="1"/>
  <c r="X108" i="1" s="1"/>
  <c r="X111" i="1" s="1"/>
  <c r="X109" i="1" s="1"/>
  <c r="X103" i="1"/>
  <c r="S98" i="1"/>
  <c r="S108" i="1" s="1"/>
  <c r="S111" i="1" s="1"/>
  <c r="S109" i="1" s="1"/>
  <c r="S103" i="1"/>
  <c r="Q114" i="1"/>
  <c r="Q98" i="1"/>
  <c r="J128" i="1"/>
  <c r="V128" i="1" s="1"/>
  <c r="X146" i="1"/>
  <c r="X147" i="1"/>
  <c r="S104" i="1" l="1"/>
  <c r="S105" i="1"/>
  <c r="S112" i="1" s="1"/>
  <c r="S116" i="1" s="1"/>
  <c r="S114" i="1" s="1"/>
  <c r="X105" i="1"/>
  <c r="X112" i="1" s="1"/>
  <c r="X116" i="1" s="1"/>
  <c r="X114" i="1" s="1"/>
  <c r="X104" i="1"/>
  <c r="V104" i="1"/>
  <c r="V105" i="1"/>
  <c r="V112" i="1" s="1"/>
  <c r="V116" i="1" s="1"/>
  <c r="V114" i="1" s="1"/>
  <c r="Q108" i="1"/>
  <c r="Q111" i="1" s="1"/>
  <c r="Q109" i="1" s="1"/>
  <c r="X149" i="1"/>
  <c r="T156" i="1"/>
  <c r="X156" i="1" s="1"/>
  <c r="T155" i="1"/>
  <c r="X155" i="1" s="1"/>
  <c r="X128" i="1"/>
  <c r="S128" i="1"/>
  <c r="X158" i="1" l="1"/>
  <c r="X159" i="1" s="1"/>
  <c r="J126" i="1" l="1"/>
  <c r="J127" i="1"/>
  <c r="X127" i="1" s="1"/>
  <c r="J129" i="1"/>
  <c r="S129" i="1" s="1"/>
  <c r="X130" i="1"/>
  <c r="J132" i="1"/>
  <c r="X132" i="1" s="1"/>
  <c r="J131" i="1"/>
  <c r="S131" i="1" s="1"/>
  <c r="X126" i="1" l="1"/>
  <c r="S126" i="1"/>
  <c r="V131" i="1"/>
  <c r="X131" i="1"/>
  <c r="S127" i="1"/>
  <c r="S130" i="1"/>
  <c r="V126" i="1"/>
  <c r="S132" i="1"/>
  <c r="V127" i="1"/>
  <c r="V130" i="1"/>
  <c r="V132" i="1"/>
  <c r="V129" i="1"/>
  <c r="X129" i="1"/>
  <c r="X135" i="1" l="1"/>
  <c r="X136" i="1" s="1"/>
  <c r="V135" i="1"/>
  <c r="V136" i="1" s="1"/>
  <c r="V137" i="1" s="1"/>
  <c r="V162" i="1" s="1"/>
  <c r="S135" i="1"/>
  <c r="S136" i="1" s="1"/>
  <c r="S137" i="1" s="1"/>
  <c r="S162" i="1" s="1"/>
  <c r="X137" i="1" l="1"/>
  <c r="X162" i="1" s="1"/>
  <c r="V163" i="1" l="1"/>
  <c r="V164" i="1" s="1"/>
  <c r="V166" i="1" s="1"/>
  <c r="N1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Vemund Aartun</author>
  </authors>
  <commentList>
    <comment ref="B17" authorId="0" shapeId="0" xr:uid="{935D4FA5-E123-427E-B131-F83FB1CB306E}">
      <text>
        <r>
          <rPr>
            <b/>
            <sz val="9"/>
            <color indexed="81"/>
            <rFont val="Tahoma"/>
            <family val="2"/>
          </rPr>
          <t>Leigd areal:</t>
        </r>
        <r>
          <rPr>
            <sz val="9"/>
            <color indexed="81"/>
            <rFont val="Tahoma"/>
            <family val="2"/>
          </rPr>
          <t xml:space="preserve">
</t>
        </r>
        <r>
          <rPr>
            <sz val="8"/>
            <color indexed="81"/>
            <rFont val="Tahoma"/>
            <family val="2"/>
          </rPr>
          <t>Skriv kommunenr. (46XX) / Gardsnr. / Bruksnr.</t>
        </r>
        <r>
          <rPr>
            <sz val="9"/>
            <color indexed="81"/>
            <rFont val="Tahoma"/>
            <family val="2"/>
          </rPr>
          <t xml:space="preserve">
</t>
        </r>
      </text>
    </comment>
    <comment ref="R17" authorId="0" shapeId="0" xr:uid="{CB8B195D-A43D-4996-B409-BA5EC85A98E1}">
      <text>
        <r>
          <rPr>
            <b/>
            <sz val="9"/>
            <color indexed="81"/>
            <rFont val="Tahoma"/>
            <family val="2"/>
          </rPr>
          <t xml:space="preserve">Avtale om spreieareal
</t>
        </r>
        <r>
          <rPr>
            <sz val="8"/>
            <color indexed="81"/>
            <rFont val="Tahoma"/>
            <family val="2"/>
          </rPr>
          <t>Skrifteleg avtale om spreieareal skal leggast ved søknad til Innovasjon Norge.</t>
        </r>
        <r>
          <rPr>
            <sz val="9"/>
            <color indexed="81"/>
            <rFont val="Tahoma"/>
            <family val="2"/>
          </rPr>
          <t xml:space="preserve">
</t>
        </r>
      </text>
    </comment>
    <comment ref="B18" authorId="0" shapeId="0" xr:uid="{F1A5F6EA-1AB4-48CA-93C1-8F5C1FDE8840}">
      <text>
        <r>
          <rPr>
            <b/>
            <sz val="9"/>
            <color indexed="81"/>
            <rFont val="Tahoma"/>
            <family val="2"/>
          </rPr>
          <t>Leigd areal:</t>
        </r>
        <r>
          <rPr>
            <sz val="9"/>
            <color indexed="81"/>
            <rFont val="Tahoma"/>
            <family val="2"/>
          </rPr>
          <t xml:space="preserve">
</t>
        </r>
        <r>
          <rPr>
            <sz val="8"/>
            <color indexed="81"/>
            <rFont val="Tahoma"/>
            <family val="2"/>
          </rPr>
          <t>Skriv kommunenr. (46XX) / Gardsnr. / Bruksnr.</t>
        </r>
        <r>
          <rPr>
            <sz val="9"/>
            <color indexed="81"/>
            <rFont val="Tahoma"/>
            <family val="2"/>
          </rPr>
          <t xml:space="preserve">
</t>
        </r>
      </text>
    </comment>
    <comment ref="R18" authorId="0" shapeId="0" xr:uid="{7390B77F-425C-447C-8044-68B670448C69}">
      <text>
        <r>
          <rPr>
            <b/>
            <sz val="9"/>
            <color indexed="81"/>
            <rFont val="Tahoma"/>
            <family val="2"/>
          </rPr>
          <t xml:space="preserve">Avtale om spreieareal
</t>
        </r>
        <r>
          <rPr>
            <sz val="8"/>
            <color indexed="81"/>
            <rFont val="Tahoma"/>
            <family val="2"/>
          </rPr>
          <t>Skrifteleg avtale om spreieareal skal leggast ved søknad til Innovasjon Norge.</t>
        </r>
        <r>
          <rPr>
            <sz val="9"/>
            <color indexed="81"/>
            <rFont val="Tahoma"/>
            <family val="2"/>
          </rPr>
          <t xml:space="preserve">
</t>
        </r>
      </text>
    </comment>
    <comment ref="B19" authorId="0" shapeId="0" xr:uid="{79D59974-4225-4939-BBB3-4DD1600D7DE1}">
      <text>
        <r>
          <rPr>
            <b/>
            <sz val="9"/>
            <color indexed="81"/>
            <rFont val="Tahoma"/>
            <family val="2"/>
          </rPr>
          <t>Leigd areal:</t>
        </r>
        <r>
          <rPr>
            <sz val="9"/>
            <color indexed="81"/>
            <rFont val="Tahoma"/>
            <family val="2"/>
          </rPr>
          <t xml:space="preserve">
</t>
        </r>
        <r>
          <rPr>
            <sz val="8"/>
            <color indexed="81"/>
            <rFont val="Tahoma"/>
            <family val="2"/>
          </rPr>
          <t>Skriv kommunenr. (46XX) / Gardsnr. / Bruksnr.</t>
        </r>
        <r>
          <rPr>
            <sz val="9"/>
            <color indexed="81"/>
            <rFont val="Tahoma"/>
            <family val="2"/>
          </rPr>
          <t xml:space="preserve">
</t>
        </r>
      </text>
    </comment>
    <comment ref="R19" authorId="0" shapeId="0" xr:uid="{7C5BD80B-1A56-4771-9AD2-66EBFD420765}">
      <text>
        <r>
          <rPr>
            <b/>
            <sz val="9"/>
            <color indexed="81"/>
            <rFont val="Tahoma"/>
            <family val="2"/>
          </rPr>
          <t xml:space="preserve">Avtale om spreieareal
</t>
        </r>
        <r>
          <rPr>
            <sz val="8"/>
            <color indexed="81"/>
            <rFont val="Tahoma"/>
            <family val="2"/>
          </rPr>
          <t>Skrifteleg avtale om spreieareal skal leggast ved søknad til Innovasjon Norge.</t>
        </r>
        <r>
          <rPr>
            <sz val="9"/>
            <color indexed="81"/>
            <rFont val="Tahoma"/>
            <family val="2"/>
          </rPr>
          <t xml:space="preserve">
</t>
        </r>
      </text>
    </comment>
    <comment ref="B20" authorId="0" shapeId="0" xr:uid="{6EA69CF5-CBB3-4CC4-BEFE-94B3F0BA31B1}">
      <text>
        <r>
          <rPr>
            <b/>
            <sz val="9"/>
            <color indexed="81"/>
            <rFont val="Tahoma"/>
            <family val="2"/>
          </rPr>
          <t>Leigd areal:</t>
        </r>
        <r>
          <rPr>
            <sz val="9"/>
            <color indexed="81"/>
            <rFont val="Tahoma"/>
            <family val="2"/>
          </rPr>
          <t xml:space="preserve">
</t>
        </r>
        <r>
          <rPr>
            <sz val="8"/>
            <color indexed="81"/>
            <rFont val="Tahoma"/>
            <family val="2"/>
          </rPr>
          <t>Skriv kommunenr. (46XX) / Gardsnr. / Bruksnr.</t>
        </r>
        <r>
          <rPr>
            <sz val="9"/>
            <color indexed="81"/>
            <rFont val="Tahoma"/>
            <family val="2"/>
          </rPr>
          <t xml:space="preserve">
</t>
        </r>
      </text>
    </comment>
    <comment ref="R20" authorId="0" shapeId="0" xr:uid="{969A278C-C93B-481D-9702-3507CB8BB0D2}">
      <text>
        <r>
          <rPr>
            <b/>
            <sz val="9"/>
            <color indexed="81"/>
            <rFont val="Tahoma"/>
            <family val="2"/>
          </rPr>
          <t xml:space="preserve">Avtale om spreieareal
</t>
        </r>
        <r>
          <rPr>
            <sz val="8"/>
            <color indexed="81"/>
            <rFont val="Tahoma"/>
            <family val="2"/>
          </rPr>
          <t>Skrifteleg avtale om spreieareal skal leggast ved søknad til Innovasjon Norge.</t>
        </r>
        <r>
          <rPr>
            <sz val="9"/>
            <color indexed="81"/>
            <rFont val="Tahoma"/>
            <family val="2"/>
          </rPr>
          <t xml:space="preserve">
</t>
        </r>
      </text>
    </comment>
    <comment ref="B21" authorId="0" shapeId="0" xr:uid="{5B889531-5445-4776-960A-E8718E32A3A1}">
      <text>
        <r>
          <rPr>
            <b/>
            <sz val="9"/>
            <color indexed="81"/>
            <rFont val="Tahoma"/>
            <family val="2"/>
          </rPr>
          <t>Leigd areal:</t>
        </r>
        <r>
          <rPr>
            <sz val="9"/>
            <color indexed="81"/>
            <rFont val="Tahoma"/>
            <family val="2"/>
          </rPr>
          <t xml:space="preserve">
</t>
        </r>
        <r>
          <rPr>
            <sz val="8"/>
            <color indexed="81"/>
            <rFont val="Tahoma"/>
            <family val="2"/>
          </rPr>
          <t>Skriv kommunenr. (46XX) / Gardsnr. / Bruksnr.</t>
        </r>
        <r>
          <rPr>
            <sz val="9"/>
            <color indexed="81"/>
            <rFont val="Tahoma"/>
            <family val="2"/>
          </rPr>
          <t xml:space="preserve">
</t>
        </r>
      </text>
    </comment>
    <comment ref="R21" authorId="0" shapeId="0" xr:uid="{B794C801-2C29-4F00-9BCA-213FA2DB77B7}">
      <text>
        <r>
          <rPr>
            <b/>
            <sz val="9"/>
            <color indexed="81"/>
            <rFont val="Tahoma"/>
            <family val="2"/>
          </rPr>
          <t xml:space="preserve">Avtale om spreieareal
</t>
        </r>
        <r>
          <rPr>
            <sz val="8"/>
            <color indexed="81"/>
            <rFont val="Tahoma"/>
            <family val="2"/>
          </rPr>
          <t>Skrifteleg avtale om spreieareal skal leggast ved søknad til Innovasjon Norge.</t>
        </r>
        <r>
          <rPr>
            <sz val="9"/>
            <color indexed="81"/>
            <rFont val="Tahoma"/>
            <family val="2"/>
          </rPr>
          <t xml:space="preserve">
</t>
        </r>
      </text>
    </comment>
    <comment ref="B22" authorId="0" shapeId="0" xr:uid="{79CFE2AD-DCB4-4D4E-948D-F87B3B406270}">
      <text>
        <r>
          <rPr>
            <b/>
            <sz val="9"/>
            <color indexed="81"/>
            <rFont val="Tahoma"/>
            <family val="2"/>
          </rPr>
          <t>Leigd areal:</t>
        </r>
        <r>
          <rPr>
            <sz val="9"/>
            <color indexed="81"/>
            <rFont val="Tahoma"/>
            <family val="2"/>
          </rPr>
          <t xml:space="preserve">
</t>
        </r>
        <r>
          <rPr>
            <sz val="8"/>
            <color indexed="81"/>
            <rFont val="Tahoma"/>
            <family val="2"/>
          </rPr>
          <t>Skriv kommunenr. (46XX) / Gardsnr. / Bruksnr.</t>
        </r>
        <r>
          <rPr>
            <sz val="9"/>
            <color indexed="81"/>
            <rFont val="Tahoma"/>
            <family val="2"/>
          </rPr>
          <t xml:space="preserve">
</t>
        </r>
      </text>
    </comment>
    <comment ref="R22" authorId="0" shapeId="0" xr:uid="{FE2E4099-685F-47E1-9CB5-C476252FAE18}">
      <text>
        <r>
          <rPr>
            <b/>
            <sz val="9"/>
            <color indexed="81"/>
            <rFont val="Tahoma"/>
            <family val="2"/>
          </rPr>
          <t xml:space="preserve">Avtale om spreieareal
</t>
        </r>
        <r>
          <rPr>
            <sz val="8"/>
            <color indexed="81"/>
            <rFont val="Tahoma"/>
            <family val="2"/>
          </rPr>
          <t>Skrifteleg avtale om spreieareal skal leggast ved søknad til Innovasjon Norge.</t>
        </r>
        <r>
          <rPr>
            <sz val="9"/>
            <color indexed="81"/>
            <rFont val="Tahoma"/>
            <family val="2"/>
          </rPr>
          <t xml:space="preserve">
</t>
        </r>
      </text>
    </comment>
    <comment ref="B23" authorId="0" shapeId="0" xr:uid="{151F77DF-0771-4A85-896F-45EFAD3A51AC}">
      <text>
        <r>
          <rPr>
            <b/>
            <sz val="9"/>
            <color indexed="81"/>
            <rFont val="Tahoma"/>
            <family val="2"/>
          </rPr>
          <t>Leigd areal:</t>
        </r>
        <r>
          <rPr>
            <sz val="9"/>
            <color indexed="81"/>
            <rFont val="Tahoma"/>
            <family val="2"/>
          </rPr>
          <t xml:space="preserve">
</t>
        </r>
        <r>
          <rPr>
            <sz val="8"/>
            <color indexed="81"/>
            <rFont val="Tahoma"/>
            <family val="2"/>
          </rPr>
          <t>Skriv kommunenr. (46XX) / Gardsnr. / Bruksnr.</t>
        </r>
        <r>
          <rPr>
            <sz val="9"/>
            <color indexed="81"/>
            <rFont val="Tahoma"/>
            <family val="2"/>
          </rPr>
          <t xml:space="preserve">
</t>
        </r>
      </text>
    </comment>
    <comment ref="R23" authorId="0" shapeId="0" xr:uid="{72505ECF-2B6D-4CC0-95DB-87A3F5843B61}">
      <text>
        <r>
          <rPr>
            <b/>
            <sz val="9"/>
            <color indexed="81"/>
            <rFont val="Tahoma"/>
            <family val="2"/>
          </rPr>
          <t xml:space="preserve">Avtale om spreieareal
</t>
        </r>
        <r>
          <rPr>
            <sz val="8"/>
            <color indexed="81"/>
            <rFont val="Tahoma"/>
            <family val="2"/>
          </rPr>
          <t>Skrifteleg avtale om spreieareal skal leggast ved søknad til Innovasjon Norge.</t>
        </r>
        <r>
          <rPr>
            <sz val="9"/>
            <color indexed="81"/>
            <rFont val="Tahoma"/>
            <family val="2"/>
          </rPr>
          <t xml:space="preserve">
</t>
        </r>
      </text>
    </comment>
    <comment ref="B24" authorId="0" shapeId="0" xr:uid="{3AE796C1-0EF7-49A9-81CF-9BDAB247F397}">
      <text>
        <r>
          <rPr>
            <b/>
            <sz val="9"/>
            <color indexed="81"/>
            <rFont val="Tahoma"/>
            <family val="2"/>
          </rPr>
          <t>Leigd areal:</t>
        </r>
        <r>
          <rPr>
            <sz val="9"/>
            <color indexed="81"/>
            <rFont val="Tahoma"/>
            <family val="2"/>
          </rPr>
          <t xml:space="preserve">
</t>
        </r>
        <r>
          <rPr>
            <sz val="8"/>
            <color indexed="81"/>
            <rFont val="Tahoma"/>
            <family val="2"/>
          </rPr>
          <t>Skriv kommunenr. (46XX) / Gardsnr. / Bruksnr.</t>
        </r>
        <r>
          <rPr>
            <sz val="9"/>
            <color indexed="81"/>
            <rFont val="Tahoma"/>
            <family val="2"/>
          </rPr>
          <t xml:space="preserve">
</t>
        </r>
      </text>
    </comment>
    <comment ref="R24" authorId="0" shapeId="0" xr:uid="{2AE43AE8-9A13-41C3-B21A-75331887EB7A}">
      <text>
        <r>
          <rPr>
            <b/>
            <sz val="9"/>
            <color indexed="81"/>
            <rFont val="Tahoma"/>
            <family val="2"/>
          </rPr>
          <t xml:space="preserve">Avtale om spreieareal
</t>
        </r>
        <r>
          <rPr>
            <sz val="8"/>
            <color indexed="81"/>
            <rFont val="Tahoma"/>
            <family val="2"/>
          </rPr>
          <t>Skrifteleg avtale om spreieareal skal leggast ved søknad til Innovasjon Norge.</t>
        </r>
        <r>
          <rPr>
            <sz val="9"/>
            <color indexed="81"/>
            <rFont val="Tahoma"/>
            <family val="2"/>
          </rPr>
          <t xml:space="preserve">
</t>
        </r>
      </text>
    </comment>
    <comment ref="B25" authorId="0" shapeId="0" xr:uid="{DD66D5E0-0481-4244-89D6-405E3865AA94}">
      <text>
        <r>
          <rPr>
            <b/>
            <sz val="9"/>
            <color indexed="81"/>
            <rFont val="Tahoma"/>
            <family val="2"/>
          </rPr>
          <t>Leigd areal:</t>
        </r>
        <r>
          <rPr>
            <sz val="9"/>
            <color indexed="81"/>
            <rFont val="Tahoma"/>
            <family val="2"/>
          </rPr>
          <t xml:space="preserve">
</t>
        </r>
        <r>
          <rPr>
            <sz val="8"/>
            <color indexed="81"/>
            <rFont val="Tahoma"/>
            <family val="2"/>
          </rPr>
          <t>Skriv kommunenr. (46XX) / Gardsnr. / Bruksnr.</t>
        </r>
        <r>
          <rPr>
            <sz val="9"/>
            <color indexed="81"/>
            <rFont val="Tahoma"/>
            <family val="2"/>
          </rPr>
          <t xml:space="preserve">
</t>
        </r>
      </text>
    </comment>
    <comment ref="R25" authorId="0" shapeId="0" xr:uid="{BF280AF0-3B5D-4FAA-946D-BB7DBA38E556}">
      <text>
        <r>
          <rPr>
            <b/>
            <sz val="9"/>
            <color indexed="81"/>
            <rFont val="Tahoma"/>
            <family val="2"/>
          </rPr>
          <t xml:space="preserve">Avtale om spreieareal
</t>
        </r>
        <r>
          <rPr>
            <sz val="8"/>
            <color indexed="81"/>
            <rFont val="Tahoma"/>
            <family val="2"/>
          </rPr>
          <t>Skrifteleg avtale om spreieareal skal leggast ved søknad til Innovasjon Norge.</t>
        </r>
        <r>
          <rPr>
            <sz val="9"/>
            <color indexed="81"/>
            <rFont val="Tahoma"/>
            <family val="2"/>
          </rPr>
          <t xml:space="preserve">
</t>
        </r>
      </text>
    </comment>
    <comment ref="B26" authorId="0" shapeId="0" xr:uid="{54C80BCA-87D0-4A28-9078-2D7F02289AA8}">
      <text>
        <r>
          <rPr>
            <b/>
            <sz val="9"/>
            <color indexed="81"/>
            <rFont val="Tahoma"/>
            <family val="2"/>
          </rPr>
          <t>Leigd areal:</t>
        </r>
        <r>
          <rPr>
            <sz val="9"/>
            <color indexed="81"/>
            <rFont val="Tahoma"/>
            <family val="2"/>
          </rPr>
          <t xml:space="preserve">
</t>
        </r>
        <r>
          <rPr>
            <sz val="8"/>
            <color indexed="81"/>
            <rFont val="Tahoma"/>
            <family val="2"/>
          </rPr>
          <t>Skriv kommunenr. (46XX) / Gardsnr. / Bruksnr.</t>
        </r>
        <r>
          <rPr>
            <sz val="9"/>
            <color indexed="81"/>
            <rFont val="Tahoma"/>
            <family val="2"/>
          </rPr>
          <t xml:space="preserve">
</t>
        </r>
      </text>
    </comment>
    <comment ref="R26" authorId="0" shapeId="0" xr:uid="{266345E1-0481-443B-AADC-B356F986ACC7}">
      <text>
        <r>
          <rPr>
            <b/>
            <sz val="9"/>
            <color indexed="81"/>
            <rFont val="Tahoma"/>
            <family val="2"/>
          </rPr>
          <t xml:space="preserve">Avtale om spreieareal
</t>
        </r>
        <r>
          <rPr>
            <sz val="8"/>
            <color indexed="81"/>
            <rFont val="Tahoma"/>
            <family val="2"/>
          </rPr>
          <t>Skrifteleg avtale om spreieareal skal leggast ved søknad til Innovasjon Norge.</t>
        </r>
        <r>
          <rPr>
            <sz val="9"/>
            <color indexed="81"/>
            <rFont val="Tahoma"/>
            <family val="2"/>
          </rPr>
          <t xml:space="preserve">
</t>
        </r>
      </text>
    </comment>
    <comment ref="B27" authorId="0" shapeId="0" xr:uid="{99931560-7A8B-4AB1-8118-363057DAF340}">
      <text>
        <r>
          <rPr>
            <b/>
            <sz val="9"/>
            <color indexed="81"/>
            <rFont val="Tahoma"/>
            <family val="2"/>
          </rPr>
          <t>Leigd areal:</t>
        </r>
        <r>
          <rPr>
            <sz val="9"/>
            <color indexed="81"/>
            <rFont val="Tahoma"/>
            <family val="2"/>
          </rPr>
          <t xml:space="preserve">
</t>
        </r>
        <r>
          <rPr>
            <sz val="8"/>
            <color indexed="81"/>
            <rFont val="Tahoma"/>
            <family val="2"/>
          </rPr>
          <t>Skriv kommunenr. (46XX) / Gardsnr. / Bruksnr.</t>
        </r>
        <r>
          <rPr>
            <sz val="9"/>
            <color indexed="81"/>
            <rFont val="Tahoma"/>
            <family val="2"/>
          </rPr>
          <t xml:space="preserve">
</t>
        </r>
      </text>
    </comment>
    <comment ref="R27" authorId="0" shapeId="0" xr:uid="{B7E221BC-6529-4520-A2BF-175C6EC4AF81}">
      <text>
        <r>
          <rPr>
            <b/>
            <sz val="9"/>
            <color indexed="81"/>
            <rFont val="Tahoma"/>
            <family val="2"/>
          </rPr>
          <t xml:space="preserve">Avtale om spreieareal
</t>
        </r>
        <r>
          <rPr>
            <sz val="8"/>
            <color indexed="81"/>
            <rFont val="Tahoma"/>
            <family val="2"/>
          </rPr>
          <t>Skrifteleg avtale om spreieareal skal leggast ved søknad til Innovasjon Norge.</t>
        </r>
        <r>
          <rPr>
            <sz val="9"/>
            <color indexed="81"/>
            <rFont val="Tahoma"/>
            <family val="2"/>
          </rPr>
          <t xml:space="preserve">
</t>
        </r>
      </text>
    </comment>
    <comment ref="B37" authorId="0" shapeId="0" xr:uid="{AEF711D8-53E7-4419-8562-D487B64A56F9}">
      <text>
        <r>
          <rPr>
            <b/>
            <sz val="9"/>
            <color indexed="81"/>
            <rFont val="Tahoma"/>
            <family val="2"/>
          </rPr>
          <t>Leigd areal:</t>
        </r>
        <r>
          <rPr>
            <sz val="9"/>
            <color indexed="81"/>
            <rFont val="Tahoma"/>
            <family val="2"/>
          </rPr>
          <t xml:space="preserve">
</t>
        </r>
        <r>
          <rPr>
            <sz val="8"/>
            <color indexed="81"/>
            <rFont val="Tahoma"/>
            <family val="2"/>
          </rPr>
          <t>Skriv kommunenr. (46XX) / Gardsnr. / Bruksnr.</t>
        </r>
        <r>
          <rPr>
            <sz val="9"/>
            <color indexed="81"/>
            <rFont val="Tahoma"/>
            <family val="2"/>
          </rPr>
          <t xml:space="preserve">
</t>
        </r>
      </text>
    </comment>
    <comment ref="R37" authorId="0" shapeId="0" xr:uid="{2C959220-D86F-4670-BA4F-A7C15784FF46}">
      <text>
        <r>
          <rPr>
            <b/>
            <sz val="9"/>
            <color indexed="81"/>
            <rFont val="Tahoma"/>
            <family val="2"/>
          </rPr>
          <t xml:space="preserve">Avtale om spreieareal
</t>
        </r>
        <r>
          <rPr>
            <sz val="8"/>
            <color indexed="81"/>
            <rFont val="Tahoma"/>
            <family val="2"/>
          </rPr>
          <t>Skrifteleg avtale om spreieareal skal leggast ved søknad til Innovasjon Norge.</t>
        </r>
        <r>
          <rPr>
            <sz val="9"/>
            <color indexed="81"/>
            <rFont val="Tahoma"/>
            <family val="2"/>
          </rPr>
          <t xml:space="preserve">
</t>
        </r>
      </text>
    </comment>
    <comment ref="B38" authorId="0" shapeId="0" xr:uid="{8AAC76CB-506C-4FC9-A346-63287184BC8E}">
      <text>
        <r>
          <rPr>
            <b/>
            <sz val="9"/>
            <color indexed="81"/>
            <rFont val="Tahoma"/>
            <family val="2"/>
          </rPr>
          <t>Leigd areal:</t>
        </r>
        <r>
          <rPr>
            <sz val="9"/>
            <color indexed="81"/>
            <rFont val="Tahoma"/>
            <family val="2"/>
          </rPr>
          <t xml:space="preserve">
</t>
        </r>
        <r>
          <rPr>
            <sz val="8"/>
            <color indexed="81"/>
            <rFont val="Tahoma"/>
            <family val="2"/>
          </rPr>
          <t>Skriv kommunenr. (46XX) / Gardsnr. / Bruksnr.</t>
        </r>
        <r>
          <rPr>
            <sz val="9"/>
            <color indexed="81"/>
            <rFont val="Tahoma"/>
            <family val="2"/>
          </rPr>
          <t xml:space="preserve">
</t>
        </r>
      </text>
    </comment>
    <comment ref="R38" authorId="0" shapeId="0" xr:uid="{24B6C5AB-E1DF-482A-948F-C56E4E01643C}">
      <text>
        <r>
          <rPr>
            <b/>
            <sz val="9"/>
            <color indexed="81"/>
            <rFont val="Tahoma"/>
            <family val="2"/>
          </rPr>
          <t xml:space="preserve">Avtale om spreieareal
</t>
        </r>
        <r>
          <rPr>
            <sz val="8"/>
            <color indexed="81"/>
            <rFont val="Tahoma"/>
            <family val="2"/>
          </rPr>
          <t>Skrifteleg avtale om spreieareal skal leggast ved søknad til Innovasjon Norge.</t>
        </r>
        <r>
          <rPr>
            <sz val="9"/>
            <color indexed="81"/>
            <rFont val="Tahoma"/>
            <family val="2"/>
          </rPr>
          <t xml:space="preserve">
</t>
        </r>
      </text>
    </comment>
    <comment ref="B39" authorId="0" shapeId="0" xr:uid="{CD52F195-9C6E-4311-AAFB-8C3503AC6D3A}">
      <text>
        <r>
          <rPr>
            <b/>
            <sz val="9"/>
            <color indexed="81"/>
            <rFont val="Tahoma"/>
            <family val="2"/>
          </rPr>
          <t>Leigd areal:</t>
        </r>
        <r>
          <rPr>
            <sz val="9"/>
            <color indexed="81"/>
            <rFont val="Tahoma"/>
            <family val="2"/>
          </rPr>
          <t xml:space="preserve">
</t>
        </r>
        <r>
          <rPr>
            <sz val="8"/>
            <color indexed="81"/>
            <rFont val="Tahoma"/>
            <family val="2"/>
          </rPr>
          <t>Skriv kommunenr. (46XX) / Gardsnr. / Bruksnr.</t>
        </r>
        <r>
          <rPr>
            <sz val="9"/>
            <color indexed="81"/>
            <rFont val="Tahoma"/>
            <family val="2"/>
          </rPr>
          <t xml:space="preserve">
</t>
        </r>
      </text>
    </comment>
    <comment ref="R39" authorId="0" shapeId="0" xr:uid="{CABF3953-ED9A-489D-8FB5-071D257B1BB2}">
      <text>
        <r>
          <rPr>
            <b/>
            <sz val="9"/>
            <color indexed="81"/>
            <rFont val="Tahoma"/>
            <family val="2"/>
          </rPr>
          <t xml:space="preserve">Avtale om spreieareal
</t>
        </r>
        <r>
          <rPr>
            <sz val="8"/>
            <color indexed="81"/>
            <rFont val="Tahoma"/>
            <family val="2"/>
          </rPr>
          <t>Skrifteleg avtale om spreieareal skal leggast ved søknad til Innovasjon Norge.</t>
        </r>
        <r>
          <rPr>
            <sz val="9"/>
            <color indexed="81"/>
            <rFont val="Tahoma"/>
            <family val="2"/>
          </rPr>
          <t xml:space="preserve">
</t>
        </r>
      </text>
    </comment>
    <comment ref="B40" authorId="0" shapeId="0" xr:uid="{9482021C-35C7-4044-AC0F-49BABF3E1B49}">
      <text>
        <r>
          <rPr>
            <b/>
            <sz val="9"/>
            <color indexed="81"/>
            <rFont val="Tahoma"/>
            <family val="2"/>
          </rPr>
          <t>Leigd areal:</t>
        </r>
        <r>
          <rPr>
            <sz val="9"/>
            <color indexed="81"/>
            <rFont val="Tahoma"/>
            <family val="2"/>
          </rPr>
          <t xml:space="preserve">
</t>
        </r>
        <r>
          <rPr>
            <sz val="8"/>
            <color indexed="81"/>
            <rFont val="Tahoma"/>
            <family val="2"/>
          </rPr>
          <t>Skriv kommunenr. (46XX) / Gardsnr. / Bruksnr.</t>
        </r>
        <r>
          <rPr>
            <sz val="9"/>
            <color indexed="81"/>
            <rFont val="Tahoma"/>
            <family val="2"/>
          </rPr>
          <t xml:space="preserve">
</t>
        </r>
      </text>
    </comment>
    <comment ref="R40" authorId="0" shapeId="0" xr:uid="{986A6BAA-5062-4950-BD48-8CDF52CF8E9C}">
      <text>
        <r>
          <rPr>
            <b/>
            <sz val="9"/>
            <color indexed="81"/>
            <rFont val="Tahoma"/>
            <family val="2"/>
          </rPr>
          <t xml:space="preserve">Avtale om spreieareal
</t>
        </r>
        <r>
          <rPr>
            <sz val="8"/>
            <color indexed="81"/>
            <rFont val="Tahoma"/>
            <family val="2"/>
          </rPr>
          <t>Skrifteleg avtale om spreieareal skal leggast ved søknad til Innovasjon Norge.</t>
        </r>
        <r>
          <rPr>
            <sz val="9"/>
            <color indexed="81"/>
            <rFont val="Tahoma"/>
            <family val="2"/>
          </rPr>
          <t xml:space="preserve">
</t>
        </r>
      </text>
    </comment>
    <comment ref="B41" authorId="0" shapeId="0" xr:uid="{555C11DD-461A-4E78-90C6-8A4BE17A6BAA}">
      <text>
        <r>
          <rPr>
            <b/>
            <sz val="9"/>
            <color indexed="81"/>
            <rFont val="Tahoma"/>
            <family val="2"/>
          </rPr>
          <t>Leigd areal:</t>
        </r>
        <r>
          <rPr>
            <sz val="9"/>
            <color indexed="81"/>
            <rFont val="Tahoma"/>
            <family val="2"/>
          </rPr>
          <t xml:space="preserve">
</t>
        </r>
        <r>
          <rPr>
            <sz val="8"/>
            <color indexed="81"/>
            <rFont val="Tahoma"/>
            <family val="2"/>
          </rPr>
          <t>Skriv kommunenr. (46XX) / Gardsnr. / Bruksnr.</t>
        </r>
        <r>
          <rPr>
            <sz val="9"/>
            <color indexed="81"/>
            <rFont val="Tahoma"/>
            <family val="2"/>
          </rPr>
          <t xml:space="preserve">
</t>
        </r>
      </text>
    </comment>
    <comment ref="R41" authorId="0" shapeId="0" xr:uid="{68585A61-67A2-41EF-9F4B-87216A38BA09}">
      <text>
        <r>
          <rPr>
            <b/>
            <sz val="9"/>
            <color indexed="81"/>
            <rFont val="Tahoma"/>
            <family val="2"/>
          </rPr>
          <t xml:space="preserve">Avtale om spreieareal
</t>
        </r>
        <r>
          <rPr>
            <sz val="8"/>
            <color indexed="81"/>
            <rFont val="Tahoma"/>
            <family val="2"/>
          </rPr>
          <t>Skrifteleg avtale om spreieareal skal leggast ved søknad til Innovasjon Norge.</t>
        </r>
        <r>
          <rPr>
            <sz val="9"/>
            <color indexed="81"/>
            <rFont val="Tahoma"/>
            <family val="2"/>
          </rPr>
          <t xml:space="preserve">
</t>
        </r>
      </text>
    </comment>
    <comment ref="B56" authorId="0" shapeId="0" xr:uid="{72AE5695-4371-4866-8F34-95F5ED67A2BE}">
      <text>
        <r>
          <rPr>
            <b/>
            <sz val="9"/>
            <color indexed="81"/>
            <rFont val="Tahoma"/>
            <family val="2"/>
          </rPr>
          <t xml:space="preserve">Anna kjøpt grovfôr:
</t>
        </r>
        <r>
          <rPr>
            <sz val="8"/>
            <color indexed="81"/>
            <rFont val="Tahoma"/>
            <family val="2"/>
          </rPr>
          <t>Skriv inn type kjøpt grovfôr.</t>
        </r>
        <r>
          <rPr>
            <sz val="9"/>
            <color indexed="81"/>
            <rFont val="Tahoma"/>
            <family val="2"/>
          </rPr>
          <t xml:space="preserve">
</t>
        </r>
      </text>
    </comment>
    <comment ref="H56" authorId="0" shapeId="0" xr:uid="{059D566C-423F-40D8-975B-39C602FE7AD2}">
      <text>
        <r>
          <rPr>
            <b/>
            <sz val="9"/>
            <color indexed="81"/>
            <rFont val="Tahoma"/>
            <family val="2"/>
          </rPr>
          <t xml:space="preserve">Anna kjøpt grovfôr:
</t>
        </r>
        <r>
          <rPr>
            <sz val="8"/>
            <color indexed="81"/>
            <rFont val="Tahoma"/>
            <family val="2"/>
          </rPr>
          <t>Skriv inn type kjøpt grovfôr.</t>
        </r>
        <r>
          <rPr>
            <sz val="9"/>
            <color indexed="81"/>
            <rFont val="Tahoma"/>
            <family val="2"/>
          </rPr>
          <t xml:space="preserve">
</t>
        </r>
      </text>
    </comment>
    <comment ref="D71" authorId="0" shapeId="0" xr:uid="{C5E3FD20-74DE-4526-AFA1-4FD4BEE9DA75}">
      <text>
        <r>
          <rPr>
            <b/>
            <sz val="9"/>
            <color indexed="81"/>
            <rFont val="Tahoma"/>
            <family val="2"/>
          </rPr>
          <t xml:space="preserve">Noverande  produksjon:
</t>
        </r>
        <r>
          <rPr>
            <sz val="8"/>
            <color indexed="81"/>
            <rFont val="Tahoma"/>
            <family val="2"/>
          </rPr>
          <t>Skriv tal liter mjølk levert til meieri.</t>
        </r>
        <r>
          <rPr>
            <sz val="9"/>
            <color indexed="81"/>
            <rFont val="Tahoma"/>
            <family val="2"/>
          </rPr>
          <t xml:space="preserve">
</t>
        </r>
      </text>
    </comment>
    <comment ref="J71" authorId="0" shapeId="0" xr:uid="{FC4C16D4-A8B4-4827-B627-D07BF5A7D9EE}">
      <text>
        <r>
          <rPr>
            <b/>
            <sz val="9"/>
            <color indexed="81"/>
            <rFont val="Tahoma"/>
            <family val="2"/>
          </rPr>
          <t xml:space="preserve">Planlagt  produksjon:
</t>
        </r>
        <r>
          <rPr>
            <sz val="8"/>
            <color indexed="81"/>
            <rFont val="Tahoma"/>
            <family val="2"/>
          </rPr>
          <t>Skriv tal liter mjølk levert til meieri.</t>
        </r>
        <r>
          <rPr>
            <sz val="9"/>
            <color indexed="81"/>
            <rFont val="Tahoma"/>
            <family val="2"/>
          </rPr>
          <t xml:space="preserve">
</t>
        </r>
      </text>
    </comment>
    <comment ref="D72" authorId="0" shapeId="0" xr:uid="{C48A1C86-A102-4B0E-BAA2-5E6FD9DFD593}">
      <text>
        <r>
          <rPr>
            <b/>
            <sz val="9"/>
            <color indexed="81"/>
            <rFont val="Tahoma"/>
            <family val="2"/>
          </rPr>
          <t xml:space="preserve">Hugs:
</t>
        </r>
        <r>
          <rPr>
            <sz val="9"/>
            <color indexed="81"/>
            <rFont val="Tahoma"/>
            <family val="2"/>
          </rPr>
          <t xml:space="preserve">
</t>
        </r>
        <r>
          <rPr>
            <sz val="8"/>
            <color indexed="81"/>
            <rFont val="Tahoma"/>
            <family val="2"/>
          </rPr>
          <t>Skriv tal liter levert mjølk til meieri, 
i feltet "Noverande produksjon".</t>
        </r>
        <r>
          <rPr>
            <sz val="9"/>
            <color indexed="81"/>
            <rFont val="Tahoma"/>
            <family val="2"/>
          </rPr>
          <t xml:space="preserve">
</t>
        </r>
      </text>
    </comment>
    <comment ref="J72" authorId="0" shapeId="0" xr:uid="{252877AC-5E3D-43B4-A0DD-9794A15C8E15}">
      <text>
        <r>
          <rPr>
            <b/>
            <sz val="9"/>
            <color indexed="81"/>
            <rFont val="Tahoma"/>
            <family val="2"/>
          </rPr>
          <t xml:space="preserve">Hugs:
</t>
        </r>
        <r>
          <rPr>
            <sz val="9"/>
            <color indexed="81"/>
            <rFont val="Tahoma"/>
            <family val="2"/>
          </rPr>
          <t xml:space="preserve">
</t>
        </r>
        <r>
          <rPr>
            <sz val="8"/>
            <color indexed="81"/>
            <rFont val="Tahoma"/>
            <family val="2"/>
          </rPr>
          <t>Skriv tal liter levert mjølk til meieri,
i feltet "Planlagt produksjon".</t>
        </r>
        <r>
          <rPr>
            <sz val="9"/>
            <color indexed="81"/>
            <rFont val="Tahoma"/>
            <family val="2"/>
          </rPr>
          <t xml:space="preserve">
</t>
        </r>
      </text>
    </comment>
    <comment ref="L73" authorId="0" shapeId="0" xr:uid="{F67F3B30-7032-4277-BF0D-76ACC2564921}">
      <text>
        <r>
          <rPr>
            <b/>
            <sz val="9"/>
            <color indexed="81"/>
            <rFont val="Tahoma"/>
            <family val="2"/>
          </rPr>
          <t>Skriv inn anten:</t>
        </r>
        <r>
          <rPr>
            <sz val="9"/>
            <color indexed="81"/>
            <rFont val="Tahoma"/>
            <family val="2"/>
          </rPr>
          <t xml:space="preserve">
Avtale
Intensjonsavtale eller
Ingen avtale</t>
        </r>
      </text>
    </comment>
    <comment ref="R73" authorId="0" shapeId="0" xr:uid="{F2EB1789-53F9-455D-B1F5-CC723FAB349B}">
      <text>
        <r>
          <rPr>
            <b/>
            <sz val="9"/>
            <color indexed="81"/>
            <rFont val="Tahoma"/>
            <family val="2"/>
          </rPr>
          <t xml:space="preserve">Avtale om leige av mjølkekvote
</t>
        </r>
        <r>
          <rPr>
            <sz val="8"/>
            <color indexed="81"/>
            <rFont val="Tahoma"/>
            <family val="2"/>
          </rPr>
          <t>Skrifteleg avtale om leige av mjølkekvote  skal leggast ved søknad til Innovasjon Norge.</t>
        </r>
        <r>
          <rPr>
            <sz val="9"/>
            <color indexed="81"/>
            <rFont val="Tahoma"/>
            <family val="2"/>
          </rPr>
          <t xml:space="preserve">
</t>
        </r>
      </text>
    </comment>
    <comment ref="L74" authorId="0" shapeId="0" xr:uid="{A65B142B-AB83-46CC-B028-03E241C3074B}">
      <text>
        <r>
          <rPr>
            <b/>
            <sz val="9"/>
            <color indexed="81"/>
            <rFont val="Tahoma"/>
            <family val="2"/>
          </rPr>
          <t>Skriv inn anten:</t>
        </r>
        <r>
          <rPr>
            <sz val="9"/>
            <color indexed="81"/>
            <rFont val="Tahoma"/>
            <family val="2"/>
          </rPr>
          <t xml:space="preserve">
Avtale
Intensjonsavtale eller
Ingen avtale</t>
        </r>
      </text>
    </comment>
    <comment ref="R74" authorId="0" shapeId="0" xr:uid="{4564E9FB-E1E7-443B-8E16-36325A67F033}">
      <text>
        <r>
          <rPr>
            <b/>
            <sz val="9"/>
            <color indexed="81"/>
            <rFont val="Tahoma"/>
            <family val="2"/>
          </rPr>
          <t xml:space="preserve">Avtale om leige av mjølkekvote
</t>
        </r>
        <r>
          <rPr>
            <sz val="8"/>
            <color indexed="81"/>
            <rFont val="Tahoma"/>
            <family val="2"/>
          </rPr>
          <t>Skrifteleg avtale om leige av mjølkekvote  skal leggast ved søknad til Innovasjon Norge.</t>
        </r>
        <r>
          <rPr>
            <sz val="9"/>
            <color indexed="81"/>
            <rFont val="Tahoma"/>
            <family val="2"/>
          </rPr>
          <t xml:space="preserve">
</t>
        </r>
      </text>
    </comment>
    <comment ref="L75" authorId="0" shapeId="0" xr:uid="{C9AB0D86-0064-46AF-9302-377C2929F7E2}">
      <text>
        <r>
          <rPr>
            <b/>
            <sz val="9"/>
            <color indexed="81"/>
            <rFont val="Tahoma"/>
            <family val="2"/>
          </rPr>
          <t>Skriv inn anten:</t>
        </r>
        <r>
          <rPr>
            <sz val="9"/>
            <color indexed="81"/>
            <rFont val="Tahoma"/>
            <family val="2"/>
          </rPr>
          <t xml:space="preserve">
Avtale
Intensjonsavtale eller
Ingen avtale</t>
        </r>
      </text>
    </comment>
    <comment ref="R75" authorId="0" shapeId="0" xr:uid="{22C751A7-FB62-4118-9690-769A315C798E}">
      <text>
        <r>
          <rPr>
            <b/>
            <sz val="9"/>
            <color indexed="81"/>
            <rFont val="Tahoma"/>
            <family val="2"/>
          </rPr>
          <t xml:space="preserve">Avtale om leige av mjølkekvote
</t>
        </r>
        <r>
          <rPr>
            <sz val="8"/>
            <color indexed="81"/>
            <rFont val="Tahoma"/>
            <family val="2"/>
          </rPr>
          <t>Skrifteleg avtale om leige av mjølkekvote  skal leggast ved søknad til Innovasjon Norge.</t>
        </r>
        <r>
          <rPr>
            <sz val="9"/>
            <color indexed="81"/>
            <rFont val="Tahoma"/>
            <family val="2"/>
          </rPr>
          <t xml:space="preserve">
</t>
        </r>
      </text>
    </comment>
    <comment ref="L76" authorId="0" shapeId="0" xr:uid="{897A417E-FDCB-4DBE-9D25-065A367394B9}">
      <text>
        <r>
          <rPr>
            <b/>
            <sz val="9"/>
            <color indexed="81"/>
            <rFont val="Tahoma"/>
            <family val="2"/>
          </rPr>
          <t>Skriv inn anten:</t>
        </r>
        <r>
          <rPr>
            <sz val="9"/>
            <color indexed="81"/>
            <rFont val="Tahoma"/>
            <family val="2"/>
          </rPr>
          <t xml:space="preserve">
Avtale
Intensjonsavtale eller
Ingen avtale</t>
        </r>
      </text>
    </comment>
    <comment ref="R76" authorId="0" shapeId="0" xr:uid="{984EDE90-17A9-4201-B52D-2FC4A3777794}">
      <text>
        <r>
          <rPr>
            <b/>
            <sz val="9"/>
            <color indexed="81"/>
            <rFont val="Tahoma"/>
            <family val="2"/>
          </rPr>
          <t xml:space="preserve">Avtale om kjøp av mjølkekvote
</t>
        </r>
        <r>
          <rPr>
            <sz val="8"/>
            <color indexed="81"/>
            <rFont val="Tahoma"/>
            <family val="2"/>
          </rPr>
          <t>Skrifteleg avtale om kjøp av mjølkekvote skal leggast ved søknad til Innovasjon Norge.</t>
        </r>
        <r>
          <rPr>
            <sz val="9"/>
            <color indexed="81"/>
            <rFont val="Tahoma"/>
            <family val="2"/>
          </rPr>
          <t xml:space="preserve">
</t>
        </r>
      </text>
    </comment>
    <comment ref="L77" authorId="0" shapeId="0" xr:uid="{FDECE009-F606-4B1B-93A8-E740B8745938}">
      <text>
        <r>
          <rPr>
            <b/>
            <sz val="9"/>
            <color indexed="81"/>
            <rFont val="Tahoma"/>
            <family val="2"/>
          </rPr>
          <t>Skriv inn anten:</t>
        </r>
        <r>
          <rPr>
            <sz val="9"/>
            <color indexed="81"/>
            <rFont val="Tahoma"/>
            <family val="2"/>
          </rPr>
          <t xml:space="preserve">
Avtale
Intensjonsavtale eller
Ingen avtale</t>
        </r>
      </text>
    </comment>
    <comment ref="R77" authorId="0" shapeId="0" xr:uid="{F4C236B4-3D55-40B7-B5E8-5C3BC4362FBC}">
      <text>
        <r>
          <rPr>
            <b/>
            <sz val="9"/>
            <color indexed="81"/>
            <rFont val="Tahoma"/>
            <family val="2"/>
          </rPr>
          <t xml:space="preserve">Avtale om kjøp av mjølkekvote
</t>
        </r>
        <r>
          <rPr>
            <sz val="8"/>
            <color indexed="81"/>
            <rFont val="Tahoma"/>
            <family val="2"/>
          </rPr>
          <t>Skrifteleg avtale om kjøp av mjølkekvote skal leggast ved søknad til Innovasjon Norge.</t>
        </r>
        <r>
          <rPr>
            <sz val="9"/>
            <color indexed="81"/>
            <rFont val="Tahoma"/>
            <family val="2"/>
          </rPr>
          <t xml:space="preserve">
</t>
        </r>
      </text>
    </comment>
    <comment ref="L78" authorId="0" shapeId="0" xr:uid="{5F8D5D44-6546-477D-A1C5-64480AE647A6}">
      <text>
        <r>
          <rPr>
            <b/>
            <sz val="9"/>
            <color indexed="81"/>
            <rFont val="Tahoma"/>
            <family val="2"/>
          </rPr>
          <t>Skriv inn anten:</t>
        </r>
        <r>
          <rPr>
            <sz val="9"/>
            <color indexed="81"/>
            <rFont val="Tahoma"/>
            <family val="2"/>
          </rPr>
          <t xml:space="preserve">
Avtale
Intensjonsavtale eller
Ingen avtale</t>
        </r>
      </text>
    </comment>
    <comment ref="R78" authorId="0" shapeId="0" xr:uid="{F32729BB-7B31-4ACA-8026-16E26BF7E40C}">
      <text>
        <r>
          <rPr>
            <b/>
            <sz val="9"/>
            <color indexed="81"/>
            <rFont val="Tahoma"/>
            <family val="2"/>
          </rPr>
          <t xml:space="preserve">Avtale om kjøp av mjølkekvote
</t>
        </r>
        <r>
          <rPr>
            <sz val="8"/>
            <color indexed="81"/>
            <rFont val="Tahoma"/>
            <family val="2"/>
          </rPr>
          <t>Skrifteleg avtale om kjøp av mjølkekvote skal leggast ved søknad til Innovasjon Norge.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Vemund Aartun</author>
  </authors>
  <commentList>
    <comment ref="Q15" authorId="0" shapeId="0" xr:uid="{0387FBD8-6E0B-4609-8E3C-58C3F5E0A5CE}">
      <text>
        <r>
          <rPr>
            <b/>
            <sz val="9"/>
            <color indexed="81"/>
            <rFont val="Tahoma"/>
            <family val="2"/>
          </rPr>
          <t xml:space="preserve">Mineralgjødsel på fulldyrka og overflatedyrka jord
</t>
        </r>
        <r>
          <rPr>
            <sz val="8"/>
            <color indexed="81"/>
            <rFont val="Tahoma"/>
            <family val="2"/>
          </rPr>
          <t xml:space="preserve">
Skriv inn kg totalt forbruk av aktuell type mineralgjødsel.</t>
        </r>
        <r>
          <rPr>
            <b/>
            <sz val="8"/>
            <color indexed="81"/>
            <rFont val="Tahoma"/>
            <family val="2"/>
          </rPr>
          <t xml:space="preserve">
</t>
        </r>
        <r>
          <rPr>
            <sz val="8"/>
            <color indexed="81"/>
            <rFont val="Tahoma"/>
            <family val="2"/>
          </rPr>
          <t xml:space="preserve">
Klikk på rosa felt til venstre for å endre type mineralgjødsel.
Totalt utrekna kg fosfor frå mineralgjødsel, er basert på 
faktisk innhald av fosfor (P) i dei ulike gjødsel-slaga.</t>
        </r>
        <r>
          <rPr>
            <sz val="9"/>
            <color indexed="81"/>
            <rFont val="Tahoma"/>
            <family val="2"/>
          </rPr>
          <t xml:space="preserve">
</t>
        </r>
        <r>
          <rPr>
            <u/>
            <sz val="8"/>
            <color indexed="81"/>
            <rFont val="Tahoma"/>
            <family val="2"/>
          </rPr>
          <t>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
</t>
        </r>
        <r>
          <rPr>
            <sz val="9"/>
            <color indexed="81"/>
            <rFont val="Tahoma"/>
            <family val="2"/>
          </rPr>
          <t xml:space="preserve">
</t>
        </r>
      </text>
    </comment>
    <comment ref="S15" authorId="0" shapeId="0" xr:uid="{6E34193F-033A-4074-AE07-28530EF41E93}">
      <text>
        <r>
          <rPr>
            <b/>
            <sz val="9"/>
            <color indexed="81"/>
            <rFont val="Tahoma"/>
            <family val="2"/>
          </rPr>
          <t xml:space="preserve">Mineralgjødsel på fulldyrka og overflatedyrka jord
</t>
        </r>
        <r>
          <rPr>
            <sz val="8"/>
            <color indexed="81"/>
            <rFont val="Tahoma"/>
            <family val="2"/>
          </rPr>
          <t xml:space="preserve">
Skriv inn kg totalt forbruk av aktuell type mineralgjødsel.</t>
        </r>
        <r>
          <rPr>
            <b/>
            <sz val="8"/>
            <color indexed="81"/>
            <rFont val="Tahoma"/>
            <family val="2"/>
          </rPr>
          <t xml:space="preserve">
</t>
        </r>
        <r>
          <rPr>
            <sz val="8"/>
            <color indexed="81"/>
            <rFont val="Tahoma"/>
            <family val="2"/>
          </rPr>
          <t xml:space="preserve">
Klikk på rosa felt til venstre for å endre type mineralgjødsel.
Totalt utrekna kg fosfor frå mineralgjødsel, er basert på 
faktisk innhald av fosfor (P) i dei ulike gjødsel-slaga.</t>
        </r>
        <r>
          <rPr>
            <sz val="9"/>
            <color indexed="81"/>
            <rFont val="Tahoma"/>
            <family val="2"/>
          </rPr>
          <t xml:space="preserve">
</t>
        </r>
        <r>
          <rPr>
            <u/>
            <sz val="8"/>
            <color indexed="81"/>
            <rFont val="Tahoma"/>
            <family val="2"/>
          </rPr>
          <t>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
</t>
        </r>
        <r>
          <rPr>
            <sz val="9"/>
            <color indexed="81"/>
            <rFont val="Tahoma"/>
            <family val="2"/>
          </rPr>
          <t xml:space="preserve">
</t>
        </r>
      </text>
    </comment>
    <comment ref="V15" authorId="0" shapeId="0" xr:uid="{3265AC27-273E-486E-B8E5-067C2B3E0C8A}">
      <text>
        <r>
          <rPr>
            <b/>
            <sz val="9"/>
            <color indexed="81"/>
            <rFont val="Tahoma"/>
            <family val="2"/>
          </rPr>
          <t xml:space="preserve">Mineralgjødsel på fulldyrka og overflatedyrka jord
</t>
        </r>
        <r>
          <rPr>
            <sz val="8"/>
            <color indexed="81"/>
            <rFont val="Tahoma"/>
            <family val="2"/>
          </rPr>
          <t xml:space="preserve">
Skriv inn kg totalt forbruk av aktuell type mineralgjødsel.</t>
        </r>
        <r>
          <rPr>
            <b/>
            <sz val="8"/>
            <color indexed="81"/>
            <rFont val="Tahoma"/>
            <family val="2"/>
          </rPr>
          <t xml:space="preserve">
</t>
        </r>
        <r>
          <rPr>
            <sz val="8"/>
            <color indexed="81"/>
            <rFont val="Tahoma"/>
            <family val="2"/>
          </rPr>
          <t xml:space="preserve">
Klikk på rosa felt til venstre for å endre type mineralgjødsel.
Totalt utrekna kg fosfor frå mineralgjødsel, er basert på 
faktisk innhald av fosfor (P) i dei ulike gjødsel-slaga.</t>
        </r>
        <r>
          <rPr>
            <sz val="9"/>
            <color indexed="81"/>
            <rFont val="Tahoma"/>
            <family val="2"/>
          </rPr>
          <t xml:space="preserve">
</t>
        </r>
        <r>
          <rPr>
            <u/>
            <sz val="8"/>
            <color indexed="81"/>
            <rFont val="Tahoma"/>
            <family val="2"/>
          </rPr>
          <t>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
</t>
        </r>
        <r>
          <rPr>
            <sz val="9"/>
            <color indexed="81"/>
            <rFont val="Tahoma"/>
            <family val="2"/>
          </rPr>
          <t xml:space="preserve">
</t>
        </r>
      </text>
    </comment>
    <comment ref="X15" authorId="0" shapeId="0" xr:uid="{F15AF51D-4518-44B5-8976-F5DF7C2F5344}">
      <text>
        <r>
          <rPr>
            <b/>
            <sz val="9"/>
            <color indexed="81"/>
            <rFont val="Tahoma"/>
            <family val="2"/>
          </rPr>
          <t xml:space="preserve">Mineralgjødsel på fulldyrka og overflatedyrka jord
</t>
        </r>
        <r>
          <rPr>
            <sz val="8"/>
            <color indexed="81"/>
            <rFont val="Tahoma"/>
            <family val="2"/>
          </rPr>
          <t xml:space="preserve">
Skriv inn kg totalt forbruk av aktuell type mineralgjødsel.</t>
        </r>
        <r>
          <rPr>
            <b/>
            <sz val="8"/>
            <color indexed="81"/>
            <rFont val="Tahoma"/>
            <family val="2"/>
          </rPr>
          <t xml:space="preserve">
</t>
        </r>
        <r>
          <rPr>
            <sz val="8"/>
            <color indexed="81"/>
            <rFont val="Tahoma"/>
            <family val="2"/>
          </rPr>
          <t xml:space="preserve">
Klikk på rosa felt til venstre for å endre type mineralgjødsel.
Totalt utrekna kg fosfor frå mineralgjødsel, er basert på 
faktisk innhald av fosfor (P) i dei ulike gjødsel-slaga.</t>
        </r>
        <r>
          <rPr>
            <sz val="9"/>
            <color indexed="81"/>
            <rFont val="Tahoma"/>
            <family val="2"/>
          </rPr>
          <t xml:space="preserve">
</t>
        </r>
        <r>
          <rPr>
            <u/>
            <sz val="8"/>
            <color indexed="81"/>
            <rFont val="Tahoma"/>
            <family val="2"/>
          </rPr>
          <t>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
</t>
        </r>
        <r>
          <rPr>
            <sz val="9"/>
            <color indexed="81"/>
            <rFont val="Tahoma"/>
            <family val="2"/>
          </rPr>
          <t xml:space="preserve">
</t>
        </r>
      </text>
    </comment>
    <comment ref="Q18" authorId="0" shapeId="0" xr:uid="{A0CB7442-048B-4865-846D-3C0D47540DCB}">
      <text>
        <r>
          <rPr>
            <b/>
            <sz val="9"/>
            <color indexed="81"/>
            <rFont val="Tahoma"/>
            <family val="2"/>
          </rPr>
          <t xml:space="preserve">Mineralgjødsel på fulldyrka og overflatedyrka jord
</t>
        </r>
        <r>
          <rPr>
            <sz val="8"/>
            <color indexed="81"/>
            <rFont val="Tahoma"/>
            <family val="2"/>
          </rPr>
          <t xml:space="preserve">
Skriv inn kg totalt forbruk av aktuell type mineralgjødsel.</t>
        </r>
        <r>
          <rPr>
            <b/>
            <sz val="8"/>
            <color indexed="81"/>
            <rFont val="Tahoma"/>
            <family val="2"/>
          </rPr>
          <t xml:space="preserve">
</t>
        </r>
        <r>
          <rPr>
            <sz val="8"/>
            <color indexed="81"/>
            <rFont val="Tahoma"/>
            <family val="2"/>
          </rPr>
          <t xml:space="preserve">
Klikk på rosa felt til venstre for å endre type mineralgjødsel.
Totalt utrekna kg fosfor frå mineralgjødsel, er basert på 
faktisk innhald av fosfor (P) i dei ulike gjødsel-slaga.</t>
        </r>
        <r>
          <rPr>
            <sz val="9"/>
            <color indexed="81"/>
            <rFont val="Tahoma"/>
            <family val="2"/>
          </rPr>
          <t xml:space="preserve">
</t>
        </r>
        <r>
          <rPr>
            <u/>
            <sz val="8"/>
            <color indexed="81"/>
            <rFont val="Tahoma"/>
            <family val="2"/>
          </rPr>
          <t>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
</t>
        </r>
        <r>
          <rPr>
            <sz val="9"/>
            <color indexed="81"/>
            <rFont val="Tahoma"/>
            <family val="2"/>
          </rPr>
          <t xml:space="preserve">
</t>
        </r>
      </text>
    </comment>
    <comment ref="S18" authorId="0" shapeId="0" xr:uid="{5D97B0A3-9377-45D0-9631-22E6F216F2A1}">
      <text>
        <r>
          <rPr>
            <b/>
            <sz val="9"/>
            <color indexed="81"/>
            <rFont val="Tahoma"/>
            <family val="2"/>
          </rPr>
          <t xml:space="preserve">Mineralgjødsel på fulldyrka og overflatedyrka jord
</t>
        </r>
        <r>
          <rPr>
            <sz val="8"/>
            <color indexed="81"/>
            <rFont val="Tahoma"/>
            <family val="2"/>
          </rPr>
          <t xml:space="preserve">
Skriv inn kg totalt forbruk av aktuell type mineralgjødsel.</t>
        </r>
        <r>
          <rPr>
            <b/>
            <sz val="8"/>
            <color indexed="81"/>
            <rFont val="Tahoma"/>
            <family val="2"/>
          </rPr>
          <t xml:space="preserve">
</t>
        </r>
        <r>
          <rPr>
            <sz val="8"/>
            <color indexed="81"/>
            <rFont val="Tahoma"/>
            <family val="2"/>
          </rPr>
          <t xml:space="preserve">
Klikk på rosa felt til venstre for å endre type mineralgjødsel.
Totalt utrekna kg fosfor frå mineralgjødsel, er basert på 
faktisk innhald av fosfor (P) i dei ulike gjødsel-slaga.</t>
        </r>
        <r>
          <rPr>
            <sz val="9"/>
            <color indexed="81"/>
            <rFont val="Tahoma"/>
            <family val="2"/>
          </rPr>
          <t xml:space="preserve">
</t>
        </r>
        <r>
          <rPr>
            <u/>
            <sz val="8"/>
            <color indexed="81"/>
            <rFont val="Tahoma"/>
            <family val="2"/>
          </rPr>
          <t>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
</t>
        </r>
        <r>
          <rPr>
            <sz val="9"/>
            <color indexed="81"/>
            <rFont val="Tahoma"/>
            <family val="2"/>
          </rPr>
          <t xml:space="preserve">
</t>
        </r>
      </text>
    </comment>
    <comment ref="V18" authorId="0" shapeId="0" xr:uid="{9C282BF7-2B0A-4A25-9989-359050DDFFE6}">
      <text>
        <r>
          <rPr>
            <b/>
            <sz val="9"/>
            <color indexed="81"/>
            <rFont val="Tahoma"/>
            <family val="2"/>
          </rPr>
          <t xml:space="preserve">Mineralgjødsel på fulldyrka og overflatedyrka jord
</t>
        </r>
        <r>
          <rPr>
            <sz val="8"/>
            <color indexed="81"/>
            <rFont val="Tahoma"/>
            <family val="2"/>
          </rPr>
          <t xml:space="preserve">
Skriv inn kg totalt forbruk av aktuell type mineralgjødsel.</t>
        </r>
        <r>
          <rPr>
            <b/>
            <sz val="8"/>
            <color indexed="81"/>
            <rFont val="Tahoma"/>
            <family val="2"/>
          </rPr>
          <t xml:space="preserve">
</t>
        </r>
        <r>
          <rPr>
            <sz val="8"/>
            <color indexed="81"/>
            <rFont val="Tahoma"/>
            <family val="2"/>
          </rPr>
          <t xml:space="preserve">
Klikk på rosa felt til venstre for å endre type mineralgjødsel.
Totalt utrekna kg fosfor frå mineralgjødsel, er basert på 
faktisk innhald av fosfor (P) i dei ulike gjødsel-slaga.</t>
        </r>
        <r>
          <rPr>
            <sz val="9"/>
            <color indexed="81"/>
            <rFont val="Tahoma"/>
            <family val="2"/>
          </rPr>
          <t xml:space="preserve">
</t>
        </r>
        <r>
          <rPr>
            <u/>
            <sz val="8"/>
            <color indexed="81"/>
            <rFont val="Tahoma"/>
            <family val="2"/>
          </rPr>
          <t>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
</t>
        </r>
        <r>
          <rPr>
            <sz val="9"/>
            <color indexed="81"/>
            <rFont val="Tahoma"/>
            <family val="2"/>
          </rPr>
          <t xml:space="preserve">
</t>
        </r>
      </text>
    </comment>
    <comment ref="X18" authorId="0" shapeId="0" xr:uid="{148B8D92-E827-4BBC-AB23-DB60E058D571}">
      <text>
        <r>
          <rPr>
            <b/>
            <sz val="9"/>
            <color indexed="81"/>
            <rFont val="Tahoma"/>
            <family val="2"/>
          </rPr>
          <t xml:space="preserve">Mineralgjødsel på fulldyrka og overflatedyrka jord
</t>
        </r>
        <r>
          <rPr>
            <sz val="8"/>
            <color indexed="81"/>
            <rFont val="Tahoma"/>
            <family val="2"/>
          </rPr>
          <t xml:space="preserve">
Skriv inn kg totalt forbruk av aktuell type mineralgjødsel.</t>
        </r>
        <r>
          <rPr>
            <b/>
            <sz val="8"/>
            <color indexed="81"/>
            <rFont val="Tahoma"/>
            <family val="2"/>
          </rPr>
          <t xml:space="preserve">
</t>
        </r>
        <r>
          <rPr>
            <sz val="8"/>
            <color indexed="81"/>
            <rFont val="Tahoma"/>
            <family val="2"/>
          </rPr>
          <t xml:space="preserve">
Klikk på rosa felt til venstre for å endre type mineralgjødsel.
Totalt utrekna kg fosfor frå mineralgjødsel, er basert på 
faktisk innhald av fosfor (P) i dei ulike gjødsel-slaga.</t>
        </r>
        <r>
          <rPr>
            <sz val="9"/>
            <color indexed="81"/>
            <rFont val="Tahoma"/>
            <family val="2"/>
          </rPr>
          <t xml:space="preserve">
</t>
        </r>
        <r>
          <rPr>
            <u/>
            <sz val="8"/>
            <color indexed="81"/>
            <rFont val="Tahoma"/>
            <family val="2"/>
          </rPr>
          <t>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
</t>
        </r>
        <r>
          <rPr>
            <sz val="9"/>
            <color indexed="81"/>
            <rFont val="Tahoma"/>
            <family val="2"/>
          </rPr>
          <t xml:space="preserve">
</t>
        </r>
      </text>
    </comment>
    <comment ref="Q21" authorId="0" shapeId="0" xr:uid="{2292E0EB-E0AE-4AC2-8CA3-C438FB673CD4}">
      <text>
        <r>
          <rPr>
            <b/>
            <sz val="9"/>
            <color indexed="81"/>
            <rFont val="Tahoma"/>
            <family val="2"/>
          </rPr>
          <t xml:space="preserve">Mineralgjødsel på fulldyrka og overflatedyrka jord
</t>
        </r>
        <r>
          <rPr>
            <sz val="8"/>
            <color indexed="81"/>
            <rFont val="Tahoma"/>
            <family val="2"/>
          </rPr>
          <t xml:space="preserve">
Skriv inn kg totalt forbruk av aktuell type mineralgjødsel.</t>
        </r>
        <r>
          <rPr>
            <b/>
            <sz val="8"/>
            <color indexed="81"/>
            <rFont val="Tahoma"/>
            <family val="2"/>
          </rPr>
          <t xml:space="preserve">
</t>
        </r>
        <r>
          <rPr>
            <sz val="8"/>
            <color indexed="81"/>
            <rFont val="Tahoma"/>
            <family val="2"/>
          </rPr>
          <t xml:space="preserve">
Klikk på rosa felt til venstre for å endre type mineralgjødsel.
Totalt utrekna kg fosfor frå mineralgjødsel, er basert på 
faktisk innhald av fosfor (P) i dei ulike gjødsel-slaga.</t>
        </r>
        <r>
          <rPr>
            <sz val="9"/>
            <color indexed="81"/>
            <rFont val="Tahoma"/>
            <family val="2"/>
          </rPr>
          <t xml:space="preserve">
</t>
        </r>
        <r>
          <rPr>
            <u/>
            <sz val="8"/>
            <color indexed="81"/>
            <rFont val="Tahoma"/>
            <family val="2"/>
          </rPr>
          <t>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
</t>
        </r>
        <r>
          <rPr>
            <sz val="9"/>
            <color indexed="81"/>
            <rFont val="Tahoma"/>
            <family val="2"/>
          </rPr>
          <t xml:space="preserve">
</t>
        </r>
      </text>
    </comment>
    <comment ref="S21" authorId="0" shapeId="0" xr:uid="{4A62D879-CC8E-4B60-997D-9C1177F3A5D5}">
      <text>
        <r>
          <rPr>
            <b/>
            <sz val="9"/>
            <color indexed="81"/>
            <rFont val="Tahoma"/>
            <family val="2"/>
          </rPr>
          <t xml:space="preserve">Mineralgjødsel på fulldyrka og overflatedyrka jord
</t>
        </r>
        <r>
          <rPr>
            <sz val="8"/>
            <color indexed="81"/>
            <rFont val="Tahoma"/>
            <family val="2"/>
          </rPr>
          <t xml:space="preserve">
Skriv inn kg totalt forbruk av aktuell type mineralgjødsel.</t>
        </r>
        <r>
          <rPr>
            <b/>
            <sz val="8"/>
            <color indexed="81"/>
            <rFont val="Tahoma"/>
            <family val="2"/>
          </rPr>
          <t xml:space="preserve">
</t>
        </r>
        <r>
          <rPr>
            <sz val="8"/>
            <color indexed="81"/>
            <rFont val="Tahoma"/>
            <family val="2"/>
          </rPr>
          <t xml:space="preserve">
Klikk på rosa felt til venstre for å endre type mineralgjødsel.
Totalt utrekna kg fosfor frå mineralgjødsel, er basert på 
faktisk innhald av fosfor (P) i dei ulike gjødsel-slaga.</t>
        </r>
        <r>
          <rPr>
            <sz val="9"/>
            <color indexed="81"/>
            <rFont val="Tahoma"/>
            <family val="2"/>
          </rPr>
          <t xml:space="preserve">
</t>
        </r>
        <r>
          <rPr>
            <u/>
            <sz val="8"/>
            <color indexed="81"/>
            <rFont val="Tahoma"/>
            <family val="2"/>
          </rPr>
          <t>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
</t>
        </r>
        <r>
          <rPr>
            <sz val="9"/>
            <color indexed="81"/>
            <rFont val="Tahoma"/>
            <family val="2"/>
          </rPr>
          <t xml:space="preserve">
</t>
        </r>
      </text>
    </comment>
    <comment ref="V21" authorId="0" shapeId="0" xr:uid="{D42FD554-8410-458A-9EC6-64D1D8FF2DDF}">
      <text>
        <r>
          <rPr>
            <b/>
            <sz val="9"/>
            <color indexed="81"/>
            <rFont val="Tahoma"/>
            <family val="2"/>
          </rPr>
          <t xml:space="preserve">Mineralgjødsel på fulldyrka og overflatedyrka jord
</t>
        </r>
        <r>
          <rPr>
            <sz val="8"/>
            <color indexed="81"/>
            <rFont val="Tahoma"/>
            <family val="2"/>
          </rPr>
          <t xml:space="preserve">
Skriv inn kg totalt forbruk av aktuell type mineralgjødsel.</t>
        </r>
        <r>
          <rPr>
            <b/>
            <sz val="8"/>
            <color indexed="81"/>
            <rFont val="Tahoma"/>
            <family val="2"/>
          </rPr>
          <t xml:space="preserve">
</t>
        </r>
        <r>
          <rPr>
            <sz val="8"/>
            <color indexed="81"/>
            <rFont val="Tahoma"/>
            <family val="2"/>
          </rPr>
          <t xml:space="preserve">
Klikk på rosa felt til venstre for å endre type mineralgjødsel.
Totalt utrekna kg fosfor frå mineralgjødsel, er basert på 
faktisk innhald av fosfor (P) i dei ulike gjødsel-slaga.</t>
        </r>
        <r>
          <rPr>
            <sz val="9"/>
            <color indexed="81"/>
            <rFont val="Tahoma"/>
            <family val="2"/>
          </rPr>
          <t xml:space="preserve">
</t>
        </r>
        <r>
          <rPr>
            <u/>
            <sz val="8"/>
            <color indexed="81"/>
            <rFont val="Tahoma"/>
            <family val="2"/>
          </rPr>
          <t>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
</t>
        </r>
        <r>
          <rPr>
            <sz val="9"/>
            <color indexed="81"/>
            <rFont val="Tahoma"/>
            <family val="2"/>
          </rPr>
          <t xml:space="preserve">
</t>
        </r>
      </text>
    </comment>
    <comment ref="X21" authorId="0" shapeId="0" xr:uid="{C0B62C2D-844B-45B6-88EC-277A16824C0C}">
      <text>
        <r>
          <rPr>
            <b/>
            <sz val="9"/>
            <color indexed="81"/>
            <rFont val="Tahoma"/>
            <family val="2"/>
          </rPr>
          <t xml:space="preserve">Mineralgjødsel på fulldyrka og overflatedyrka jord
</t>
        </r>
        <r>
          <rPr>
            <sz val="8"/>
            <color indexed="81"/>
            <rFont val="Tahoma"/>
            <family val="2"/>
          </rPr>
          <t xml:space="preserve">
Skriv inn kg totalt forbruk av aktuell type mineralgjødsel.</t>
        </r>
        <r>
          <rPr>
            <b/>
            <sz val="8"/>
            <color indexed="81"/>
            <rFont val="Tahoma"/>
            <family val="2"/>
          </rPr>
          <t xml:space="preserve">
</t>
        </r>
        <r>
          <rPr>
            <sz val="8"/>
            <color indexed="81"/>
            <rFont val="Tahoma"/>
            <family val="2"/>
          </rPr>
          <t xml:space="preserve">
Klikk på rosa felt til venstre for å endre type mineralgjødsel.
Totalt utrekna kg fosfor frå mineralgjødsel, er basert på 
faktisk innhald av fosfor (P) i dei ulike gjødsel-slaga.</t>
        </r>
        <r>
          <rPr>
            <sz val="9"/>
            <color indexed="81"/>
            <rFont val="Tahoma"/>
            <family val="2"/>
          </rPr>
          <t xml:space="preserve">
</t>
        </r>
        <r>
          <rPr>
            <u/>
            <sz val="8"/>
            <color indexed="81"/>
            <rFont val="Tahoma"/>
            <family val="2"/>
          </rPr>
          <t>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
</t>
        </r>
        <r>
          <rPr>
            <sz val="9"/>
            <color indexed="81"/>
            <rFont val="Tahoma"/>
            <family val="2"/>
          </rPr>
          <t xml:space="preserve">
</t>
        </r>
      </text>
    </comment>
    <comment ref="Q24" authorId="0" shapeId="0" xr:uid="{0E90391A-27EC-49B7-8AFF-BDC50FC1F679}">
      <text>
        <r>
          <rPr>
            <b/>
            <sz val="9"/>
            <color indexed="81"/>
            <rFont val="Tahoma"/>
            <family val="2"/>
          </rPr>
          <t xml:space="preserve">Mineralgjødsel på fulldyrka og overflatedyrka jord
</t>
        </r>
        <r>
          <rPr>
            <sz val="8"/>
            <color indexed="81"/>
            <rFont val="Tahoma"/>
            <family val="2"/>
          </rPr>
          <t xml:space="preserve">
Skriv inn kg totalt forbruk av aktuell type mineralgjødsel.</t>
        </r>
        <r>
          <rPr>
            <b/>
            <sz val="8"/>
            <color indexed="81"/>
            <rFont val="Tahoma"/>
            <family val="2"/>
          </rPr>
          <t xml:space="preserve">
</t>
        </r>
        <r>
          <rPr>
            <sz val="8"/>
            <color indexed="81"/>
            <rFont val="Tahoma"/>
            <family val="2"/>
          </rPr>
          <t xml:space="preserve">
Klikk på rosa felt til venstre for å endre type mineralgjødsel.
Totalt utrekna kg fosfor frå mineralgjødsel, er basert på 
faktisk innhald av fosfor (P) i dei ulike gjødsel-slaga.</t>
        </r>
        <r>
          <rPr>
            <sz val="9"/>
            <color indexed="81"/>
            <rFont val="Tahoma"/>
            <family val="2"/>
          </rPr>
          <t xml:space="preserve">
</t>
        </r>
        <r>
          <rPr>
            <u/>
            <sz val="8"/>
            <color indexed="81"/>
            <rFont val="Tahoma"/>
            <family val="2"/>
          </rPr>
          <t>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
</t>
        </r>
        <r>
          <rPr>
            <sz val="9"/>
            <color indexed="81"/>
            <rFont val="Tahoma"/>
            <family val="2"/>
          </rPr>
          <t xml:space="preserve">
</t>
        </r>
      </text>
    </comment>
    <comment ref="S24" authorId="0" shapeId="0" xr:uid="{B9FF2129-FBE6-4EE0-A86E-9548458A22B4}">
      <text>
        <r>
          <rPr>
            <b/>
            <sz val="9"/>
            <color indexed="81"/>
            <rFont val="Tahoma"/>
            <family val="2"/>
          </rPr>
          <t xml:space="preserve">Mineralgjødsel på fulldyrka og overflatedyrka jord
</t>
        </r>
        <r>
          <rPr>
            <sz val="8"/>
            <color indexed="81"/>
            <rFont val="Tahoma"/>
            <family val="2"/>
          </rPr>
          <t xml:space="preserve">
Skriv inn kg totalt forbruk av aktuell type mineralgjødsel.</t>
        </r>
        <r>
          <rPr>
            <b/>
            <sz val="8"/>
            <color indexed="81"/>
            <rFont val="Tahoma"/>
            <family val="2"/>
          </rPr>
          <t xml:space="preserve">
</t>
        </r>
        <r>
          <rPr>
            <sz val="8"/>
            <color indexed="81"/>
            <rFont val="Tahoma"/>
            <family val="2"/>
          </rPr>
          <t xml:space="preserve">
Klikk på rosa felt til venstre for å endre type mineralgjødsel.
Totalt utrekna kg fosfor frå mineralgjødsel, er basert på 
faktisk innhald av fosfor (P) i dei ulike gjødsel-slaga.</t>
        </r>
        <r>
          <rPr>
            <sz val="9"/>
            <color indexed="81"/>
            <rFont val="Tahoma"/>
            <family val="2"/>
          </rPr>
          <t xml:space="preserve">
</t>
        </r>
        <r>
          <rPr>
            <u/>
            <sz val="8"/>
            <color indexed="81"/>
            <rFont val="Tahoma"/>
            <family val="2"/>
          </rPr>
          <t>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
</t>
        </r>
        <r>
          <rPr>
            <sz val="9"/>
            <color indexed="81"/>
            <rFont val="Tahoma"/>
            <family val="2"/>
          </rPr>
          <t xml:space="preserve">
</t>
        </r>
      </text>
    </comment>
    <comment ref="V24" authorId="0" shapeId="0" xr:uid="{DCE86F68-61E2-49C7-AE47-219A173F90AB}">
      <text>
        <r>
          <rPr>
            <b/>
            <sz val="9"/>
            <color indexed="81"/>
            <rFont val="Tahoma"/>
            <family val="2"/>
          </rPr>
          <t xml:space="preserve">Mineralgjødsel på fulldyrka og overflatedyrka jord
</t>
        </r>
        <r>
          <rPr>
            <sz val="8"/>
            <color indexed="81"/>
            <rFont val="Tahoma"/>
            <family val="2"/>
          </rPr>
          <t xml:space="preserve">
Skriv inn kg totalt forbruk av aktuell type mineralgjødsel.</t>
        </r>
        <r>
          <rPr>
            <b/>
            <sz val="8"/>
            <color indexed="81"/>
            <rFont val="Tahoma"/>
            <family val="2"/>
          </rPr>
          <t xml:space="preserve">
</t>
        </r>
        <r>
          <rPr>
            <sz val="8"/>
            <color indexed="81"/>
            <rFont val="Tahoma"/>
            <family val="2"/>
          </rPr>
          <t xml:space="preserve">
Klikk på rosa felt til venstre for å endre type mineralgjødsel.
Totalt utrekna kg fosfor frå mineralgjødsel, er basert på 
faktisk innhald av fosfor (P) i dei ulike gjødsel-slaga.</t>
        </r>
        <r>
          <rPr>
            <sz val="9"/>
            <color indexed="81"/>
            <rFont val="Tahoma"/>
            <family val="2"/>
          </rPr>
          <t xml:space="preserve">
</t>
        </r>
        <r>
          <rPr>
            <u/>
            <sz val="8"/>
            <color indexed="81"/>
            <rFont val="Tahoma"/>
            <family val="2"/>
          </rPr>
          <t>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
</t>
        </r>
        <r>
          <rPr>
            <sz val="9"/>
            <color indexed="81"/>
            <rFont val="Tahoma"/>
            <family val="2"/>
          </rPr>
          <t xml:space="preserve">
</t>
        </r>
      </text>
    </comment>
    <comment ref="X24" authorId="0" shapeId="0" xr:uid="{12F99DE3-16B5-408D-8E15-771532BAFF39}">
      <text>
        <r>
          <rPr>
            <b/>
            <sz val="9"/>
            <color indexed="81"/>
            <rFont val="Tahoma"/>
            <family val="2"/>
          </rPr>
          <t xml:space="preserve">Mineralgjødsel på fulldyrka og overflatedyrka jord
</t>
        </r>
        <r>
          <rPr>
            <sz val="8"/>
            <color indexed="81"/>
            <rFont val="Tahoma"/>
            <family val="2"/>
          </rPr>
          <t xml:space="preserve">
Skriv inn kg totalt forbruk av aktuell type mineralgjødsel.</t>
        </r>
        <r>
          <rPr>
            <b/>
            <sz val="8"/>
            <color indexed="81"/>
            <rFont val="Tahoma"/>
            <family val="2"/>
          </rPr>
          <t xml:space="preserve">
</t>
        </r>
        <r>
          <rPr>
            <sz val="8"/>
            <color indexed="81"/>
            <rFont val="Tahoma"/>
            <family val="2"/>
          </rPr>
          <t xml:space="preserve">
Klikk på rosa felt til venstre for å endre type mineralgjødsel.
Totalt utrekna kg fosfor frå mineralgjødsel, er basert på 
faktisk innhald av fosfor (P) i dei ulike gjødsel-slaga.</t>
        </r>
        <r>
          <rPr>
            <sz val="9"/>
            <color indexed="81"/>
            <rFont val="Tahoma"/>
            <family val="2"/>
          </rPr>
          <t xml:space="preserve">
</t>
        </r>
        <r>
          <rPr>
            <u/>
            <sz val="8"/>
            <color indexed="81"/>
            <rFont val="Tahoma"/>
            <family val="2"/>
          </rPr>
          <t>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
</t>
        </r>
        <r>
          <rPr>
            <sz val="9"/>
            <color indexed="81"/>
            <rFont val="Tahoma"/>
            <family val="2"/>
          </rPr>
          <t xml:space="preserve">
</t>
        </r>
      </text>
    </comment>
    <comment ref="Q36" authorId="0" shapeId="0" xr:uid="{7C931AB3-01FE-46E3-A8B6-1145E2F0EC48}">
      <text>
        <r>
          <rPr>
            <b/>
            <sz val="9"/>
            <color indexed="81"/>
            <rFont val="Tahoma"/>
            <family val="2"/>
          </rPr>
          <t xml:space="preserve">Innmarksbeite godkjent for mineralgjødsel og husdyrgjødsel:
</t>
        </r>
        <r>
          <rPr>
            <sz val="8"/>
            <color indexed="81"/>
            <rFont val="Tahoma"/>
            <family val="2"/>
          </rPr>
          <t xml:space="preserve">
Skriv inn inn tal dekar innmarksbeite, som kommunen har godkjend som spreieareal for mineralgjødsel og husdyrgjødsel. Bruk netto areal for innmarksbeite, fråtrekt % mengde stein.</t>
        </r>
        <r>
          <rPr>
            <sz val="9"/>
            <color indexed="81"/>
            <rFont val="Tahoma"/>
            <family val="2"/>
          </rPr>
          <t xml:space="preserve">
</t>
        </r>
      </text>
    </comment>
    <comment ref="S36" authorId="0" shapeId="0" xr:uid="{B63FAAA9-A2E0-4AEB-9B4D-B01206C0D3D1}">
      <text>
        <r>
          <rPr>
            <b/>
            <sz val="9"/>
            <color indexed="81"/>
            <rFont val="Tahoma"/>
            <family val="2"/>
          </rPr>
          <t xml:space="preserve">Innmarksbeite godkjent for mineralgjødsel og husdyrgjødsel:
</t>
        </r>
        <r>
          <rPr>
            <sz val="8"/>
            <color indexed="81"/>
            <rFont val="Tahoma"/>
            <family val="2"/>
          </rPr>
          <t xml:space="preserve">
Skriv inn inn tal dekar innmarksbeite, som kommunen har godkjend som spreieareal for mineralgjødsel og husdyrgjødsel. Bruk netto areal for innmarksbeite, fråtrekt % mengde stein.</t>
        </r>
        <r>
          <rPr>
            <sz val="9"/>
            <color indexed="81"/>
            <rFont val="Tahoma"/>
            <family val="2"/>
          </rPr>
          <t xml:space="preserve">
</t>
        </r>
      </text>
    </comment>
    <comment ref="V36" authorId="0" shapeId="0" xr:uid="{0B355B10-6AE4-4D25-8DF2-766F2B021495}">
      <text>
        <r>
          <rPr>
            <b/>
            <sz val="9"/>
            <color indexed="81"/>
            <rFont val="Tahoma"/>
            <family val="2"/>
          </rPr>
          <t xml:space="preserve">Innmarksbeite godkjent for mineralgjødsel og husdyrgjødsel:
</t>
        </r>
        <r>
          <rPr>
            <sz val="8"/>
            <color indexed="81"/>
            <rFont val="Tahoma"/>
            <family val="2"/>
          </rPr>
          <t xml:space="preserve">
Skriv inn inn tal dekar innmarksbeite, som kommunen har godkjend som spreieareal for mineralgjødsel og husdyrgjødsel. Bruk netto areal for innmarksbeite, fråtrekt % mengde stein.</t>
        </r>
        <r>
          <rPr>
            <sz val="9"/>
            <color indexed="81"/>
            <rFont val="Tahoma"/>
            <family val="2"/>
          </rPr>
          <t xml:space="preserve">
</t>
        </r>
      </text>
    </comment>
    <comment ref="X36" authorId="0" shapeId="0" xr:uid="{80863DD7-247B-4B8F-BE79-4E2FA44CB255}">
      <text>
        <r>
          <rPr>
            <b/>
            <sz val="9"/>
            <color indexed="81"/>
            <rFont val="Tahoma"/>
            <family val="2"/>
          </rPr>
          <t xml:space="preserve">Innmarksbeite godkjent for mineralgjødsel og husdyrgjødsel:
</t>
        </r>
        <r>
          <rPr>
            <sz val="8"/>
            <color indexed="81"/>
            <rFont val="Tahoma"/>
            <family val="2"/>
          </rPr>
          <t xml:space="preserve">
Skriv inn inn tal dekar innmarksbeite, som kommunen har godkjend som spreieareal for mineralgjødsel og husdyrgjødsel. Bruk netto areal for innmarksbeite, fråtrekt % mengde stein.</t>
        </r>
        <r>
          <rPr>
            <sz val="9"/>
            <color indexed="81"/>
            <rFont val="Tahoma"/>
            <family val="2"/>
          </rPr>
          <t xml:space="preserve">
</t>
        </r>
      </text>
    </comment>
    <comment ref="Q37" authorId="0" shapeId="0" xr:uid="{82E8F3A9-AF74-453E-9554-98B2240DAC39}">
      <text>
        <r>
          <rPr>
            <b/>
            <sz val="9"/>
            <color indexed="81"/>
            <rFont val="Tahoma"/>
            <family val="2"/>
          </rPr>
          <t>Mineralgjødsel på innmarksbeite</t>
        </r>
        <r>
          <rPr>
            <sz val="9"/>
            <color indexed="81"/>
            <rFont val="Tahoma"/>
            <family val="2"/>
          </rPr>
          <t xml:space="preserve">
</t>
        </r>
        <r>
          <rPr>
            <b/>
            <sz val="9"/>
            <color indexed="81"/>
            <rFont val="Tahoma"/>
            <family val="2"/>
          </rPr>
          <t xml:space="preserve">
</t>
        </r>
        <r>
          <rPr>
            <sz val="8"/>
            <color indexed="81"/>
            <rFont val="Tahoma"/>
            <family val="2"/>
          </rPr>
          <t>Skriv inn kg totalt forbruk av aktuell type mineralgjødsel.</t>
        </r>
        <r>
          <rPr>
            <b/>
            <sz val="8"/>
            <color indexed="81"/>
            <rFont val="Tahoma"/>
            <family val="2"/>
          </rPr>
          <t xml:space="preserve">
</t>
        </r>
        <r>
          <rPr>
            <sz val="8"/>
            <color indexed="81"/>
            <rFont val="Tahoma"/>
            <family val="2"/>
          </rPr>
          <t xml:space="preserve">Klikk på rosa felt til venstre for å endre type mineralgjødsel.
Totalt utrekna kg fosfor frå mineralgjødsel, er basert på 
faktisk innhald av fosfor (P) i dei ulike gjødsel-slaga.
</t>
        </r>
        <r>
          <rPr>
            <u/>
            <sz val="8"/>
            <color indexed="81"/>
            <rFont val="Tahoma"/>
            <family val="2"/>
          </rPr>
          <t xml:space="preserve">
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t>
        </r>
      </text>
    </comment>
    <comment ref="S37" authorId="0" shapeId="0" xr:uid="{32F02D7B-334E-4D52-B478-E0E093D85FA7}">
      <text>
        <r>
          <rPr>
            <b/>
            <sz val="9"/>
            <color indexed="81"/>
            <rFont val="Tahoma"/>
            <family val="2"/>
          </rPr>
          <t>Mineralgjødsel på innmarksbeite</t>
        </r>
        <r>
          <rPr>
            <sz val="9"/>
            <color indexed="81"/>
            <rFont val="Tahoma"/>
            <family val="2"/>
          </rPr>
          <t xml:space="preserve">
</t>
        </r>
        <r>
          <rPr>
            <b/>
            <sz val="9"/>
            <color indexed="81"/>
            <rFont val="Tahoma"/>
            <family val="2"/>
          </rPr>
          <t xml:space="preserve">
</t>
        </r>
        <r>
          <rPr>
            <sz val="8"/>
            <color indexed="81"/>
            <rFont val="Tahoma"/>
            <family val="2"/>
          </rPr>
          <t>Skriv inn kg totalt forbruk av aktuell type mineralgjødsel.</t>
        </r>
        <r>
          <rPr>
            <b/>
            <sz val="8"/>
            <color indexed="81"/>
            <rFont val="Tahoma"/>
            <family val="2"/>
          </rPr>
          <t xml:space="preserve">
</t>
        </r>
        <r>
          <rPr>
            <sz val="8"/>
            <color indexed="81"/>
            <rFont val="Tahoma"/>
            <family val="2"/>
          </rPr>
          <t xml:space="preserve">Klikk på rosa felt til venstre for å endre type mineralgjødsel.
Totalt utrekna kg fosfor frå mineralgjødsel, er basert på 
faktisk innhald av fosfor (P) i dei ulike gjødsel-slaga.
</t>
        </r>
        <r>
          <rPr>
            <u/>
            <sz val="8"/>
            <color indexed="81"/>
            <rFont val="Tahoma"/>
            <family val="2"/>
          </rPr>
          <t xml:space="preserve">
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t>
        </r>
      </text>
    </comment>
    <comment ref="V37" authorId="0" shapeId="0" xr:uid="{7648495A-29D7-4563-8872-AC3882A04A15}">
      <text>
        <r>
          <rPr>
            <b/>
            <sz val="9"/>
            <color indexed="81"/>
            <rFont val="Tahoma"/>
            <family val="2"/>
          </rPr>
          <t>Mineralgjødsel på innmarksbeite</t>
        </r>
        <r>
          <rPr>
            <sz val="9"/>
            <color indexed="81"/>
            <rFont val="Tahoma"/>
            <family val="2"/>
          </rPr>
          <t xml:space="preserve">
</t>
        </r>
        <r>
          <rPr>
            <b/>
            <sz val="9"/>
            <color indexed="81"/>
            <rFont val="Tahoma"/>
            <family val="2"/>
          </rPr>
          <t xml:space="preserve">
</t>
        </r>
        <r>
          <rPr>
            <sz val="8"/>
            <color indexed="81"/>
            <rFont val="Tahoma"/>
            <family val="2"/>
          </rPr>
          <t>Skriv inn kg totalt forbruk av aktuell type mineralgjødsel.</t>
        </r>
        <r>
          <rPr>
            <b/>
            <sz val="8"/>
            <color indexed="81"/>
            <rFont val="Tahoma"/>
            <family val="2"/>
          </rPr>
          <t xml:space="preserve">
</t>
        </r>
        <r>
          <rPr>
            <sz val="8"/>
            <color indexed="81"/>
            <rFont val="Tahoma"/>
            <family val="2"/>
          </rPr>
          <t xml:space="preserve">Klikk på rosa felt til venstre for å endre type mineralgjødsel.
Totalt utrekna kg fosfor frå mineralgjødsel, er basert på 
faktisk innhald av fosfor (P) i dei ulike gjødsel-slaga.
</t>
        </r>
        <r>
          <rPr>
            <u/>
            <sz val="8"/>
            <color indexed="81"/>
            <rFont val="Tahoma"/>
            <family val="2"/>
          </rPr>
          <t xml:space="preserve">
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t>
        </r>
      </text>
    </comment>
    <comment ref="X37" authorId="0" shapeId="0" xr:uid="{00C84EEF-EF5B-4999-A39F-B957C204F669}">
      <text>
        <r>
          <rPr>
            <b/>
            <sz val="9"/>
            <color indexed="81"/>
            <rFont val="Tahoma"/>
            <family val="2"/>
          </rPr>
          <t>Mineralgjødsel på innmarksbeite</t>
        </r>
        <r>
          <rPr>
            <sz val="9"/>
            <color indexed="81"/>
            <rFont val="Tahoma"/>
            <family val="2"/>
          </rPr>
          <t xml:space="preserve">
</t>
        </r>
        <r>
          <rPr>
            <b/>
            <sz val="9"/>
            <color indexed="81"/>
            <rFont val="Tahoma"/>
            <family val="2"/>
          </rPr>
          <t xml:space="preserve">
</t>
        </r>
        <r>
          <rPr>
            <sz val="8"/>
            <color indexed="81"/>
            <rFont val="Tahoma"/>
            <family val="2"/>
          </rPr>
          <t>Skriv inn kg totalt forbruk av aktuell type mineralgjødsel.</t>
        </r>
        <r>
          <rPr>
            <b/>
            <sz val="8"/>
            <color indexed="81"/>
            <rFont val="Tahoma"/>
            <family val="2"/>
          </rPr>
          <t xml:space="preserve">
</t>
        </r>
        <r>
          <rPr>
            <sz val="8"/>
            <color indexed="81"/>
            <rFont val="Tahoma"/>
            <family val="2"/>
          </rPr>
          <t xml:space="preserve">Klikk på rosa felt til venstre for å endre type mineralgjødsel.
Totalt utrekna kg fosfor frå mineralgjødsel, er basert på 
faktisk innhald av fosfor (P) i dei ulike gjødsel-slaga.
</t>
        </r>
        <r>
          <rPr>
            <u/>
            <sz val="8"/>
            <color indexed="81"/>
            <rFont val="Tahoma"/>
            <family val="2"/>
          </rPr>
          <t xml:space="preserve">
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t>
        </r>
      </text>
    </comment>
    <comment ref="Q39" authorId="0" shapeId="0" xr:uid="{41EBE40E-1D02-4C51-9CE6-83BD733ED444}">
      <text>
        <r>
          <rPr>
            <b/>
            <sz val="9"/>
            <color indexed="81"/>
            <rFont val="Tahoma"/>
            <family val="2"/>
          </rPr>
          <t>Mineralgjødsel på innmarksbeite</t>
        </r>
        <r>
          <rPr>
            <sz val="9"/>
            <color indexed="81"/>
            <rFont val="Tahoma"/>
            <family val="2"/>
          </rPr>
          <t xml:space="preserve">
</t>
        </r>
        <r>
          <rPr>
            <b/>
            <sz val="9"/>
            <color indexed="81"/>
            <rFont val="Tahoma"/>
            <family val="2"/>
          </rPr>
          <t xml:space="preserve">
</t>
        </r>
        <r>
          <rPr>
            <sz val="8"/>
            <color indexed="81"/>
            <rFont val="Tahoma"/>
            <family val="2"/>
          </rPr>
          <t>Skriv inn kg totalt forbruk av aktuell type mineralgjødsel.</t>
        </r>
        <r>
          <rPr>
            <b/>
            <sz val="8"/>
            <color indexed="81"/>
            <rFont val="Tahoma"/>
            <family val="2"/>
          </rPr>
          <t xml:space="preserve">
</t>
        </r>
        <r>
          <rPr>
            <sz val="8"/>
            <color indexed="81"/>
            <rFont val="Tahoma"/>
            <family val="2"/>
          </rPr>
          <t xml:space="preserve">Klikk på rosa felt til venstre for å endre type mineralgjødsel.
Totalt utrekna kg fosfor frå mineralgjødsel, er basert på 
faktisk innhald av fosfor (P) i dei ulike gjødsel-slaga.
</t>
        </r>
        <r>
          <rPr>
            <u/>
            <sz val="8"/>
            <color indexed="81"/>
            <rFont val="Tahoma"/>
            <family val="2"/>
          </rPr>
          <t xml:space="preserve">
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t>
        </r>
      </text>
    </comment>
    <comment ref="S39" authorId="0" shapeId="0" xr:uid="{293F71A5-EFD9-497C-83CF-6747235C5A1F}">
      <text>
        <r>
          <rPr>
            <b/>
            <sz val="9"/>
            <color indexed="81"/>
            <rFont val="Tahoma"/>
            <family val="2"/>
          </rPr>
          <t>Mineralgjødsel på innmarksbeite</t>
        </r>
        <r>
          <rPr>
            <sz val="9"/>
            <color indexed="81"/>
            <rFont val="Tahoma"/>
            <family val="2"/>
          </rPr>
          <t xml:space="preserve">
</t>
        </r>
        <r>
          <rPr>
            <b/>
            <sz val="9"/>
            <color indexed="81"/>
            <rFont val="Tahoma"/>
            <family val="2"/>
          </rPr>
          <t xml:space="preserve">
</t>
        </r>
        <r>
          <rPr>
            <sz val="8"/>
            <color indexed="81"/>
            <rFont val="Tahoma"/>
            <family val="2"/>
          </rPr>
          <t>Skriv inn kg totalt forbruk av aktuell type mineralgjødsel.</t>
        </r>
        <r>
          <rPr>
            <b/>
            <sz val="8"/>
            <color indexed="81"/>
            <rFont val="Tahoma"/>
            <family val="2"/>
          </rPr>
          <t xml:space="preserve">
</t>
        </r>
        <r>
          <rPr>
            <sz val="8"/>
            <color indexed="81"/>
            <rFont val="Tahoma"/>
            <family val="2"/>
          </rPr>
          <t xml:space="preserve">Klikk på rosa felt til venstre for å endre type mineralgjødsel.
Totalt utrekna kg fosfor frå mineralgjødsel, er basert på 
faktisk innhald av fosfor (P) i dei ulike gjødsel-slaga.
</t>
        </r>
        <r>
          <rPr>
            <u/>
            <sz val="8"/>
            <color indexed="81"/>
            <rFont val="Tahoma"/>
            <family val="2"/>
          </rPr>
          <t xml:space="preserve">
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t>
        </r>
      </text>
    </comment>
    <comment ref="V39" authorId="0" shapeId="0" xr:uid="{8F8985D2-71E8-411E-9324-F0418387CB46}">
      <text>
        <r>
          <rPr>
            <b/>
            <sz val="9"/>
            <color indexed="81"/>
            <rFont val="Tahoma"/>
            <family val="2"/>
          </rPr>
          <t>Mineralgjødsel på innmarksbeite</t>
        </r>
        <r>
          <rPr>
            <sz val="9"/>
            <color indexed="81"/>
            <rFont val="Tahoma"/>
            <family val="2"/>
          </rPr>
          <t xml:space="preserve">
</t>
        </r>
        <r>
          <rPr>
            <b/>
            <sz val="9"/>
            <color indexed="81"/>
            <rFont val="Tahoma"/>
            <family val="2"/>
          </rPr>
          <t xml:space="preserve">
</t>
        </r>
        <r>
          <rPr>
            <sz val="8"/>
            <color indexed="81"/>
            <rFont val="Tahoma"/>
            <family val="2"/>
          </rPr>
          <t>Skriv inn kg totalt forbruk av aktuell type mineralgjødsel.</t>
        </r>
        <r>
          <rPr>
            <b/>
            <sz val="8"/>
            <color indexed="81"/>
            <rFont val="Tahoma"/>
            <family val="2"/>
          </rPr>
          <t xml:space="preserve">
</t>
        </r>
        <r>
          <rPr>
            <sz val="8"/>
            <color indexed="81"/>
            <rFont val="Tahoma"/>
            <family val="2"/>
          </rPr>
          <t xml:space="preserve">Klikk på rosa felt til venstre for å endre type mineralgjødsel.
Totalt utrekna kg fosfor frå mineralgjødsel, er basert på 
faktisk innhald av fosfor (P) i dei ulike gjødsel-slaga.
</t>
        </r>
        <r>
          <rPr>
            <u/>
            <sz val="8"/>
            <color indexed="81"/>
            <rFont val="Tahoma"/>
            <family val="2"/>
          </rPr>
          <t xml:space="preserve">
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t>
        </r>
      </text>
    </comment>
    <comment ref="X39" authorId="0" shapeId="0" xr:uid="{FC68E1F3-D122-4F32-B683-E67969C9F013}">
      <text>
        <r>
          <rPr>
            <b/>
            <sz val="9"/>
            <color indexed="81"/>
            <rFont val="Tahoma"/>
            <family val="2"/>
          </rPr>
          <t>Mineralgjødsel på innmarksbeite</t>
        </r>
        <r>
          <rPr>
            <sz val="9"/>
            <color indexed="81"/>
            <rFont val="Tahoma"/>
            <family val="2"/>
          </rPr>
          <t xml:space="preserve">
</t>
        </r>
        <r>
          <rPr>
            <b/>
            <sz val="9"/>
            <color indexed="81"/>
            <rFont val="Tahoma"/>
            <family val="2"/>
          </rPr>
          <t xml:space="preserve">
</t>
        </r>
        <r>
          <rPr>
            <sz val="8"/>
            <color indexed="81"/>
            <rFont val="Tahoma"/>
            <family val="2"/>
          </rPr>
          <t>Skriv inn kg totalt forbruk av aktuell type mineralgjødsel.</t>
        </r>
        <r>
          <rPr>
            <b/>
            <sz val="8"/>
            <color indexed="81"/>
            <rFont val="Tahoma"/>
            <family val="2"/>
          </rPr>
          <t xml:space="preserve">
</t>
        </r>
        <r>
          <rPr>
            <sz val="8"/>
            <color indexed="81"/>
            <rFont val="Tahoma"/>
            <family val="2"/>
          </rPr>
          <t xml:space="preserve">Klikk på rosa felt til venstre for å endre type mineralgjødsel.
Totalt utrekna kg fosfor frå mineralgjødsel, er basert på 
faktisk innhald av fosfor (P) i dei ulike gjødsel-slaga.
</t>
        </r>
        <r>
          <rPr>
            <u/>
            <sz val="8"/>
            <color indexed="81"/>
            <rFont val="Tahoma"/>
            <family val="2"/>
          </rPr>
          <t xml:space="preserve">
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t>
        </r>
      </text>
    </comment>
    <comment ref="Q53" authorId="0" shapeId="0" xr:uid="{3780F1B9-4695-424F-97F7-4528D75D1ED9}">
      <text>
        <r>
          <rPr>
            <b/>
            <sz val="9"/>
            <color indexed="81"/>
            <rFont val="Tahoma"/>
            <family val="2"/>
          </rPr>
          <t xml:space="preserve">Innmarksbeite godkjent for mineralgjødsel:
</t>
        </r>
        <r>
          <rPr>
            <sz val="8"/>
            <color indexed="81"/>
            <rFont val="Tahoma"/>
            <family val="2"/>
          </rPr>
          <t xml:space="preserve">
Skriv inn inn tal dekar innmarksbeite, som kommunen har godkjend som spreieareal for mineralgjødsel. Bruk netto areal for innmarksbeite, fråtrekt % mengde stein.</t>
        </r>
        <r>
          <rPr>
            <sz val="9"/>
            <color indexed="81"/>
            <rFont val="Tahoma"/>
            <family val="2"/>
          </rPr>
          <t xml:space="preserve">
</t>
        </r>
      </text>
    </comment>
    <comment ref="S53" authorId="0" shapeId="0" xr:uid="{467EF433-FA01-495C-AA2E-BBA119F0B139}">
      <text>
        <r>
          <rPr>
            <b/>
            <sz val="9"/>
            <color indexed="81"/>
            <rFont val="Tahoma"/>
            <family val="2"/>
          </rPr>
          <t xml:space="preserve">Innmarksbeite godkjent for mineralgjødsel:
</t>
        </r>
        <r>
          <rPr>
            <sz val="8"/>
            <color indexed="81"/>
            <rFont val="Tahoma"/>
            <family val="2"/>
          </rPr>
          <t xml:space="preserve">
Skriv inn inn tal dekar innmarksbeite, som kommunen har godkjend som spreieareal for mineralgjødsel. Bruk netto areal for innmarksbeite, fråtrekt % mengde stein.</t>
        </r>
        <r>
          <rPr>
            <sz val="9"/>
            <color indexed="81"/>
            <rFont val="Tahoma"/>
            <family val="2"/>
          </rPr>
          <t xml:space="preserve">
</t>
        </r>
      </text>
    </comment>
    <comment ref="V53" authorId="0" shapeId="0" xr:uid="{F31934FA-B8FF-4744-A6DA-3E9EB738EE65}">
      <text>
        <r>
          <rPr>
            <b/>
            <sz val="9"/>
            <color indexed="81"/>
            <rFont val="Tahoma"/>
            <family val="2"/>
          </rPr>
          <t xml:space="preserve">Innmarksbeite godkjent for mineralgjødsel:
</t>
        </r>
        <r>
          <rPr>
            <sz val="8"/>
            <color indexed="81"/>
            <rFont val="Tahoma"/>
            <family val="2"/>
          </rPr>
          <t xml:space="preserve">
Skriv inn inn tal dekar innmarksbeite, som kommunen har godkjend som spreieareal for mineralgjødsel. Bruk netto areal for innmarksbeite, fråtrekt % mengde stein.</t>
        </r>
        <r>
          <rPr>
            <sz val="9"/>
            <color indexed="81"/>
            <rFont val="Tahoma"/>
            <family val="2"/>
          </rPr>
          <t xml:space="preserve">
</t>
        </r>
      </text>
    </comment>
    <comment ref="X53" authorId="0" shapeId="0" xr:uid="{827F2EC4-4090-477E-B03D-483B43B4EAE9}">
      <text>
        <r>
          <rPr>
            <b/>
            <sz val="9"/>
            <color indexed="81"/>
            <rFont val="Tahoma"/>
            <family val="2"/>
          </rPr>
          <t xml:space="preserve">Innmarksbeite godkjent for mineralgjødsel:
</t>
        </r>
        <r>
          <rPr>
            <sz val="8"/>
            <color indexed="81"/>
            <rFont val="Tahoma"/>
            <family val="2"/>
          </rPr>
          <t xml:space="preserve">
Skriv inn inn tal dekar innmarksbeite, som kommunen har godkjend som spreieareal for mineralgjødsel. Bruk netto areal for innmarksbeite, fråtrekt % mengde stein.</t>
        </r>
        <r>
          <rPr>
            <sz val="9"/>
            <color indexed="81"/>
            <rFont val="Tahoma"/>
            <family val="2"/>
          </rPr>
          <t xml:space="preserve">
</t>
        </r>
      </text>
    </comment>
    <comment ref="Q54" authorId="0" shapeId="0" xr:uid="{73F55481-35E1-4660-B148-BF8CB6B26B15}">
      <text>
        <r>
          <rPr>
            <b/>
            <sz val="9"/>
            <color indexed="81"/>
            <rFont val="Tahoma"/>
            <family val="2"/>
          </rPr>
          <t>Mineralgjødsel på innmarksbeite</t>
        </r>
        <r>
          <rPr>
            <sz val="9"/>
            <color indexed="81"/>
            <rFont val="Tahoma"/>
            <family val="2"/>
          </rPr>
          <t xml:space="preserve">
</t>
        </r>
        <r>
          <rPr>
            <b/>
            <sz val="9"/>
            <color indexed="81"/>
            <rFont val="Tahoma"/>
            <family val="2"/>
          </rPr>
          <t xml:space="preserve">
</t>
        </r>
        <r>
          <rPr>
            <sz val="8"/>
            <color indexed="81"/>
            <rFont val="Tahoma"/>
            <family val="2"/>
          </rPr>
          <t>Skriv inn kg totalt forbruk av aktuell type mineralgjødsel.</t>
        </r>
        <r>
          <rPr>
            <b/>
            <sz val="8"/>
            <color indexed="81"/>
            <rFont val="Tahoma"/>
            <family val="2"/>
          </rPr>
          <t xml:space="preserve">
</t>
        </r>
        <r>
          <rPr>
            <sz val="8"/>
            <color indexed="81"/>
            <rFont val="Tahoma"/>
            <family val="2"/>
          </rPr>
          <t xml:space="preserve">Klikk på rosa felt til venstre for å endre type mineralgjødsel.
Totalt utrekna kg fosfor frå mineralgjødsel, er basert på 
faktisk innhald av fosfor (P) i dei ulike gjødsel-slaga.
</t>
        </r>
        <r>
          <rPr>
            <u/>
            <sz val="8"/>
            <color indexed="81"/>
            <rFont val="Tahoma"/>
            <family val="2"/>
          </rPr>
          <t xml:space="preserve">
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t>
        </r>
      </text>
    </comment>
    <comment ref="S54" authorId="0" shapeId="0" xr:uid="{85507A52-0FC1-49AD-A208-A45161560B83}">
      <text>
        <r>
          <rPr>
            <b/>
            <sz val="9"/>
            <color indexed="81"/>
            <rFont val="Tahoma"/>
            <family val="2"/>
          </rPr>
          <t>Mineralgjødsel på innmarksbeite</t>
        </r>
        <r>
          <rPr>
            <sz val="9"/>
            <color indexed="81"/>
            <rFont val="Tahoma"/>
            <family val="2"/>
          </rPr>
          <t xml:space="preserve">
</t>
        </r>
        <r>
          <rPr>
            <b/>
            <sz val="9"/>
            <color indexed="81"/>
            <rFont val="Tahoma"/>
            <family val="2"/>
          </rPr>
          <t xml:space="preserve">
</t>
        </r>
        <r>
          <rPr>
            <sz val="8"/>
            <color indexed="81"/>
            <rFont val="Tahoma"/>
            <family val="2"/>
          </rPr>
          <t>Skriv inn kg totalt forbruk av aktuell type mineralgjødsel.</t>
        </r>
        <r>
          <rPr>
            <b/>
            <sz val="8"/>
            <color indexed="81"/>
            <rFont val="Tahoma"/>
            <family val="2"/>
          </rPr>
          <t xml:space="preserve">
</t>
        </r>
        <r>
          <rPr>
            <sz val="8"/>
            <color indexed="81"/>
            <rFont val="Tahoma"/>
            <family val="2"/>
          </rPr>
          <t xml:space="preserve">Klikk på rosa felt til venstre for å endre type mineralgjødsel.
Totalt utrekna kg fosfor frå mineralgjødsel, er basert på 
faktisk innhald av fosfor (P) i dei ulike gjødsel-slaga.
</t>
        </r>
        <r>
          <rPr>
            <u/>
            <sz val="8"/>
            <color indexed="81"/>
            <rFont val="Tahoma"/>
            <family val="2"/>
          </rPr>
          <t xml:space="preserve">
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t>
        </r>
      </text>
    </comment>
    <comment ref="V54" authorId="0" shapeId="0" xr:uid="{894DBF6E-16C3-4013-8AC2-31E47B8CE401}">
      <text>
        <r>
          <rPr>
            <b/>
            <sz val="9"/>
            <color indexed="81"/>
            <rFont val="Tahoma"/>
            <family val="2"/>
          </rPr>
          <t>Mineralgjødsel på innmarksbeite</t>
        </r>
        <r>
          <rPr>
            <sz val="9"/>
            <color indexed="81"/>
            <rFont val="Tahoma"/>
            <family val="2"/>
          </rPr>
          <t xml:space="preserve">
</t>
        </r>
        <r>
          <rPr>
            <b/>
            <sz val="9"/>
            <color indexed="81"/>
            <rFont val="Tahoma"/>
            <family val="2"/>
          </rPr>
          <t xml:space="preserve">
</t>
        </r>
        <r>
          <rPr>
            <sz val="8"/>
            <color indexed="81"/>
            <rFont val="Tahoma"/>
            <family val="2"/>
          </rPr>
          <t>Skriv inn kg totalt forbruk av aktuell type mineralgjødsel.</t>
        </r>
        <r>
          <rPr>
            <b/>
            <sz val="8"/>
            <color indexed="81"/>
            <rFont val="Tahoma"/>
            <family val="2"/>
          </rPr>
          <t xml:space="preserve">
</t>
        </r>
        <r>
          <rPr>
            <sz val="8"/>
            <color indexed="81"/>
            <rFont val="Tahoma"/>
            <family val="2"/>
          </rPr>
          <t xml:space="preserve">Klikk på rosa felt til venstre for å endre type mineralgjødsel.
Totalt utrekna kg fosfor frå mineralgjødsel, er basert på 
faktisk innhald av fosfor (P) i dei ulike gjødsel-slaga.
</t>
        </r>
        <r>
          <rPr>
            <u/>
            <sz val="8"/>
            <color indexed="81"/>
            <rFont val="Tahoma"/>
            <family val="2"/>
          </rPr>
          <t xml:space="preserve">
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t>
        </r>
      </text>
    </comment>
    <comment ref="X54" authorId="0" shapeId="0" xr:uid="{6EBE2AEF-C864-443C-9BC2-B00D16F583EF}">
      <text>
        <r>
          <rPr>
            <b/>
            <sz val="9"/>
            <color indexed="81"/>
            <rFont val="Tahoma"/>
            <family val="2"/>
          </rPr>
          <t>Mineralgjødsel på innmarksbeite</t>
        </r>
        <r>
          <rPr>
            <sz val="9"/>
            <color indexed="81"/>
            <rFont val="Tahoma"/>
            <family val="2"/>
          </rPr>
          <t xml:space="preserve">
</t>
        </r>
        <r>
          <rPr>
            <b/>
            <sz val="9"/>
            <color indexed="81"/>
            <rFont val="Tahoma"/>
            <family val="2"/>
          </rPr>
          <t xml:space="preserve">
</t>
        </r>
        <r>
          <rPr>
            <sz val="8"/>
            <color indexed="81"/>
            <rFont val="Tahoma"/>
            <family val="2"/>
          </rPr>
          <t>Skriv inn kg totalt forbruk av aktuell type mineralgjødsel.</t>
        </r>
        <r>
          <rPr>
            <b/>
            <sz val="8"/>
            <color indexed="81"/>
            <rFont val="Tahoma"/>
            <family val="2"/>
          </rPr>
          <t xml:space="preserve">
</t>
        </r>
        <r>
          <rPr>
            <sz val="8"/>
            <color indexed="81"/>
            <rFont val="Tahoma"/>
            <family val="2"/>
          </rPr>
          <t xml:space="preserve">Klikk på rosa felt til venstre for å endre type mineralgjødsel.
Totalt utrekna kg fosfor frå mineralgjødsel, er basert på 
faktisk innhald av fosfor (P) i dei ulike gjødsel-slaga.
</t>
        </r>
        <r>
          <rPr>
            <u/>
            <sz val="8"/>
            <color indexed="81"/>
            <rFont val="Tahoma"/>
            <family val="2"/>
          </rPr>
          <t xml:space="preserve">
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t>
        </r>
      </text>
    </comment>
    <comment ref="Q56" authorId="0" shapeId="0" xr:uid="{80915F6E-CBFD-4D60-9CAB-A5E2142C2A05}">
      <text>
        <r>
          <rPr>
            <b/>
            <sz val="9"/>
            <color indexed="81"/>
            <rFont val="Tahoma"/>
            <family val="2"/>
          </rPr>
          <t>Mineralgjødsel på innmarksbeite</t>
        </r>
        <r>
          <rPr>
            <sz val="9"/>
            <color indexed="81"/>
            <rFont val="Tahoma"/>
            <family val="2"/>
          </rPr>
          <t xml:space="preserve">
</t>
        </r>
        <r>
          <rPr>
            <b/>
            <sz val="9"/>
            <color indexed="81"/>
            <rFont val="Tahoma"/>
            <family val="2"/>
          </rPr>
          <t xml:space="preserve">
</t>
        </r>
        <r>
          <rPr>
            <sz val="8"/>
            <color indexed="81"/>
            <rFont val="Tahoma"/>
            <family val="2"/>
          </rPr>
          <t>Skriv inn kg totalt forbruk av aktuell type mineralgjødsel.</t>
        </r>
        <r>
          <rPr>
            <b/>
            <sz val="8"/>
            <color indexed="81"/>
            <rFont val="Tahoma"/>
            <family val="2"/>
          </rPr>
          <t xml:space="preserve">
</t>
        </r>
        <r>
          <rPr>
            <sz val="8"/>
            <color indexed="81"/>
            <rFont val="Tahoma"/>
            <family val="2"/>
          </rPr>
          <t xml:space="preserve">Klikk på rosa felt til venstre for å endre type mineralgjødsel.
Totalt utrekna kg fosfor frå mineralgjødsel, er basert på 
faktisk innhald av fosfor (P) i dei ulike gjødsel-slaga.
</t>
        </r>
        <r>
          <rPr>
            <u/>
            <sz val="8"/>
            <color indexed="81"/>
            <rFont val="Tahoma"/>
            <family val="2"/>
          </rPr>
          <t xml:space="preserve">
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t>
        </r>
      </text>
    </comment>
    <comment ref="S56" authorId="0" shapeId="0" xr:uid="{CD5A59CE-43D7-4BD3-B464-5C0F7840A4C1}">
      <text>
        <r>
          <rPr>
            <b/>
            <sz val="9"/>
            <color indexed="81"/>
            <rFont val="Tahoma"/>
            <family val="2"/>
          </rPr>
          <t>Mineralgjødsel på innmarksbeite</t>
        </r>
        <r>
          <rPr>
            <sz val="9"/>
            <color indexed="81"/>
            <rFont val="Tahoma"/>
            <family val="2"/>
          </rPr>
          <t xml:space="preserve">
</t>
        </r>
        <r>
          <rPr>
            <b/>
            <sz val="9"/>
            <color indexed="81"/>
            <rFont val="Tahoma"/>
            <family val="2"/>
          </rPr>
          <t xml:space="preserve">
</t>
        </r>
        <r>
          <rPr>
            <sz val="8"/>
            <color indexed="81"/>
            <rFont val="Tahoma"/>
            <family val="2"/>
          </rPr>
          <t>Skriv inn kg totalt forbruk av aktuell type mineralgjødsel.</t>
        </r>
        <r>
          <rPr>
            <b/>
            <sz val="8"/>
            <color indexed="81"/>
            <rFont val="Tahoma"/>
            <family val="2"/>
          </rPr>
          <t xml:space="preserve">
</t>
        </r>
        <r>
          <rPr>
            <sz val="8"/>
            <color indexed="81"/>
            <rFont val="Tahoma"/>
            <family val="2"/>
          </rPr>
          <t xml:space="preserve">Klikk på rosa felt til venstre for å endre type mineralgjødsel.
Totalt utrekna kg fosfor frå mineralgjødsel, er basert på 
faktisk innhald av fosfor (P) i dei ulike gjødsel-slaga.
</t>
        </r>
        <r>
          <rPr>
            <u/>
            <sz val="8"/>
            <color indexed="81"/>
            <rFont val="Tahoma"/>
            <family val="2"/>
          </rPr>
          <t xml:space="preserve">
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t>
        </r>
      </text>
    </comment>
    <comment ref="V56" authorId="0" shapeId="0" xr:uid="{24852D0C-E965-47D4-9525-F8F29D7935D3}">
      <text>
        <r>
          <rPr>
            <b/>
            <sz val="9"/>
            <color indexed="81"/>
            <rFont val="Tahoma"/>
            <family val="2"/>
          </rPr>
          <t>Mineralgjødsel på innmarksbeite</t>
        </r>
        <r>
          <rPr>
            <sz val="9"/>
            <color indexed="81"/>
            <rFont val="Tahoma"/>
            <family val="2"/>
          </rPr>
          <t xml:space="preserve">
</t>
        </r>
        <r>
          <rPr>
            <b/>
            <sz val="9"/>
            <color indexed="81"/>
            <rFont val="Tahoma"/>
            <family val="2"/>
          </rPr>
          <t xml:space="preserve">
</t>
        </r>
        <r>
          <rPr>
            <sz val="8"/>
            <color indexed="81"/>
            <rFont val="Tahoma"/>
            <family val="2"/>
          </rPr>
          <t>Skriv inn kg totalt forbruk av aktuell type mineralgjødsel.</t>
        </r>
        <r>
          <rPr>
            <b/>
            <sz val="8"/>
            <color indexed="81"/>
            <rFont val="Tahoma"/>
            <family val="2"/>
          </rPr>
          <t xml:space="preserve">
</t>
        </r>
        <r>
          <rPr>
            <sz val="8"/>
            <color indexed="81"/>
            <rFont val="Tahoma"/>
            <family val="2"/>
          </rPr>
          <t xml:space="preserve">Klikk på rosa felt til venstre for å endre type mineralgjødsel.
Totalt utrekna kg fosfor frå mineralgjødsel, er basert på 
faktisk innhald av fosfor (P) i dei ulike gjødsel-slaga.
</t>
        </r>
        <r>
          <rPr>
            <u/>
            <sz val="8"/>
            <color indexed="81"/>
            <rFont val="Tahoma"/>
            <family val="2"/>
          </rPr>
          <t xml:space="preserve">
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t>
        </r>
      </text>
    </comment>
    <comment ref="X56" authorId="0" shapeId="0" xr:uid="{6896555C-6A4A-4D4B-937C-E532539461BB}">
      <text>
        <r>
          <rPr>
            <b/>
            <sz val="9"/>
            <color indexed="81"/>
            <rFont val="Tahoma"/>
            <family val="2"/>
          </rPr>
          <t>Mineralgjødsel på innmarksbeite</t>
        </r>
        <r>
          <rPr>
            <sz val="9"/>
            <color indexed="81"/>
            <rFont val="Tahoma"/>
            <family val="2"/>
          </rPr>
          <t xml:space="preserve">
</t>
        </r>
        <r>
          <rPr>
            <b/>
            <sz val="9"/>
            <color indexed="81"/>
            <rFont val="Tahoma"/>
            <family val="2"/>
          </rPr>
          <t xml:space="preserve">
</t>
        </r>
        <r>
          <rPr>
            <sz val="8"/>
            <color indexed="81"/>
            <rFont val="Tahoma"/>
            <family val="2"/>
          </rPr>
          <t>Skriv inn kg totalt forbruk av aktuell type mineralgjødsel.</t>
        </r>
        <r>
          <rPr>
            <b/>
            <sz val="8"/>
            <color indexed="81"/>
            <rFont val="Tahoma"/>
            <family val="2"/>
          </rPr>
          <t xml:space="preserve">
</t>
        </r>
        <r>
          <rPr>
            <sz val="8"/>
            <color indexed="81"/>
            <rFont val="Tahoma"/>
            <family val="2"/>
          </rPr>
          <t xml:space="preserve">Klikk på rosa felt til venstre for å endre type mineralgjødsel.
Totalt utrekna kg fosfor frå mineralgjødsel, er basert på 
faktisk innhald av fosfor (P) i dei ulike gjødsel-slaga.
</t>
        </r>
        <r>
          <rPr>
            <u/>
            <sz val="8"/>
            <color indexed="81"/>
            <rFont val="Tahoma"/>
            <family val="2"/>
          </rPr>
          <t xml:space="preserve">
Gjødsel-slag          % faktisk innhald av fosfor (P)</t>
        </r>
        <r>
          <rPr>
            <sz val="8"/>
            <color indexed="81"/>
            <rFont val="Tahoma"/>
            <family val="2"/>
          </rPr>
          <t xml:space="preserve">
NPK 27-2-4          2,2 %
NPK 25-2-6          1,6 %
NPK 22-2-12        1,7 %
NPK 27-3-5          2,6 %
NPK 22-3-10        2,6 %
NPK 18-3-15        2,6 %
NPK 12-4-18        4,0 %
NPK 20-4-11        3,6 %
NPK 8-5-19          5,0 %
NPK 17-5-13        4,6 %
Opti NS 27-0-0     0,0 %
Opti NK 22-0-12   0,0 %
Kalksalpeter         0,0 %
Opti PK 0-11-21  11,0 %
Opti P 0-20-0      20,0 %</t>
        </r>
      </text>
    </comment>
    <comment ref="J73" authorId="0" shapeId="0" xr:uid="{8545CEBE-8837-4E85-902A-B4D36C70B9EF}">
      <text>
        <r>
          <rPr>
            <b/>
            <sz val="9"/>
            <color indexed="81"/>
            <rFont val="Tahoma"/>
            <family val="2"/>
          </rPr>
          <t xml:space="preserve">Beiting:
</t>
        </r>
        <r>
          <rPr>
            <sz val="8"/>
            <color indexed="81"/>
            <rFont val="Tahoma"/>
            <family val="2"/>
          </rPr>
          <t>Sett inn tal veker som dyra er på beite utanom godkjent spreieareal.</t>
        </r>
        <r>
          <rPr>
            <sz val="9"/>
            <color indexed="81"/>
            <rFont val="Tahoma"/>
            <family val="2"/>
          </rPr>
          <t xml:space="preserve">
</t>
        </r>
      </text>
    </comment>
    <comment ref="L73" authorId="0" shapeId="0" xr:uid="{ECA4FABB-D0D8-421C-8109-1D6A841B71CB}">
      <text>
        <r>
          <rPr>
            <b/>
            <sz val="9"/>
            <color indexed="81"/>
            <rFont val="Tahoma"/>
            <family val="2"/>
          </rPr>
          <t xml:space="preserve">Tal dyr på beite:
</t>
        </r>
        <r>
          <rPr>
            <sz val="8"/>
            <color indexed="81"/>
            <rFont val="Tahoma"/>
            <family val="2"/>
          </rPr>
          <t>Sett inn tal dyr av besetningen som er på beite, utanom godkjent spreieareal.</t>
        </r>
        <r>
          <rPr>
            <sz val="9"/>
            <color indexed="81"/>
            <rFont val="Tahoma"/>
            <family val="2"/>
          </rPr>
          <t xml:space="preserve">
</t>
        </r>
      </text>
    </comment>
    <comment ref="N73" authorId="0" shapeId="0" xr:uid="{B5B7797D-9D24-4F9F-83FE-A25AC1FC93A0}">
      <text>
        <r>
          <rPr>
            <b/>
            <sz val="9"/>
            <color indexed="81"/>
            <rFont val="Tahoma"/>
            <family val="2"/>
          </rPr>
          <t xml:space="preserve">Tal timar på beite:
</t>
        </r>
        <r>
          <rPr>
            <sz val="8"/>
            <color indexed="81"/>
            <rFont val="Tahoma"/>
            <family val="2"/>
          </rPr>
          <t>Sett inn tal timar kvart døgn som besetningen er på beite, utanom godkjent spreieareal.</t>
        </r>
        <r>
          <rPr>
            <sz val="9"/>
            <color indexed="81"/>
            <rFont val="Tahoma"/>
            <family val="2"/>
          </rPr>
          <t xml:space="preserve">
</t>
        </r>
      </text>
    </comment>
    <comment ref="J74" authorId="0" shapeId="0" xr:uid="{BBBB14CF-6570-4283-9EDC-F5640F338118}">
      <text>
        <r>
          <rPr>
            <b/>
            <sz val="9"/>
            <color indexed="81"/>
            <rFont val="Tahoma"/>
            <family val="2"/>
          </rPr>
          <t xml:space="preserve">Beiting:
</t>
        </r>
        <r>
          <rPr>
            <sz val="8"/>
            <color indexed="81"/>
            <rFont val="Tahoma"/>
            <family val="2"/>
          </rPr>
          <t>Sett inn tal veker som dyra er på beite utanom godkjent spreieareal.</t>
        </r>
        <r>
          <rPr>
            <sz val="9"/>
            <color indexed="81"/>
            <rFont val="Tahoma"/>
            <family val="2"/>
          </rPr>
          <t xml:space="preserve">
</t>
        </r>
      </text>
    </comment>
    <comment ref="L74" authorId="0" shapeId="0" xr:uid="{5EED1B28-EE08-4C89-8B97-37947FD7DBF8}">
      <text>
        <r>
          <rPr>
            <b/>
            <sz val="9"/>
            <color indexed="81"/>
            <rFont val="Tahoma"/>
            <family val="2"/>
          </rPr>
          <t xml:space="preserve">Tal dyr på beite:
</t>
        </r>
        <r>
          <rPr>
            <sz val="8"/>
            <color indexed="81"/>
            <rFont val="Tahoma"/>
            <family val="2"/>
          </rPr>
          <t>Sett inn tal dyr av besetningen som er på beite, utanom godkjent spreieareal.</t>
        </r>
        <r>
          <rPr>
            <sz val="9"/>
            <color indexed="81"/>
            <rFont val="Tahoma"/>
            <family val="2"/>
          </rPr>
          <t xml:space="preserve">
</t>
        </r>
      </text>
    </comment>
    <comment ref="J75" authorId="0" shapeId="0" xr:uid="{204F6586-AF4B-490E-8E6F-59CE7E7B90DD}">
      <text>
        <r>
          <rPr>
            <b/>
            <sz val="9"/>
            <color indexed="81"/>
            <rFont val="Tahoma"/>
            <family val="2"/>
          </rPr>
          <t xml:space="preserve">Beiting:
</t>
        </r>
        <r>
          <rPr>
            <sz val="8"/>
            <color indexed="81"/>
            <rFont val="Tahoma"/>
            <family val="2"/>
          </rPr>
          <t>Sett inn tal veker som dyra er på beite utanom godkjent spreieareal.</t>
        </r>
        <r>
          <rPr>
            <sz val="9"/>
            <color indexed="81"/>
            <rFont val="Tahoma"/>
            <family val="2"/>
          </rPr>
          <t xml:space="preserve">
</t>
        </r>
      </text>
    </comment>
    <comment ref="L75" authorId="0" shapeId="0" xr:uid="{48DC73F3-2ADB-4722-8175-4CE4930184C4}">
      <text>
        <r>
          <rPr>
            <b/>
            <sz val="9"/>
            <color indexed="81"/>
            <rFont val="Tahoma"/>
            <family val="2"/>
          </rPr>
          <t xml:space="preserve">Tal dyr på beite:
</t>
        </r>
        <r>
          <rPr>
            <sz val="8"/>
            <color indexed="81"/>
            <rFont val="Tahoma"/>
            <family val="2"/>
          </rPr>
          <t>Sett inn tal dyr av besetningen som er på beite, utanom godkjent spreieareal.</t>
        </r>
        <r>
          <rPr>
            <sz val="9"/>
            <color indexed="81"/>
            <rFont val="Tahoma"/>
            <family val="2"/>
          </rPr>
          <t xml:space="preserve">
</t>
        </r>
      </text>
    </comment>
    <comment ref="J76" authorId="0" shapeId="0" xr:uid="{C5ECBBBC-BE4F-4B11-8648-CBE5E0076E7B}">
      <text>
        <r>
          <rPr>
            <b/>
            <sz val="9"/>
            <color indexed="81"/>
            <rFont val="Tahoma"/>
            <family val="2"/>
          </rPr>
          <t xml:space="preserve">Beiting:
</t>
        </r>
        <r>
          <rPr>
            <sz val="8"/>
            <color indexed="81"/>
            <rFont val="Tahoma"/>
            <family val="2"/>
          </rPr>
          <t>Sett inn tal veker som dyra er på beite utanom godkjent spreieareal.</t>
        </r>
        <r>
          <rPr>
            <sz val="9"/>
            <color indexed="81"/>
            <rFont val="Tahoma"/>
            <family val="2"/>
          </rPr>
          <t xml:space="preserve">
</t>
        </r>
      </text>
    </comment>
    <comment ref="L76" authorId="0" shapeId="0" xr:uid="{38EAEDD9-18D3-4D31-B22F-E183BE89506D}">
      <text>
        <r>
          <rPr>
            <b/>
            <sz val="9"/>
            <color indexed="81"/>
            <rFont val="Tahoma"/>
            <family val="2"/>
          </rPr>
          <t xml:space="preserve">Tal dyr på beite:
</t>
        </r>
        <r>
          <rPr>
            <sz val="8"/>
            <color indexed="81"/>
            <rFont val="Tahoma"/>
            <family val="2"/>
          </rPr>
          <t>Sett inn tal dyr av besetningen som er på beite, utanom godkjent spreieareal.</t>
        </r>
        <r>
          <rPr>
            <sz val="9"/>
            <color indexed="81"/>
            <rFont val="Tahoma"/>
            <family val="2"/>
          </rPr>
          <t xml:space="preserve">
</t>
        </r>
      </text>
    </comment>
    <comment ref="J77" authorId="0" shapeId="0" xr:uid="{E3E40352-92AB-4535-99C3-CF1FF044F3C4}">
      <text>
        <r>
          <rPr>
            <b/>
            <sz val="9"/>
            <color indexed="81"/>
            <rFont val="Tahoma"/>
            <family val="2"/>
          </rPr>
          <t xml:space="preserve">Beiting:
</t>
        </r>
        <r>
          <rPr>
            <sz val="8"/>
            <color indexed="81"/>
            <rFont val="Tahoma"/>
            <family val="2"/>
          </rPr>
          <t>Sett inn tal veker som dyra er på beite utanom godkjent spreieareal.</t>
        </r>
        <r>
          <rPr>
            <sz val="9"/>
            <color indexed="81"/>
            <rFont val="Tahoma"/>
            <family val="2"/>
          </rPr>
          <t xml:space="preserve">
</t>
        </r>
      </text>
    </comment>
    <comment ref="L77" authorId="0" shapeId="0" xr:uid="{E8DCB290-E3B9-4065-A343-0D024DEDBDDC}">
      <text>
        <r>
          <rPr>
            <b/>
            <sz val="9"/>
            <color indexed="81"/>
            <rFont val="Tahoma"/>
            <family val="2"/>
          </rPr>
          <t xml:space="preserve">Tal dyr på beite:
</t>
        </r>
        <r>
          <rPr>
            <sz val="8"/>
            <color indexed="81"/>
            <rFont val="Tahoma"/>
            <family val="2"/>
          </rPr>
          <t>Sett inn tal dyr av besetningen som er på beite, utanom godkjent spreieareal.</t>
        </r>
        <r>
          <rPr>
            <sz val="9"/>
            <color indexed="81"/>
            <rFont val="Tahoma"/>
            <family val="2"/>
          </rPr>
          <t xml:space="preserve">
</t>
        </r>
      </text>
    </comment>
    <comment ref="H78" authorId="0" shapeId="0" xr:uid="{00000000-0006-0000-0000-000019000000}">
      <text>
        <r>
          <rPr>
            <b/>
            <sz val="9"/>
            <color indexed="81"/>
            <rFont val="Tahoma"/>
            <family val="2"/>
          </rPr>
          <t xml:space="preserve">Tal mnd fôring:
</t>
        </r>
        <r>
          <rPr>
            <sz val="8"/>
            <color indexed="81"/>
            <rFont val="Tahoma"/>
            <family val="2"/>
          </rPr>
          <t>Sett inn tal månader som dyra er på garden.</t>
        </r>
        <r>
          <rPr>
            <sz val="9"/>
            <color indexed="81"/>
            <rFont val="Tahoma"/>
            <family val="2"/>
          </rPr>
          <t xml:space="preserve">
</t>
        </r>
      </text>
    </comment>
    <comment ref="H82" authorId="0" shapeId="0" xr:uid="{00000000-0006-0000-0000-000018000000}">
      <text>
        <r>
          <rPr>
            <b/>
            <sz val="9"/>
            <color indexed="81"/>
            <rFont val="Tahoma"/>
            <family val="2"/>
          </rPr>
          <t xml:space="preserve">Tal innsett med slaktegrisar:
</t>
        </r>
        <r>
          <rPr>
            <sz val="8"/>
            <color indexed="81"/>
            <rFont val="Tahoma"/>
            <family val="2"/>
          </rPr>
          <t>Sett inn tal innsett i året.</t>
        </r>
        <r>
          <rPr>
            <sz val="9"/>
            <color indexed="81"/>
            <rFont val="Tahoma"/>
            <family val="2"/>
          </rPr>
          <t xml:space="preserve">
</t>
        </r>
      </text>
    </comment>
    <comment ref="Q113" authorId="0" shapeId="0" xr:uid="{F2FB5CEB-6893-42DF-BCEC-014EEB35F213}">
      <text>
        <r>
          <rPr>
            <b/>
            <sz val="9"/>
            <color indexed="81"/>
            <rFont val="Tahoma"/>
            <family val="2"/>
          </rPr>
          <t>Korrigering av mengde fosfor (P)</t>
        </r>
        <r>
          <rPr>
            <sz val="9"/>
            <color indexed="81"/>
            <rFont val="Tahoma"/>
            <family val="2"/>
          </rPr>
          <t xml:space="preserve">
</t>
        </r>
        <r>
          <rPr>
            <sz val="8"/>
            <color indexed="81"/>
            <rFont val="Tahoma"/>
            <family val="2"/>
          </rPr>
          <t>Skriv kg mengde fosfor (P) som eit negativt tal, (feks -100), dersom fosfor (P) blir fjerna frå bruket, til dømes ved at bruket får i retur 
biorest frå biogass-anlegg. 
Skriv kg mengde fosfor (P) som eit positivt tal, dersom fosfor (P) blir tilført bruket, til dømes tilførsel av husdyrgjødsel ved avtale om leige av spreieareal.</t>
        </r>
      </text>
    </comment>
    <comment ref="S113" authorId="0" shapeId="0" xr:uid="{CDEB4F0F-3FBD-4819-A9C6-1368BAA6EC41}">
      <text>
        <r>
          <rPr>
            <b/>
            <sz val="9"/>
            <color indexed="81"/>
            <rFont val="Tahoma"/>
            <family val="2"/>
          </rPr>
          <t>Korrigering av mengde fosfor (P)</t>
        </r>
        <r>
          <rPr>
            <sz val="9"/>
            <color indexed="81"/>
            <rFont val="Tahoma"/>
            <family val="2"/>
          </rPr>
          <t xml:space="preserve">
</t>
        </r>
        <r>
          <rPr>
            <sz val="8"/>
            <color indexed="81"/>
            <rFont val="Tahoma"/>
            <family val="2"/>
          </rPr>
          <t>Skriv kg mengde fosfor (P) som eit negativt tal, (feks -100), dersom fosfor (P) blir fjerna frå bruket, til dømes ved at bruket får i retur 
biorest frå biogass-anlegg. 
Skriv kg mengde fosfor (P) som eit positivt tal, dersom fosfor (P) blir tilført bruket, til dømes tilførsel av husdyrgjødsel ved avtale om leige av spreieareal.</t>
        </r>
      </text>
    </comment>
    <comment ref="V113" authorId="0" shapeId="0" xr:uid="{CC8A5D4F-C0A8-4AE6-B466-AEE53BE26B2D}">
      <text>
        <r>
          <rPr>
            <b/>
            <sz val="9"/>
            <color indexed="81"/>
            <rFont val="Tahoma"/>
            <family val="2"/>
          </rPr>
          <t>Korrigering av mengde fosfor (P)</t>
        </r>
        <r>
          <rPr>
            <sz val="9"/>
            <color indexed="81"/>
            <rFont val="Tahoma"/>
            <family val="2"/>
          </rPr>
          <t xml:space="preserve">
</t>
        </r>
        <r>
          <rPr>
            <sz val="8"/>
            <color indexed="81"/>
            <rFont val="Tahoma"/>
            <family val="2"/>
          </rPr>
          <t>Skriv kg mengde fosfor (P) som eit negativt tal, (feks -100), dersom fosfor (P) blir fjerna frå bruket, til dømes ved at bruket får i retur 
biorest frå biogass-anlegg. 
Skriv kg mengde fosfor (P) som eit positivt tal, dersom fosfor (P) blir tilført bruket, til dømes tilførsel av husdyrgjødsel ved avtale om leige av spreieareal.</t>
        </r>
      </text>
    </comment>
    <comment ref="X113" authorId="0" shapeId="0" xr:uid="{3BE96C0D-6E52-42AB-A46B-175312C23688}">
      <text>
        <r>
          <rPr>
            <b/>
            <sz val="9"/>
            <color indexed="81"/>
            <rFont val="Tahoma"/>
            <family val="2"/>
          </rPr>
          <t>Korrigering av mengde fosfor (P)</t>
        </r>
        <r>
          <rPr>
            <sz val="9"/>
            <color indexed="81"/>
            <rFont val="Tahoma"/>
            <family val="2"/>
          </rPr>
          <t xml:space="preserve">
</t>
        </r>
        <r>
          <rPr>
            <sz val="8"/>
            <color indexed="81"/>
            <rFont val="Tahoma"/>
            <family val="2"/>
          </rPr>
          <t>Skriv kg mengde fosfor (P) som eit negativt tal, (feks -100), dersom fosfor (P) blir fjerna frå bruket, til dømes ved at bruket får i retur 
biorest frå biogass-anlegg. 
Skriv kg mengde fosfor (P) som eit positivt tal, dersom fosfor (P) blir tilført bruket, til dømes tilførsel av husdyrgjødsel ved avtale om leige av spreieareal.</t>
        </r>
      </text>
    </comment>
    <comment ref="J136" authorId="0" shapeId="0" xr:uid="{00000000-0006-0000-0000-00001B000000}">
      <text>
        <r>
          <rPr>
            <b/>
            <sz val="9"/>
            <color indexed="81"/>
            <rFont val="Tahoma"/>
            <family val="2"/>
          </rPr>
          <t>Korrigering av prosent spillvatn, strø og liknande:</t>
        </r>
        <r>
          <rPr>
            <sz val="9"/>
            <color indexed="81"/>
            <rFont val="Tahoma"/>
            <family val="2"/>
          </rPr>
          <t xml:space="preserve">
</t>
        </r>
        <r>
          <rPr>
            <sz val="8"/>
            <color indexed="81"/>
            <rFont val="Tahoma"/>
            <family val="2"/>
          </rPr>
          <t>Mengde spillvatn og strø vil variere for dei ulike husdyrproduksjonane. Korriger prosent spillvatn, 
strø og liknande, gjerne i dialog med bygningsplanleggjar.</t>
        </r>
      </text>
    </comment>
    <comment ref="L141" authorId="0" shapeId="0" xr:uid="{67110C4C-3B09-4DCB-B552-206B0B70A42E}">
      <text>
        <r>
          <rPr>
            <b/>
            <sz val="9"/>
            <color indexed="81"/>
            <rFont val="Tahoma"/>
            <family val="2"/>
          </rPr>
          <t xml:space="preserve">Effektiv høgde:
</t>
        </r>
        <r>
          <rPr>
            <sz val="8"/>
            <color indexed="81"/>
            <rFont val="Tahoma"/>
            <family val="2"/>
          </rPr>
          <t>Ta omsyn til maksimal høgde under dragarar og nivå på tømmerest, eventuelt andre omsyn.</t>
        </r>
        <r>
          <rPr>
            <sz val="9"/>
            <color indexed="81"/>
            <rFont val="Tahoma"/>
            <family val="2"/>
          </rPr>
          <t xml:space="preserve">
</t>
        </r>
      </text>
    </comment>
    <comment ref="X141" authorId="0" shapeId="0" xr:uid="{0CEB2C33-60F1-487E-A932-E25597A77331}">
      <text>
        <r>
          <rPr>
            <b/>
            <sz val="9"/>
            <color indexed="81"/>
            <rFont val="Tahoma"/>
            <family val="2"/>
          </rPr>
          <t xml:space="preserve">Eksisterande gjødsellager:
</t>
        </r>
        <r>
          <rPr>
            <sz val="9"/>
            <color indexed="81"/>
            <rFont val="Tahoma"/>
            <family val="2"/>
          </rPr>
          <t xml:space="preserve">
</t>
        </r>
        <r>
          <rPr>
            <sz val="8"/>
            <color indexed="81"/>
            <rFont val="Tahoma"/>
            <family val="2"/>
          </rPr>
          <t>Skriv eventuet totalt volum gjødsellager-kapasitet, dersom det er mange gjødsellager på bruket.</t>
        </r>
      </text>
    </comment>
    <comment ref="L142" authorId="0" shapeId="0" xr:uid="{2144D284-F324-4E2F-9F3E-311CFCA3D4C0}">
      <text>
        <r>
          <rPr>
            <b/>
            <sz val="9"/>
            <color indexed="81"/>
            <rFont val="Tahoma"/>
            <family val="2"/>
          </rPr>
          <t xml:space="preserve">Effektiv høgde:
</t>
        </r>
        <r>
          <rPr>
            <sz val="8"/>
            <color indexed="81"/>
            <rFont val="Tahoma"/>
            <family val="2"/>
          </rPr>
          <t>Ta omsyn til maksimal høgde under dragarar og nivå på tømmerest, eventuelt andre omsyn.</t>
        </r>
        <r>
          <rPr>
            <sz val="9"/>
            <color indexed="81"/>
            <rFont val="Tahoma"/>
            <family val="2"/>
          </rPr>
          <t xml:space="preserve">
</t>
        </r>
      </text>
    </comment>
    <comment ref="X142" authorId="0" shapeId="0" xr:uid="{F102D6DA-6F38-4677-89CA-16C22EC5C7FB}">
      <text>
        <r>
          <rPr>
            <b/>
            <sz val="9"/>
            <color indexed="81"/>
            <rFont val="Tahoma"/>
            <family val="2"/>
          </rPr>
          <t xml:space="preserve">Eksisterande gjødsellager:
</t>
        </r>
        <r>
          <rPr>
            <sz val="9"/>
            <color indexed="81"/>
            <rFont val="Tahoma"/>
            <family val="2"/>
          </rPr>
          <t xml:space="preserve">
</t>
        </r>
        <r>
          <rPr>
            <sz val="8"/>
            <color indexed="81"/>
            <rFont val="Tahoma"/>
            <family val="2"/>
          </rPr>
          <t>Skriv eventuet totalt volum gjødsellager-kapasitet, dersom det er mange gjødsellager på bruket.</t>
        </r>
      </text>
    </comment>
    <comment ref="L143" authorId="0" shapeId="0" xr:uid="{55DA6555-3606-4DCC-8CBC-EC903F4CF82F}">
      <text>
        <r>
          <rPr>
            <b/>
            <sz val="9"/>
            <color indexed="81"/>
            <rFont val="Tahoma"/>
            <family val="2"/>
          </rPr>
          <t xml:space="preserve">Effektiv høgde:
</t>
        </r>
        <r>
          <rPr>
            <sz val="8"/>
            <color indexed="81"/>
            <rFont val="Tahoma"/>
            <family val="2"/>
          </rPr>
          <t>Ta omsyn til maksimal høgde under dragarar og nivå på tømmerest, eventuelt andre omsyn.</t>
        </r>
        <r>
          <rPr>
            <sz val="9"/>
            <color indexed="81"/>
            <rFont val="Tahoma"/>
            <family val="2"/>
          </rPr>
          <t xml:space="preserve">
</t>
        </r>
      </text>
    </comment>
    <comment ref="X143" authorId="0" shapeId="0" xr:uid="{FE8E9D4A-7489-4CE2-9EC8-1B4CF5ECE0C5}">
      <text>
        <r>
          <rPr>
            <b/>
            <sz val="9"/>
            <color indexed="81"/>
            <rFont val="Tahoma"/>
            <family val="2"/>
          </rPr>
          <t xml:space="preserve">Eksisterande gjødsellager:
</t>
        </r>
        <r>
          <rPr>
            <sz val="9"/>
            <color indexed="81"/>
            <rFont val="Tahoma"/>
            <family val="2"/>
          </rPr>
          <t xml:space="preserve">
</t>
        </r>
        <r>
          <rPr>
            <sz val="8"/>
            <color indexed="81"/>
            <rFont val="Tahoma"/>
            <family val="2"/>
          </rPr>
          <t>Skriv eventuet totalt volum gjødsellager-kapasitet, dersom det er mange gjødsellager på bruket.</t>
        </r>
      </text>
    </comment>
    <comment ref="L144" authorId="0" shapeId="0" xr:uid="{E14FFFFD-B78E-4D1C-A606-63750AE8C31A}">
      <text>
        <r>
          <rPr>
            <b/>
            <sz val="9"/>
            <color indexed="81"/>
            <rFont val="Tahoma"/>
            <family val="2"/>
          </rPr>
          <t xml:space="preserve">Effektiv høgde:
</t>
        </r>
        <r>
          <rPr>
            <sz val="8"/>
            <color indexed="81"/>
            <rFont val="Tahoma"/>
            <family val="2"/>
          </rPr>
          <t>Ta omsyn til maksimal høgde under dragarar og nivå på tømmerest, eventuelt andre omsyn.</t>
        </r>
        <r>
          <rPr>
            <sz val="9"/>
            <color indexed="81"/>
            <rFont val="Tahoma"/>
            <family val="2"/>
          </rPr>
          <t xml:space="preserve">
</t>
        </r>
      </text>
    </comment>
    <comment ref="X144" authorId="0" shapeId="0" xr:uid="{FC454D8F-39F9-448E-9475-6F9E2227C194}">
      <text>
        <r>
          <rPr>
            <b/>
            <sz val="9"/>
            <color indexed="81"/>
            <rFont val="Tahoma"/>
            <family val="2"/>
          </rPr>
          <t xml:space="preserve">Eksisterande gjødsellager:
</t>
        </r>
        <r>
          <rPr>
            <sz val="9"/>
            <color indexed="81"/>
            <rFont val="Tahoma"/>
            <family val="2"/>
          </rPr>
          <t xml:space="preserve">
</t>
        </r>
        <r>
          <rPr>
            <sz val="8"/>
            <color indexed="81"/>
            <rFont val="Tahoma"/>
            <family val="2"/>
          </rPr>
          <t>Skriv eventuet totalt volum gjødsellager-kapasitet, dersom det er mange gjødsellager på bruket.</t>
        </r>
      </text>
    </comment>
    <comment ref="L146" authorId="0" shapeId="0" xr:uid="{A45A04DF-7BF0-487B-B5C8-4D9EE5F5C48C}">
      <text>
        <r>
          <rPr>
            <b/>
            <sz val="9"/>
            <color indexed="81"/>
            <rFont val="Tahoma"/>
            <family val="2"/>
          </rPr>
          <t xml:space="preserve">Effektiv høgde:
</t>
        </r>
        <r>
          <rPr>
            <sz val="8"/>
            <color indexed="81"/>
            <rFont val="Tahoma"/>
            <family val="2"/>
          </rPr>
          <t>Ta omsyn til maksimal høgde under dragarar og nivå på tømmerest, eventuelt andre omsyn.</t>
        </r>
        <r>
          <rPr>
            <sz val="9"/>
            <color indexed="81"/>
            <rFont val="Tahoma"/>
            <family val="2"/>
          </rPr>
          <t xml:space="preserve">
</t>
        </r>
      </text>
    </comment>
    <comment ref="O146" authorId="0" shapeId="0" xr:uid="{C052A1FD-3AF9-4B28-B7EA-474DC2E405F9}">
      <text>
        <r>
          <rPr>
            <b/>
            <sz val="9"/>
            <color indexed="81"/>
            <rFont val="Tahoma"/>
            <family val="2"/>
          </rPr>
          <t xml:space="preserve">Nedbør:
</t>
        </r>
        <r>
          <rPr>
            <sz val="8"/>
            <color indexed="81"/>
            <rFont val="Tahoma"/>
            <family val="2"/>
          </rPr>
          <t>For opne gjødsellager må ein ta omsyn til mengde nedbør, som kjem i kummen, i utrekning av lagerkapasiteten.
Skriv inn tal millimeter for 8 månaders nedbør, i området der kummen er plassert.</t>
        </r>
        <r>
          <rPr>
            <sz val="9"/>
            <color indexed="81"/>
            <rFont val="Tahoma"/>
            <family val="2"/>
          </rPr>
          <t xml:space="preserve">
</t>
        </r>
      </text>
    </comment>
    <comment ref="L147" authorId="0" shapeId="0" xr:uid="{B31D3550-00CE-47C5-A19F-3FC52C0A84B3}">
      <text>
        <r>
          <rPr>
            <b/>
            <sz val="9"/>
            <color indexed="81"/>
            <rFont val="Tahoma"/>
            <family val="2"/>
          </rPr>
          <t xml:space="preserve">Effektiv høgde:
</t>
        </r>
        <r>
          <rPr>
            <sz val="8"/>
            <color indexed="81"/>
            <rFont val="Tahoma"/>
            <family val="2"/>
          </rPr>
          <t>Ta omsyn til maksimal høgde under dragarar og nivå på tømmerest, eventuelt andre omsyn.</t>
        </r>
        <r>
          <rPr>
            <sz val="9"/>
            <color indexed="81"/>
            <rFont val="Tahoma"/>
            <family val="2"/>
          </rPr>
          <t xml:space="preserve">
</t>
        </r>
      </text>
    </comment>
    <comment ref="O147" authorId="0" shapeId="0" xr:uid="{D21569E4-9DD3-4D45-86EB-C5020520E2B1}">
      <text>
        <r>
          <rPr>
            <b/>
            <sz val="9"/>
            <color indexed="81"/>
            <rFont val="Tahoma"/>
            <family val="2"/>
          </rPr>
          <t xml:space="preserve">Nedbør:
</t>
        </r>
        <r>
          <rPr>
            <sz val="8"/>
            <color indexed="81"/>
            <rFont val="Tahoma"/>
            <family val="2"/>
          </rPr>
          <t>For opne gjødsellager må ein ta omsyn til mengde nedbør, som kjem i kummen, i utrekning av lagerkapasiteten.
Skriv inn tal millimeter for 8 månaders nedbør, i området der kummen er plassert.</t>
        </r>
        <r>
          <rPr>
            <sz val="9"/>
            <color indexed="81"/>
            <rFont val="Tahoma"/>
            <family val="2"/>
          </rPr>
          <t xml:space="preserve">
</t>
        </r>
      </text>
    </comment>
    <comment ref="L152" authorId="0" shapeId="0" xr:uid="{669F42CF-1137-4263-B1CC-BA3A98CDC402}">
      <text>
        <r>
          <rPr>
            <b/>
            <sz val="9"/>
            <color indexed="81"/>
            <rFont val="Tahoma"/>
            <family val="2"/>
          </rPr>
          <t xml:space="preserve">Effektiv høgde:
</t>
        </r>
        <r>
          <rPr>
            <sz val="8"/>
            <color indexed="81"/>
            <rFont val="Tahoma"/>
            <family val="2"/>
          </rPr>
          <t>Ta omsyn til maksimal høgde under dragarar og nivå på tømmerest, eventuelt andre omsyn.</t>
        </r>
        <r>
          <rPr>
            <sz val="9"/>
            <color indexed="81"/>
            <rFont val="Tahoma"/>
            <family val="2"/>
          </rPr>
          <t xml:space="preserve">
</t>
        </r>
      </text>
    </comment>
    <comment ref="L153" authorId="0" shapeId="0" xr:uid="{BD79DA96-93AD-4C9E-9A6A-1966FF0662DA}">
      <text>
        <r>
          <rPr>
            <b/>
            <sz val="9"/>
            <color indexed="81"/>
            <rFont val="Tahoma"/>
            <family val="2"/>
          </rPr>
          <t xml:space="preserve">Effektiv høgde:
</t>
        </r>
        <r>
          <rPr>
            <sz val="8"/>
            <color indexed="81"/>
            <rFont val="Tahoma"/>
            <family val="2"/>
          </rPr>
          <t>Ta omsyn til maksimal høgde under dragarar og nivå på tømmerest, eventuelt andre omsyn.</t>
        </r>
        <r>
          <rPr>
            <sz val="9"/>
            <color indexed="81"/>
            <rFont val="Tahoma"/>
            <family val="2"/>
          </rPr>
          <t xml:space="preserve">
</t>
        </r>
      </text>
    </comment>
    <comment ref="L155" authorId="0" shapeId="0" xr:uid="{F1B7A4BF-514B-4F81-AD5D-AFE844D0E9AD}">
      <text>
        <r>
          <rPr>
            <b/>
            <sz val="9"/>
            <color indexed="81"/>
            <rFont val="Tahoma"/>
            <family val="2"/>
          </rPr>
          <t xml:space="preserve">Effektiv høgde:
</t>
        </r>
        <r>
          <rPr>
            <sz val="8"/>
            <color indexed="81"/>
            <rFont val="Tahoma"/>
            <family val="2"/>
          </rPr>
          <t>Ta omsyn til maksimal høgde under dragarar og nivå på tømmerest, eventuelt andre omsyn.</t>
        </r>
        <r>
          <rPr>
            <sz val="9"/>
            <color indexed="81"/>
            <rFont val="Tahoma"/>
            <family val="2"/>
          </rPr>
          <t xml:space="preserve">
</t>
        </r>
      </text>
    </comment>
    <comment ref="O155" authorId="0" shapeId="0" xr:uid="{5FF43013-E500-47B4-ACBA-CDE64CFDC19A}">
      <text>
        <r>
          <rPr>
            <b/>
            <sz val="9"/>
            <color indexed="81"/>
            <rFont val="Tahoma"/>
            <family val="2"/>
          </rPr>
          <t xml:space="preserve">Nedbør:
</t>
        </r>
        <r>
          <rPr>
            <sz val="8"/>
            <color indexed="81"/>
            <rFont val="Tahoma"/>
            <family val="2"/>
          </rPr>
          <t>For opne gjødsellager må ein ta omsyn til mengde nedbør, som kjem i kummen, i utrekning av lagerkapasiteten.
Skriv inn tal millimeter for 8 månaders nedbør, i området der kummen er plassert.</t>
        </r>
        <r>
          <rPr>
            <sz val="9"/>
            <color indexed="81"/>
            <rFont val="Tahoma"/>
            <family val="2"/>
          </rPr>
          <t xml:space="preserve">
</t>
        </r>
      </text>
    </comment>
    <comment ref="L156" authorId="0" shapeId="0" xr:uid="{0173A6A3-46C5-4634-8724-C9B276AF81AF}">
      <text>
        <r>
          <rPr>
            <b/>
            <sz val="9"/>
            <color indexed="81"/>
            <rFont val="Tahoma"/>
            <family val="2"/>
          </rPr>
          <t xml:space="preserve">Effektiv høgde:
</t>
        </r>
        <r>
          <rPr>
            <sz val="8"/>
            <color indexed="81"/>
            <rFont val="Tahoma"/>
            <family val="2"/>
          </rPr>
          <t>Ta omsyn til maksimal høgde under dragarar og nivå på tømmerest, eventuelt andre omsyn.</t>
        </r>
        <r>
          <rPr>
            <sz val="9"/>
            <color indexed="81"/>
            <rFont val="Tahoma"/>
            <family val="2"/>
          </rPr>
          <t xml:space="preserve">
</t>
        </r>
      </text>
    </comment>
    <comment ref="O156" authorId="0" shapeId="0" xr:uid="{C49BEB8F-BA04-454E-8A58-783203CBF6C4}">
      <text>
        <r>
          <rPr>
            <b/>
            <sz val="9"/>
            <color indexed="81"/>
            <rFont val="Tahoma"/>
            <family val="2"/>
          </rPr>
          <t xml:space="preserve">Nedbør:
</t>
        </r>
        <r>
          <rPr>
            <sz val="8"/>
            <color indexed="81"/>
            <rFont val="Tahoma"/>
            <family val="2"/>
          </rPr>
          <t>For opne gjødsellager må ein ta omsyn til mengde nedbør, som kjem i kummen, i utrekning av lagerkapasiteten.
Skriv inn tal millimeter for 8 månaders nedbør, i området der kummen er plassert.</t>
        </r>
        <r>
          <rPr>
            <sz val="9"/>
            <color indexed="81"/>
            <rFont val="Tahoma"/>
            <family val="2"/>
          </rPr>
          <t xml:space="preserve">
</t>
        </r>
      </text>
    </comment>
  </commentList>
</comments>
</file>

<file path=xl/sharedStrings.xml><?xml version="1.0" encoding="utf-8"?>
<sst xmlns="http://schemas.openxmlformats.org/spreadsheetml/2006/main" count="423" uniqueCount="218">
  <si>
    <t>Oversikt over jordbruksareal, kjøp av grovfôr og mjølkekvote</t>
  </si>
  <si>
    <t>Innovasjon Norge Vestland</t>
  </si>
  <si>
    <t>Før og etter utbygging</t>
  </si>
  <si>
    <t>Slik fyller du ut skjemaet:</t>
  </si>
  <si>
    <t xml:space="preserve">1) Fyll ut alle kvit felt som er aktuelle for deg. </t>
  </si>
  <si>
    <t>Namn på gardbrukar</t>
  </si>
  <si>
    <t>Organisasjonsnr.</t>
  </si>
  <si>
    <t>Kommune</t>
  </si>
  <si>
    <t>2) Rosa felt kan korrigerast.</t>
  </si>
  <si>
    <t>3) Send skjemaet i lag med søknad om tilskot, til Innovasjon Norge.</t>
  </si>
  <si>
    <t>Nosituasjon</t>
  </si>
  <si>
    <t>Ved full produksjon, i følgje driftsplanen</t>
  </si>
  <si>
    <t>Fulldyrka</t>
  </si>
  <si>
    <t>Overflatedyrka</t>
  </si>
  <si>
    <t>Innmarksbeite,</t>
  </si>
  <si>
    <t>Leigeperiode,</t>
  </si>
  <si>
    <t>Eigd og leigd areal</t>
  </si>
  <si>
    <t>areal, daa</t>
  </si>
  <si>
    <t>daa</t>
  </si>
  <si>
    <t>tal år</t>
  </si>
  <si>
    <t>Namn på utleigar av areal</t>
  </si>
  <si>
    <t>Eigd areal</t>
  </si>
  <si>
    <t>Leigd areal:</t>
  </si>
  <si>
    <t>Kommunenr/Gnr/Bnr</t>
  </si>
  <si>
    <t/>
  </si>
  <si>
    <t>Sum leigd areal</t>
  </si>
  <si>
    <t>Sum areal</t>
  </si>
  <si>
    <t>% leigd areal av totalt areal:</t>
  </si>
  <si>
    <t>Leigd spreieareal</t>
  </si>
  <si>
    <t>Sum leigd spreieareal</t>
  </si>
  <si>
    <t>Sum disponibelt areal</t>
  </si>
  <si>
    <t>Avtaleperiode,</t>
  </si>
  <si>
    <t>Kjøpt grovfôr</t>
  </si>
  <si>
    <t>Tal rundballar</t>
  </si>
  <si>
    <t>Namn på seljar av rundballar</t>
  </si>
  <si>
    <t>Rundballar</t>
  </si>
  <si>
    <t>Anna kjøpt grovfôr</t>
  </si>
  <si>
    <t>Sum rundballar</t>
  </si>
  <si>
    <t>Er 70 % av grovfôrbehovet dekkja med eigd og langsiktig leigd areal, inkl innmarksbeite? Kryss av</t>
  </si>
  <si>
    <t>Ja</t>
  </si>
  <si>
    <t>Nei</t>
  </si>
  <si>
    <t>Kommentar om leige av areal og avtale om kjøp av grovfôr:</t>
  </si>
  <si>
    <t>Skriv inn anten Avtale,</t>
  </si>
  <si>
    <t>Intensjonsavtale</t>
  </si>
  <si>
    <t>Avtaleperiode</t>
  </si>
  <si>
    <t>Namn på utleigar/</t>
  </si>
  <si>
    <t>Mjølkekvote</t>
  </si>
  <si>
    <t>Mjølkekvote, liter</t>
  </si>
  <si>
    <t>eller Ingen avtale</t>
  </si>
  <si>
    <t>Frå</t>
  </si>
  <si>
    <t>Til</t>
  </si>
  <si>
    <t>seljar av mjølkekvote</t>
  </si>
  <si>
    <t>Noverande produksjon</t>
  </si>
  <si>
    <t>Planlagt produksjon</t>
  </si>
  <si>
    <t>Eigd mjølkekvote</t>
  </si>
  <si>
    <t>Avtale om leige av mjølkekvote</t>
  </si>
  <si>
    <t>dd.mm.åå</t>
  </si>
  <si>
    <t>Avtale om kjøp</t>
  </si>
  <si>
    <t>Sum mjølkekvote</t>
  </si>
  <si>
    <t>liter</t>
  </si>
  <si>
    <t xml:space="preserve">Sum mjølkekvote </t>
  </si>
  <si>
    <t>Er 80 % av mjølkeproduksjon sikra med eigd og leigd kvote, inkl intensjonsavtale om leige? Kryss av</t>
  </si>
  <si>
    <r>
      <t xml:space="preserve">Kommentar om avtaler om leige eller kjøp av mjølkekvoter: </t>
    </r>
    <r>
      <rPr>
        <sz val="8"/>
        <color indexed="8"/>
        <rFont val="Calibri"/>
        <family val="2"/>
      </rPr>
      <t xml:space="preserve"> </t>
    </r>
  </si>
  <si>
    <t>Oversikt over spreieareal og gjødsellagerkapasitet</t>
  </si>
  <si>
    <t>Region i Norge:</t>
  </si>
  <si>
    <t>Alle fylke, unntatt Rogaland, Troms og Finnmark.</t>
  </si>
  <si>
    <t>Leigd areal</t>
  </si>
  <si>
    <t>Totalt kg. mineralgjødsel pr år på fulldyrka og overflatedyrka jord</t>
  </si>
  <si>
    <t>Areal og mineralgjødsel</t>
  </si>
  <si>
    <t>Sum, daa</t>
  </si>
  <si>
    <t>Mineralgjødsel, produkt - M.</t>
  </si>
  <si>
    <t>M.</t>
  </si>
  <si>
    <t>Fulldyrka jord og overflatedyrka jord</t>
  </si>
  <si>
    <t>Tal dekar som det blir spreidd gjødsel på:</t>
  </si>
  <si>
    <t>Opti NS 27-0-0</t>
  </si>
  <si>
    <t>NPK 25-2-6</t>
  </si>
  <si>
    <t>NPK 22-2-12</t>
  </si>
  <si>
    <t>Opti NK 22-0-12</t>
  </si>
  <si>
    <t>Sum kg fosfor (P), pr år på fulldyrka og overflatedyrka areal:</t>
  </si>
  <si>
    <t>Fosfor, P pr daa pr år, fulldyrka og overflatedyrka jord</t>
  </si>
  <si>
    <t>Feilretting, dersom det er 0 dekar</t>
  </si>
  <si>
    <t>Kg fosfor (P) frå mineralgjødsel pr daa full- og overfl. dyrka jord pr år, kg:</t>
  </si>
  <si>
    <t>Maks kg fosfor (P) pr daa full- og overfl. dyrka jord pr år, kg:</t>
  </si>
  <si>
    <t>Totalt kg. mineralgjødsel pr år på innmarksbeite</t>
  </si>
  <si>
    <r>
      <rPr>
        <b/>
        <sz val="8"/>
        <color theme="1"/>
        <rFont val="Calibri"/>
        <family val="2"/>
        <scheme val="minor"/>
      </rPr>
      <t>både</t>
    </r>
    <r>
      <rPr>
        <sz val="8"/>
        <color theme="1"/>
        <rFont val="Calibri"/>
        <family val="2"/>
        <scheme val="minor"/>
      </rPr>
      <t xml:space="preserve"> godkjent for spreiing av mineral- og husdyrgjødsel</t>
    </r>
  </si>
  <si>
    <t>Innmarksbeite</t>
  </si>
  <si>
    <t>Tal dekar godkjent til spreieareal:</t>
  </si>
  <si>
    <t>Sum fosfor, P pr år, innmarksbeite:</t>
  </si>
  <si>
    <t>Fosfor, P pr daa pr år, innmarksbeite:</t>
  </si>
  <si>
    <t>Kg fosfor (P) frå mineralgjødsel pr daa innmarksbeite pr år, kg:</t>
  </si>
  <si>
    <t>Maks kg fosfor (P) pr daa innmarksbeite pr år, kg:</t>
  </si>
  <si>
    <t>Maksimalt fosfor, P pr år, sum innmarksbeite:</t>
  </si>
  <si>
    <t>Maksimal tilførsel av kg fosfor (P), pr år på innmarksbeite:</t>
  </si>
  <si>
    <r>
      <rPr>
        <b/>
        <sz val="8"/>
        <color theme="1"/>
        <rFont val="Calibri"/>
        <family val="2"/>
        <scheme val="minor"/>
      </rPr>
      <t>kun</t>
    </r>
    <r>
      <rPr>
        <sz val="8"/>
        <color theme="1"/>
        <rFont val="Calibri"/>
        <family val="2"/>
        <scheme val="minor"/>
      </rPr>
      <t xml:space="preserve"> godkjent for spreiing av mineralgjødsel</t>
    </r>
  </si>
  <si>
    <t>NPK 12-4-18</t>
  </si>
  <si>
    <t>Tal mnd fôring</t>
  </si>
  <si>
    <t>Dekar spreieareal</t>
  </si>
  <si>
    <t>verpehøner/</t>
  </si>
  <si>
    <t>Beiting i utmark/kulturbeite</t>
  </si>
  <si>
    <t>Husdyr etter bruksutbygging</t>
  </si>
  <si>
    <t>Tal dyr</t>
  </si>
  <si>
    <t>Tal innsett slaktegris</t>
  </si>
  <si>
    <t>Tal veker</t>
  </si>
  <si>
    <t>Tal dyr på beite</t>
  </si>
  <si>
    <t>Timar pr døgn</t>
  </si>
  <si>
    <t>Faktor</t>
  </si>
  <si>
    <t>Avdrott, kg pr år, mjølkeku &gt;&gt;&gt;:</t>
  </si>
  <si>
    <t>Avdrott, kg:</t>
  </si>
  <si>
    <t>7000 - 9500 kg</t>
  </si>
  <si>
    <t>Mengde P pr mjølkeku pr år:</t>
  </si>
  <si>
    <t>Netto, fråtrekt beite:</t>
  </si>
  <si>
    <t>Mjølkekyr</t>
  </si>
  <si>
    <t>Ammekyr</t>
  </si>
  <si>
    <t xml:space="preserve">Ungdyr, totalt </t>
  </si>
  <si>
    <t>Vinterfôra sauer</t>
  </si>
  <si>
    <t>Geiter</t>
  </si>
  <si>
    <t>Verpehøner</t>
  </si>
  <si>
    <t>Avlspurker, inkl framfôring av 30 spedgrisar til 30 kg.</t>
  </si>
  <si>
    <t>Levande-vekt, slaktegris &gt;&gt;&gt;:</t>
  </si>
  <si>
    <t>Levande-vekt, slaktegris:</t>
  </si>
  <si>
    <t>100 - 130 kg</t>
  </si>
  <si>
    <t>Mengde fosfor pr gris pr år:</t>
  </si>
  <si>
    <t>Slaktegrisar</t>
  </si>
  <si>
    <t>Avhengig av levande-vekt:</t>
  </si>
  <si>
    <t>Slaktekylling</t>
  </si>
  <si>
    <t>Sum</t>
  </si>
  <si>
    <t>Nødvendig spreieareal for husdyrgjødsel, før evt disponering av innmarksbeite, daa:</t>
  </si>
  <si>
    <t>Sum kg fosfor (P) husdyrgjødsel, kg:</t>
  </si>
  <si>
    <t>Sum kg fosfor (P) mineralgjødsel på fulldyrka og overflatedyrka jord, kg:</t>
  </si>
  <si>
    <t>Sum kg fosfor (P) mineralgjødsel på innmarksbeite godkjent til spreieareal av husdyrgjødsel, kg:</t>
  </si>
  <si>
    <t>Sum kg fosfor (P) mineralgjødsel på fulldyrka og overflatedyrka jord og innmarksbeite, kg:</t>
  </si>
  <si>
    <t>Sum kg fosfor (P) mineralgjødsel på innmarksbeite, kun godkjent til spreiing av mineralgjødsel, kg:</t>
  </si>
  <si>
    <t>Sum kg fosfor (P) mineralgjødsel og husdyrgjødsel på fulldyrka og overflatedyrka jord, og innmarksbeite, kg:</t>
  </si>
  <si>
    <t>Sum kg  tilgjengeleg fosforkapasitet for fulldyrka og overflatedyrka jord, kg:</t>
  </si>
  <si>
    <t>Sum kg tilgjengeleg fosforkapasitet for innmarksbeite godkjent til spreiing av husdyrgjødsel, kg:</t>
  </si>
  <si>
    <t>Sum kg tilgjengeleg fosforkapasitet for fulldyrka og overflatedyrka jord og innmarksbeite godkjent til spreiing av husdyrgjødsel, kg:</t>
  </si>
  <si>
    <t>Maks kg fosfor (P) husdyrgjødsel på innmarksbeite, kg:</t>
  </si>
  <si>
    <t>Ledig fosfor, innmarksbeite</t>
  </si>
  <si>
    <t>Ledig fosfor, innmarksbeite, IF</t>
  </si>
  <si>
    <t>Maks kg fosfor (P) husdyrgjødsel på fulldyrka og overflatedyrka jord, kg:</t>
  </si>
  <si>
    <t>Sum kg fosfor (P) husdyrgjødsel på fulldyrka og overflatedyrka jord, kg:</t>
  </si>
  <si>
    <t>Sum kg fosfor (P) husdyrgjødsel og mineralgjødsel på fulldyrka og overflatedyrka jord, kg:</t>
  </si>
  <si>
    <t>Ledig fosfor fulldyrka og overflatedyrka jord, kg: IF</t>
  </si>
  <si>
    <t>Maks kg fosfor (P) pr daa fulldyrka og overflatedyrka jord pr år, kg:</t>
  </si>
  <si>
    <t>Kg fosfor (P) pr år som kan tilførast på innmarksbeite godkjent til spreieareal for husdyrgjødsel</t>
  </si>
  <si>
    <t xml:space="preserve"> kg:</t>
  </si>
  <si>
    <t>Innmarksbeite, disponert som spreieareal</t>
  </si>
  <si>
    <t>daa:</t>
  </si>
  <si>
    <t>Innmarksbeite, godkjent til spreieareal for husdyrgjødsel</t>
  </si>
  <si>
    <t>Tilgang på innmarksbeite, godkjent til spreieareal for husdyrgjødsel</t>
  </si>
  <si>
    <t>Kg fosfor (P) pr år som kan tilførast eller må bortskaffast/fjernast, ved leige av spreieareal, levering til biogassanlegg eller andre måtar</t>
  </si>
  <si>
    <t>+/- Korrigeringar: Kg fosfor (P) tilført eller fjerna  pr år, til dømes ved retur av biorest frå biogass-anlegg. OBS! Må dokumenterast.</t>
  </si>
  <si>
    <t xml:space="preserve">Berekna behov for spreieareal </t>
  </si>
  <si>
    <t>Fulldyrka og overflatedyrka jord</t>
  </si>
  <si>
    <t>Tilgang på spreieareal, full- og overflate dyrka jord</t>
  </si>
  <si>
    <t>Gjødselvolum</t>
  </si>
  <si>
    <t xml:space="preserve">Volum gjødsel </t>
  </si>
  <si>
    <t>Total gjødselmengde, m3</t>
  </si>
  <si>
    <t>Gjødselmengde</t>
  </si>
  <si>
    <t>avh av yting</t>
  </si>
  <si>
    <t>m3/pr dyr/pr mnd</t>
  </si>
  <si>
    <t>8 mnd</t>
  </si>
  <si>
    <t>10 mnd</t>
  </si>
  <si>
    <t>12 mnd</t>
  </si>
  <si>
    <t>+  Spillvatn, etc. Korriger evt % spillvatn o.l.</t>
  </si>
  <si>
    <t xml:space="preserve"> </t>
  </si>
  <si>
    <t>Sum gjødselmengde</t>
  </si>
  <si>
    <t>m3</t>
  </si>
  <si>
    <t>Eksisterande gjødsellager</t>
  </si>
  <si>
    <t>Lengde, m</t>
  </si>
  <si>
    <t>Breidde, m</t>
  </si>
  <si>
    <t>Effektiv høgde, m</t>
  </si>
  <si>
    <t>Kapasitet, m3</t>
  </si>
  <si>
    <t>Diameter, m</t>
  </si>
  <si>
    <t>8 mnd nedbør, mm</t>
  </si>
  <si>
    <t>Rund kumme</t>
  </si>
  <si>
    <t>Eksisterande gjødsellagerkapasitet</t>
  </si>
  <si>
    <t>Planlagt gjødsellager</t>
  </si>
  <si>
    <t>Planlagt gjødsellagerkapasitet</t>
  </si>
  <si>
    <t>Sum kapasitet for gjødsel</t>
  </si>
  <si>
    <t>Sum gjødselmengde ved 8, 10 og 12 mnd lagring</t>
  </si>
  <si>
    <t xml:space="preserve">Bruket har gjødsellagerkapasitet til </t>
  </si>
  <si>
    <t>mnd lagring</t>
  </si>
  <si>
    <t xml:space="preserve">Føretaket må ha 8 månaders lagerkapasitet, men bør ha minimum 10 månaders gjødsellagerkapasitet etter utbygging. </t>
  </si>
  <si>
    <r>
      <t>Kommenter til spreieareal og gjødsellagerkapasitet:</t>
    </r>
    <r>
      <rPr>
        <sz val="11"/>
        <color indexed="8"/>
        <rFont val="Calibri"/>
        <family val="2"/>
      </rPr>
      <t xml:space="preserve"> </t>
    </r>
  </si>
  <si>
    <t>Dato og namn til gardbrukar:</t>
  </si>
  <si>
    <t>La stå!</t>
  </si>
  <si>
    <t>Slaktegris</t>
  </si>
  <si>
    <t>Mjølkeku</t>
  </si>
  <si>
    <t>Mineralgjødsel</t>
  </si>
  <si>
    <t>Region</t>
  </si>
  <si>
    <t>Fosfor</t>
  </si>
  <si>
    <t>Levende-vekt</t>
  </si>
  <si>
    <t>Avdrott</t>
  </si>
  <si>
    <t>Gjødsel</t>
  </si>
  <si>
    <t>Type</t>
  </si>
  <si>
    <t>Område</t>
  </si>
  <si>
    <t>3500  - 5000 kg</t>
  </si>
  <si>
    <t>NPK 27-2-4</t>
  </si>
  <si>
    <t>140 kg</t>
  </si>
  <si>
    <t>5100 - 6000 kg</t>
  </si>
  <si>
    <t>Rogaland</t>
  </si>
  <si>
    <t>150 kg</t>
  </si>
  <si>
    <t>6100 - 6900 kg</t>
  </si>
  <si>
    <t>Troms og Finnmark</t>
  </si>
  <si>
    <t>160 kg</t>
  </si>
  <si>
    <t>NPK 27-3-5</t>
  </si>
  <si>
    <t>9600 - 11000 kg</t>
  </si>
  <si>
    <t>NPK 22-3-10</t>
  </si>
  <si>
    <t>11100-13000 kg</t>
  </si>
  <si>
    <t>NPK 18-3-15</t>
  </si>
  <si>
    <t>NPK 20-4-11</t>
  </si>
  <si>
    <t>Maks fosfor</t>
  </si>
  <si>
    <t>NPK 8-5-19</t>
  </si>
  <si>
    <t>NPK 17-5-13</t>
  </si>
  <si>
    <t>Kalksalpeter</t>
  </si>
  <si>
    <t>Opti PK 0-11-21</t>
  </si>
  <si>
    <t>Opti P 0-20-0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</si>
</sst>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kr&quot;\ * #,##0.00_-;\-&quot;kr&quot;\ * #,##0.00_-;_-&quot;kr&quot;\ * &quot;-&quot;??_-;_-@_-"/>
    <numFmt numFmtId="164" formatCode="0.0"/>
    <numFmt numFmtId="165" formatCode="#,##0.0"/>
    <numFmt numFmtId="166" formatCode="0.0_ ;[Red]\-0.0\ "/>
  </numFmts>
  <fonts count="41"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
      <sz val="11"/>
      <color rgb="FFFF0000"/>
      <name val="Calibri"/>
      <family val="2"/>
      <scheme val="minor"/>
    </font>
    <font>
      <sz val="14"/>
      <color rgb="FF3F7145"/>
      <name val="Calibri"/>
      <family val="2"/>
      <scheme val="minor"/>
    </font>
    <font>
      <sz val="16"/>
      <color theme="1"/>
      <name val="Calibri"/>
      <family val="2"/>
      <scheme val="minor"/>
    </font>
    <font>
      <b/>
      <sz val="18"/>
      <color rgb="FF3F7145"/>
      <name val="Calibri"/>
      <family val="2"/>
      <scheme val="minor"/>
    </font>
    <font>
      <sz val="8"/>
      <color theme="1"/>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b/>
      <sz val="14"/>
      <color theme="1"/>
      <name val="Calibri"/>
      <family val="2"/>
      <scheme val="minor"/>
    </font>
    <font>
      <b/>
      <sz val="11"/>
      <color rgb="FFFF0000"/>
      <name val="Calibri"/>
      <family val="2"/>
      <scheme val="minor"/>
    </font>
    <font>
      <b/>
      <sz val="22"/>
      <color rgb="FF3F7145"/>
      <name val="Calibri"/>
      <family val="2"/>
      <scheme val="minor"/>
    </font>
    <font>
      <i/>
      <sz val="10"/>
      <color theme="1"/>
      <name val="Calibri"/>
      <family val="2"/>
      <scheme val="minor"/>
    </font>
    <font>
      <b/>
      <sz val="11"/>
      <color rgb="FF000000"/>
      <name val="Calibri"/>
      <family val="2"/>
      <scheme val="minor"/>
    </font>
    <font>
      <sz val="9"/>
      <color rgb="FF3F7145"/>
      <name val="Calibri"/>
      <family val="2"/>
      <scheme val="minor"/>
    </font>
    <font>
      <sz val="8"/>
      <color rgb="FF3F7145"/>
      <name val="Calibri"/>
      <family val="2"/>
      <scheme val="minor"/>
    </font>
    <font>
      <sz val="8"/>
      <name val="Calibri"/>
      <family val="2"/>
      <scheme val="minor"/>
    </font>
    <font>
      <sz val="11"/>
      <color indexed="8"/>
      <name val="Calibri"/>
      <family val="2"/>
    </font>
    <font>
      <u/>
      <sz val="11"/>
      <color theme="10"/>
      <name val="Calibri"/>
      <family val="2"/>
      <scheme val="minor"/>
    </font>
    <font>
      <u/>
      <sz val="10"/>
      <color theme="10"/>
      <name val="Calibri"/>
      <family val="2"/>
      <scheme val="minor"/>
    </font>
    <font>
      <b/>
      <sz val="8"/>
      <color theme="1"/>
      <name val="Calibri"/>
      <family val="2"/>
      <scheme val="minor"/>
    </font>
    <font>
      <sz val="8"/>
      <color theme="6" tint="-0.499984740745262"/>
      <name val="Calibri"/>
      <family val="2"/>
      <scheme val="minor"/>
    </font>
    <font>
      <sz val="9"/>
      <color theme="1"/>
      <name val="Calibri"/>
      <family val="2"/>
      <scheme val="minor"/>
    </font>
    <font>
      <b/>
      <sz val="9"/>
      <color rgb="FFFF0000"/>
      <name val="Calibri"/>
      <family val="2"/>
      <scheme val="minor"/>
    </font>
    <font>
      <b/>
      <sz val="9"/>
      <color theme="1"/>
      <name val="Calibri"/>
      <family val="2"/>
      <scheme val="minor"/>
    </font>
    <font>
      <b/>
      <sz val="8"/>
      <color rgb="FFFF0000"/>
      <name val="Calibri"/>
      <family val="2"/>
      <scheme val="minor"/>
    </font>
    <font>
      <sz val="8"/>
      <color rgb="FF000000"/>
      <name val="Calibri"/>
      <family val="2"/>
      <scheme val="minor"/>
    </font>
    <font>
      <b/>
      <sz val="8"/>
      <color rgb="FF000000"/>
      <name val="Calibri"/>
      <family val="2"/>
      <scheme val="minor"/>
    </font>
    <font>
      <sz val="8"/>
      <color rgb="FFFF0000"/>
      <name val="Calibri"/>
      <family val="2"/>
      <scheme val="minor"/>
    </font>
    <font>
      <sz val="8"/>
      <color indexed="8"/>
      <name val="Calibri"/>
      <family val="2"/>
    </font>
    <font>
      <sz val="11"/>
      <color theme="1"/>
      <name val="Calibri"/>
      <family val="2"/>
      <scheme val="minor"/>
    </font>
    <font>
      <u/>
      <sz val="8"/>
      <color indexed="81"/>
      <name val="Tahoma"/>
      <family val="2"/>
    </font>
    <font>
      <sz val="8"/>
      <color indexed="81"/>
      <name val="Tahoma"/>
      <family val="2"/>
    </font>
    <font>
      <b/>
      <sz val="8"/>
      <color indexed="81"/>
      <name val="Tahoma"/>
      <family val="2"/>
    </font>
    <font>
      <b/>
      <sz val="10"/>
      <name val="Calibri"/>
      <family val="2"/>
      <scheme val="minor"/>
    </font>
    <font>
      <b/>
      <sz val="11"/>
      <name val="Calibri"/>
      <family val="2"/>
      <scheme val="minor"/>
    </font>
    <font>
      <sz val="10"/>
      <color rgb="FFFF0000"/>
      <name val="Calibri"/>
      <family val="2"/>
      <scheme val="minor"/>
    </font>
    <font>
      <b/>
      <sz val="10"/>
      <color rgb="FFFF0000"/>
      <name val="Calibri"/>
      <family val="2"/>
      <scheme val="minor"/>
    </font>
  </fonts>
  <fills count="8">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s>
  <cellStyleXfs count="3">
    <xf numFmtId="0" fontId="0" fillId="0" borderId="0"/>
    <xf numFmtId="0" fontId="21" fillId="0" borderId="0" applyNumberFormat="0" applyFill="0" applyBorder="0" applyAlignment="0" applyProtection="0"/>
    <xf numFmtId="44" fontId="33" fillId="0" borderId="0" applyFont="0" applyFill="0" applyBorder="0" applyAlignment="0" applyProtection="0"/>
  </cellStyleXfs>
  <cellXfs count="309">
    <xf numFmtId="0" fontId="0" fillId="0" borderId="0" xfId="0"/>
    <xf numFmtId="0" fontId="0" fillId="2" borderId="0" xfId="0" applyFill="1"/>
    <xf numFmtId="0" fontId="5" fillId="2" borderId="0" xfId="0" applyFont="1" applyFill="1"/>
    <xf numFmtId="0" fontId="6" fillId="2" borderId="0" xfId="0" applyFont="1" applyFill="1"/>
    <xf numFmtId="0" fontId="7" fillId="2" borderId="0" xfId="0" applyFont="1" applyFill="1"/>
    <xf numFmtId="0" fontId="3" fillId="2" borderId="1" xfId="0" applyFont="1" applyFill="1" applyBorder="1"/>
    <xf numFmtId="0" fontId="3" fillId="2" borderId="0" xfId="0" applyFont="1" applyFill="1"/>
    <xf numFmtId="0" fontId="0" fillId="2" borderId="1" xfId="0" applyFill="1" applyBorder="1"/>
    <xf numFmtId="0" fontId="4" fillId="2" borderId="0" xfId="0" applyFont="1" applyFill="1"/>
    <xf numFmtId="3" fontId="0" fillId="2" borderId="0" xfId="0" applyNumberFormat="1" applyFill="1"/>
    <xf numFmtId="0" fontId="9" fillId="2" borderId="0" xfId="0" applyFont="1" applyFill="1"/>
    <xf numFmtId="0" fontId="10" fillId="2" borderId="1" xfId="0" applyFont="1" applyFill="1" applyBorder="1"/>
    <xf numFmtId="0" fontId="9" fillId="2" borderId="1" xfId="0" applyFont="1" applyFill="1" applyBorder="1"/>
    <xf numFmtId="0" fontId="10" fillId="2" borderId="0" xfId="0" applyFont="1" applyFill="1"/>
    <xf numFmtId="3" fontId="9" fillId="2" borderId="0" xfId="0" applyNumberFormat="1" applyFont="1" applyFill="1" applyAlignment="1">
      <alignment horizontal="center"/>
    </xf>
    <xf numFmtId="0" fontId="8" fillId="4" borderId="0" xfId="0" applyFont="1" applyFill="1"/>
    <xf numFmtId="0" fontId="12" fillId="2" borderId="1" xfId="0" applyFont="1" applyFill="1" applyBorder="1"/>
    <xf numFmtId="0" fontId="0" fillId="3" borderId="0" xfId="0" applyFill="1"/>
    <xf numFmtId="0" fontId="14" fillId="2" borderId="0" xfId="0" applyFont="1" applyFill="1" applyAlignment="1">
      <alignment vertical="center"/>
    </xf>
    <xf numFmtId="0" fontId="15" fillId="2" borderId="0" xfId="0" applyFont="1" applyFill="1"/>
    <xf numFmtId="0" fontId="9" fillId="4" borderId="0" xfId="0" applyFont="1" applyFill="1"/>
    <xf numFmtId="0" fontId="0" fillId="4" borderId="0" xfId="0" applyFill="1"/>
    <xf numFmtId="0" fontId="9" fillId="3" borderId="1" xfId="0" applyFont="1" applyFill="1" applyBorder="1"/>
    <xf numFmtId="0" fontId="0" fillId="3" borderId="1" xfId="0" applyFill="1" applyBorder="1"/>
    <xf numFmtId="3" fontId="0" fillId="3" borderId="0" xfId="0" applyNumberFormat="1" applyFill="1" applyAlignment="1">
      <alignment horizontal="center"/>
    </xf>
    <xf numFmtId="0" fontId="3" fillId="3" borderId="1" xfId="0" applyFont="1" applyFill="1" applyBorder="1"/>
    <xf numFmtId="0" fontId="12" fillId="3" borderId="1" xfId="0" applyFont="1" applyFill="1" applyBorder="1"/>
    <xf numFmtId="0" fontId="12" fillId="4" borderId="1" xfId="0" applyFont="1" applyFill="1" applyBorder="1"/>
    <xf numFmtId="0" fontId="0" fillId="4" borderId="1" xfId="0" applyFill="1" applyBorder="1"/>
    <xf numFmtId="0" fontId="3" fillId="4" borderId="1" xfId="0" applyFont="1" applyFill="1" applyBorder="1"/>
    <xf numFmtId="0" fontId="8" fillId="5" borderId="0" xfId="0" applyFont="1" applyFill="1"/>
    <xf numFmtId="0" fontId="8" fillId="5" borderId="0" xfId="0" applyFont="1" applyFill="1" applyAlignment="1">
      <alignment vertical="center"/>
    </xf>
    <xf numFmtId="0" fontId="8" fillId="4" borderId="0" xfId="0" applyFont="1" applyFill="1" applyAlignment="1">
      <alignment vertical="center"/>
    </xf>
    <xf numFmtId="0" fontId="16" fillId="2" borderId="0" xfId="0" applyFont="1" applyFill="1"/>
    <xf numFmtId="0" fontId="17" fillId="2" borderId="0" xfId="0" applyFont="1" applyFill="1"/>
    <xf numFmtId="0" fontId="18" fillId="2" borderId="0" xfId="0" applyFont="1" applyFill="1" applyAlignment="1">
      <alignment horizontal="right"/>
    </xf>
    <xf numFmtId="0" fontId="0" fillId="2" borderId="0" xfId="0" applyFill="1" applyAlignment="1">
      <alignment horizontal="right"/>
    </xf>
    <xf numFmtId="0" fontId="21" fillId="2" borderId="0" xfId="1" applyFill="1" applyProtection="1"/>
    <xf numFmtId="0" fontId="9" fillId="2" borderId="0" xfId="0" applyFont="1" applyFill="1" applyAlignment="1">
      <alignment horizontal="center"/>
    </xf>
    <xf numFmtId="0" fontId="22" fillId="2" borderId="0" xfId="1" applyFont="1" applyFill="1" applyAlignment="1" applyProtection="1">
      <alignment horizontal="center"/>
    </xf>
    <xf numFmtId="0" fontId="0" fillId="2" borderId="0" xfId="0" applyFill="1" applyAlignment="1">
      <alignment horizontal="center"/>
    </xf>
    <xf numFmtId="164" fontId="13" fillId="3" borderId="0" xfId="0" applyNumberFormat="1" applyFont="1" applyFill="1" applyAlignment="1">
      <alignment horizontal="center"/>
    </xf>
    <xf numFmtId="0" fontId="8" fillId="2" borderId="0" xfId="0" applyFont="1" applyFill="1"/>
    <xf numFmtId="0" fontId="23" fillId="2" borderId="0" xfId="0" applyFont="1" applyFill="1"/>
    <xf numFmtId="0" fontId="8" fillId="2" borderId="0" xfId="0" quotePrefix="1" applyFont="1" applyFill="1"/>
    <xf numFmtId="0" fontId="8" fillId="3" borderId="0" xfId="0" applyFont="1" applyFill="1"/>
    <xf numFmtId="0" fontId="8" fillId="3" borderId="1" xfId="0" applyFont="1" applyFill="1" applyBorder="1"/>
    <xf numFmtId="0" fontId="8" fillId="3" borderId="1" xfId="0" applyFont="1" applyFill="1" applyBorder="1" applyAlignment="1">
      <alignment horizontal="center"/>
    </xf>
    <xf numFmtId="0" fontId="8" fillId="3" borderId="0" xfId="0" applyFont="1" applyFill="1" applyAlignment="1">
      <alignment horizontal="center"/>
    </xf>
    <xf numFmtId="0" fontId="8" fillId="3" borderId="0" xfId="0" applyFont="1" applyFill="1" applyAlignment="1">
      <alignment horizontal="left"/>
    </xf>
    <xf numFmtId="0" fontId="8" fillId="3" borderId="0" xfId="0" applyFont="1" applyFill="1" applyAlignment="1">
      <alignment horizontal="right"/>
    </xf>
    <xf numFmtId="0" fontId="8" fillId="3" borderId="1" xfId="0" applyFont="1" applyFill="1" applyBorder="1" applyAlignment="1">
      <alignment horizontal="right"/>
    </xf>
    <xf numFmtId="0" fontId="8" fillId="0" borderId="0" xfId="0" applyFont="1" applyAlignment="1" applyProtection="1">
      <alignment horizontal="center"/>
      <protection locked="0"/>
    </xf>
    <xf numFmtId="0" fontId="24" fillId="3" borderId="0" xfId="0" applyFont="1" applyFill="1" applyAlignment="1">
      <alignment horizontal="center"/>
    </xf>
    <xf numFmtId="165" fontId="8" fillId="0" borderId="0" xfId="0" applyNumberFormat="1" applyFont="1" applyAlignment="1" applyProtection="1">
      <alignment horizontal="center"/>
      <protection locked="0"/>
    </xf>
    <xf numFmtId="164" fontId="8" fillId="3" borderId="0" xfId="0" applyNumberFormat="1" applyFont="1" applyFill="1" applyAlignment="1">
      <alignment horizontal="right"/>
    </xf>
    <xf numFmtId="0" fontId="8" fillId="5" borderId="0" xfId="0" applyFont="1" applyFill="1" applyProtection="1">
      <protection locked="0"/>
    </xf>
    <xf numFmtId="3" fontId="8" fillId="3" borderId="0" xfId="0" applyNumberFormat="1" applyFont="1" applyFill="1" applyAlignment="1">
      <alignment horizontal="center"/>
    </xf>
    <xf numFmtId="3" fontId="8" fillId="3" borderId="0" xfId="0" applyNumberFormat="1" applyFont="1" applyFill="1"/>
    <xf numFmtId="10" fontId="19" fillId="5" borderId="0" xfId="0" applyNumberFormat="1" applyFont="1" applyFill="1" applyAlignment="1" applyProtection="1">
      <alignment horizontal="center"/>
      <protection locked="0"/>
    </xf>
    <xf numFmtId="0" fontId="23" fillId="3" borderId="1" xfId="0" applyFont="1" applyFill="1" applyBorder="1"/>
    <xf numFmtId="3" fontId="23" fillId="3" borderId="1" xfId="0" applyNumberFormat="1" applyFont="1" applyFill="1" applyBorder="1" applyAlignment="1">
      <alignment horizontal="center"/>
    </xf>
    <xf numFmtId="3" fontId="8" fillId="3" borderId="1" xfId="0" applyNumberFormat="1" applyFont="1" applyFill="1" applyBorder="1" applyAlignment="1">
      <alignment horizontal="center"/>
    </xf>
    <xf numFmtId="0" fontId="8" fillId="4" borderId="1" xfId="0" applyFont="1" applyFill="1" applyBorder="1"/>
    <xf numFmtId="0" fontId="8" fillId="4" borderId="1" xfId="0" applyFont="1" applyFill="1" applyBorder="1" applyAlignment="1">
      <alignment horizontal="center"/>
    </xf>
    <xf numFmtId="3" fontId="8" fillId="4" borderId="1" xfId="0" applyNumberFormat="1" applyFont="1" applyFill="1" applyBorder="1"/>
    <xf numFmtId="0" fontId="8" fillId="4" borderId="0" xfId="0" applyFont="1" applyFill="1" applyAlignment="1">
      <alignment horizontal="center"/>
    </xf>
    <xf numFmtId="3" fontId="8" fillId="5" borderId="0" xfId="0" applyNumberFormat="1" applyFont="1" applyFill="1" applyAlignment="1" applyProtection="1">
      <alignment horizontal="center"/>
      <protection locked="0"/>
    </xf>
    <xf numFmtId="3" fontId="8" fillId="4" borderId="0" xfId="0" applyNumberFormat="1" applyFont="1" applyFill="1" applyAlignment="1">
      <alignment horizontal="center"/>
    </xf>
    <xf numFmtId="3" fontId="8" fillId="4" borderId="1" xfId="0" applyNumberFormat="1" applyFont="1" applyFill="1" applyBorder="1" applyAlignment="1">
      <alignment horizontal="center"/>
    </xf>
    <xf numFmtId="0" fontId="8" fillId="0" borderId="0" xfId="0" applyFont="1" applyProtection="1">
      <protection locked="0"/>
    </xf>
    <xf numFmtId="3" fontId="8" fillId="3" borderId="1" xfId="0" applyNumberFormat="1" applyFont="1" applyFill="1" applyBorder="1"/>
    <xf numFmtId="0" fontId="23" fillId="3" borderId="0" xfId="0" applyFont="1" applyFill="1"/>
    <xf numFmtId="0" fontId="25" fillId="3" borderId="0" xfId="0" applyFont="1" applyFill="1"/>
    <xf numFmtId="0" fontId="26" fillId="3" borderId="0" xfId="0" applyFont="1" applyFill="1"/>
    <xf numFmtId="0" fontId="26" fillId="3" borderId="0" xfId="0" applyFont="1" applyFill="1" applyAlignment="1">
      <alignment horizontal="right"/>
    </xf>
    <xf numFmtId="164" fontId="26" fillId="3" borderId="0" xfId="0" applyNumberFormat="1" applyFont="1" applyFill="1" applyAlignment="1">
      <alignment horizontal="center"/>
    </xf>
    <xf numFmtId="0" fontId="23" fillId="3" borderId="1" xfId="0" applyFont="1" applyFill="1" applyBorder="1" applyAlignment="1">
      <alignment horizontal="right"/>
    </xf>
    <xf numFmtId="164" fontId="8" fillId="4" borderId="0" xfId="0" applyNumberFormat="1" applyFont="1" applyFill="1" applyAlignment="1">
      <alignment horizontal="right"/>
    </xf>
    <xf numFmtId="164" fontId="23" fillId="4" borderId="1" xfId="0" applyNumberFormat="1" applyFont="1" applyFill="1" applyBorder="1"/>
    <xf numFmtId="0" fontId="0" fillId="0" borderId="0" xfId="0" applyProtection="1">
      <protection locked="0"/>
    </xf>
    <xf numFmtId="2" fontId="8" fillId="3" borderId="0" xfId="0" applyNumberFormat="1" applyFont="1" applyFill="1" applyAlignment="1">
      <alignment horizontal="right"/>
    </xf>
    <xf numFmtId="0" fontId="8" fillId="2" borderId="0" xfId="0" applyFont="1" applyFill="1" applyAlignment="1">
      <alignment horizontal="right"/>
    </xf>
    <xf numFmtId="0" fontId="0" fillId="4" borderId="0" xfId="0" applyFill="1" applyAlignment="1">
      <alignment horizontal="right"/>
    </xf>
    <xf numFmtId="3" fontId="23" fillId="3" borderId="0" xfId="0" applyNumberFormat="1" applyFont="1" applyFill="1" applyAlignment="1">
      <alignment horizontal="center"/>
    </xf>
    <xf numFmtId="2" fontId="0" fillId="2" borderId="0" xfId="0" applyNumberFormat="1" applyFill="1"/>
    <xf numFmtId="49" fontId="8" fillId="5" borderId="0" xfId="0" applyNumberFormat="1" applyFont="1" applyFill="1" applyAlignment="1" applyProtection="1">
      <alignment horizontal="right"/>
      <protection locked="0"/>
    </xf>
    <xf numFmtId="165" fontId="8" fillId="0" borderId="0" xfId="0" applyNumberFormat="1" applyFont="1" applyAlignment="1">
      <alignment horizontal="center"/>
    </xf>
    <xf numFmtId="4" fontId="8" fillId="0" borderId="0" xfId="0" applyNumberFormat="1" applyFont="1" applyAlignment="1">
      <alignment horizontal="center"/>
    </xf>
    <xf numFmtId="0" fontId="0" fillId="3" borderId="0" xfId="0" applyFill="1" applyAlignment="1">
      <alignment horizontal="right"/>
    </xf>
    <xf numFmtId="165" fontId="23" fillId="3" borderId="0" xfId="0" applyNumberFormat="1" applyFont="1" applyFill="1" applyAlignment="1">
      <alignment horizontal="right"/>
    </xf>
    <xf numFmtId="1" fontId="8" fillId="0" borderId="0" xfId="0" applyNumberFormat="1" applyFont="1" applyAlignment="1" applyProtection="1">
      <alignment horizontal="center"/>
      <protection locked="0"/>
    </xf>
    <xf numFmtId="0" fontId="6" fillId="3" borderId="0" xfId="0" applyFont="1" applyFill="1"/>
    <xf numFmtId="0" fontId="8" fillId="3" borderId="1" xfId="0" applyFont="1" applyFill="1" applyBorder="1" applyAlignment="1">
      <alignment horizontal="left"/>
    </xf>
    <xf numFmtId="0" fontId="8" fillId="3" borderId="0" xfId="0" quotePrefix="1" applyFont="1" applyFill="1"/>
    <xf numFmtId="4" fontId="24" fillId="3" borderId="0" xfId="0" applyNumberFormat="1" applyFont="1" applyFill="1" applyAlignment="1">
      <alignment horizontal="center"/>
    </xf>
    <xf numFmtId="14" fontId="8" fillId="2" borderId="0" xfId="0" applyNumberFormat="1" applyFont="1" applyFill="1" applyAlignment="1">
      <alignment horizontal="right"/>
    </xf>
    <xf numFmtId="0" fontId="10" fillId="4" borderId="0" xfId="0" applyFont="1" applyFill="1" applyAlignment="1">
      <alignment horizontal="center"/>
    </xf>
    <xf numFmtId="0" fontId="9" fillId="4" borderId="0" xfId="0" applyFont="1" applyFill="1" applyAlignment="1">
      <alignment horizontal="center"/>
    </xf>
    <xf numFmtId="0" fontId="9" fillId="2" borderId="0" xfId="0" applyFont="1" applyFill="1" applyAlignment="1">
      <alignment horizontal="left"/>
    </xf>
    <xf numFmtId="0" fontId="10" fillId="3" borderId="0" xfId="0" applyFont="1" applyFill="1" applyAlignment="1">
      <alignment horizontal="left"/>
    </xf>
    <xf numFmtId="0" fontId="9" fillId="3" borderId="0" xfId="0" applyFont="1" applyFill="1" applyAlignment="1">
      <alignment horizontal="left"/>
    </xf>
    <xf numFmtId="0" fontId="9" fillId="3" borderId="0" xfId="0" applyFont="1" applyFill="1" applyAlignment="1">
      <alignment horizontal="center"/>
    </xf>
    <xf numFmtId="0" fontId="12" fillId="0" borderId="0" xfId="0" applyFont="1" applyAlignment="1" applyProtection="1">
      <alignment horizontal="center" wrapText="1"/>
      <protection locked="0"/>
    </xf>
    <xf numFmtId="0" fontId="9" fillId="3" borderId="0" xfId="0" applyFont="1" applyFill="1"/>
    <xf numFmtId="1" fontId="12" fillId="4" borderId="0" xfId="0" applyNumberFormat="1" applyFont="1" applyFill="1" applyAlignment="1">
      <alignment horizontal="center" wrapText="1"/>
    </xf>
    <xf numFmtId="1" fontId="12" fillId="3" borderId="0" xfId="0" applyNumberFormat="1" applyFont="1" applyFill="1" applyAlignment="1">
      <alignment horizontal="center" wrapText="1"/>
    </xf>
    <xf numFmtId="3" fontId="0" fillId="0" borderId="0" xfId="0" applyNumberFormat="1"/>
    <xf numFmtId="0" fontId="12" fillId="4" borderId="0" xfId="0" applyFont="1" applyFill="1" applyAlignment="1">
      <alignment horizontal="center" wrapText="1"/>
    </xf>
    <xf numFmtId="0" fontId="12" fillId="3" borderId="0" xfId="0" applyFont="1" applyFill="1" applyAlignment="1">
      <alignment horizontal="center" wrapText="1"/>
    </xf>
    <xf numFmtId="1" fontId="8" fillId="0" borderId="0" xfId="0" applyNumberFormat="1" applyFont="1" applyProtection="1">
      <protection locked="0"/>
    </xf>
    <xf numFmtId="2" fontId="8" fillId="0" borderId="0" xfId="0" applyNumberFormat="1" applyFont="1" applyAlignment="1" applyProtection="1">
      <alignment horizontal="center"/>
      <protection locked="0"/>
    </xf>
    <xf numFmtId="0" fontId="11" fillId="2" borderId="0" xfId="0" applyFont="1" applyFill="1"/>
    <xf numFmtId="3" fontId="8" fillId="2" borderId="0" xfId="0" applyNumberFormat="1" applyFont="1" applyFill="1"/>
    <xf numFmtId="3" fontId="8" fillId="3" borderId="0" xfId="0" applyNumberFormat="1" applyFont="1" applyFill="1" applyAlignment="1">
      <alignment horizontal="right"/>
    </xf>
    <xf numFmtId="10" fontId="0" fillId="4" borderId="0" xfId="0" applyNumberFormat="1" applyFill="1"/>
    <xf numFmtId="3" fontId="8" fillId="0" borderId="0" xfId="0" applyNumberFormat="1" applyFont="1" applyProtection="1">
      <protection locked="0"/>
    </xf>
    <xf numFmtId="0" fontId="23" fillId="3" borderId="0" xfId="0" applyFont="1" applyFill="1" applyAlignment="1">
      <alignment horizontal="right"/>
    </xf>
    <xf numFmtId="3" fontId="8" fillId="0" borderId="0" xfId="0" applyNumberFormat="1" applyFont="1" applyAlignment="1" applyProtection="1">
      <alignment horizontal="center"/>
      <protection locked="0"/>
    </xf>
    <xf numFmtId="165" fontId="23" fillId="4" borderId="1" xfId="0" applyNumberFormat="1" applyFont="1" applyFill="1" applyBorder="1" applyAlignment="1">
      <alignment horizontal="center"/>
    </xf>
    <xf numFmtId="165" fontId="23" fillId="3" borderId="1" xfId="0" applyNumberFormat="1" applyFont="1" applyFill="1" applyBorder="1" applyAlignment="1">
      <alignment horizontal="center"/>
    </xf>
    <xf numFmtId="3" fontId="8" fillId="3" borderId="2" xfId="0" applyNumberFormat="1" applyFont="1" applyFill="1" applyBorder="1" applyAlignment="1">
      <alignment horizontal="center"/>
    </xf>
    <xf numFmtId="3" fontId="8" fillId="0" borderId="0" xfId="0" quotePrefix="1" applyNumberFormat="1" applyFont="1" applyAlignment="1" applyProtection="1">
      <alignment horizontal="center"/>
      <protection locked="0"/>
    </xf>
    <xf numFmtId="3" fontId="23" fillId="0" borderId="0" xfId="0" applyNumberFormat="1" applyFont="1" applyAlignment="1" applyProtection="1">
      <alignment horizontal="center"/>
      <protection locked="0"/>
    </xf>
    <xf numFmtId="49" fontId="8" fillId="0" borderId="0" xfId="0" applyNumberFormat="1" applyFont="1" applyAlignment="1" applyProtection="1">
      <alignment horizontal="center"/>
      <protection locked="0"/>
    </xf>
    <xf numFmtId="3" fontId="8" fillId="4" borderId="0" xfId="0" applyNumberFormat="1" applyFont="1" applyFill="1"/>
    <xf numFmtId="0" fontId="8" fillId="2" borderId="0" xfId="0" applyFont="1" applyFill="1" applyAlignment="1">
      <alignment horizontal="center"/>
    </xf>
    <xf numFmtId="0" fontId="23" fillId="2" borderId="1" xfId="0" applyFont="1" applyFill="1" applyBorder="1"/>
    <xf numFmtId="0" fontId="8" fillId="2" borderId="1" xfId="0" applyFont="1" applyFill="1" applyBorder="1"/>
    <xf numFmtId="3" fontId="8" fillId="3" borderId="0" xfId="0" quotePrefix="1" applyNumberFormat="1" applyFont="1" applyFill="1" applyAlignment="1">
      <alignment horizontal="center"/>
    </xf>
    <xf numFmtId="3" fontId="8" fillId="3" borderId="1" xfId="0" applyNumberFormat="1" applyFont="1" applyFill="1" applyBorder="1" applyAlignment="1">
      <alignment horizontal="right"/>
    </xf>
    <xf numFmtId="3" fontId="8" fillId="2" borderId="0" xfId="0" applyNumberFormat="1" applyFont="1" applyFill="1" applyAlignment="1">
      <alignment horizontal="center"/>
    </xf>
    <xf numFmtId="3" fontId="8" fillId="2" borderId="0" xfId="0" applyNumberFormat="1" applyFont="1" applyFill="1" applyAlignment="1">
      <alignment horizontal="left"/>
    </xf>
    <xf numFmtId="0" fontId="23" fillId="4" borderId="0" xfId="0" applyFont="1" applyFill="1" applyAlignment="1">
      <alignment horizontal="center"/>
    </xf>
    <xf numFmtId="0" fontId="23" fillId="4" borderId="0" xfId="0" applyFont="1" applyFill="1"/>
    <xf numFmtId="3" fontId="23" fillId="2" borderId="0" xfId="0" applyNumberFormat="1" applyFont="1" applyFill="1" applyAlignment="1">
      <alignment horizontal="center"/>
    </xf>
    <xf numFmtId="3" fontId="8" fillId="3" borderId="0" xfId="0" applyNumberFormat="1" applyFont="1" applyFill="1" applyAlignment="1">
      <alignment horizontal="left"/>
    </xf>
    <xf numFmtId="1" fontId="23" fillId="4" borderId="0" xfId="0" applyNumberFormat="1" applyFont="1" applyFill="1" applyAlignment="1">
      <alignment horizontal="center" wrapText="1"/>
    </xf>
    <xf numFmtId="1" fontId="23" fillId="4" borderId="0" xfId="0" applyNumberFormat="1" applyFont="1" applyFill="1" applyAlignment="1">
      <alignment wrapText="1"/>
    </xf>
    <xf numFmtId="1" fontId="23" fillId="3" borderId="0" xfId="0" applyNumberFormat="1" applyFont="1" applyFill="1" applyAlignment="1">
      <alignment horizontal="center" wrapText="1"/>
    </xf>
    <xf numFmtId="1" fontId="23" fillId="3" borderId="0" xfId="0" applyNumberFormat="1" applyFont="1" applyFill="1" applyAlignment="1">
      <alignment wrapText="1"/>
    </xf>
    <xf numFmtId="3" fontId="8" fillId="2" borderId="1" xfId="0" applyNumberFormat="1" applyFont="1" applyFill="1" applyBorder="1"/>
    <xf numFmtId="0" fontId="8" fillId="2" borderId="2" xfId="0" applyFont="1" applyFill="1" applyBorder="1"/>
    <xf numFmtId="0" fontId="8" fillId="3" borderId="2" xfId="0" applyFont="1" applyFill="1" applyBorder="1"/>
    <xf numFmtId="0" fontId="29" fillId="2" borderId="0" xfId="0" applyFont="1" applyFill="1"/>
    <xf numFmtId="0" fontId="30" fillId="2" borderId="0" xfId="0" applyFont="1" applyFill="1"/>
    <xf numFmtId="1" fontId="8" fillId="2" borderId="0" xfId="0" applyNumberFormat="1" applyFont="1" applyFill="1"/>
    <xf numFmtId="0" fontId="23" fillId="3" borderId="0" xfId="0" applyFont="1" applyFill="1" applyAlignment="1">
      <alignment horizontal="left"/>
    </xf>
    <xf numFmtId="1" fontId="8" fillId="3" borderId="0" xfId="0" applyNumberFormat="1" applyFont="1" applyFill="1"/>
    <xf numFmtId="0" fontId="8" fillId="4" borderId="0" xfId="0" applyFont="1" applyFill="1" applyAlignment="1">
      <alignment horizontal="center" wrapText="1"/>
    </xf>
    <xf numFmtId="0" fontId="8" fillId="4" borderId="1" xfId="0" applyFont="1" applyFill="1" applyBorder="1" applyAlignment="1">
      <alignment horizontal="left"/>
    </xf>
    <xf numFmtId="1" fontId="8" fillId="3" borderId="0" xfId="0" applyNumberFormat="1" applyFont="1" applyFill="1" applyAlignment="1">
      <alignment horizontal="right"/>
    </xf>
    <xf numFmtId="1" fontId="31" fillId="3" borderId="0" xfId="0" applyNumberFormat="1" applyFont="1" applyFill="1" applyAlignment="1">
      <alignment horizontal="right"/>
    </xf>
    <xf numFmtId="1" fontId="8" fillId="3" borderId="1" xfId="0" applyNumberFormat="1" applyFont="1" applyFill="1" applyBorder="1" applyAlignment="1">
      <alignment horizontal="left"/>
    </xf>
    <xf numFmtId="1" fontId="8" fillId="3" borderId="1" xfId="0" applyNumberFormat="1" applyFont="1" applyFill="1" applyBorder="1" applyAlignment="1">
      <alignment horizontal="center"/>
    </xf>
    <xf numFmtId="1" fontId="31" fillId="3" borderId="1" xfId="0" applyNumberFormat="1" applyFont="1" applyFill="1" applyBorder="1" applyAlignment="1">
      <alignment horizontal="right"/>
    </xf>
    <xf numFmtId="3" fontId="31" fillId="3" borderId="1" xfId="0" applyNumberFormat="1" applyFont="1" applyFill="1" applyBorder="1" applyAlignment="1">
      <alignment horizontal="center"/>
    </xf>
    <xf numFmtId="0" fontId="17" fillId="2" borderId="0" xfId="0" applyFont="1" applyFill="1" applyAlignment="1">
      <alignment horizontal="right"/>
    </xf>
    <xf numFmtId="0" fontId="0" fillId="5" borderId="0" xfId="0" applyFill="1"/>
    <xf numFmtId="0" fontId="9" fillId="2" borderId="0" xfId="0" applyFont="1" applyFill="1" applyAlignment="1">
      <alignment horizontal="right"/>
    </xf>
    <xf numFmtId="14" fontId="8" fillId="2" borderId="0" xfId="0" applyNumberFormat="1" applyFont="1" applyFill="1" applyAlignment="1">
      <alignment horizontal="right" vertical="top"/>
    </xf>
    <xf numFmtId="0" fontId="8" fillId="0" borderId="0" xfId="0" applyFont="1" applyAlignment="1">
      <alignment vertical="center"/>
    </xf>
    <xf numFmtId="44" fontId="0" fillId="2" borderId="0" xfId="2" applyFont="1" applyFill="1"/>
    <xf numFmtId="44" fontId="8" fillId="3" borderId="0" xfId="2" applyFont="1" applyFill="1"/>
    <xf numFmtId="44" fontId="0" fillId="0" borderId="0" xfId="2" applyFont="1"/>
    <xf numFmtId="49" fontId="0" fillId="4" borderId="0" xfId="0" applyNumberFormat="1" applyFill="1"/>
    <xf numFmtId="49" fontId="0" fillId="4" borderId="0" xfId="0" applyNumberFormat="1" applyFill="1" applyAlignment="1">
      <alignment horizontal="right"/>
    </xf>
    <xf numFmtId="49" fontId="0" fillId="4" borderId="0" xfId="0" applyNumberFormat="1" applyFill="1" applyAlignment="1">
      <alignment horizontal="left"/>
    </xf>
    <xf numFmtId="49" fontId="0" fillId="2" borderId="0" xfId="0" applyNumberFormat="1" applyFill="1"/>
    <xf numFmtId="2" fontId="0" fillId="4" borderId="0" xfId="0" applyNumberFormat="1" applyFill="1"/>
    <xf numFmtId="2" fontId="8" fillId="3" borderId="0" xfId="2" applyNumberFormat="1" applyFont="1" applyFill="1"/>
    <xf numFmtId="0" fontId="8" fillId="2" borderId="0" xfId="0" applyFont="1" applyFill="1" applyAlignment="1">
      <alignment horizontal="left"/>
    </xf>
    <xf numFmtId="3" fontId="31" fillId="3" borderId="0" xfId="0" applyNumberFormat="1" applyFont="1" applyFill="1"/>
    <xf numFmtId="164" fontId="8" fillId="0" borderId="0" xfId="0" applyNumberFormat="1" applyFont="1" applyAlignment="1">
      <alignment horizontal="center"/>
    </xf>
    <xf numFmtId="164" fontId="23" fillId="3" borderId="0" xfId="0" applyNumberFormat="1" applyFont="1" applyFill="1" applyAlignment="1">
      <alignment horizontal="right"/>
    </xf>
    <xf numFmtId="164" fontId="8" fillId="0" borderId="0" xfId="0" applyNumberFormat="1" applyFont="1" applyAlignment="1" applyProtection="1">
      <alignment horizontal="center"/>
      <protection locked="0"/>
    </xf>
    <xf numFmtId="165" fontId="0" fillId="2" borderId="0" xfId="0" applyNumberFormat="1" applyFill="1"/>
    <xf numFmtId="165" fontId="8" fillId="3" borderId="0" xfId="0" applyNumberFormat="1" applyFont="1" applyFill="1"/>
    <xf numFmtId="0" fontId="9" fillId="0" borderId="0" xfId="0" applyFont="1"/>
    <xf numFmtId="3" fontId="0" fillId="3" borderId="1" xfId="0" applyNumberFormat="1" applyFill="1" applyBorder="1" applyAlignment="1">
      <alignment horizontal="center"/>
    </xf>
    <xf numFmtId="0" fontId="10" fillId="2" borderId="2" xfId="0" applyFont="1" applyFill="1" applyBorder="1"/>
    <xf numFmtId="0" fontId="8" fillId="3" borderId="2" xfId="0" applyFont="1" applyFill="1" applyBorder="1" applyAlignment="1">
      <alignment horizontal="right"/>
    </xf>
    <xf numFmtId="0" fontId="8" fillId="3" borderId="2" xfId="0" applyFont="1" applyFill="1" applyBorder="1" applyAlignment="1">
      <alignment horizontal="left"/>
    </xf>
    <xf numFmtId="0" fontId="9" fillId="3" borderId="2" xfId="0" applyFont="1" applyFill="1" applyBorder="1"/>
    <xf numFmtId="0" fontId="8" fillId="3" borderId="2" xfId="0" quotePrefix="1" applyFont="1" applyFill="1" applyBorder="1" applyAlignment="1">
      <alignment horizontal="right"/>
    </xf>
    <xf numFmtId="164" fontId="8" fillId="0" borderId="2" xfId="0" applyNumberFormat="1" applyFont="1" applyBorder="1" applyAlignment="1" applyProtection="1">
      <alignment horizontal="right"/>
      <protection locked="0"/>
    </xf>
    <xf numFmtId="164" fontId="8" fillId="4" borderId="2" xfId="0" quotePrefix="1" applyNumberFormat="1" applyFont="1" applyFill="1" applyBorder="1"/>
    <xf numFmtId="165" fontId="8" fillId="3" borderId="1" xfId="0" applyNumberFormat="1" applyFont="1" applyFill="1" applyBorder="1" applyAlignment="1">
      <alignment horizontal="right"/>
    </xf>
    <xf numFmtId="165" fontId="23" fillId="3" borderId="0" xfId="0" applyNumberFormat="1" applyFont="1" applyFill="1"/>
    <xf numFmtId="3" fontId="23" fillId="3" borderId="0" xfId="0" applyNumberFormat="1" applyFont="1" applyFill="1" applyAlignment="1">
      <alignment horizontal="right"/>
    </xf>
    <xf numFmtId="165" fontId="8" fillId="6" borderId="0" xfId="0" applyNumberFormat="1" applyFont="1" applyFill="1"/>
    <xf numFmtId="3" fontId="8" fillId="6" borderId="0" xfId="0" applyNumberFormat="1" applyFont="1" applyFill="1" applyAlignment="1">
      <alignment horizontal="center"/>
    </xf>
    <xf numFmtId="3" fontId="8" fillId="6" borderId="0" xfId="0" applyNumberFormat="1" applyFont="1" applyFill="1" applyAlignment="1">
      <alignment horizontal="right"/>
    </xf>
    <xf numFmtId="10" fontId="8" fillId="6" borderId="0" xfId="0" applyNumberFormat="1" applyFont="1" applyFill="1"/>
    <xf numFmtId="3" fontId="8" fillId="2" borderId="0" xfId="0" applyNumberFormat="1" applyFont="1" applyFill="1" applyAlignment="1">
      <alignment horizontal="right"/>
    </xf>
    <xf numFmtId="165" fontId="8" fillId="6" borderId="0" xfId="0" applyNumberFormat="1" applyFont="1" applyFill="1" applyAlignment="1">
      <alignment horizontal="right"/>
    </xf>
    <xf numFmtId="10" fontId="8" fillId="2" borderId="0" xfId="0" applyNumberFormat="1" applyFont="1" applyFill="1" applyAlignment="1">
      <alignment horizontal="center"/>
    </xf>
    <xf numFmtId="10" fontId="8" fillId="2" borderId="0" xfId="0" applyNumberFormat="1" applyFont="1" applyFill="1"/>
    <xf numFmtId="165" fontId="8" fillId="6" borderId="0" xfId="0" applyNumberFormat="1" applyFont="1" applyFill="1" applyAlignment="1">
      <alignment horizontal="center"/>
    </xf>
    <xf numFmtId="10" fontId="8" fillId="6" borderId="0" xfId="0" applyNumberFormat="1" applyFont="1" applyFill="1" applyAlignment="1">
      <alignment horizontal="center"/>
    </xf>
    <xf numFmtId="164" fontId="8" fillId="3" borderId="2" xfId="0" applyNumberFormat="1" applyFont="1" applyFill="1" applyBorder="1" applyAlignment="1">
      <alignment horizontal="right"/>
    </xf>
    <xf numFmtId="164" fontId="8" fillId="5" borderId="2" xfId="0" applyNumberFormat="1" applyFont="1" applyFill="1" applyBorder="1" applyProtection="1">
      <protection locked="0"/>
    </xf>
    <xf numFmtId="164" fontId="8" fillId="5" borderId="2" xfId="0" applyNumberFormat="1" applyFont="1" applyFill="1" applyBorder="1" applyAlignment="1" applyProtection="1">
      <alignment horizontal="right"/>
      <protection locked="0"/>
    </xf>
    <xf numFmtId="0" fontId="3" fillId="3" borderId="0" xfId="0" applyFont="1" applyFill="1"/>
    <xf numFmtId="0" fontId="15" fillId="2" borderId="0" xfId="0" applyFont="1" applyFill="1" applyAlignment="1">
      <alignment horizontal="right"/>
    </xf>
    <xf numFmtId="0" fontId="8" fillId="7" borderId="0" xfId="0" applyFont="1" applyFill="1" applyAlignment="1">
      <alignment vertical="center"/>
    </xf>
    <xf numFmtId="0" fontId="8" fillId="7" borderId="0" xfId="0" applyFont="1" applyFill="1"/>
    <xf numFmtId="0" fontId="9" fillId="7" borderId="0" xfId="0" applyFont="1" applyFill="1"/>
    <xf numFmtId="0" fontId="9" fillId="5" borderId="0" xfId="0" applyFont="1" applyFill="1"/>
    <xf numFmtId="0" fontId="8" fillId="3" borderId="3" xfId="0" applyFont="1" applyFill="1" applyBorder="1"/>
    <xf numFmtId="3" fontId="8" fillId="3" borderId="3" xfId="0" applyNumberFormat="1" applyFont="1" applyFill="1" applyBorder="1" applyAlignment="1">
      <alignment horizontal="center"/>
    </xf>
    <xf numFmtId="0" fontId="12" fillId="2" borderId="0" xfId="0" applyFont="1" applyFill="1"/>
    <xf numFmtId="3" fontId="25" fillId="0" borderId="0" xfId="0" applyNumberFormat="1" applyFont="1" applyAlignment="1" applyProtection="1">
      <alignment horizontal="center"/>
      <protection locked="0"/>
    </xf>
    <xf numFmtId="1" fontId="31" fillId="3" borderId="0" xfId="0" applyNumberFormat="1" applyFont="1" applyFill="1" applyAlignment="1">
      <alignment horizontal="left"/>
    </xf>
    <xf numFmtId="0" fontId="23" fillId="4" borderId="1" xfId="0" applyFont="1" applyFill="1" applyBorder="1" applyAlignment="1">
      <alignment horizontal="center"/>
    </xf>
    <xf numFmtId="166" fontId="8" fillId="4" borderId="0" xfId="0" applyNumberFormat="1" applyFont="1" applyFill="1"/>
    <xf numFmtId="164" fontId="8" fillId="2" borderId="0" xfId="0" applyNumberFormat="1" applyFont="1" applyFill="1"/>
    <xf numFmtId="166" fontId="8" fillId="2" borderId="0" xfId="0" applyNumberFormat="1" applyFont="1" applyFill="1"/>
    <xf numFmtId="0" fontId="3" fillId="3" borderId="2" xfId="0" applyFont="1" applyFill="1" applyBorder="1"/>
    <xf numFmtId="0" fontId="0" fillId="3" borderId="2" xfId="0" applyFill="1" applyBorder="1"/>
    <xf numFmtId="3" fontId="31" fillId="3" borderId="2" xfId="0" applyNumberFormat="1" applyFont="1" applyFill="1" applyBorder="1"/>
    <xf numFmtId="0" fontId="28" fillId="3" borderId="2" xfId="0" applyFont="1" applyFill="1" applyBorder="1"/>
    <xf numFmtId="0" fontId="27" fillId="3" borderId="2" xfId="0" applyFont="1" applyFill="1" applyBorder="1"/>
    <xf numFmtId="0" fontId="23" fillId="3" borderId="2" xfId="0" applyFont="1" applyFill="1" applyBorder="1" applyAlignment="1">
      <alignment horizontal="right"/>
    </xf>
    <xf numFmtId="164" fontId="28" fillId="3" borderId="2" xfId="0" applyNumberFormat="1" applyFont="1" applyFill="1" applyBorder="1" applyAlignment="1">
      <alignment horizontal="right" vertical="top"/>
    </xf>
    <xf numFmtId="3" fontId="31" fillId="3" borderId="0" xfId="0" applyNumberFormat="1" applyFont="1" applyFill="1" applyAlignment="1">
      <alignment horizontal="right"/>
    </xf>
    <xf numFmtId="0" fontId="37" fillId="3" borderId="0" xfId="0" applyFont="1" applyFill="1"/>
    <xf numFmtId="166" fontId="3" fillId="4" borderId="1" xfId="0" applyNumberFormat="1" applyFont="1" applyFill="1" applyBorder="1"/>
    <xf numFmtId="0" fontId="38" fillId="3" borderId="0" xfId="0" applyFont="1" applyFill="1" applyAlignment="1">
      <alignment horizontal="right"/>
    </xf>
    <xf numFmtId="165" fontId="3" fillId="3" borderId="0" xfId="0" applyNumberFormat="1" applyFont="1" applyFill="1" applyAlignment="1">
      <alignment horizontal="center"/>
    </xf>
    <xf numFmtId="0" fontId="38" fillId="3" borderId="0" xfId="0" applyFont="1" applyFill="1" applyAlignment="1">
      <alignment horizontal="left"/>
    </xf>
    <xf numFmtId="3" fontId="3" fillId="3" borderId="1" xfId="0" applyNumberFormat="1" applyFont="1" applyFill="1" applyBorder="1" applyAlignment="1">
      <alignment horizontal="center"/>
    </xf>
    <xf numFmtId="3" fontId="0" fillId="4" borderId="1" xfId="0" applyNumberFormat="1" applyFill="1" applyBorder="1" applyAlignment="1">
      <alignment horizontal="center"/>
    </xf>
    <xf numFmtId="3" fontId="3" fillId="4" borderId="1" xfId="0" applyNumberFormat="1" applyFont="1" applyFill="1" applyBorder="1" applyAlignment="1">
      <alignment horizontal="center"/>
    </xf>
    <xf numFmtId="0" fontId="3" fillId="2" borderId="3" xfId="0" applyFont="1" applyFill="1" applyBorder="1"/>
    <xf numFmtId="0" fontId="0" fillId="2" borderId="3" xfId="0" applyFill="1" applyBorder="1"/>
    <xf numFmtId="165" fontId="3" fillId="4" borderId="3" xfId="0" applyNumberFormat="1" applyFont="1" applyFill="1" applyBorder="1" applyAlignment="1">
      <alignment horizontal="center"/>
    </xf>
    <xf numFmtId="0" fontId="0" fillId="4" borderId="3" xfId="0" applyFill="1" applyBorder="1"/>
    <xf numFmtId="165" fontId="3" fillId="3" borderId="3" xfId="0" applyNumberFormat="1" applyFont="1" applyFill="1" applyBorder="1" applyAlignment="1">
      <alignment horizontal="center"/>
    </xf>
    <xf numFmtId="0" fontId="0" fillId="3" borderId="3" xfId="0" applyFill="1" applyBorder="1"/>
    <xf numFmtId="165" fontId="3" fillId="4" borderId="1" xfId="0" applyNumberFormat="1" applyFont="1" applyFill="1" applyBorder="1" applyAlignment="1">
      <alignment horizontal="center"/>
    </xf>
    <xf numFmtId="165" fontId="3" fillId="3" borderId="1" xfId="0" applyNumberFormat="1" applyFont="1" applyFill="1" applyBorder="1" applyAlignment="1">
      <alignment horizontal="center"/>
    </xf>
    <xf numFmtId="3" fontId="0" fillId="3" borderId="1" xfId="0" applyNumberFormat="1" applyFill="1" applyBorder="1"/>
    <xf numFmtId="0" fontId="3" fillId="2" borderId="2" xfId="0" applyFont="1" applyFill="1" applyBorder="1"/>
    <xf numFmtId="0" fontId="0" fillId="2" borderId="2" xfId="0" applyFill="1" applyBorder="1"/>
    <xf numFmtId="3" fontId="3" fillId="4" borderId="2" xfId="0" applyNumberFormat="1" applyFont="1" applyFill="1" applyBorder="1" applyAlignment="1">
      <alignment horizontal="center"/>
    </xf>
    <xf numFmtId="0" fontId="3" fillId="4" borderId="2" xfId="0" applyFont="1" applyFill="1" applyBorder="1"/>
    <xf numFmtId="3" fontId="3" fillId="3" borderId="2" xfId="0" applyNumberFormat="1" applyFont="1" applyFill="1" applyBorder="1" applyAlignment="1">
      <alignment horizontal="center"/>
    </xf>
    <xf numFmtId="0" fontId="8" fillId="4" borderId="1" xfId="0" applyFont="1" applyFill="1" applyBorder="1" applyAlignment="1">
      <alignment horizontal="right"/>
    </xf>
    <xf numFmtId="0" fontId="12" fillId="4" borderId="0" xfId="0" applyFont="1" applyFill="1"/>
    <xf numFmtId="0" fontId="8" fillId="4" borderId="0" xfId="0" applyFont="1" applyFill="1" applyAlignment="1">
      <alignment horizontal="right"/>
    </xf>
    <xf numFmtId="0" fontId="12" fillId="3" borderId="0" xfId="0" applyFont="1" applyFill="1"/>
    <xf numFmtId="0" fontId="27" fillId="3" borderId="0" xfId="0" applyFont="1" applyFill="1"/>
    <xf numFmtId="3" fontId="27" fillId="3" borderId="0" xfId="0" applyNumberFormat="1" applyFont="1" applyFill="1" applyAlignment="1">
      <alignment horizontal="center"/>
    </xf>
    <xf numFmtId="0" fontId="8" fillId="4" borderId="0" xfId="0" applyFont="1" applyFill="1" applyAlignment="1">
      <alignment horizontal="left"/>
    </xf>
    <xf numFmtId="49" fontId="8" fillId="0" borderId="0" xfId="0" applyNumberFormat="1" applyFont="1" applyProtection="1">
      <protection locked="0"/>
    </xf>
    <xf numFmtId="9" fontId="8" fillId="2" borderId="0" xfId="0" applyNumberFormat="1" applyFont="1" applyFill="1" applyAlignment="1">
      <alignment horizontal="center"/>
    </xf>
    <xf numFmtId="9" fontId="31" fillId="3" borderId="0" xfId="0" applyNumberFormat="1" applyFont="1" applyFill="1" applyAlignment="1">
      <alignment horizontal="center"/>
    </xf>
    <xf numFmtId="0" fontId="8" fillId="3" borderId="0" xfId="0" applyFont="1" applyFill="1" applyAlignment="1">
      <alignment horizontal="center" vertical="center"/>
    </xf>
    <xf numFmtId="164" fontId="8" fillId="3" borderId="0" xfId="0" applyNumberFormat="1" applyFont="1" applyFill="1" applyAlignment="1">
      <alignment horizontal="left"/>
    </xf>
    <xf numFmtId="165" fontId="8" fillId="3" borderId="0" xfId="0" applyNumberFormat="1" applyFont="1" applyFill="1" applyAlignment="1">
      <alignment horizontal="right"/>
    </xf>
    <xf numFmtId="165" fontId="8" fillId="2" borderId="0" xfId="0" applyNumberFormat="1" applyFont="1" applyFill="1"/>
    <xf numFmtId="0" fontId="31" fillId="3" borderId="2" xfId="0" applyFont="1" applyFill="1" applyBorder="1"/>
    <xf numFmtId="0" fontId="25" fillId="3" borderId="2" xfId="0" applyFont="1" applyFill="1" applyBorder="1"/>
    <xf numFmtId="3" fontId="31" fillId="3" borderId="2" xfId="0" applyNumberFormat="1" applyFont="1" applyFill="1" applyBorder="1" applyAlignment="1">
      <alignment horizontal="right"/>
    </xf>
    <xf numFmtId="0" fontId="9" fillId="3" borderId="2" xfId="0" applyFont="1" applyFill="1" applyBorder="1" applyAlignment="1">
      <alignment horizontal="right"/>
    </xf>
    <xf numFmtId="164" fontId="39" fillId="3" borderId="2" xfId="0" applyNumberFormat="1" applyFont="1" applyFill="1" applyBorder="1" applyAlignment="1">
      <alignment horizontal="right" vertical="top"/>
    </xf>
    <xf numFmtId="3" fontId="39" fillId="3" borderId="2" xfId="0" applyNumberFormat="1" applyFont="1" applyFill="1" applyBorder="1"/>
    <xf numFmtId="0" fontId="39" fillId="3" borderId="2" xfId="0" applyFont="1" applyFill="1" applyBorder="1"/>
    <xf numFmtId="164" fontId="40" fillId="3" borderId="2" xfId="0" applyNumberFormat="1" applyFont="1" applyFill="1" applyBorder="1" applyAlignment="1">
      <alignment horizontal="right" vertical="top"/>
    </xf>
    <xf numFmtId="166" fontId="9" fillId="4" borderId="1" xfId="0" applyNumberFormat="1" applyFont="1" applyFill="1" applyBorder="1"/>
    <xf numFmtId="164" fontId="10" fillId="4" borderId="1" xfId="0" applyNumberFormat="1" applyFont="1" applyFill="1" applyBorder="1"/>
    <xf numFmtId="164" fontId="10" fillId="4" borderId="1" xfId="0" applyNumberFormat="1" applyFont="1" applyFill="1" applyBorder="1" applyAlignment="1">
      <alignment horizontal="right"/>
    </xf>
    <xf numFmtId="165" fontId="10" fillId="4" borderId="2" xfId="0" applyNumberFormat="1" applyFont="1" applyFill="1" applyBorder="1"/>
    <xf numFmtId="164" fontId="10" fillId="4" borderId="2" xfId="0" applyNumberFormat="1" applyFont="1" applyFill="1" applyBorder="1"/>
    <xf numFmtId="164" fontId="10" fillId="4" borderId="2" xfId="0" applyNumberFormat="1" applyFont="1" applyFill="1" applyBorder="1" applyAlignment="1">
      <alignment horizontal="right"/>
    </xf>
    <xf numFmtId="0" fontId="28" fillId="3" borderId="2" xfId="0" applyFont="1" applyFill="1" applyBorder="1" applyAlignment="1">
      <alignment vertical="top"/>
    </xf>
    <xf numFmtId="164" fontId="8" fillId="2" borderId="0" xfId="0" applyNumberFormat="1" applyFont="1" applyFill="1" applyAlignment="1">
      <alignment horizontal="left"/>
    </xf>
    <xf numFmtId="165" fontId="23" fillId="2" borderId="0" xfId="0" applyNumberFormat="1" applyFont="1" applyFill="1"/>
    <xf numFmtId="3" fontId="23" fillId="2" borderId="0" xfId="0" applyNumberFormat="1" applyFont="1" applyFill="1" applyAlignment="1">
      <alignment horizontal="right"/>
    </xf>
    <xf numFmtId="0" fontId="23" fillId="2" borderId="0" xfId="0" applyFont="1" applyFill="1" applyAlignment="1">
      <alignment horizontal="right"/>
    </xf>
    <xf numFmtId="164" fontId="23" fillId="2" borderId="0" xfId="0" applyNumberFormat="1" applyFont="1" applyFill="1" applyAlignment="1">
      <alignment horizontal="right"/>
    </xf>
    <xf numFmtId="166" fontId="23" fillId="4" borderId="0" xfId="0" applyNumberFormat="1" applyFont="1" applyFill="1"/>
    <xf numFmtId="166" fontId="23" fillId="5" borderId="0" xfId="0" applyNumberFormat="1" applyFont="1" applyFill="1" applyProtection="1">
      <protection locked="0"/>
    </xf>
    <xf numFmtId="164" fontId="0" fillId="4" borderId="1" xfId="0" applyNumberFormat="1" applyFill="1" applyBorder="1"/>
    <xf numFmtId="164" fontId="0" fillId="4" borderId="1" xfId="0" applyNumberFormat="1" applyFill="1" applyBorder="1" applyAlignment="1">
      <alignment horizontal="right"/>
    </xf>
    <xf numFmtId="0" fontId="25" fillId="3" borderId="1" xfId="0" applyFont="1" applyFill="1" applyBorder="1"/>
    <xf numFmtId="3" fontId="39" fillId="3" borderId="1" xfId="0" applyNumberFormat="1" applyFont="1" applyFill="1" applyBorder="1"/>
    <xf numFmtId="0" fontId="39" fillId="3" borderId="1" xfId="0" applyFont="1" applyFill="1" applyBorder="1"/>
    <xf numFmtId="0" fontId="9" fillId="3" borderId="1" xfId="0" applyFont="1" applyFill="1" applyBorder="1" applyAlignment="1">
      <alignment horizontal="right"/>
    </xf>
    <xf numFmtId="164" fontId="40" fillId="3" borderId="1" xfId="0" applyNumberFormat="1" applyFont="1" applyFill="1" applyBorder="1" applyAlignment="1">
      <alignment horizontal="right" vertical="top"/>
    </xf>
    <xf numFmtId="3" fontId="39" fillId="3" borderId="0" xfId="0" applyNumberFormat="1" applyFont="1" applyFill="1"/>
    <xf numFmtId="0" fontId="39" fillId="3" borderId="0" xfId="0" applyFont="1" applyFill="1"/>
    <xf numFmtId="0" fontId="9" fillId="3" borderId="0" xfId="0" applyFont="1" applyFill="1" applyAlignment="1">
      <alignment horizontal="right"/>
    </xf>
    <xf numFmtId="164" fontId="40" fillId="3" borderId="0" xfId="0" applyNumberFormat="1" applyFont="1" applyFill="1" applyAlignment="1">
      <alignment horizontal="right" vertical="top"/>
    </xf>
    <xf numFmtId="165" fontId="8" fillId="4" borderId="0" xfId="0" applyNumberFormat="1" applyFont="1" applyFill="1"/>
    <xf numFmtId="164" fontId="10" fillId="4" borderId="0" xfId="0" applyNumberFormat="1" applyFont="1" applyFill="1"/>
    <xf numFmtId="164" fontId="10" fillId="4" borderId="0" xfId="0" applyNumberFormat="1" applyFont="1" applyFill="1" applyAlignment="1">
      <alignment horizontal="right"/>
    </xf>
    <xf numFmtId="0" fontId="8" fillId="0" borderId="0" xfId="0" applyFont="1"/>
    <xf numFmtId="166" fontId="3" fillId="4" borderId="2" xfId="0" applyNumberFormat="1" applyFont="1" applyFill="1" applyBorder="1"/>
    <xf numFmtId="166" fontId="3" fillId="4" borderId="2" xfId="0" applyNumberFormat="1" applyFont="1" applyFill="1" applyBorder="1" applyAlignment="1">
      <alignment horizontal="right"/>
    </xf>
    <xf numFmtId="0" fontId="25" fillId="0" borderId="0" xfId="0" applyFont="1" applyAlignment="1" applyProtection="1">
      <alignment horizontal="center"/>
      <protection locked="0"/>
    </xf>
    <xf numFmtId="10" fontId="8" fillId="2" borderId="0" xfId="0" applyNumberFormat="1" applyFont="1" applyFill="1" applyAlignment="1">
      <alignment horizontal="center"/>
    </xf>
    <xf numFmtId="9" fontId="8" fillId="2" borderId="0" xfId="0" applyNumberFormat="1" applyFont="1" applyFill="1" applyAlignment="1">
      <alignment horizontal="center"/>
    </xf>
    <xf numFmtId="0" fontId="9" fillId="0" borderId="0" xfId="0" applyFont="1" applyAlignment="1" applyProtection="1">
      <alignment horizontal="center"/>
      <protection locked="0"/>
    </xf>
    <xf numFmtId="49" fontId="8" fillId="5" borderId="0" xfId="0" applyNumberFormat="1" applyFont="1" applyFill="1" applyAlignment="1" applyProtection="1">
      <alignment horizontal="center"/>
      <protection locked="0"/>
    </xf>
    <xf numFmtId="0" fontId="8" fillId="3" borderId="0" xfId="0" applyFont="1" applyFill="1" applyAlignment="1">
      <alignment horizontal="center"/>
    </xf>
    <xf numFmtId="3" fontId="25" fillId="5" borderId="0" xfId="0" applyNumberFormat="1" applyFont="1" applyFill="1" applyAlignment="1" applyProtection="1">
      <alignment horizontal="center"/>
      <protection locked="0"/>
    </xf>
    <xf numFmtId="0" fontId="25" fillId="5" borderId="0" xfId="0" applyFont="1" applyFill="1" applyAlignment="1" applyProtection="1">
      <alignment horizontal="center"/>
      <protection locked="0"/>
    </xf>
  </cellXfs>
  <cellStyles count="3">
    <cellStyle name="Currency" xfId="2" builtinId="4"/>
    <cellStyle name="Hyperlink" xfId="1" builtinId="8"/>
    <cellStyle name="Normal" xfId="0" builtinId="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139212</xdr:colOff>
      <xdr:row>62</xdr:row>
      <xdr:rowOff>73269</xdr:rowOff>
    </xdr:from>
    <xdr:to>
      <xdr:col>18</xdr:col>
      <xdr:colOff>2931</xdr:colOff>
      <xdr:row>64</xdr:row>
      <xdr:rowOff>86471</xdr:rowOff>
    </xdr:to>
    <xdr:sp macro="" textlink="">
      <xdr:nvSpPr>
        <xdr:cNvPr id="3" name="TextBox 2">
          <a:extLst>
            <a:ext uri="{FF2B5EF4-FFF2-40B4-BE49-F238E27FC236}">
              <a16:creationId xmlns:a16="http://schemas.microsoft.com/office/drawing/2014/main" id="{3E78C28E-77E7-4D04-AF01-E401FA930905}"/>
            </a:ext>
          </a:extLst>
        </xdr:cNvPr>
        <xdr:cNvSpPr txBox="1"/>
      </xdr:nvSpPr>
      <xdr:spPr>
        <a:xfrm>
          <a:off x="139212" y="10638692"/>
          <a:ext cx="10326565" cy="3795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800"/>
        </a:p>
      </xdr:txBody>
    </xdr:sp>
    <xdr:clientData/>
  </xdr:twoCellAnchor>
  <xdr:twoCellAnchor>
    <xdr:from>
      <xdr:col>0</xdr:col>
      <xdr:colOff>113078</xdr:colOff>
      <xdr:row>84</xdr:row>
      <xdr:rowOff>35802</xdr:rowOff>
    </xdr:from>
    <xdr:to>
      <xdr:col>17</xdr:col>
      <xdr:colOff>1707172</xdr:colOff>
      <xdr:row>86</xdr:row>
      <xdr:rowOff>168520</xdr:rowOff>
    </xdr:to>
    <xdr:sp macro="" textlink="">
      <xdr:nvSpPr>
        <xdr:cNvPr id="4" name="TextBox 4">
          <a:extLst>
            <a:ext uri="{FF2B5EF4-FFF2-40B4-BE49-F238E27FC236}">
              <a16:creationId xmlns:a16="http://schemas.microsoft.com/office/drawing/2014/main" id="{1DF6F903-B40F-49A7-B12C-51C86D772E8F}"/>
            </a:ext>
          </a:extLst>
        </xdr:cNvPr>
        <xdr:cNvSpPr txBox="1"/>
      </xdr:nvSpPr>
      <xdr:spPr>
        <a:xfrm>
          <a:off x="113078" y="14513802"/>
          <a:ext cx="10335113" cy="484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800"/>
        </a:p>
      </xdr:txBody>
    </xdr:sp>
    <xdr:clientData/>
  </xdr:twoCellAnchor>
  <xdr:oneCellAnchor>
    <xdr:from>
      <xdr:col>17</xdr:col>
      <xdr:colOff>623764</xdr:colOff>
      <xdr:row>0</xdr:row>
      <xdr:rowOff>59593</xdr:rowOff>
    </xdr:from>
    <xdr:ext cx="1072814" cy="416612"/>
    <xdr:pic>
      <xdr:nvPicPr>
        <xdr:cNvPr id="2" name="Picture 2" descr="cid:image001.jpg@01D094BA.85ECA210">
          <a:extLst>
            <a:ext uri="{FF2B5EF4-FFF2-40B4-BE49-F238E27FC236}">
              <a16:creationId xmlns:a16="http://schemas.microsoft.com/office/drawing/2014/main" id="{34531D17-2A28-4693-A220-F97CB4991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64783" y="59593"/>
          <a:ext cx="1072814" cy="4166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21</xdr:col>
      <xdr:colOff>473322</xdr:colOff>
      <xdr:row>0</xdr:row>
      <xdr:rowOff>66675</xdr:rowOff>
    </xdr:from>
    <xdr:to>
      <xdr:col>24</xdr:col>
      <xdr:colOff>1448</xdr:colOff>
      <xdr:row>2</xdr:row>
      <xdr:rowOff>3037</xdr:rowOff>
    </xdr:to>
    <xdr:pic>
      <xdr:nvPicPr>
        <xdr:cNvPr id="1929" name="Picture 2" descr="cid:image001.jpg@01D094BA.85ECA210">
          <a:extLst>
            <a:ext uri="{FF2B5EF4-FFF2-40B4-BE49-F238E27FC236}">
              <a16:creationId xmlns:a16="http://schemas.microsoft.com/office/drawing/2014/main" id="{65B01186-9FA5-48ED-B8A8-418F6F098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6707" y="66675"/>
          <a:ext cx="950303" cy="383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21026</xdr:colOff>
      <xdr:row>169</xdr:row>
      <xdr:rowOff>7073</xdr:rowOff>
    </xdr:from>
    <xdr:to>
      <xdr:col>23</xdr:col>
      <xdr:colOff>619613</xdr:colOff>
      <xdr:row>175</xdr:row>
      <xdr:rowOff>212480</xdr:rowOff>
    </xdr:to>
    <xdr:sp macro="" textlink="">
      <xdr:nvSpPr>
        <xdr:cNvPr id="5" name="TextBox 6">
          <a:extLst>
            <a:ext uri="{FF2B5EF4-FFF2-40B4-BE49-F238E27FC236}">
              <a16:creationId xmlns:a16="http://schemas.microsoft.com/office/drawing/2014/main" id="{985D7C31-D95E-4339-9E1B-7757DB83A411}"/>
            </a:ext>
          </a:extLst>
        </xdr:cNvPr>
        <xdr:cNvSpPr txBox="1"/>
      </xdr:nvSpPr>
      <xdr:spPr>
        <a:xfrm>
          <a:off x="108949" y="13268804"/>
          <a:ext cx="9112472" cy="366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AD9F2-4CDF-4030-8FFE-5E9042EA6BA2}">
  <sheetPr>
    <tabColor theme="4" tint="0.39997558519241921"/>
    <pageSetUpPr fitToPage="1"/>
  </sheetPr>
  <dimension ref="A1:T88"/>
  <sheetViews>
    <sheetView showRowColHeaders="0" tabSelected="1" showRuler="0" zoomScaleNormal="100" workbookViewId="0">
      <selection activeCell="B8" sqref="B8:D8"/>
    </sheetView>
  </sheetViews>
  <sheetFormatPr baseColWidth="10" defaultColWidth="11.5" defaultRowHeight="15" x14ac:dyDescent="0.2"/>
  <cols>
    <col min="1" max="1" width="2" customWidth="1"/>
    <col min="2" max="2" width="22" customWidth="1"/>
    <col min="3" max="3" width="1.1640625" customWidth="1"/>
    <col min="4" max="4" width="10" customWidth="1"/>
    <col min="5" max="5" width="2" customWidth="1"/>
    <col min="6" max="6" width="10" customWidth="1"/>
    <col min="7" max="7" width="2" customWidth="1"/>
    <col min="8" max="8" width="13.5" customWidth="1"/>
    <col min="9" max="9" width="7.83203125" customWidth="1"/>
    <col min="10" max="10" width="11.83203125" customWidth="1"/>
    <col min="11" max="11" width="2" customWidth="1"/>
    <col min="12" max="12" width="13.1640625" customWidth="1"/>
    <col min="13" max="13" width="2" customWidth="1"/>
    <col min="14" max="14" width="11" customWidth="1"/>
    <col min="15" max="15" width="2" customWidth="1"/>
    <col min="16" max="16" width="11" customWidth="1"/>
    <col min="17" max="17" width="2" customWidth="1"/>
    <col min="18" max="18" width="24.6640625" customWidth="1"/>
    <col min="19" max="19" width="2" customWidth="1"/>
    <col min="20" max="20" width="4.5" customWidth="1"/>
    <col min="22" max="22" width="11.5" customWidth="1"/>
    <col min="45" max="45" width="11.5" customWidth="1"/>
    <col min="47" max="47" width="11.5" customWidth="1"/>
  </cols>
  <sheetData>
    <row r="1" spans="1:19" ht="9" customHeight="1" x14ac:dyDescent="0.2">
      <c r="A1" s="1"/>
      <c r="B1" s="1"/>
      <c r="C1" s="1"/>
      <c r="D1" s="1"/>
      <c r="E1" s="1"/>
      <c r="F1" s="1"/>
      <c r="G1" s="1"/>
      <c r="H1" s="1"/>
      <c r="I1" s="1"/>
      <c r="J1" s="1"/>
      <c r="K1" s="1"/>
      <c r="L1" s="1"/>
      <c r="M1" s="1"/>
      <c r="N1" s="1"/>
      <c r="O1" s="1"/>
      <c r="P1" s="1"/>
      <c r="Q1" s="1"/>
      <c r="R1" s="1"/>
      <c r="S1" s="1"/>
    </row>
    <row r="2" spans="1:19" ht="27" customHeight="1" x14ac:dyDescent="0.25">
      <c r="A2" s="1"/>
      <c r="B2" s="18" t="s">
        <v>0</v>
      </c>
      <c r="C2" s="1"/>
      <c r="D2" s="1"/>
      <c r="E2" s="1"/>
      <c r="F2" s="2"/>
      <c r="G2" s="2"/>
      <c r="H2" s="2"/>
      <c r="I2" s="2"/>
      <c r="J2" s="2"/>
      <c r="K2" s="2"/>
      <c r="L2" s="2"/>
      <c r="M2" s="2"/>
      <c r="N2" s="2"/>
      <c r="O2" s="2"/>
      <c r="P2" s="2"/>
      <c r="Q2" s="2"/>
      <c r="R2" s="157"/>
      <c r="S2" s="1"/>
    </row>
    <row r="3" spans="1:19" ht="14" customHeight="1" x14ac:dyDescent="0.25">
      <c r="A3" s="1"/>
      <c r="B3" s="18"/>
      <c r="C3" s="1"/>
      <c r="D3" s="1"/>
      <c r="E3" s="1"/>
      <c r="F3" s="2"/>
      <c r="G3" s="2"/>
      <c r="H3" s="2"/>
      <c r="I3" s="2"/>
      <c r="J3" s="2"/>
      <c r="K3" s="2"/>
      <c r="L3" s="2"/>
      <c r="M3" s="2"/>
      <c r="N3" s="2"/>
      <c r="O3" s="2"/>
      <c r="P3" s="2"/>
      <c r="Q3" s="2"/>
      <c r="R3" s="35" t="s">
        <v>1</v>
      </c>
      <c r="S3" s="1"/>
    </row>
    <row r="4" spans="1:19" ht="12" customHeight="1" x14ac:dyDescent="0.25">
      <c r="A4" s="1"/>
      <c r="B4" s="18"/>
      <c r="C4" s="1"/>
      <c r="D4" s="1"/>
      <c r="E4" s="1"/>
      <c r="F4" s="2"/>
      <c r="G4" s="2"/>
      <c r="H4" s="2"/>
      <c r="I4" s="2"/>
      <c r="J4" s="2"/>
      <c r="K4" s="2"/>
      <c r="L4" s="2"/>
      <c r="M4" s="2"/>
      <c r="N4" s="2"/>
      <c r="O4" s="2"/>
      <c r="P4" s="2"/>
      <c r="Q4" s="2"/>
      <c r="R4" s="96">
        <v>46262</v>
      </c>
      <c r="S4" s="1"/>
    </row>
    <row r="5" spans="1:19" ht="24" x14ac:dyDescent="0.3">
      <c r="A5" s="1"/>
      <c r="B5" s="4" t="s">
        <v>2</v>
      </c>
      <c r="C5" s="1"/>
      <c r="D5" s="1"/>
      <c r="E5" s="1"/>
      <c r="F5" s="2"/>
      <c r="G5" s="2"/>
      <c r="H5" s="2"/>
      <c r="I5" s="2"/>
      <c r="J5" s="2"/>
      <c r="K5" s="2"/>
      <c r="L5" s="2"/>
      <c r="M5" s="2"/>
      <c r="N5" s="10" t="s">
        <v>3</v>
      </c>
      <c r="O5" s="10"/>
      <c r="P5" s="1"/>
      <c r="Q5" s="1"/>
      <c r="R5" s="1"/>
      <c r="S5" s="1"/>
    </row>
    <row r="6" spans="1:19" ht="16" customHeight="1" x14ac:dyDescent="0.2">
      <c r="A6" s="1"/>
      <c r="B6" s="18"/>
      <c r="C6" s="1"/>
      <c r="D6" s="1"/>
      <c r="E6" s="1"/>
      <c r="F6" s="1"/>
      <c r="G6" s="1"/>
      <c r="H6" s="1"/>
      <c r="I6" s="1"/>
      <c r="J6" s="1"/>
      <c r="K6" s="1"/>
      <c r="L6" s="1"/>
      <c r="M6" s="1"/>
      <c r="N6" s="161" t="s">
        <v>4</v>
      </c>
      <c r="P6" s="178"/>
      <c r="Q6" s="178"/>
      <c r="R6" s="178"/>
      <c r="S6" s="1"/>
    </row>
    <row r="7" spans="1:19" x14ac:dyDescent="0.2">
      <c r="A7" s="1"/>
      <c r="B7" s="1" t="s">
        <v>5</v>
      </c>
      <c r="C7" s="159"/>
      <c r="D7" s="159"/>
      <c r="E7" s="1"/>
      <c r="F7" s="1"/>
      <c r="G7" s="1"/>
      <c r="H7" s="1" t="s">
        <v>6</v>
      </c>
      <c r="I7" s="1"/>
      <c r="J7" s="1" t="s">
        <v>7</v>
      </c>
      <c r="K7" s="1"/>
      <c r="L7" s="1"/>
      <c r="M7" s="1"/>
      <c r="N7" s="31" t="s">
        <v>8</v>
      </c>
      <c r="O7" s="158"/>
      <c r="P7" s="31"/>
      <c r="Q7" s="31"/>
      <c r="R7" s="31"/>
      <c r="S7" s="1"/>
    </row>
    <row r="8" spans="1:19" ht="15" customHeight="1" x14ac:dyDescent="0.2">
      <c r="A8" s="1"/>
      <c r="B8" s="301"/>
      <c r="C8" s="301"/>
      <c r="D8" s="301"/>
      <c r="E8" s="1"/>
      <c r="F8" s="1"/>
      <c r="G8" s="1"/>
      <c r="H8" s="212"/>
      <c r="I8" s="1"/>
      <c r="J8" s="301"/>
      <c r="K8" s="301"/>
      <c r="L8" s="301"/>
      <c r="M8" s="1"/>
      <c r="N8" s="32" t="s">
        <v>9</v>
      </c>
      <c r="O8" s="21"/>
      <c r="P8" s="20"/>
      <c r="Q8" s="15"/>
      <c r="R8" s="20"/>
      <c r="S8" s="1"/>
    </row>
    <row r="9" spans="1:19" ht="8.5" customHeight="1" x14ac:dyDescent="0.25">
      <c r="A9" s="1"/>
      <c r="B9" s="112"/>
      <c r="C9" s="3"/>
      <c r="D9" s="3"/>
      <c r="E9" s="3"/>
      <c r="F9" s="3"/>
      <c r="G9" s="3"/>
      <c r="H9" s="3"/>
      <c r="I9" s="3"/>
      <c r="J9" s="1"/>
      <c r="K9" s="1"/>
      <c r="L9" s="1"/>
      <c r="M9" s="1"/>
      <c r="N9" s="1"/>
      <c r="O9" s="1"/>
      <c r="P9" s="1"/>
      <c r="Q9" s="1"/>
      <c r="R9" s="1"/>
      <c r="S9" s="1"/>
    </row>
    <row r="10" spans="1:19" ht="8.5" customHeight="1" x14ac:dyDescent="0.25">
      <c r="A10" s="1"/>
      <c r="B10" s="3"/>
      <c r="C10" s="3"/>
      <c r="D10" s="3"/>
      <c r="E10" s="3"/>
      <c r="F10" s="3"/>
      <c r="G10" s="3"/>
      <c r="H10" s="3"/>
      <c r="I10" s="3"/>
      <c r="J10" s="3"/>
      <c r="K10" s="3"/>
      <c r="L10" s="3"/>
      <c r="M10" s="3"/>
      <c r="N10" s="3"/>
      <c r="O10" s="3"/>
      <c r="P10" s="3"/>
      <c r="Q10" s="3"/>
      <c r="R10" s="3"/>
      <c r="S10" s="1"/>
    </row>
    <row r="11" spans="1:19" x14ac:dyDescent="0.2">
      <c r="A11" s="10"/>
      <c r="B11" s="10"/>
      <c r="C11" s="10"/>
      <c r="D11" s="97" t="s">
        <v>10</v>
      </c>
      <c r="E11" s="98"/>
      <c r="F11" s="20"/>
      <c r="G11" s="20"/>
      <c r="H11" s="20"/>
      <c r="I11" s="99"/>
      <c r="J11" s="100" t="s">
        <v>11</v>
      </c>
      <c r="K11" s="101"/>
      <c r="L11" s="102"/>
      <c r="M11" s="102"/>
      <c r="N11" s="102"/>
      <c r="O11" s="102"/>
      <c r="P11" s="17"/>
      <c r="Q11" s="17"/>
      <c r="R11" s="17"/>
      <c r="S11" s="1"/>
    </row>
    <row r="12" spans="1:19" ht="19" x14ac:dyDescent="0.25">
      <c r="A12" s="10"/>
      <c r="B12" s="10"/>
      <c r="C12" s="10"/>
      <c r="D12" s="103">
        <v>2026</v>
      </c>
      <c r="E12" s="21"/>
      <c r="F12" s="21"/>
      <c r="G12" s="21"/>
      <c r="H12" s="20"/>
      <c r="I12" s="40"/>
      <c r="J12" s="103">
        <v>2029</v>
      </c>
      <c r="K12" s="102"/>
      <c r="L12" s="102"/>
      <c r="M12" s="101"/>
      <c r="N12" s="101"/>
      <c r="O12" s="102"/>
      <c r="P12" s="102"/>
      <c r="Q12" s="102"/>
      <c r="R12" s="104"/>
      <c r="S12" s="1"/>
    </row>
    <row r="13" spans="1:19" ht="15" customHeight="1" x14ac:dyDescent="0.2">
      <c r="A13" s="42"/>
      <c r="B13" s="42"/>
      <c r="C13" s="42"/>
      <c r="D13" s="66" t="s">
        <v>12</v>
      </c>
      <c r="E13" s="66"/>
      <c r="F13" s="15" t="s">
        <v>13</v>
      </c>
      <c r="G13" s="66"/>
      <c r="H13" s="66" t="s">
        <v>14</v>
      </c>
      <c r="I13" s="126"/>
      <c r="J13" s="48" t="s">
        <v>12</v>
      </c>
      <c r="K13" s="48"/>
      <c r="L13" s="48" t="s">
        <v>13</v>
      </c>
      <c r="M13" s="48"/>
      <c r="N13" s="48" t="s">
        <v>14</v>
      </c>
      <c r="O13" s="45"/>
      <c r="P13" s="48" t="s">
        <v>15</v>
      </c>
      <c r="Q13" s="45"/>
      <c r="R13" s="45"/>
      <c r="S13" s="42"/>
    </row>
    <row r="14" spans="1:19" x14ac:dyDescent="0.2">
      <c r="A14" s="42"/>
      <c r="B14" s="127" t="s">
        <v>16</v>
      </c>
      <c r="C14" s="127"/>
      <c r="D14" s="64" t="s">
        <v>17</v>
      </c>
      <c r="E14" s="64"/>
      <c r="F14" s="63" t="s">
        <v>17</v>
      </c>
      <c r="G14" s="63"/>
      <c r="H14" s="64" t="s">
        <v>18</v>
      </c>
      <c r="I14" s="128"/>
      <c r="J14" s="47" t="s">
        <v>17</v>
      </c>
      <c r="K14" s="47"/>
      <c r="L14" s="47" t="s">
        <v>17</v>
      </c>
      <c r="M14" s="46"/>
      <c r="N14" s="47" t="s">
        <v>18</v>
      </c>
      <c r="O14" s="46"/>
      <c r="P14" s="47" t="s">
        <v>19</v>
      </c>
      <c r="Q14" s="46"/>
      <c r="R14" s="46" t="s">
        <v>20</v>
      </c>
      <c r="S14" s="42"/>
    </row>
    <row r="15" spans="1:19" ht="15" customHeight="1" x14ac:dyDescent="0.2">
      <c r="A15" s="42"/>
      <c r="B15" s="43" t="s">
        <v>21</v>
      </c>
      <c r="C15" s="42"/>
      <c r="D15" s="54">
        <v>0</v>
      </c>
      <c r="E15" s="125"/>
      <c r="F15" s="54">
        <v>0</v>
      </c>
      <c r="G15" s="125"/>
      <c r="H15" s="54">
        <v>0</v>
      </c>
      <c r="I15" s="42"/>
      <c r="J15" s="54">
        <v>0</v>
      </c>
      <c r="K15" s="57"/>
      <c r="L15" s="54">
        <v>0</v>
      </c>
      <c r="M15" s="129"/>
      <c r="N15" s="54">
        <v>0</v>
      </c>
      <c r="O15" s="58"/>
      <c r="P15" s="57"/>
      <c r="Q15" s="58"/>
      <c r="R15" s="45"/>
      <c r="S15" s="42"/>
    </row>
    <row r="16" spans="1:19" x14ac:dyDescent="0.2">
      <c r="A16" s="42"/>
      <c r="B16" s="43" t="s">
        <v>22</v>
      </c>
      <c r="C16" s="42"/>
      <c r="D16" s="125"/>
      <c r="E16" s="125"/>
      <c r="F16" s="125"/>
      <c r="G16" s="125"/>
      <c r="H16" s="125"/>
      <c r="I16" s="42"/>
      <c r="J16" s="58"/>
      <c r="K16" s="58"/>
      <c r="L16" s="58"/>
      <c r="M16" s="58"/>
      <c r="N16" s="58"/>
      <c r="O16" s="58"/>
      <c r="P16" s="57"/>
      <c r="Q16" s="58"/>
      <c r="R16" s="45"/>
      <c r="S16" s="42"/>
    </row>
    <row r="17" spans="1:19" ht="14" customHeight="1" x14ac:dyDescent="0.2">
      <c r="A17" s="42"/>
      <c r="B17" s="255" t="s">
        <v>23</v>
      </c>
      <c r="C17" s="42"/>
      <c r="D17" s="54">
        <v>0</v>
      </c>
      <c r="E17" s="125"/>
      <c r="F17" s="54">
        <v>0</v>
      </c>
      <c r="G17" s="125"/>
      <c r="H17" s="54">
        <v>0</v>
      </c>
      <c r="I17" s="42"/>
      <c r="J17" s="54">
        <v>0</v>
      </c>
      <c r="K17" s="57"/>
      <c r="L17" s="54">
        <v>0</v>
      </c>
      <c r="M17" s="129" t="s">
        <v>24</v>
      </c>
      <c r="N17" s="54">
        <v>0</v>
      </c>
      <c r="O17" s="58"/>
      <c r="P17" s="118">
        <v>10</v>
      </c>
      <c r="Q17" s="58"/>
      <c r="R17" s="52"/>
      <c r="S17" s="42"/>
    </row>
    <row r="18" spans="1:19" ht="14" customHeight="1" x14ac:dyDescent="0.2">
      <c r="A18" s="42"/>
      <c r="B18" s="255" t="s">
        <v>23</v>
      </c>
      <c r="C18" s="42"/>
      <c r="D18" s="54">
        <v>0</v>
      </c>
      <c r="E18" s="125"/>
      <c r="F18" s="54">
        <v>0</v>
      </c>
      <c r="G18" s="125"/>
      <c r="H18" s="54">
        <v>0</v>
      </c>
      <c r="I18" s="42"/>
      <c r="J18" s="54">
        <v>0</v>
      </c>
      <c r="K18" s="57"/>
      <c r="L18" s="54">
        <v>0</v>
      </c>
      <c r="M18" s="129" t="s">
        <v>24</v>
      </c>
      <c r="N18" s="54">
        <v>0</v>
      </c>
      <c r="O18" s="58"/>
      <c r="P18" s="118">
        <v>10</v>
      </c>
      <c r="Q18" s="58"/>
      <c r="R18" s="52"/>
      <c r="S18" s="42"/>
    </row>
    <row r="19" spans="1:19" ht="14" customHeight="1" x14ac:dyDescent="0.2">
      <c r="A19" s="42"/>
      <c r="B19" s="255" t="s">
        <v>23</v>
      </c>
      <c r="C19" s="42"/>
      <c r="D19" s="54">
        <v>0</v>
      </c>
      <c r="E19" s="125"/>
      <c r="F19" s="54">
        <v>0</v>
      </c>
      <c r="G19" s="125"/>
      <c r="H19" s="54">
        <v>0</v>
      </c>
      <c r="I19" s="42"/>
      <c r="J19" s="54">
        <v>0</v>
      </c>
      <c r="K19" s="57"/>
      <c r="L19" s="54">
        <v>0</v>
      </c>
      <c r="M19" s="129" t="s">
        <v>24</v>
      </c>
      <c r="N19" s="54">
        <v>0</v>
      </c>
      <c r="O19" s="58"/>
      <c r="P19" s="118">
        <v>10</v>
      </c>
      <c r="Q19" s="58"/>
      <c r="R19" s="52"/>
      <c r="S19" s="42"/>
    </row>
    <row r="20" spans="1:19" ht="14" customHeight="1" x14ac:dyDescent="0.2">
      <c r="A20" s="42"/>
      <c r="B20" s="255" t="s">
        <v>23</v>
      </c>
      <c r="C20" s="42"/>
      <c r="D20" s="54">
        <v>0</v>
      </c>
      <c r="E20" s="125"/>
      <c r="F20" s="54">
        <v>0</v>
      </c>
      <c r="G20" s="125"/>
      <c r="H20" s="54">
        <v>0</v>
      </c>
      <c r="I20" s="42"/>
      <c r="J20" s="54">
        <v>0</v>
      </c>
      <c r="K20" s="57"/>
      <c r="L20" s="54">
        <v>0</v>
      </c>
      <c r="M20" s="129" t="s">
        <v>24</v>
      </c>
      <c r="N20" s="54">
        <v>0</v>
      </c>
      <c r="O20" s="58"/>
      <c r="P20" s="118">
        <v>0</v>
      </c>
      <c r="Q20" s="58"/>
      <c r="R20" s="52"/>
      <c r="S20" s="42"/>
    </row>
    <row r="21" spans="1:19" ht="14" customHeight="1" x14ac:dyDescent="0.2">
      <c r="A21" s="42"/>
      <c r="B21" s="255" t="s">
        <v>23</v>
      </c>
      <c r="C21" s="42"/>
      <c r="D21" s="54">
        <v>0</v>
      </c>
      <c r="E21" s="125"/>
      <c r="F21" s="54">
        <v>0</v>
      </c>
      <c r="G21" s="125"/>
      <c r="H21" s="54">
        <v>0</v>
      </c>
      <c r="I21" s="42"/>
      <c r="J21" s="54">
        <v>0</v>
      </c>
      <c r="K21" s="57"/>
      <c r="L21" s="54">
        <v>0</v>
      </c>
      <c r="M21" s="129" t="s">
        <v>24</v>
      </c>
      <c r="N21" s="54">
        <v>0</v>
      </c>
      <c r="O21" s="58"/>
      <c r="P21" s="118">
        <v>0</v>
      </c>
      <c r="Q21" s="58"/>
      <c r="R21" s="52"/>
      <c r="S21" s="42"/>
    </row>
    <row r="22" spans="1:19" ht="14" customHeight="1" x14ac:dyDescent="0.2">
      <c r="A22" s="42"/>
      <c r="B22" s="255" t="s">
        <v>23</v>
      </c>
      <c r="C22" s="42"/>
      <c r="D22" s="54">
        <v>0</v>
      </c>
      <c r="E22" s="125"/>
      <c r="F22" s="54">
        <v>0</v>
      </c>
      <c r="G22" s="125"/>
      <c r="H22" s="54">
        <v>0</v>
      </c>
      <c r="I22" s="42"/>
      <c r="J22" s="54">
        <v>0</v>
      </c>
      <c r="K22" s="57"/>
      <c r="L22" s="54">
        <v>0</v>
      </c>
      <c r="M22" s="129" t="s">
        <v>24</v>
      </c>
      <c r="N22" s="54">
        <v>0</v>
      </c>
      <c r="O22" s="58"/>
      <c r="P22" s="118">
        <v>0</v>
      </c>
      <c r="Q22" s="58"/>
      <c r="R22" s="52"/>
      <c r="S22" s="42"/>
    </row>
    <row r="23" spans="1:19" ht="14" customHeight="1" x14ac:dyDescent="0.2">
      <c r="A23" s="42"/>
      <c r="B23" s="255" t="s">
        <v>23</v>
      </c>
      <c r="C23" s="42"/>
      <c r="D23" s="54">
        <v>0</v>
      </c>
      <c r="E23" s="125"/>
      <c r="F23" s="54">
        <v>0</v>
      </c>
      <c r="G23" s="125"/>
      <c r="H23" s="54">
        <v>0</v>
      </c>
      <c r="I23" s="42"/>
      <c r="J23" s="54">
        <v>0</v>
      </c>
      <c r="K23" s="57"/>
      <c r="L23" s="54">
        <v>0</v>
      </c>
      <c r="M23" s="129" t="s">
        <v>24</v>
      </c>
      <c r="N23" s="54">
        <v>0</v>
      </c>
      <c r="O23" s="58"/>
      <c r="P23" s="118">
        <v>0</v>
      </c>
      <c r="Q23" s="58"/>
      <c r="R23" s="52"/>
      <c r="S23" s="42"/>
    </row>
    <row r="24" spans="1:19" ht="14" customHeight="1" x14ac:dyDescent="0.2">
      <c r="A24" s="42"/>
      <c r="B24" s="255" t="s">
        <v>23</v>
      </c>
      <c r="C24" s="42"/>
      <c r="D24" s="54">
        <v>0</v>
      </c>
      <c r="E24" s="125"/>
      <c r="F24" s="54">
        <v>0</v>
      </c>
      <c r="G24" s="125"/>
      <c r="H24" s="54">
        <v>0</v>
      </c>
      <c r="I24" s="42"/>
      <c r="J24" s="54">
        <v>0</v>
      </c>
      <c r="K24" s="57"/>
      <c r="L24" s="54">
        <v>0</v>
      </c>
      <c r="M24" s="129" t="s">
        <v>24</v>
      </c>
      <c r="N24" s="54">
        <v>0</v>
      </c>
      <c r="O24" s="58"/>
      <c r="P24" s="118">
        <v>0</v>
      </c>
      <c r="Q24" s="58"/>
      <c r="R24" s="52"/>
      <c r="S24" s="42"/>
    </row>
    <row r="25" spans="1:19" ht="14" customHeight="1" x14ac:dyDescent="0.2">
      <c r="A25" s="42"/>
      <c r="B25" s="255" t="s">
        <v>23</v>
      </c>
      <c r="C25" s="42"/>
      <c r="D25" s="54">
        <v>0</v>
      </c>
      <c r="E25" s="125"/>
      <c r="F25" s="54">
        <v>0</v>
      </c>
      <c r="G25" s="125"/>
      <c r="H25" s="54">
        <v>0</v>
      </c>
      <c r="I25" s="42"/>
      <c r="J25" s="54">
        <v>0</v>
      </c>
      <c r="K25" s="57"/>
      <c r="L25" s="54">
        <v>0</v>
      </c>
      <c r="M25" s="129" t="s">
        <v>24</v>
      </c>
      <c r="N25" s="54">
        <v>0</v>
      </c>
      <c r="O25" s="58"/>
      <c r="P25" s="118">
        <v>0</v>
      </c>
      <c r="Q25" s="58"/>
      <c r="R25" s="52"/>
      <c r="S25" s="42"/>
    </row>
    <row r="26" spans="1:19" ht="14" customHeight="1" x14ac:dyDescent="0.2">
      <c r="A26" s="42"/>
      <c r="B26" s="255" t="s">
        <v>23</v>
      </c>
      <c r="C26" s="42"/>
      <c r="D26" s="54">
        <v>0</v>
      </c>
      <c r="E26" s="125"/>
      <c r="F26" s="54">
        <v>0</v>
      </c>
      <c r="G26" s="125"/>
      <c r="H26" s="54">
        <v>0</v>
      </c>
      <c r="I26" s="42"/>
      <c r="J26" s="54">
        <v>0</v>
      </c>
      <c r="K26" s="57"/>
      <c r="L26" s="54">
        <v>0</v>
      </c>
      <c r="M26" s="129" t="s">
        <v>24</v>
      </c>
      <c r="N26" s="54">
        <v>0</v>
      </c>
      <c r="O26" s="58"/>
      <c r="P26" s="118">
        <v>0</v>
      </c>
      <c r="Q26" s="58"/>
      <c r="R26" s="52"/>
      <c r="S26" s="42"/>
    </row>
    <row r="27" spans="1:19" ht="14" customHeight="1" x14ac:dyDescent="0.2">
      <c r="A27" s="42"/>
      <c r="B27" s="255" t="s">
        <v>23</v>
      </c>
      <c r="C27" s="42"/>
      <c r="D27" s="54">
        <v>0</v>
      </c>
      <c r="E27" s="125"/>
      <c r="F27" s="54">
        <v>0</v>
      </c>
      <c r="G27" s="125"/>
      <c r="H27" s="54">
        <v>0</v>
      </c>
      <c r="I27" s="42"/>
      <c r="J27" s="54">
        <v>0</v>
      </c>
      <c r="K27" s="57"/>
      <c r="L27" s="54">
        <v>0</v>
      </c>
      <c r="M27" s="129" t="s">
        <v>24</v>
      </c>
      <c r="N27" s="54">
        <v>0</v>
      </c>
      <c r="O27" s="58"/>
      <c r="P27" s="118">
        <v>0</v>
      </c>
      <c r="Q27" s="58"/>
      <c r="R27" s="52"/>
      <c r="S27" s="42"/>
    </row>
    <row r="28" spans="1:19" ht="4" customHeight="1" x14ac:dyDescent="0.2">
      <c r="A28" s="42"/>
      <c r="B28" s="128"/>
      <c r="C28" s="128"/>
      <c r="D28" s="63"/>
      <c r="E28" s="63"/>
      <c r="F28" s="63"/>
      <c r="G28" s="63"/>
      <c r="H28" s="63"/>
      <c r="I28" s="128"/>
      <c r="J28" s="62"/>
      <c r="K28" s="62"/>
      <c r="L28" s="62"/>
      <c r="M28" s="62"/>
      <c r="N28" s="62"/>
      <c r="O28" s="62"/>
      <c r="P28" s="62"/>
      <c r="Q28" s="62"/>
      <c r="R28" s="62"/>
      <c r="S28" s="42"/>
    </row>
    <row r="29" spans="1:19" x14ac:dyDescent="0.2">
      <c r="A29" s="42"/>
      <c r="B29" s="127" t="s">
        <v>25</v>
      </c>
      <c r="C29" s="128"/>
      <c r="D29" s="119">
        <f>SUM(D17:D28)</f>
        <v>0</v>
      </c>
      <c r="E29" s="214"/>
      <c r="F29" s="119">
        <f>SUM(F17:F28)</f>
        <v>0</v>
      </c>
      <c r="G29" s="214"/>
      <c r="H29" s="119">
        <f>SUM(H17:H28)</f>
        <v>0</v>
      </c>
      <c r="I29" s="128"/>
      <c r="J29" s="120">
        <f>SUM(J17:J28)</f>
        <v>0</v>
      </c>
      <c r="K29" s="62"/>
      <c r="L29" s="120">
        <f>SUM(L17:L28)</f>
        <v>0</v>
      </c>
      <c r="M29" s="62"/>
      <c r="N29" s="120">
        <f>SUM(N17:N28)</f>
        <v>0</v>
      </c>
      <c r="O29" s="62"/>
      <c r="P29" s="62"/>
      <c r="Q29" s="62"/>
      <c r="R29" s="62"/>
      <c r="S29" s="42"/>
    </row>
    <row r="30" spans="1:19" x14ac:dyDescent="0.2">
      <c r="A30" s="42"/>
      <c r="B30" s="5" t="s">
        <v>26</v>
      </c>
      <c r="C30" s="5"/>
      <c r="D30" s="240">
        <f>D15+D29</f>
        <v>0</v>
      </c>
      <c r="E30" s="232"/>
      <c r="F30" s="240">
        <f>F15+F29</f>
        <v>0</v>
      </c>
      <c r="G30" s="232"/>
      <c r="H30" s="240">
        <f>H15+H29</f>
        <v>0</v>
      </c>
      <c r="I30" s="7"/>
      <c r="J30" s="241">
        <f>J15+J29</f>
        <v>0</v>
      </c>
      <c r="K30" s="179"/>
      <c r="L30" s="241">
        <f>L15+L29</f>
        <v>0</v>
      </c>
      <c r="M30" s="242"/>
      <c r="N30" s="241">
        <f>N15+N29</f>
        <v>0</v>
      </c>
      <c r="O30" s="71"/>
      <c r="P30" s="71"/>
      <c r="Q30" s="71"/>
      <c r="R30" s="130"/>
      <c r="S30" s="42"/>
    </row>
    <row r="31" spans="1:19" hidden="1" x14ac:dyDescent="0.2">
      <c r="A31" s="42"/>
      <c r="B31" s="42"/>
      <c r="C31" s="42"/>
      <c r="D31" s="195" t="e">
        <f>((D30-D15)+(F30-F15))/(D30+F30)</f>
        <v>#DIV/0!</v>
      </c>
      <c r="E31" s="42"/>
      <c r="F31" s="42"/>
      <c r="G31" s="42"/>
      <c r="H31" s="198" t="e">
        <f>(H30-H15)/H30</f>
        <v>#DIV/0!</v>
      </c>
      <c r="I31" s="131"/>
      <c r="J31" s="195" t="e">
        <f>((J30-J15)+(L30-L15))/(J30+L30)</f>
        <v>#DIV/0!</v>
      </c>
      <c r="K31" s="42"/>
      <c r="L31" s="42"/>
      <c r="M31" s="132"/>
      <c r="N31" s="198" t="e">
        <f>(N30-N15)/N30</f>
        <v>#DIV/0!</v>
      </c>
      <c r="O31" s="132"/>
      <c r="P31" s="131"/>
      <c r="Q31" s="131"/>
      <c r="R31" s="131"/>
      <c r="S31" s="42"/>
    </row>
    <row r="32" spans="1:19" hidden="1" x14ac:dyDescent="0.2">
      <c r="A32" s="42"/>
      <c r="B32" s="42"/>
      <c r="C32" s="42"/>
      <c r="D32" s="193">
        <f>IFERROR(D31,0)</f>
        <v>0</v>
      </c>
      <c r="E32" s="42"/>
      <c r="F32" s="42"/>
      <c r="G32" s="42"/>
      <c r="H32" s="199">
        <f>IFERROR(H31,0)</f>
        <v>0</v>
      </c>
      <c r="I32" s="131"/>
      <c r="J32" s="193">
        <f>IFERROR(J31,0)</f>
        <v>0</v>
      </c>
      <c r="K32" s="42"/>
      <c r="L32" s="42"/>
      <c r="M32" s="132"/>
      <c r="N32" s="199">
        <f>IFERROR(N31,0)</f>
        <v>0</v>
      </c>
      <c r="O32" s="132"/>
      <c r="P32" s="131"/>
      <c r="Q32" s="131"/>
      <c r="R32" s="131"/>
      <c r="S32" s="42"/>
    </row>
    <row r="33" spans="1:19" x14ac:dyDescent="0.2">
      <c r="A33" s="42"/>
      <c r="B33" s="171" t="s">
        <v>27</v>
      </c>
      <c r="C33" s="42"/>
      <c r="D33" s="303">
        <f>IF(D32=0,0,((D30-D15)+(F30-F15))/(D30+F30))</f>
        <v>0</v>
      </c>
      <c r="E33" s="303"/>
      <c r="F33" s="303"/>
      <c r="G33" s="42"/>
      <c r="H33" s="256">
        <f>IF(H32=0,0,(H30-H15)/H30)</f>
        <v>0</v>
      </c>
      <c r="I33" s="197"/>
      <c r="J33" s="303">
        <f>IF(J32=0,0,((J30-J15)+(L30-L15))/(J30+L30))</f>
        <v>0</v>
      </c>
      <c r="K33" s="303"/>
      <c r="L33" s="303"/>
      <c r="M33" s="132"/>
      <c r="N33" s="256">
        <f>IF(N32=0,0,(N30-N15)/N30)</f>
        <v>0</v>
      </c>
      <c r="O33" s="132"/>
      <c r="P33" s="131"/>
      <c r="Q33" s="131"/>
      <c r="R33" s="131"/>
      <c r="S33" s="42"/>
    </row>
    <row r="34" spans="1:19" x14ac:dyDescent="0.2">
      <c r="A34" s="42"/>
      <c r="B34" s="171"/>
      <c r="C34" s="42"/>
      <c r="D34" s="196"/>
      <c r="E34" s="196"/>
      <c r="F34" s="196"/>
      <c r="G34" s="42"/>
      <c r="H34" s="196"/>
      <c r="I34" s="197"/>
      <c r="J34" s="196"/>
      <c r="K34" s="196"/>
      <c r="L34" s="196"/>
      <c r="M34" s="132"/>
      <c r="N34" s="196"/>
      <c r="O34" s="132"/>
      <c r="P34" s="131"/>
      <c r="Q34" s="131"/>
      <c r="R34" s="131"/>
      <c r="S34" s="42"/>
    </row>
    <row r="35" spans="1:19" x14ac:dyDescent="0.2">
      <c r="A35" s="42"/>
      <c r="B35" s="42"/>
      <c r="C35" s="42"/>
      <c r="D35" s="66" t="s">
        <v>12</v>
      </c>
      <c r="E35" s="66"/>
      <c r="F35" s="15" t="s">
        <v>13</v>
      </c>
      <c r="G35" s="66"/>
      <c r="H35" s="66" t="s">
        <v>14</v>
      </c>
      <c r="I35" s="126"/>
      <c r="J35" s="48" t="s">
        <v>12</v>
      </c>
      <c r="K35" s="48"/>
      <c r="L35" s="48" t="s">
        <v>13</v>
      </c>
      <c r="M35" s="48"/>
      <c r="N35" s="48" t="s">
        <v>14</v>
      </c>
      <c r="O35" s="45"/>
      <c r="P35" s="48" t="s">
        <v>15</v>
      </c>
      <c r="Q35" s="45"/>
      <c r="R35" s="45"/>
      <c r="S35" s="42"/>
    </row>
    <row r="36" spans="1:19" x14ac:dyDescent="0.2">
      <c r="A36" s="42"/>
      <c r="B36" s="127" t="s">
        <v>28</v>
      </c>
      <c r="C36" s="127"/>
      <c r="D36" s="64" t="s">
        <v>17</v>
      </c>
      <c r="E36" s="64"/>
      <c r="F36" s="63" t="s">
        <v>17</v>
      </c>
      <c r="G36" s="63"/>
      <c r="H36" s="64" t="s">
        <v>18</v>
      </c>
      <c r="I36" s="128"/>
      <c r="J36" s="47" t="s">
        <v>17</v>
      </c>
      <c r="K36" s="47"/>
      <c r="L36" s="47" t="s">
        <v>17</v>
      </c>
      <c r="M36" s="46"/>
      <c r="N36" s="47" t="s">
        <v>18</v>
      </c>
      <c r="O36" s="46"/>
      <c r="P36" s="47" t="s">
        <v>19</v>
      </c>
      <c r="Q36" s="46"/>
      <c r="R36" s="46" t="s">
        <v>20</v>
      </c>
      <c r="S36" s="42"/>
    </row>
    <row r="37" spans="1:19" ht="14" customHeight="1" x14ac:dyDescent="0.2">
      <c r="A37" s="42"/>
      <c r="B37" s="255" t="s">
        <v>23</v>
      </c>
      <c r="C37" s="42"/>
      <c r="D37" s="54">
        <v>0</v>
      </c>
      <c r="E37" s="125"/>
      <c r="F37" s="54">
        <v>0</v>
      </c>
      <c r="G37" s="125"/>
      <c r="H37" s="54">
        <v>0</v>
      </c>
      <c r="I37" s="42"/>
      <c r="J37" s="54">
        <v>0</v>
      </c>
      <c r="K37" s="57"/>
      <c r="L37" s="54">
        <v>0</v>
      </c>
      <c r="M37" s="129" t="s">
        <v>24</v>
      </c>
      <c r="N37" s="54">
        <v>0</v>
      </c>
      <c r="O37" s="58"/>
      <c r="P37" s="118">
        <v>10</v>
      </c>
      <c r="Q37" s="58"/>
      <c r="R37" s="52"/>
      <c r="S37" s="42"/>
    </row>
    <row r="38" spans="1:19" ht="14" customHeight="1" x14ac:dyDescent="0.2">
      <c r="A38" s="42"/>
      <c r="B38" s="255" t="s">
        <v>23</v>
      </c>
      <c r="C38" s="42"/>
      <c r="D38" s="54">
        <v>0</v>
      </c>
      <c r="E38" s="125"/>
      <c r="F38" s="54">
        <v>0</v>
      </c>
      <c r="G38" s="125"/>
      <c r="H38" s="54">
        <v>0</v>
      </c>
      <c r="I38" s="42"/>
      <c r="J38" s="54">
        <v>0</v>
      </c>
      <c r="K38" s="57"/>
      <c r="L38" s="54">
        <v>0</v>
      </c>
      <c r="M38" s="129" t="s">
        <v>24</v>
      </c>
      <c r="N38" s="54">
        <v>0</v>
      </c>
      <c r="O38" s="58"/>
      <c r="P38" s="118">
        <v>10</v>
      </c>
      <c r="Q38" s="58"/>
      <c r="R38" s="52"/>
      <c r="S38" s="42"/>
    </row>
    <row r="39" spans="1:19" ht="14" customHeight="1" x14ac:dyDescent="0.2">
      <c r="A39" s="42"/>
      <c r="B39" s="255" t="s">
        <v>23</v>
      </c>
      <c r="C39" s="42"/>
      <c r="D39" s="54">
        <v>0</v>
      </c>
      <c r="E39" s="125"/>
      <c r="F39" s="54">
        <v>0</v>
      </c>
      <c r="G39" s="125"/>
      <c r="H39" s="54">
        <v>0</v>
      </c>
      <c r="I39" s="42"/>
      <c r="J39" s="54">
        <v>0</v>
      </c>
      <c r="K39" s="57"/>
      <c r="L39" s="54">
        <v>0</v>
      </c>
      <c r="M39" s="129" t="s">
        <v>24</v>
      </c>
      <c r="N39" s="54">
        <v>0</v>
      </c>
      <c r="O39" s="58"/>
      <c r="P39" s="118">
        <v>10</v>
      </c>
      <c r="Q39" s="58"/>
      <c r="R39" s="52"/>
      <c r="S39" s="42"/>
    </row>
    <row r="40" spans="1:19" ht="14" customHeight="1" x14ac:dyDescent="0.2">
      <c r="A40" s="42"/>
      <c r="B40" s="255" t="s">
        <v>23</v>
      </c>
      <c r="C40" s="42"/>
      <c r="D40" s="54">
        <v>0</v>
      </c>
      <c r="E40" s="125"/>
      <c r="F40" s="54">
        <v>0</v>
      </c>
      <c r="G40" s="125"/>
      <c r="H40" s="54">
        <v>0</v>
      </c>
      <c r="I40" s="42"/>
      <c r="J40" s="54">
        <v>0</v>
      </c>
      <c r="K40" s="57"/>
      <c r="L40" s="54">
        <v>0</v>
      </c>
      <c r="M40" s="129" t="s">
        <v>24</v>
      </c>
      <c r="N40" s="54">
        <v>0</v>
      </c>
      <c r="O40" s="58"/>
      <c r="P40" s="118">
        <v>0</v>
      </c>
      <c r="Q40" s="58"/>
      <c r="R40" s="52"/>
      <c r="S40" s="42"/>
    </row>
    <row r="41" spans="1:19" ht="14" customHeight="1" x14ac:dyDescent="0.2">
      <c r="A41" s="42"/>
      <c r="B41" s="255" t="s">
        <v>23</v>
      </c>
      <c r="C41" s="42"/>
      <c r="D41" s="54">
        <v>0</v>
      </c>
      <c r="E41" s="125"/>
      <c r="F41" s="54">
        <v>0</v>
      </c>
      <c r="G41" s="125"/>
      <c r="H41" s="54">
        <v>0</v>
      </c>
      <c r="I41" s="42"/>
      <c r="J41" s="54">
        <v>0</v>
      </c>
      <c r="K41" s="57"/>
      <c r="L41" s="54">
        <v>0</v>
      </c>
      <c r="M41" s="129" t="s">
        <v>24</v>
      </c>
      <c r="N41" s="54">
        <v>0</v>
      </c>
      <c r="O41" s="58"/>
      <c r="P41" s="118">
        <v>0</v>
      </c>
      <c r="Q41" s="58"/>
      <c r="R41" s="52"/>
      <c r="S41" s="42"/>
    </row>
    <row r="42" spans="1:19" ht="4.5" customHeight="1" x14ac:dyDescent="0.2">
      <c r="A42" s="42"/>
      <c r="B42" s="128"/>
      <c r="C42" s="128"/>
      <c r="D42" s="63"/>
      <c r="E42" s="63"/>
      <c r="F42" s="63"/>
      <c r="G42" s="63"/>
      <c r="H42" s="63"/>
      <c r="I42" s="128"/>
      <c r="J42" s="62"/>
      <c r="K42" s="62"/>
      <c r="L42" s="62"/>
      <c r="M42" s="62"/>
      <c r="N42" s="62"/>
      <c r="O42" s="62"/>
      <c r="P42" s="62"/>
      <c r="Q42" s="62"/>
      <c r="R42" s="62"/>
      <c r="S42" s="42"/>
    </row>
    <row r="43" spans="1:19" x14ac:dyDescent="0.2">
      <c r="A43" s="42"/>
      <c r="B43" s="127" t="s">
        <v>29</v>
      </c>
      <c r="C43" s="127"/>
      <c r="D43" s="119">
        <f>SUM(D37:D41)</f>
        <v>0</v>
      </c>
      <c r="E43" s="69"/>
      <c r="F43" s="119">
        <f>SUM(F37:F41)</f>
        <v>0</v>
      </c>
      <c r="G43" s="69"/>
      <c r="H43" s="119">
        <f>SUM(H37:H41)</f>
        <v>0</v>
      </c>
      <c r="I43" s="128"/>
      <c r="J43" s="120">
        <f>SUM(J37:J41)</f>
        <v>0</v>
      </c>
      <c r="K43" s="62"/>
      <c r="L43" s="120">
        <f>SUM(L37:L41)</f>
        <v>0</v>
      </c>
      <c r="M43" s="71"/>
      <c r="N43" s="120">
        <f>SUM(N37:N41)</f>
        <v>0</v>
      </c>
      <c r="O43" s="71"/>
      <c r="P43" s="71"/>
      <c r="Q43" s="71"/>
      <c r="R43" s="130"/>
      <c r="S43" s="42"/>
    </row>
    <row r="44" spans="1:19" ht="4.5" customHeight="1" x14ac:dyDescent="0.2">
      <c r="A44" s="42"/>
      <c r="B44" s="42"/>
      <c r="C44" s="42"/>
      <c r="D44" s="15"/>
      <c r="E44" s="15"/>
      <c r="F44" s="15"/>
      <c r="G44" s="15"/>
      <c r="H44" s="15"/>
      <c r="I44" s="42"/>
      <c r="J44" s="45"/>
      <c r="K44" s="45"/>
      <c r="L44" s="45"/>
      <c r="M44" s="45"/>
      <c r="N44" s="45"/>
      <c r="O44" s="45"/>
      <c r="P44" s="57"/>
      <c r="Q44" s="57"/>
      <c r="R44" s="57"/>
      <c r="S44" s="42"/>
    </row>
    <row r="45" spans="1:19" ht="16" thickBot="1" x14ac:dyDescent="0.25">
      <c r="A45" s="42"/>
      <c r="B45" s="234" t="s">
        <v>30</v>
      </c>
      <c r="C45" s="235"/>
      <c r="D45" s="236">
        <f>D30+D43</f>
        <v>0</v>
      </c>
      <c r="E45" s="237"/>
      <c r="F45" s="236">
        <f>F30+F43</f>
        <v>0</v>
      </c>
      <c r="G45" s="237"/>
      <c r="H45" s="236">
        <f>H30+H43</f>
        <v>0</v>
      </c>
      <c r="I45" s="235"/>
      <c r="J45" s="238">
        <f>J30+J43</f>
        <v>0</v>
      </c>
      <c r="K45" s="239"/>
      <c r="L45" s="238">
        <f>L30+L43</f>
        <v>0</v>
      </c>
      <c r="M45" s="239"/>
      <c r="N45" s="238">
        <f>N30+N43</f>
        <v>0</v>
      </c>
      <c r="O45" s="209"/>
      <c r="P45" s="210"/>
      <c r="Q45" s="210"/>
      <c r="R45" s="210"/>
      <c r="S45" s="42"/>
    </row>
    <row r="46" spans="1:19" x14ac:dyDescent="0.2">
      <c r="A46" s="42"/>
      <c r="B46" s="171"/>
      <c r="C46" s="42"/>
      <c r="D46" s="302"/>
      <c r="E46" s="302"/>
      <c r="F46" s="302"/>
      <c r="G46" s="42"/>
      <c r="H46" s="196"/>
      <c r="I46" s="197"/>
      <c r="J46" s="302"/>
      <c r="K46" s="302"/>
      <c r="L46" s="302"/>
      <c r="M46" s="132"/>
      <c r="N46" s="196"/>
      <c r="O46" s="132"/>
      <c r="P46" s="131"/>
      <c r="Q46" s="131"/>
      <c r="R46" s="131"/>
      <c r="S46" s="42"/>
    </row>
    <row r="47" spans="1:19" x14ac:dyDescent="0.2">
      <c r="A47" s="42"/>
      <c r="B47" s="42"/>
      <c r="C47" s="42"/>
      <c r="D47" s="42"/>
      <c r="E47" s="42"/>
      <c r="F47" s="42"/>
      <c r="G47" s="42"/>
      <c r="H47" s="131"/>
      <c r="I47" s="131"/>
      <c r="J47" s="131"/>
      <c r="K47" s="131"/>
      <c r="L47" s="132"/>
      <c r="M47" s="132"/>
      <c r="N47" s="132"/>
      <c r="O47" s="132"/>
      <c r="P47" s="131"/>
      <c r="Q47" s="131"/>
      <c r="R47" s="131"/>
      <c r="S47" s="42"/>
    </row>
    <row r="48" spans="1:19" x14ac:dyDescent="0.2">
      <c r="A48" s="42"/>
      <c r="B48" s="42"/>
      <c r="C48" s="42"/>
      <c r="D48" s="133" t="s">
        <v>10</v>
      </c>
      <c r="E48" s="134"/>
      <c r="F48" s="134"/>
      <c r="G48" s="135"/>
      <c r="H48" s="135"/>
      <c r="I48" s="135"/>
      <c r="J48" s="72" t="s">
        <v>11</v>
      </c>
      <c r="K48" s="57"/>
      <c r="L48" s="136"/>
      <c r="M48" s="136"/>
      <c r="N48" s="136"/>
      <c r="O48" s="136"/>
      <c r="P48" s="57"/>
      <c r="Q48" s="57"/>
      <c r="R48" s="57"/>
      <c r="S48" s="42"/>
    </row>
    <row r="49" spans="1:20" ht="19" x14ac:dyDescent="0.25">
      <c r="A49" s="42"/>
      <c r="B49" s="42"/>
      <c r="C49" s="42"/>
      <c r="D49" s="105">
        <f>D12</f>
        <v>2026</v>
      </c>
      <c r="E49" s="138"/>
      <c r="F49" s="138"/>
      <c r="G49" s="131"/>
      <c r="H49" s="131"/>
      <c r="I49" s="131"/>
      <c r="J49" s="106">
        <f>J12</f>
        <v>2029</v>
      </c>
      <c r="K49" s="45"/>
      <c r="L49" s="45"/>
      <c r="M49" s="45"/>
      <c r="N49" s="45"/>
      <c r="O49" s="45"/>
      <c r="P49" s="45"/>
      <c r="Q49" s="45"/>
      <c r="R49" s="45"/>
      <c r="S49" s="42"/>
    </row>
    <row r="50" spans="1:20" ht="4.5" customHeight="1" x14ac:dyDescent="0.2">
      <c r="A50" s="42"/>
      <c r="B50" s="42"/>
      <c r="C50" s="42"/>
      <c r="D50" s="137"/>
      <c r="E50" s="138"/>
      <c r="F50" s="138"/>
      <c r="G50" s="131"/>
      <c r="H50" s="131"/>
      <c r="I50" s="131"/>
      <c r="J50" s="139"/>
      <c r="K50" s="45"/>
      <c r="L50" s="45"/>
      <c r="M50" s="45"/>
      <c r="N50" s="45"/>
      <c r="O50" s="45"/>
      <c r="P50" s="45"/>
      <c r="Q50" s="45"/>
      <c r="R50" s="45"/>
      <c r="S50" s="42"/>
    </row>
    <row r="51" spans="1:20" ht="10" customHeight="1" x14ac:dyDescent="0.2">
      <c r="A51" s="42"/>
      <c r="B51" s="42"/>
      <c r="C51" s="42"/>
      <c r="D51" s="66"/>
      <c r="E51" s="15"/>
      <c r="F51" s="15"/>
      <c r="G51" s="42"/>
      <c r="H51" s="42"/>
      <c r="I51" s="42"/>
      <c r="J51" s="57"/>
      <c r="K51" s="45"/>
      <c r="L51" s="140"/>
      <c r="M51" s="140"/>
      <c r="N51" s="140"/>
      <c r="O51" s="140"/>
      <c r="P51" s="48" t="s">
        <v>31</v>
      </c>
      <c r="Q51" s="140"/>
      <c r="R51" s="45"/>
      <c r="S51" s="42"/>
    </row>
    <row r="52" spans="1:20" x14ac:dyDescent="0.2">
      <c r="A52" s="42"/>
      <c r="B52" s="127" t="s">
        <v>32</v>
      </c>
      <c r="C52" s="127"/>
      <c r="D52" s="69" t="s">
        <v>33</v>
      </c>
      <c r="E52" s="65"/>
      <c r="F52" s="65"/>
      <c r="G52" s="141"/>
      <c r="H52" s="141"/>
      <c r="I52" s="141"/>
      <c r="J52" s="62" t="s">
        <v>33</v>
      </c>
      <c r="K52" s="46"/>
      <c r="L52" s="71"/>
      <c r="M52" s="71"/>
      <c r="N52" s="71"/>
      <c r="O52" s="71"/>
      <c r="P52" s="47" t="s">
        <v>19</v>
      </c>
      <c r="Q52" s="71"/>
      <c r="R52" s="46" t="s">
        <v>34</v>
      </c>
      <c r="S52" s="42"/>
    </row>
    <row r="53" spans="1:20" ht="14" customHeight="1" x14ac:dyDescent="0.2">
      <c r="A53" s="42"/>
      <c r="B53" s="42" t="s">
        <v>35</v>
      </c>
      <c r="C53" s="42"/>
      <c r="D53" s="118">
        <v>0</v>
      </c>
      <c r="E53" s="125"/>
      <c r="F53" s="125"/>
      <c r="G53" s="113"/>
      <c r="H53" s="42" t="s">
        <v>35</v>
      </c>
      <c r="I53" s="113"/>
      <c r="J53" s="118">
        <v>0</v>
      </c>
      <c r="K53" s="58"/>
      <c r="L53" s="45"/>
      <c r="M53" s="45"/>
      <c r="N53" s="45"/>
      <c r="O53" s="58"/>
      <c r="P53" s="118">
        <v>0</v>
      </c>
      <c r="Q53" s="114"/>
      <c r="R53" s="118"/>
      <c r="S53" s="42"/>
    </row>
    <row r="54" spans="1:20" ht="14" customHeight="1" x14ac:dyDescent="0.2">
      <c r="A54" s="42"/>
      <c r="B54" s="42" t="s">
        <v>35</v>
      </c>
      <c r="C54" s="42"/>
      <c r="D54" s="118">
        <v>0</v>
      </c>
      <c r="E54" s="125"/>
      <c r="F54" s="125"/>
      <c r="G54" s="113"/>
      <c r="H54" s="42" t="s">
        <v>35</v>
      </c>
      <c r="I54" s="113"/>
      <c r="J54" s="122">
        <v>0</v>
      </c>
      <c r="K54" s="58"/>
      <c r="L54" s="45"/>
      <c r="M54" s="45"/>
      <c r="N54" s="45"/>
      <c r="O54" s="58"/>
      <c r="P54" s="118">
        <v>0</v>
      </c>
      <c r="Q54" s="114"/>
      <c r="R54" s="118"/>
      <c r="S54" s="42"/>
    </row>
    <row r="55" spans="1:20" ht="14" customHeight="1" x14ac:dyDescent="0.2">
      <c r="A55" s="42"/>
      <c r="B55" s="42" t="s">
        <v>35</v>
      </c>
      <c r="C55" s="42"/>
      <c r="D55" s="118">
        <v>0</v>
      </c>
      <c r="E55" s="125"/>
      <c r="F55" s="125"/>
      <c r="G55" s="113"/>
      <c r="H55" s="42" t="s">
        <v>35</v>
      </c>
      <c r="I55" s="113"/>
      <c r="J55" s="118">
        <v>0</v>
      </c>
      <c r="K55" s="58"/>
      <c r="L55" s="45"/>
      <c r="M55" s="45"/>
      <c r="N55" s="45"/>
      <c r="O55" s="58"/>
      <c r="P55" s="118">
        <v>0</v>
      </c>
      <c r="Q55" s="114"/>
      <c r="R55" s="118"/>
      <c r="S55" s="42"/>
    </row>
    <row r="56" spans="1:20" ht="14" customHeight="1" x14ac:dyDescent="0.2">
      <c r="A56" s="42"/>
      <c r="B56" s="56" t="s">
        <v>36</v>
      </c>
      <c r="C56" s="42"/>
      <c r="D56" s="118">
        <v>0</v>
      </c>
      <c r="E56" s="125"/>
      <c r="F56" s="125"/>
      <c r="G56" s="113"/>
      <c r="H56" s="56" t="s">
        <v>36</v>
      </c>
      <c r="I56" s="113"/>
      <c r="J56" s="118">
        <v>0</v>
      </c>
      <c r="K56" s="58"/>
      <c r="L56" s="45"/>
      <c r="M56" s="45"/>
      <c r="N56" s="45"/>
      <c r="O56" s="58"/>
      <c r="P56" s="118">
        <v>0</v>
      </c>
      <c r="Q56" s="114"/>
      <c r="R56" s="118"/>
      <c r="S56" s="42"/>
    </row>
    <row r="57" spans="1:20" x14ac:dyDescent="0.2">
      <c r="A57" s="42"/>
      <c r="B57" s="127"/>
      <c r="C57" s="127"/>
      <c r="D57" s="65"/>
      <c r="E57" s="65"/>
      <c r="F57" s="65"/>
      <c r="G57" s="141"/>
      <c r="H57" s="141"/>
      <c r="I57" s="141"/>
      <c r="J57" s="71"/>
      <c r="K57" s="71"/>
      <c r="L57" s="71"/>
      <c r="M57" s="71"/>
      <c r="N57" s="71"/>
      <c r="O57" s="71"/>
      <c r="P57" s="71"/>
      <c r="Q57" s="71"/>
      <c r="R57" s="130"/>
      <c r="S57" s="42"/>
    </row>
    <row r="58" spans="1:20" x14ac:dyDescent="0.2">
      <c r="A58" s="42"/>
      <c r="B58" s="243" t="s">
        <v>37</v>
      </c>
      <c r="C58" s="244"/>
      <c r="D58" s="245">
        <f>SUM(D53:D56)</f>
        <v>0</v>
      </c>
      <c r="E58" s="246"/>
      <c r="F58" s="246"/>
      <c r="G58" s="243"/>
      <c r="H58" s="243" t="s">
        <v>37</v>
      </c>
      <c r="I58" s="243"/>
      <c r="J58" s="247">
        <f>SUM(J53:J56)</f>
        <v>0</v>
      </c>
      <c r="K58" s="143"/>
      <c r="L58" s="143"/>
      <c r="M58" s="143"/>
      <c r="N58" s="143"/>
      <c r="O58" s="143"/>
      <c r="P58" s="143"/>
      <c r="Q58" s="143"/>
      <c r="R58" s="143"/>
      <c r="S58" s="42"/>
    </row>
    <row r="59" spans="1:20" x14ac:dyDescent="0.2">
      <c r="A59" s="42"/>
      <c r="B59" s="42"/>
      <c r="C59" s="42"/>
      <c r="D59" s="42"/>
      <c r="E59" s="42"/>
      <c r="F59" s="42"/>
      <c r="G59" s="42"/>
      <c r="H59" s="42"/>
      <c r="I59" s="42"/>
      <c r="J59" s="42"/>
      <c r="K59" s="42"/>
      <c r="L59" s="42"/>
      <c r="M59" s="42"/>
      <c r="N59" s="42"/>
      <c r="O59" s="42"/>
      <c r="P59" s="42"/>
      <c r="Q59" s="42"/>
      <c r="R59" s="42"/>
      <c r="S59" s="42"/>
    </row>
    <row r="60" spans="1:20" x14ac:dyDescent="0.2">
      <c r="A60" s="42"/>
      <c r="B60" s="144" t="s">
        <v>38</v>
      </c>
      <c r="C60" s="42"/>
      <c r="D60" s="42"/>
      <c r="E60" s="42"/>
      <c r="F60" s="42"/>
      <c r="G60" s="42"/>
      <c r="H60" s="42"/>
      <c r="I60" s="42"/>
      <c r="J60" s="82" t="s">
        <v>39</v>
      </c>
      <c r="K60" s="70"/>
      <c r="L60" s="82"/>
      <c r="M60" s="82"/>
      <c r="N60" s="82" t="s">
        <v>40</v>
      </c>
      <c r="O60" s="70"/>
      <c r="P60" s="42"/>
      <c r="Q60" s="42"/>
      <c r="R60" s="42"/>
      <c r="S60" s="42"/>
    </row>
    <row r="61" spans="1:20" x14ac:dyDescent="0.2">
      <c r="A61" s="42"/>
      <c r="B61" s="42"/>
      <c r="C61" s="42"/>
      <c r="D61" s="42"/>
      <c r="E61" s="42"/>
      <c r="F61" s="42"/>
      <c r="G61" s="42"/>
      <c r="H61" s="42"/>
      <c r="I61" s="42"/>
      <c r="J61" s="42"/>
      <c r="K61" s="42"/>
      <c r="L61" s="42"/>
      <c r="M61" s="42"/>
      <c r="N61" s="42"/>
      <c r="O61" s="42"/>
      <c r="P61" s="42"/>
      <c r="Q61" s="42"/>
      <c r="R61" s="42"/>
      <c r="S61" s="42"/>
      <c r="T61" s="107"/>
    </row>
    <row r="62" spans="1:20" x14ac:dyDescent="0.2">
      <c r="A62" s="42"/>
      <c r="B62" s="145" t="s">
        <v>41</v>
      </c>
      <c r="C62" s="42"/>
      <c r="D62" s="42"/>
      <c r="E62" s="42"/>
      <c r="F62" s="42"/>
      <c r="G62" s="42"/>
      <c r="H62" s="42"/>
      <c r="I62" s="42"/>
      <c r="J62" s="42"/>
      <c r="K62" s="42"/>
      <c r="L62" s="42"/>
      <c r="M62" s="42"/>
      <c r="N62" s="42"/>
      <c r="O62" s="42"/>
      <c r="P62" s="42"/>
      <c r="Q62" s="42"/>
      <c r="R62" s="42"/>
      <c r="S62" s="42"/>
    </row>
    <row r="63" spans="1:20" x14ac:dyDescent="0.2">
      <c r="A63" s="42"/>
      <c r="B63" s="42"/>
      <c r="C63" s="42"/>
      <c r="D63" s="42"/>
      <c r="E63" s="42"/>
      <c r="F63" s="42"/>
      <c r="G63" s="42"/>
      <c r="H63" s="42"/>
      <c r="I63" s="42"/>
      <c r="J63" s="42"/>
      <c r="K63" s="42"/>
      <c r="L63" s="42"/>
      <c r="M63" s="42"/>
      <c r="N63" s="42"/>
      <c r="O63" s="42"/>
      <c r="P63" s="42"/>
      <c r="Q63" s="42"/>
      <c r="R63" s="42"/>
      <c r="S63" s="42"/>
    </row>
    <row r="64" spans="1:20" x14ac:dyDescent="0.2">
      <c r="A64" s="42"/>
      <c r="B64" s="42"/>
      <c r="C64" s="42"/>
      <c r="D64" s="42"/>
      <c r="E64" s="42"/>
      <c r="F64" s="42"/>
      <c r="G64" s="42"/>
      <c r="H64" s="42"/>
      <c r="I64" s="42"/>
      <c r="J64" s="42"/>
      <c r="K64" s="42"/>
      <c r="L64" s="42"/>
      <c r="M64" s="42"/>
      <c r="N64" s="42"/>
      <c r="O64" s="42"/>
      <c r="P64" s="42"/>
      <c r="Q64" s="42"/>
      <c r="R64" s="42"/>
      <c r="S64" s="42"/>
    </row>
    <row r="65" spans="1:19" x14ac:dyDescent="0.2">
      <c r="A65" s="42"/>
      <c r="B65" s="42"/>
      <c r="C65" s="42"/>
      <c r="D65" s="42"/>
      <c r="E65" s="42"/>
      <c r="F65" s="42"/>
      <c r="G65" s="42"/>
      <c r="H65" s="42"/>
      <c r="I65" s="42"/>
      <c r="J65" s="42"/>
      <c r="K65" s="42"/>
      <c r="L65" s="42"/>
      <c r="M65" s="42"/>
      <c r="N65" s="42"/>
      <c r="O65" s="42"/>
      <c r="P65" s="42"/>
      <c r="Q65" s="42"/>
      <c r="R65" s="42"/>
      <c r="S65" s="42"/>
    </row>
    <row r="66" spans="1:19" x14ac:dyDescent="0.2">
      <c r="A66" s="42"/>
      <c r="B66" s="42"/>
      <c r="C66" s="42"/>
      <c r="D66" s="42"/>
      <c r="E66" s="42"/>
      <c r="F66" s="42"/>
      <c r="G66" s="42"/>
      <c r="H66" s="42"/>
      <c r="I66" s="42"/>
      <c r="J66" s="42"/>
      <c r="K66" s="42"/>
      <c r="L66" s="42"/>
      <c r="M66" s="42"/>
      <c r="N66" s="42"/>
      <c r="O66" s="42"/>
      <c r="P66" s="42"/>
      <c r="Q66" s="42"/>
      <c r="R66" s="42"/>
      <c r="S66" s="42"/>
    </row>
    <row r="67" spans="1:19" x14ac:dyDescent="0.2">
      <c r="A67" s="42"/>
      <c r="B67" s="43"/>
      <c r="C67" s="43"/>
      <c r="D67" s="133" t="s">
        <v>10</v>
      </c>
      <c r="E67" s="133"/>
      <c r="F67" s="133"/>
      <c r="G67" s="43"/>
      <c r="H67" s="72"/>
      <c r="I67" s="72"/>
      <c r="J67" s="147" t="s">
        <v>11</v>
      </c>
      <c r="K67" s="148"/>
      <c r="L67" s="148"/>
      <c r="M67" s="148"/>
      <c r="N67" s="148"/>
      <c r="O67" s="148"/>
      <c r="P67" s="148"/>
      <c r="Q67" s="148"/>
      <c r="R67" s="148"/>
      <c r="S67" s="42"/>
    </row>
    <row r="68" spans="1:19" ht="19" x14ac:dyDescent="0.25">
      <c r="A68" s="42"/>
      <c r="B68" s="42"/>
      <c r="C68" s="42"/>
      <c r="D68" s="108">
        <f>D12</f>
        <v>2026</v>
      </c>
      <c r="E68" s="149"/>
      <c r="F68" s="149"/>
      <c r="G68" s="42"/>
      <c r="H68" s="45"/>
      <c r="I68" s="45"/>
      <c r="J68" s="109">
        <f>J12</f>
        <v>2029</v>
      </c>
      <c r="K68" s="48"/>
      <c r="L68" s="45" t="s">
        <v>42</v>
      </c>
      <c r="M68" s="45"/>
      <c r="N68" s="45"/>
      <c r="O68" s="45"/>
      <c r="P68" s="45"/>
      <c r="Q68" s="45"/>
      <c r="R68" s="45"/>
      <c r="S68" s="42"/>
    </row>
    <row r="69" spans="1:19" x14ac:dyDescent="0.2">
      <c r="A69" s="42"/>
      <c r="B69" s="42"/>
      <c r="C69" s="42"/>
      <c r="D69" s="15"/>
      <c r="E69" s="15"/>
      <c r="F69" s="15"/>
      <c r="G69" s="42"/>
      <c r="H69" s="45"/>
      <c r="I69" s="45"/>
      <c r="J69" s="45"/>
      <c r="K69" s="45"/>
      <c r="L69" s="45" t="s">
        <v>43</v>
      </c>
      <c r="M69" s="45"/>
      <c r="N69" s="45"/>
      <c r="O69" s="48" t="s">
        <v>44</v>
      </c>
      <c r="P69" s="48"/>
      <c r="Q69" s="140"/>
      <c r="R69" s="45" t="s">
        <v>45</v>
      </c>
      <c r="S69" s="42"/>
    </row>
    <row r="70" spans="1:19" x14ac:dyDescent="0.2">
      <c r="A70" s="42"/>
      <c r="B70" s="127" t="s">
        <v>46</v>
      </c>
      <c r="C70" s="127"/>
      <c r="D70" s="150" t="s">
        <v>47</v>
      </c>
      <c r="E70" s="64"/>
      <c r="F70" s="64"/>
      <c r="G70" s="128"/>
      <c r="H70" s="46"/>
      <c r="I70" s="46"/>
      <c r="J70" s="93" t="s">
        <v>47</v>
      </c>
      <c r="K70" s="93"/>
      <c r="L70" s="93" t="s">
        <v>48</v>
      </c>
      <c r="M70" s="46"/>
      <c r="N70" s="47" t="s">
        <v>49</v>
      </c>
      <c r="O70" s="47"/>
      <c r="P70" s="47" t="s">
        <v>50</v>
      </c>
      <c r="Q70" s="71"/>
      <c r="R70" s="46" t="s">
        <v>51</v>
      </c>
      <c r="S70" s="42"/>
    </row>
    <row r="71" spans="1:19" ht="14" customHeight="1" x14ac:dyDescent="0.2">
      <c r="A71" s="42"/>
      <c r="B71" s="43" t="s">
        <v>52</v>
      </c>
      <c r="C71" s="43"/>
      <c r="D71" s="123">
        <v>0</v>
      </c>
      <c r="E71" s="125"/>
      <c r="F71" s="125"/>
      <c r="G71" s="42"/>
      <c r="H71" s="72" t="s">
        <v>53</v>
      </c>
      <c r="I71" s="48"/>
      <c r="J71" s="123">
        <v>0</v>
      </c>
      <c r="K71" s="49"/>
      <c r="L71" s="213" t="str">
        <f>IF((J$71) =0,"&lt;-- Skriv inn tal liter planlagt produksjon","")</f>
        <v>&lt;-- Skriv inn tal liter planlagt produksjon</v>
      </c>
      <c r="M71" s="45"/>
      <c r="N71" s="45"/>
      <c r="O71" s="45"/>
      <c r="P71" s="45"/>
      <c r="Q71" s="58"/>
      <c r="R71" s="45"/>
      <c r="S71" s="42"/>
    </row>
    <row r="72" spans="1:19" ht="14" customHeight="1" x14ac:dyDescent="0.2">
      <c r="A72" s="42"/>
      <c r="B72" s="42" t="s">
        <v>54</v>
      </c>
      <c r="C72" s="42"/>
      <c r="D72" s="118">
        <v>0</v>
      </c>
      <c r="E72" s="125"/>
      <c r="F72" s="125"/>
      <c r="G72" s="42"/>
      <c r="H72" s="45" t="s">
        <v>54</v>
      </c>
      <c r="I72" s="48"/>
      <c r="J72" s="118">
        <v>0</v>
      </c>
      <c r="K72" s="58"/>
      <c r="L72" s="148"/>
      <c r="M72" s="148"/>
      <c r="N72" s="148"/>
      <c r="O72" s="148"/>
      <c r="P72" s="151"/>
      <c r="Q72" s="151"/>
      <c r="R72" s="151"/>
      <c r="S72" s="42"/>
    </row>
    <row r="73" spans="1:19" ht="14" customHeight="1" x14ac:dyDescent="0.2">
      <c r="A73" s="42"/>
      <c r="B73" s="42" t="s">
        <v>55</v>
      </c>
      <c r="C73" s="42"/>
      <c r="D73" s="118">
        <v>0</v>
      </c>
      <c r="E73" s="125"/>
      <c r="F73" s="125"/>
      <c r="G73" s="42"/>
      <c r="H73" s="45" t="s">
        <v>55</v>
      </c>
      <c r="I73" s="48"/>
      <c r="J73" s="118">
        <v>0</v>
      </c>
      <c r="K73" s="58"/>
      <c r="L73" s="110"/>
      <c r="M73" s="148"/>
      <c r="N73" s="124" t="s">
        <v>56</v>
      </c>
      <c r="O73" s="148"/>
      <c r="P73" s="124" t="s">
        <v>56</v>
      </c>
      <c r="Q73" s="114"/>
      <c r="R73" s="52"/>
      <c r="S73" s="42"/>
    </row>
    <row r="74" spans="1:19" ht="14" customHeight="1" x14ac:dyDescent="0.2">
      <c r="A74" s="42"/>
      <c r="B74" s="42" t="s">
        <v>55</v>
      </c>
      <c r="C74" s="42"/>
      <c r="D74" s="118">
        <v>0</v>
      </c>
      <c r="E74" s="125"/>
      <c r="F74" s="125"/>
      <c r="G74" s="42"/>
      <c r="H74" s="45" t="s">
        <v>55</v>
      </c>
      <c r="I74" s="48"/>
      <c r="J74" s="118">
        <v>0</v>
      </c>
      <c r="K74" s="58"/>
      <c r="L74" s="110"/>
      <c r="M74" s="148"/>
      <c r="N74" s="124" t="s">
        <v>56</v>
      </c>
      <c r="O74" s="148"/>
      <c r="P74" s="124" t="s">
        <v>56</v>
      </c>
      <c r="Q74" s="114"/>
      <c r="R74" s="52"/>
      <c r="S74" s="42"/>
    </row>
    <row r="75" spans="1:19" ht="14" customHeight="1" x14ac:dyDescent="0.2">
      <c r="A75" s="42"/>
      <c r="B75" s="42" t="s">
        <v>55</v>
      </c>
      <c r="C75" s="42"/>
      <c r="D75" s="118">
        <v>0</v>
      </c>
      <c r="E75" s="125"/>
      <c r="F75" s="125"/>
      <c r="G75" s="42"/>
      <c r="H75" s="45" t="s">
        <v>55</v>
      </c>
      <c r="I75" s="48"/>
      <c r="J75" s="118">
        <v>0</v>
      </c>
      <c r="K75" s="58"/>
      <c r="L75" s="110"/>
      <c r="M75" s="148"/>
      <c r="N75" s="124" t="s">
        <v>56</v>
      </c>
      <c r="O75" s="148"/>
      <c r="P75" s="124" t="s">
        <v>56</v>
      </c>
      <c r="Q75" s="114"/>
      <c r="R75" s="52"/>
      <c r="S75" s="42"/>
    </row>
    <row r="76" spans="1:19" ht="14" customHeight="1" x14ac:dyDescent="0.2">
      <c r="A76" s="42"/>
      <c r="B76" s="70" t="s">
        <v>57</v>
      </c>
      <c r="C76" s="42"/>
      <c r="D76" s="118">
        <v>0</v>
      </c>
      <c r="E76" s="125"/>
      <c r="F76" s="125"/>
      <c r="G76" s="42"/>
      <c r="H76" s="70" t="s">
        <v>57</v>
      </c>
      <c r="I76" s="48"/>
      <c r="J76" s="118">
        <v>0</v>
      </c>
      <c r="K76" s="58"/>
      <c r="L76" s="110"/>
      <c r="M76" s="148"/>
      <c r="N76" s="148"/>
      <c r="O76" s="148"/>
      <c r="P76" s="148"/>
      <c r="Q76" s="148"/>
      <c r="R76" s="52"/>
      <c r="S76" s="42"/>
    </row>
    <row r="77" spans="1:19" ht="14" customHeight="1" x14ac:dyDescent="0.2">
      <c r="A77" s="42"/>
      <c r="B77" s="70" t="s">
        <v>57</v>
      </c>
      <c r="C77" s="42"/>
      <c r="D77" s="118">
        <v>0</v>
      </c>
      <c r="E77" s="125"/>
      <c r="F77" s="125"/>
      <c r="G77" s="42"/>
      <c r="H77" s="70" t="s">
        <v>57</v>
      </c>
      <c r="I77" s="48"/>
      <c r="J77" s="118">
        <v>0</v>
      </c>
      <c r="K77" s="58"/>
      <c r="L77" s="110"/>
      <c r="M77" s="148"/>
      <c r="N77" s="148"/>
      <c r="O77" s="148"/>
      <c r="P77" s="148"/>
      <c r="Q77" s="148"/>
      <c r="R77" s="52"/>
      <c r="S77" s="42"/>
    </row>
    <row r="78" spans="1:19" ht="14" customHeight="1" x14ac:dyDescent="0.2">
      <c r="A78" s="42"/>
      <c r="B78" s="70" t="s">
        <v>57</v>
      </c>
      <c r="C78" s="42"/>
      <c r="D78" s="118">
        <v>0</v>
      </c>
      <c r="E78" s="125"/>
      <c r="F78" s="125"/>
      <c r="G78" s="42"/>
      <c r="H78" s="70" t="s">
        <v>57</v>
      </c>
      <c r="I78" s="48"/>
      <c r="J78" s="118">
        <v>0</v>
      </c>
      <c r="K78" s="58"/>
      <c r="L78" s="110"/>
      <c r="M78" s="148"/>
      <c r="N78" s="148"/>
      <c r="O78" s="148"/>
      <c r="P78" s="148"/>
      <c r="Q78" s="148"/>
      <c r="R78" s="52"/>
      <c r="S78" s="42"/>
    </row>
    <row r="79" spans="1:19" x14ac:dyDescent="0.2">
      <c r="A79" s="42"/>
      <c r="B79" s="42"/>
      <c r="C79" s="42"/>
      <c r="D79" s="125"/>
      <c r="E79" s="125"/>
      <c r="F79" s="125"/>
      <c r="G79" s="42"/>
      <c r="H79" s="45"/>
      <c r="I79" s="50"/>
      <c r="J79" s="58"/>
      <c r="K79" s="58"/>
      <c r="L79" s="58"/>
      <c r="M79" s="58"/>
      <c r="N79" s="58"/>
      <c r="O79" s="58"/>
      <c r="P79" s="152" t="str">
        <f>IF((J$71-J$80) &gt;0,"Disponerer % kvote av planlagt produksjon:","")</f>
        <v/>
      </c>
      <c r="Q79" s="58"/>
      <c r="R79" s="257" t="str">
        <f>IF((J$71-J$80)&lt;1,"",(J$80/J$71))</f>
        <v/>
      </c>
      <c r="S79" s="42"/>
    </row>
    <row r="80" spans="1:19" x14ac:dyDescent="0.2">
      <c r="A80" s="42"/>
      <c r="B80" s="5" t="s">
        <v>58</v>
      </c>
      <c r="C80" s="127"/>
      <c r="D80" s="233">
        <f>SUM(D72:D78)</f>
        <v>0</v>
      </c>
      <c r="E80" s="65" t="s">
        <v>59</v>
      </c>
      <c r="F80" s="65"/>
      <c r="G80" s="128"/>
      <c r="H80" s="25" t="s">
        <v>60</v>
      </c>
      <c r="I80" s="47"/>
      <c r="J80" s="231">
        <f>SUM(J72:J78)</f>
        <v>0</v>
      </c>
      <c r="K80" s="153" t="s">
        <v>59</v>
      </c>
      <c r="L80" s="154"/>
      <c r="M80" s="154"/>
      <c r="N80" s="154"/>
      <c r="O80" s="154"/>
      <c r="P80" s="155" t="str">
        <f>IF((J$71-J$80) &gt;0,"Manglar kvote i høve planlagt produksjon, liter:","")</f>
        <v/>
      </c>
      <c r="Q80" s="154"/>
      <c r="R80" s="156" t="str">
        <f>IF((J$71-J$80)&lt;1,"",(J$71-J$80))</f>
        <v/>
      </c>
      <c r="S80" s="42"/>
    </row>
    <row r="81" spans="1:19" x14ac:dyDescent="0.2">
      <c r="A81" s="42"/>
      <c r="B81" s="43"/>
      <c r="C81" s="43"/>
      <c r="D81" s="43"/>
      <c r="E81" s="43"/>
      <c r="F81" s="146"/>
      <c r="G81" s="146"/>
      <c r="H81" s="146"/>
      <c r="I81" s="146"/>
      <c r="J81" s="146"/>
      <c r="K81" s="146"/>
      <c r="L81" s="146"/>
      <c r="M81" s="146"/>
      <c r="N81" s="146"/>
      <c r="O81" s="146"/>
      <c r="P81" s="146"/>
      <c r="Q81" s="146"/>
      <c r="R81" s="146"/>
      <c r="S81" s="42"/>
    </row>
    <row r="82" spans="1:19" x14ac:dyDescent="0.2">
      <c r="A82" s="42"/>
      <c r="B82" s="144" t="s">
        <v>61</v>
      </c>
      <c r="C82" s="42"/>
      <c r="D82" s="42"/>
      <c r="E82" s="42"/>
      <c r="F82" s="42"/>
      <c r="G82" s="42"/>
      <c r="H82" s="42"/>
      <c r="I82" s="42"/>
      <c r="J82" s="82" t="s">
        <v>39</v>
      </c>
      <c r="K82" s="70"/>
      <c r="L82" s="82"/>
      <c r="M82" s="82"/>
      <c r="N82" s="82" t="s">
        <v>40</v>
      </c>
      <c r="O82" s="70"/>
      <c r="P82" s="146"/>
      <c r="Q82" s="146"/>
      <c r="R82" s="146"/>
      <c r="S82" s="42"/>
    </row>
    <row r="83" spans="1:19" x14ac:dyDescent="0.2">
      <c r="A83" s="42"/>
      <c r="B83" s="42"/>
      <c r="C83" s="42"/>
      <c r="D83" s="42"/>
      <c r="E83" s="42"/>
      <c r="F83" s="42"/>
      <c r="G83" s="42"/>
      <c r="H83" s="42"/>
      <c r="I83" s="42"/>
      <c r="J83" s="42"/>
      <c r="K83" s="42"/>
      <c r="L83" s="42"/>
      <c r="M83" s="42"/>
      <c r="N83" s="42"/>
      <c r="O83" s="42"/>
      <c r="P83" s="42"/>
      <c r="Q83" s="42"/>
      <c r="R83" s="42"/>
      <c r="S83" s="42"/>
    </row>
    <row r="84" spans="1:19" x14ac:dyDescent="0.2">
      <c r="A84" s="42"/>
      <c r="B84" s="145" t="s">
        <v>62</v>
      </c>
      <c r="C84" s="42"/>
      <c r="D84" s="42"/>
      <c r="E84" s="42"/>
      <c r="F84" s="42"/>
      <c r="G84" s="42"/>
      <c r="H84" s="42"/>
      <c r="I84" s="42"/>
      <c r="J84" s="42"/>
      <c r="K84" s="42"/>
      <c r="L84" s="42"/>
      <c r="M84" s="42"/>
      <c r="N84" s="42"/>
      <c r="O84" s="42"/>
      <c r="P84" s="42"/>
      <c r="Q84" s="42"/>
      <c r="R84" s="42"/>
      <c r="S84" s="42"/>
    </row>
    <row r="85" spans="1:19" x14ac:dyDescent="0.2">
      <c r="A85" s="42"/>
      <c r="B85" s="42"/>
      <c r="C85" s="42"/>
      <c r="D85" s="42"/>
      <c r="E85" s="42"/>
      <c r="F85" s="42"/>
      <c r="G85" s="42"/>
      <c r="H85" s="42"/>
      <c r="I85" s="42"/>
      <c r="J85" s="42"/>
      <c r="K85" s="42"/>
      <c r="L85" s="42"/>
      <c r="M85" s="42"/>
      <c r="N85" s="42"/>
      <c r="O85" s="42"/>
      <c r="P85" s="42"/>
      <c r="Q85" s="42"/>
      <c r="R85" s="42"/>
      <c r="S85" s="42"/>
    </row>
    <row r="86" spans="1:19" ht="13.5" customHeight="1" x14ac:dyDescent="0.2">
      <c r="A86" s="42"/>
      <c r="B86" s="42"/>
      <c r="C86" s="42"/>
      <c r="D86" s="42"/>
      <c r="E86" s="42"/>
      <c r="F86" s="42"/>
      <c r="G86" s="42"/>
      <c r="H86" s="42"/>
      <c r="I86" s="42"/>
      <c r="J86" s="42"/>
      <c r="K86" s="42"/>
      <c r="L86" s="42"/>
      <c r="M86" s="42"/>
      <c r="N86" s="42"/>
      <c r="O86" s="42"/>
      <c r="P86" s="42"/>
      <c r="Q86" s="42"/>
      <c r="R86" s="42"/>
      <c r="S86" s="42"/>
    </row>
    <row r="87" spans="1:19" x14ac:dyDescent="0.2">
      <c r="A87" s="42"/>
      <c r="B87" s="42"/>
      <c r="C87" s="42"/>
      <c r="D87" s="42"/>
      <c r="E87" s="42"/>
      <c r="F87" s="42"/>
      <c r="G87" s="42"/>
      <c r="H87" s="42"/>
      <c r="I87" s="42"/>
      <c r="J87" s="42"/>
      <c r="K87" s="42"/>
      <c r="L87" s="42"/>
      <c r="M87" s="42"/>
      <c r="N87" s="42"/>
      <c r="O87" s="42"/>
      <c r="P87" s="42"/>
      <c r="Q87" s="42"/>
      <c r="R87" s="42"/>
      <c r="S87" s="42"/>
    </row>
    <row r="88" spans="1:19" ht="12.75" customHeight="1" x14ac:dyDescent="0.2">
      <c r="A88" s="42"/>
      <c r="B88" s="42"/>
      <c r="C88" s="42"/>
      <c r="D88" s="42"/>
      <c r="E88" s="42"/>
      <c r="F88" s="42"/>
      <c r="G88" s="42"/>
      <c r="H88" s="42"/>
      <c r="I88" s="42"/>
      <c r="J88" s="42"/>
      <c r="K88" s="42"/>
      <c r="L88" s="42"/>
      <c r="M88" s="42"/>
      <c r="N88" s="42"/>
      <c r="O88" s="42"/>
      <c r="P88" s="42"/>
      <c r="Q88" s="42"/>
      <c r="R88" s="42"/>
      <c r="S88" s="42"/>
    </row>
  </sheetData>
  <sheetProtection sheet="1" selectLockedCells="1"/>
  <protectedRanges>
    <protectedRange sqref="B8:D8" name="Range1_1"/>
  </protectedRanges>
  <mergeCells count="6">
    <mergeCell ref="B8:D8"/>
    <mergeCell ref="J8:L8"/>
    <mergeCell ref="D46:F46"/>
    <mergeCell ref="J46:L46"/>
    <mergeCell ref="D33:F33"/>
    <mergeCell ref="J33:L33"/>
  </mergeCells>
  <pageMargins left="0.23622047244094491" right="0.23622047244094491" top="0.35433070866141736" bottom="0.35433070866141736" header="0.31496062992125984" footer="0.31496062992125984"/>
  <pageSetup paperSize="9" scale="65" fitToHeight="0" orientation="portrait" r:id="rId1"/>
  <headerFooter>
    <oddFooter>&amp;Z&amp;F</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A1:AQ206"/>
  <sheetViews>
    <sheetView showRowColHeaders="0" showRuler="0" zoomScale="115" zoomScaleNormal="115" workbookViewId="0">
      <selection activeCell="Q15" sqref="Q15"/>
    </sheetView>
  </sheetViews>
  <sheetFormatPr baseColWidth="10" defaultColWidth="11.5" defaultRowHeight="15" x14ac:dyDescent="0.2"/>
  <cols>
    <col min="1" max="1" width="1.1640625" customWidth="1"/>
    <col min="2" max="2" width="23" customWidth="1"/>
    <col min="3" max="3" width="1.83203125" customWidth="1"/>
    <col min="4" max="4" width="7.1640625" customWidth="1"/>
    <col min="5" max="5" width="1.6640625" customWidth="1"/>
    <col min="6" max="6" width="8.83203125" customWidth="1"/>
    <col min="7" max="7" width="4.33203125" customWidth="1"/>
    <col min="8" max="8" width="9.6640625" customWidth="1"/>
    <col min="9" max="9" width="1.1640625" customWidth="1"/>
    <col min="10" max="10" width="8.83203125" customWidth="1"/>
    <col min="11" max="11" width="1.1640625" customWidth="1"/>
    <col min="12" max="12" width="10.33203125" customWidth="1"/>
    <col min="13" max="13" width="8.83203125" hidden="1" customWidth="1"/>
    <col min="14" max="14" width="10.33203125" customWidth="1"/>
    <col min="15" max="15" width="7.33203125" customWidth="1"/>
    <col min="16" max="16" width="2.1640625" customWidth="1"/>
    <col min="17" max="17" width="9.33203125" customWidth="1"/>
    <col min="18" max="18" width="2.5" customWidth="1"/>
    <col min="19" max="19" width="9.33203125" customWidth="1"/>
    <col min="20" max="20" width="1.83203125" hidden="1" customWidth="1"/>
    <col min="21" max="21" width="2.5" customWidth="1"/>
    <col min="22" max="22" width="9.33203125" customWidth="1"/>
    <col min="23" max="23" width="2.5" customWidth="1"/>
    <col min="24" max="24" width="9.33203125" customWidth="1"/>
    <col min="25" max="25" width="1.5" customWidth="1"/>
    <col min="26" max="26" width="11.5" hidden="1" customWidth="1"/>
    <col min="27" max="27" width="14.83203125" hidden="1" customWidth="1"/>
    <col min="28" max="29" width="11.5" hidden="1" customWidth="1"/>
    <col min="30" max="30" width="15.6640625" hidden="1" customWidth="1"/>
    <col min="31" max="33" width="11.5" hidden="1" customWidth="1"/>
    <col min="34" max="34" width="17.5" hidden="1" customWidth="1"/>
    <col min="35" max="36" width="11.5" hidden="1" customWidth="1"/>
    <col min="37" max="37" width="40.5" hidden="1" customWidth="1"/>
    <col min="38" max="42" width="11.5" hidden="1" customWidth="1"/>
    <col min="43" max="43" width="11.5" customWidth="1"/>
    <col min="44" max="44" width="20.33203125" customWidth="1"/>
  </cols>
  <sheetData>
    <row r="1" spans="1:25" ht="6.5" customHeight="1" x14ac:dyDescent="0.2">
      <c r="A1" s="1"/>
      <c r="B1" s="1"/>
      <c r="C1" s="1"/>
      <c r="D1" s="1"/>
      <c r="E1" s="1"/>
      <c r="F1" s="1"/>
      <c r="G1" s="1"/>
      <c r="H1" s="1"/>
      <c r="I1" s="1"/>
      <c r="J1" s="1"/>
      <c r="K1" s="1"/>
      <c r="L1" s="1"/>
      <c r="M1" s="1"/>
      <c r="N1" s="1"/>
      <c r="O1" s="1"/>
      <c r="P1" s="1"/>
      <c r="Q1" s="1"/>
      <c r="R1" s="1"/>
      <c r="S1" s="1"/>
      <c r="T1" s="1"/>
      <c r="U1" s="1"/>
      <c r="V1" s="1"/>
      <c r="W1" s="1"/>
      <c r="X1" s="1"/>
      <c r="Y1" s="1"/>
    </row>
    <row r="2" spans="1:25" ht="29" x14ac:dyDescent="0.2">
      <c r="A2" s="1"/>
      <c r="B2" s="18" t="s">
        <v>63</v>
      </c>
      <c r="C2" s="1"/>
      <c r="D2" s="1"/>
      <c r="E2" s="1"/>
      <c r="F2" s="1"/>
      <c r="G2" s="1"/>
      <c r="H2" s="1"/>
      <c r="I2" s="1"/>
      <c r="J2" s="1"/>
      <c r="K2" s="1"/>
      <c r="L2" s="1"/>
      <c r="M2" s="1"/>
      <c r="N2" s="1"/>
      <c r="O2" s="1"/>
      <c r="P2" s="1"/>
      <c r="Q2" s="36"/>
      <c r="R2" s="36"/>
      <c r="S2" s="36"/>
      <c r="T2" s="36"/>
      <c r="U2" s="36"/>
      <c r="V2" s="1"/>
      <c r="W2" s="1"/>
      <c r="X2" s="1"/>
      <c r="Y2" s="1"/>
    </row>
    <row r="3" spans="1:25" ht="14.5" customHeight="1" x14ac:dyDescent="0.25">
      <c r="A3" s="1"/>
      <c r="B3" s="18"/>
      <c r="C3" s="1"/>
      <c r="D3" s="1"/>
      <c r="E3" s="1"/>
      <c r="F3" s="2"/>
      <c r="G3" s="2"/>
      <c r="H3" s="2"/>
      <c r="I3" s="2"/>
      <c r="J3" s="2"/>
      <c r="K3" s="2"/>
      <c r="L3" s="2"/>
      <c r="M3" s="2"/>
      <c r="N3" s="2"/>
      <c r="O3" s="2"/>
      <c r="P3" s="2"/>
      <c r="Q3" s="2"/>
      <c r="R3" s="2"/>
      <c r="S3" s="34"/>
      <c r="T3" s="2"/>
      <c r="U3" s="2"/>
      <c r="V3" s="35"/>
      <c r="W3" s="35"/>
      <c r="X3" s="35" t="s">
        <v>1</v>
      </c>
      <c r="Y3" s="1"/>
    </row>
    <row r="4" spans="1:25" ht="14.5" customHeight="1" x14ac:dyDescent="0.25">
      <c r="A4" s="1"/>
      <c r="B4" s="18"/>
      <c r="C4" s="1"/>
      <c r="D4" s="1"/>
      <c r="E4" s="1"/>
      <c r="F4" s="2"/>
      <c r="G4" s="2"/>
      <c r="H4" s="2"/>
      <c r="I4" s="2"/>
      <c r="J4" s="2"/>
      <c r="K4" s="2"/>
      <c r="L4" s="2"/>
      <c r="M4" s="2"/>
      <c r="N4" s="2"/>
      <c r="O4" s="2"/>
      <c r="P4" s="2"/>
      <c r="Q4" s="2"/>
      <c r="R4" s="2"/>
      <c r="S4" s="34"/>
      <c r="T4" s="2"/>
      <c r="U4" s="2"/>
      <c r="V4" s="35"/>
      <c r="W4" s="35"/>
      <c r="X4" s="160">
        <v>46262</v>
      </c>
      <c r="Y4" s="1"/>
    </row>
    <row r="5" spans="1:25" ht="16" customHeight="1" x14ac:dyDescent="0.25">
      <c r="A5" s="1"/>
      <c r="B5" s="159" t="s">
        <v>64</v>
      </c>
      <c r="C5" s="305" t="s">
        <v>65</v>
      </c>
      <c r="D5" s="305"/>
      <c r="E5" s="305"/>
      <c r="F5" s="305"/>
      <c r="G5" s="305"/>
      <c r="H5" s="305"/>
      <c r="I5" s="305"/>
      <c r="J5" s="305"/>
      <c r="K5" s="1"/>
      <c r="L5" s="1"/>
      <c r="M5" s="1"/>
      <c r="N5" s="2"/>
      <c r="O5" s="10"/>
      <c r="P5" s="10" t="s">
        <v>3</v>
      </c>
      <c r="Q5" s="10"/>
      <c r="R5" s="1"/>
      <c r="S5" s="1"/>
      <c r="T5" s="1"/>
      <c r="U5" s="1"/>
      <c r="V5" s="1"/>
      <c r="W5" s="1"/>
      <c r="X5" s="1"/>
      <c r="Y5" s="1"/>
    </row>
    <row r="6" spans="1:25" ht="13.5" customHeight="1" x14ac:dyDescent="0.3">
      <c r="A6" s="1"/>
      <c r="B6" s="159"/>
      <c r="C6" s="4"/>
      <c r="D6" s="4"/>
      <c r="E6" s="4"/>
      <c r="F6" s="1"/>
      <c r="G6" s="1"/>
      <c r="H6" s="1"/>
      <c r="I6" s="1"/>
      <c r="J6" s="1"/>
      <c r="K6" s="1"/>
      <c r="L6" s="1"/>
      <c r="M6" s="1"/>
      <c r="N6" s="2"/>
      <c r="O6" s="10"/>
      <c r="P6" s="205" t="s">
        <v>4</v>
      </c>
      <c r="Q6" s="206"/>
      <c r="R6" s="206"/>
      <c r="S6" s="206"/>
      <c r="T6" s="207"/>
      <c r="U6" s="207"/>
      <c r="V6" s="207"/>
      <c r="W6" s="207"/>
      <c r="X6" s="207"/>
      <c r="Y6" s="1"/>
    </row>
    <row r="7" spans="1:25" ht="13.5" customHeight="1" x14ac:dyDescent="0.25">
      <c r="A7" s="1"/>
      <c r="B7" s="1" t="s">
        <v>5</v>
      </c>
      <c r="C7" s="159"/>
      <c r="D7" s="159"/>
      <c r="E7" s="1"/>
      <c r="F7" s="1"/>
      <c r="G7" s="1" t="s">
        <v>6</v>
      </c>
      <c r="H7" s="1"/>
      <c r="I7" s="1"/>
      <c r="J7" s="1"/>
      <c r="K7" s="1"/>
      <c r="L7" s="1" t="s">
        <v>7</v>
      </c>
      <c r="M7" s="1"/>
      <c r="N7" s="2"/>
      <c r="O7" s="10"/>
      <c r="P7" s="31" t="s">
        <v>8</v>
      </c>
      <c r="Q7" s="30"/>
      <c r="R7" s="30"/>
      <c r="S7" s="30"/>
      <c r="T7" s="30"/>
      <c r="U7" s="208"/>
      <c r="V7" s="208"/>
      <c r="W7" s="208"/>
      <c r="X7" s="208"/>
      <c r="Y7" s="1"/>
    </row>
    <row r="8" spans="1:25" ht="15" customHeight="1" x14ac:dyDescent="0.2">
      <c r="A8" s="1"/>
      <c r="B8" s="308">
        <f>'Jordbruksareal og mjølkekvote'!B8</f>
        <v>0</v>
      </c>
      <c r="C8" s="308"/>
      <c r="D8" s="308"/>
      <c r="E8" s="1"/>
      <c r="F8" s="1"/>
      <c r="G8" s="307">
        <f>'Jordbruksareal og mjølkekvote'!H8</f>
        <v>0</v>
      </c>
      <c r="H8" s="307"/>
      <c r="I8" s="307"/>
      <c r="J8" s="1"/>
      <c r="K8" s="1"/>
      <c r="L8" s="308">
        <f>'Jordbruksareal og mjølkekvote'!J8</f>
        <v>0</v>
      </c>
      <c r="M8" s="308"/>
      <c r="N8" s="308"/>
      <c r="O8" s="10"/>
      <c r="P8" s="32" t="s">
        <v>9</v>
      </c>
      <c r="Q8" s="15"/>
      <c r="R8" s="15"/>
      <c r="S8" s="15"/>
      <c r="T8" s="15"/>
      <c r="U8" s="20"/>
      <c r="V8" s="20"/>
      <c r="W8" s="20"/>
      <c r="X8" s="20"/>
      <c r="Y8" s="1"/>
    </row>
    <row r="9" spans="1:25" ht="8.5" customHeight="1" x14ac:dyDescent="0.2">
      <c r="A9" s="1"/>
      <c r="B9" s="1"/>
      <c r="C9" s="1"/>
      <c r="D9" s="1"/>
      <c r="E9" s="1"/>
      <c r="F9" s="1"/>
      <c r="G9" s="1"/>
      <c r="H9" s="1"/>
      <c r="I9" s="1"/>
      <c r="J9" s="1"/>
      <c r="K9" s="1"/>
      <c r="L9" s="1"/>
      <c r="M9" s="1"/>
      <c r="N9" s="1"/>
      <c r="O9" s="1"/>
      <c r="P9" s="1"/>
      <c r="Q9" s="1"/>
      <c r="R9" s="1"/>
      <c r="S9" s="1"/>
      <c r="T9" s="1"/>
      <c r="U9" s="1"/>
      <c r="V9" s="1"/>
      <c r="W9" s="1"/>
      <c r="X9" s="1"/>
      <c r="Y9" s="1"/>
    </row>
    <row r="10" spans="1:25" ht="8.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row>
    <row r="11" spans="1:25" x14ac:dyDescent="0.2">
      <c r="A11" s="1"/>
      <c r="B11" s="1"/>
      <c r="C11" s="1"/>
      <c r="D11" s="1"/>
      <c r="E11" s="1"/>
      <c r="F11" s="17"/>
      <c r="G11" s="50">
        <f>'Jordbruksareal og mjølkekvote'!J12</f>
        <v>2029</v>
      </c>
      <c r="H11" s="45"/>
      <c r="I11" s="17"/>
      <c r="J11" s="17"/>
      <c r="K11" s="17"/>
      <c r="L11" s="17"/>
      <c r="M11" s="17"/>
      <c r="N11" s="17"/>
      <c r="O11" s="17"/>
      <c r="P11" s="17"/>
      <c r="Q11" s="49"/>
      <c r="R11" s="48"/>
      <c r="S11" s="48"/>
      <c r="T11" s="48"/>
      <c r="U11" s="48"/>
      <c r="V11" s="48"/>
      <c r="W11" s="48"/>
      <c r="X11" s="48"/>
      <c r="Y11" s="1"/>
    </row>
    <row r="12" spans="1:25" ht="21" x14ac:dyDescent="0.25">
      <c r="A12" s="1"/>
      <c r="B12" s="3"/>
      <c r="C12" s="3"/>
      <c r="D12" s="3"/>
      <c r="E12" s="3"/>
      <c r="F12" s="50" t="s">
        <v>21</v>
      </c>
      <c r="G12" s="45"/>
      <c r="H12" s="50" t="s">
        <v>66</v>
      </c>
      <c r="I12" s="92"/>
      <c r="J12" s="92"/>
      <c r="K12" s="92"/>
      <c r="L12" s="92"/>
      <c r="M12" s="92"/>
      <c r="N12" s="92"/>
      <c r="O12" s="92"/>
      <c r="P12" s="92"/>
      <c r="Q12" s="171" t="s">
        <v>67</v>
      </c>
      <c r="R12" s="3"/>
      <c r="S12" s="3"/>
      <c r="T12" s="3"/>
      <c r="U12" s="3"/>
      <c r="V12" s="3"/>
      <c r="W12" s="3"/>
      <c r="X12" s="3"/>
      <c r="Y12" s="1"/>
    </row>
    <row r="13" spans="1:25" ht="22" customHeight="1" x14ac:dyDescent="0.25">
      <c r="A13" s="10"/>
      <c r="B13" s="16" t="s">
        <v>68</v>
      </c>
      <c r="C13" s="11"/>
      <c r="D13" s="11"/>
      <c r="E13" s="11"/>
      <c r="F13" s="51" t="s">
        <v>18</v>
      </c>
      <c r="G13" s="93"/>
      <c r="H13" s="51" t="s">
        <v>18</v>
      </c>
      <c r="I13" s="22"/>
      <c r="J13" s="51" t="s">
        <v>69</v>
      </c>
      <c r="K13" s="22"/>
      <c r="L13" s="46"/>
      <c r="M13" s="22"/>
      <c r="N13" s="93"/>
      <c r="O13" s="46"/>
      <c r="P13" s="51" t="s">
        <v>70</v>
      </c>
      <c r="Q13" s="51">
        <v>2026</v>
      </c>
      <c r="R13" s="51" t="s">
        <v>71</v>
      </c>
      <c r="S13" s="51">
        <v>2027</v>
      </c>
      <c r="T13" s="51"/>
      <c r="U13" s="51" t="s">
        <v>71</v>
      </c>
      <c r="V13" s="51">
        <v>2030</v>
      </c>
      <c r="W13" s="51" t="s">
        <v>71</v>
      </c>
      <c r="X13" s="51">
        <v>2033</v>
      </c>
      <c r="Y13" s="1"/>
    </row>
    <row r="14" spans="1:25" ht="15.5" customHeight="1" x14ac:dyDescent="0.2">
      <c r="A14" s="10"/>
      <c r="B14" s="142" t="s">
        <v>72</v>
      </c>
      <c r="C14" s="180"/>
      <c r="D14" s="180"/>
      <c r="E14" s="180"/>
      <c r="F14" s="200">
        <f>'Jordbruksareal og mjølkekvote'!J15+'Jordbruksareal og mjølkekvote'!L15</f>
        <v>0</v>
      </c>
      <c r="G14" s="182"/>
      <c r="H14" s="200">
        <f>('Jordbruksareal og mjølkekvote'!J45-'Jordbruksareal og mjølkekvote'!J15)+('Jordbruksareal og mjølkekvote'!L45-'Jordbruksareal og mjølkekvote'!L15)</f>
        <v>0</v>
      </c>
      <c r="I14" s="183"/>
      <c r="J14" s="200">
        <f>F14+H14</f>
        <v>0</v>
      </c>
      <c r="K14" s="183"/>
      <c r="L14" s="143"/>
      <c r="M14" s="183"/>
      <c r="N14" s="182"/>
      <c r="O14" s="184" t="s">
        <v>73</v>
      </c>
      <c r="P14" s="181"/>
      <c r="Q14" s="201">
        <f>'Jordbruksareal og mjølkekvote'!D45+'Jordbruksareal og mjølkekvote'!F45</f>
        <v>0</v>
      </c>
      <c r="R14" s="181"/>
      <c r="S14" s="202">
        <f>'Jordbruksareal og mjølkekvote'!D45+'Jordbruksareal og mjølkekvote'!F45</f>
        <v>0</v>
      </c>
      <c r="T14" s="181"/>
      <c r="U14" s="181"/>
      <c r="V14" s="202">
        <f>J14</f>
        <v>0</v>
      </c>
      <c r="W14" s="181"/>
      <c r="X14" s="202">
        <f>J14</f>
        <v>0</v>
      </c>
      <c r="Y14" s="1"/>
    </row>
    <row r="15" spans="1:25" ht="15" customHeight="1" x14ac:dyDescent="0.2">
      <c r="A15" s="1"/>
      <c r="B15" s="42"/>
      <c r="C15" s="1"/>
      <c r="D15" s="1"/>
      <c r="E15" s="1"/>
      <c r="F15" s="57"/>
      <c r="G15" s="57"/>
      <c r="H15" s="57"/>
      <c r="I15" s="57"/>
      <c r="J15" s="57"/>
      <c r="K15" s="57"/>
      <c r="L15" s="57"/>
      <c r="M15" s="57"/>
      <c r="N15" s="57"/>
      <c r="O15" s="57"/>
      <c r="P15" s="86" t="s">
        <v>74</v>
      </c>
      <c r="Q15" s="116">
        <v>0</v>
      </c>
      <c r="R15" s="86" t="s">
        <v>74</v>
      </c>
      <c r="S15" s="116">
        <v>0</v>
      </c>
      <c r="T15" s="114"/>
      <c r="U15" s="86" t="s">
        <v>74</v>
      </c>
      <c r="V15" s="116">
        <v>0</v>
      </c>
      <c r="W15" s="86" t="s">
        <v>74</v>
      </c>
      <c r="X15" s="116">
        <v>0</v>
      </c>
      <c r="Y15" s="1"/>
    </row>
    <row r="16" spans="1:25" hidden="1" x14ac:dyDescent="0.2">
      <c r="A16" s="1"/>
      <c r="B16" s="42"/>
      <c r="C16" s="42"/>
      <c r="D16" s="42"/>
      <c r="E16" s="42"/>
      <c r="F16" s="45"/>
      <c r="G16" s="45"/>
      <c r="H16" s="45"/>
      <c r="I16" s="24"/>
      <c r="J16" s="57"/>
      <c r="K16" s="57"/>
      <c r="L16" s="57"/>
      <c r="M16" s="57"/>
      <c r="N16" s="57"/>
      <c r="O16" s="57"/>
      <c r="P16" s="57"/>
      <c r="Q16" s="193">
        <f>VLOOKUP(P15,$AH$192:$AI$206,2,0)</f>
        <v>0</v>
      </c>
      <c r="R16" s="191"/>
      <c r="S16" s="193">
        <f>VLOOKUP(R15,$AH$192:$AI$206,2,0)</f>
        <v>0</v>
      </c>
      <c r="T16" s="192"/>
      <c r="U16" s="191"/>
      <c r="V16" s="193">
        <f>VLOOKUP(U15,$AH$192:$AI$206,2,0)</f>
        <v>0</v>
      </c>
      <c r="W16" s="191"/>
      <c r="X16" s="193">
        <f>VLOOKUP(W15,$AH$192:$AI$206,2,0)</f>
        <v>0</v>
      </c>
      <c r="Y16" s="1"/>
    </row>
    <row r="17" spans="1:25" hidden="1" x14ac:dyDescent="0.2">
      <c r="A17" s="1"/>
      <c r="B17" s="42"/>
      <c r="C17" s="42"/>
      <c r="D17" s="42"/>
      <c r="E17" s="42"/>
      <c r="F17" s="45"/>
      <c r="G17" s="45"/>
      <c r="H17" s="45"/>
      <c r="I17" s="24"/>
      <c r="J17" s="57"/>
      <c r="K17" s="57"/>
      <c r="L17" s="57"/>
      <c r="M17" s="57"/>
      <c r="N17" s="57"/>
      <c r="O17" s="57"/>
      <c r="P17" s="57"/>
      <c r="Q17" s="190">
        <f>Q15*Q16</f>
        <v>0</v>
      </c>
      <c r="R17" s="191"/>
      <c r="S17" s="190">
        <f>S15*S16</f>
        <v>0</v>
      </c>
      <c r="T17" s="192"/>
      <c r="U17" s="191"/>
      <c r="V17" s="190">
        <f>V15*V16</f>
        <v>0</v>
      </c>
      <c r="W17" s="191"/>
      <c r="X17" s="190">
        <f>X15*X16</f>
        <v>0</v>
      </c>
      <c r="Y17" s="1"/>
    </row>
    <row r="18" spans="1:25" ht="15" customHeight="1" x14ac:dyDescent="0.2">
      <c r="A18" s="1"/>
      <c r="B18" s="42"/>
      <c r="C18" s="42"/>
      <c r="D18" s="42"/>
      <c r="E18" s="42"/>
      <c r="F18" s="45"/>
      <c r="G18" s="45"/>
      <c r="H18" s="45"/>
      <c r="I18" s="24"/>
      <c r="J18" s="57"/>
      <c r="K18" s="57"/>
      <c r="L18" s="57"/>
      <c r="M18" s="57"/>
      <c r="N18" s="57"/>
      <c r="O18" s="57"/>
      <c r="P18" s="86" t="s">
        <v>75</v>
      </c>
      <c r="Q18" s="116">
        <v>0</v>
      </c>
      <c r="R18" s="86" t="s">
        <v>75</v>
      </c>
      <c r="S18" s="116">
        <v>0</v>
      </c>
      <c r="T18" s="114"/>
      <c r="U18" s="86" t="s">
        <v>75</v>
      </c>
      <c r="V18" s="116">
        <v>0</v>
      </c>
      <c r="W18" s="86" t="s">
        <v>75</v>
      </c>
      <c r="X18" s="116">
        <v>0</v>
      </c>
      <c r="Y18" s="1"/>
    </row>
    <row r="19" spans="1:25" hidden="1" x14ac:dyDescent="0.2">
      <c r="A19" s="1"/>
      <c r="B19" s="42"/>
      <c r="C19" s="42"/>
      <c r="D19" s="42"/>
      <c r="E19" s="42"/>
      <c r="F19" s="45"/>
      <c r="G19" s="45"/>
      <c r="H19" s="45"/>
      <c r="I19" s="24"/>
      <c r="J19" s="57"/>
      <c r="K19" s="57"/>
      <c r="L19" s="57"/>
      <c r="M19" s="57"/>
      <c r="N19" s="57"/>
      <c r="O19" s="57"/>
      <c r="P19" s="57"/>
      <c r="Q19" s="193">
        <f>VLOOKUP(P18,$AH$192:$AI$206,2,0)</f>
        <v>1.6E-2</v>
      </c>
      <c r="R19" s="191"/>
      <c r="S19" s="193">
        <f>VLOOKUP(R18,$AH$192:$AI$206,2,0)</f>
        <v>1.6E-2</v>
      </c>
      <c r="T19" s="192"/>
      <c r="U19" s="191"/>
      <c r="V19" s="193">
        <f>VLOOKUP(U18,$AH$192:$AI$206,2,0)</f>
        <v>1.6E-2</v>
      </c>
      <c r="W19" s="191"/>
      <c r="X19" s="193">
        <f>VLOOKUP(W18,$AH$192:$AI$206,2,0)</f>
        <v>1.6E-2</v>
      </c>
      <c r="Y19" s="1"/>
    </row>
    <row r="20" spans="1:25" hidden="1" x14ac:dyDescent="0.2">
      <c r="A20" s="1"/>
      <c r="B20" s="42"/>
      <c r="C20" s="42"/>
      <c r="D20" s="42"/>
      <c r="E20" s="42"/>
      <c r="F20" s="45"/>
      <c r="G20" s="45"/>
      <c r="H20" s="45"/>
      <c r="I20" s="24"/>
      <c r="J20" s="57"/>
      <c r="K20" s="57"/>
      <c r="L20" s="57"/>
      <c r="M20" s="57"/>
      <c r="N20" s="57"/>
      <c r="O20" s="57"/>
      <c r="P20" s="57"/>
      <c r="Q20" s="190">
        <f>Q18*Q19</f>
        <v>0</v>
      </c>
      <c r="R20" s="191"/>
      <c r="S20" s="190">
        <f>S18*S19</f>
        <v>0</v>
      </c>
      <c r="T20" s="192"/>
      <c r="U20" s="191"/>
      <c r="V20" s="190">
        <f>V18*V19</f>
        <v>0</v>
      </c>
      <c r="W20" s="191"/>
      <c r="X20" s="190">
        <f>X18*X19</f>
        <v>0</v>
      </c>
      <c r="Y20" s="1"/>
    </row>
    <row r="21" spans="1:25" ht="15" customHeight="1" x14ac:dyDescent="0.2">
      <c r="A21" s="1"/>
      <c r="B21" s="42"/>
      <c r="C21" s="1"/>
      <c r="D21" s="1"/>
      <c r="E21" s="42"/>
      <c r="F21" s="57"/>
      <c r="G21" s="57"/>
      <c r="H21" s="57"/>
      <c r="I21" s="57"/>
      <c r="J21" s="57"/>
      <c r="K21" s="57"/>
      <c r="L21" s="57"/>
      <c r="M21" s="57"/>
      <c r="N21" s="57"/>
      <c r="O21" s="58"/>
      <c r="P21" s="86" t="s">
        <v>76</v>
      </c>
      <c r="Q21" s="116">
        <v>0</v>
      </c>
      <c r="R21" s="86" t="s">
        <v>76</v>
      </c>
      <c r="S21" s="116">
        <v>0</v>
      </c>
      <c r="T21" s="114"/>
      <c r="U21" s="86" t="s">
        <v>76</v>
      </c>
      <c r="V21" s="116">
        <v>0</v>
      </c>
      <c r="W21" s="86" t="s">
        <v>76</v>
      </c>
      <c r="X21" s="116">
        <v>0</v>
      </c>
      <c r="Y21" s="1"/>
    </row>
    <row r="22" spans="1:25" hidden="1" x14ac:dyDescent="0.2">
      <c r="A22" s="1"/>
      <c r="B22" s="42"/>
      <c r="C22" s="42"/>
      <c r="D22" s="42"/>
      <c r="E22" s="42"/>
      <c r="F22" s="45"/>
      <c r="G22" s="45"/>
      <c r="H22" s="45"/>
      <c r="I22" s="24"/>
      <c r="J22" s="90"/>
      <c r="K22" s="24"/>
      <c r="L22" s="57"/>
      <c r="M22" s="57"/>
      <c r="N22" s="57"/>
      <c r="O22" s="58"/>
      <c r="P22" s="57"/>
      <c r="Q22" s="193">
        <f>VLOOKUP(P21,$AH$192:$AI$206,2,0)</f>
        <v>1.7000000000000001E-2</v>
      </c>
      <c r="R22" s="191"/>
      <c r="S22" s="193">
        <f>VLOOKUP(R21,$AH$192:$AI$206,2,0)</f>
        <v>1.7000000000000001E-2</v>
      </c>
      <c r="T22" s="192"/>
      <c r="U22" s="191"/>
      <c r="V22" s="193">
        <f>VLOOKUP(U21,$AH$192:$AI$206,2,0)</f>
        <v>1.7000000000000001E-2</v>
      </c>
      <c r="W22" s="191"/>
      <c r="X22" s="193">
        <f>VLOOKUP(W21,$AH$192:$AI$206,2,0)</f>
        <v>1.7000000000000001E-2</v>
      </c>
      <c r="Y22" s="1"/>
    </row>
    <row r="23" spans="1:25" hidden="1" x14ac:dyDescent="0.2">
      <c r="A23" s="1"/>
      <c r="B23" s="42"/>
      <c r="C23" s="42"/>
      <c r="D23" s="42"/>
      <c r="E23" s="42"/>
      <c r="F23" s="45"/>
      <c r="G23" s="45"/>
      <c r="H23" s="45"/>
      <c r="I23" s="24"/>
      <c r="J23" s="90"/>
      <c r="K23" s="24"/>
      <c r="L23" s="57"/>
      <c r="M23" s="57"/>
      <c r="N23" s="57"/>
      <c r="O23" s="58"/>
      <c r="P23" s="57"/>
      <c r="Q23" s="190">
        <f>Q21*Q22</f>
        <v>0</v>
      </c>
      <c r="R23" s="191"/>
      <c r="S23" s="190">
        <f>S21*S22</f>
        <v>0</v>
      </c>
      <c r="T23" s="192"/>
      <c r="U23" s="191"/>
      <c r="V23" s="190">
        <f>V21*V22</f>
        <v>0</v>
      </c>
      <c r="W23" s="191"/>
      <c r="X23" s="190">
        <f>X21*X22</f>
        <v>0</v>
      </c>
      <c r="Y23" s="1"/>
    </row>
    <row r="24" spans="1:25" ht="15" customHeight="1" x14ac:dyDescent="0.2">
      <c r="A24" s="1"/>
      <c r="B24" s="42"/>
      <c r="C24" s="42"/>
      <c r="D24" s="42"/>
      <c r="E24" s="42"/>
      <c r="F24" s="45"/>
      <c r="G24" s="45"/>
      <c r="H24" s="45"/>
      <c r="I24" s="24"/>
      <c r="J24" s="90"/>
      <c r="K24" s="24"/>
      <c r="L24" s="57"/>
      <c r="M24" s="57"/>
      <c r="N24" s="57"/>
      <c r="O24" s="58"/>
      <c r="P24" s="86" t="s">
        <v>77</v>
      </c>
      <c r="Q24" s="116">
        <v>0</v>
      </c>
      <c r="R24" s="86" t="s">
        <v>77</v>
      </c>
      <c r="S24" s="116">
        <v>0</v>
      </c>
      <c r="T24" s="114"/>
      <c r="U24" s="86" t="s">
        <v>77</v>
      </c>
      <c r="V24" s="116">
        <v>0</v>
      </c>
      <c r="W24" s="86" t="s">
        <v>77</v>
      </c>
      <c r="X24" s="116">
        <v>0</v>
      </c>
      <c r="Y24" s="1"/>
    </row>
    <row r="25" spans="1:25" hidden="1" x14ac:dyDescent="0.2">
      <c r="A25" s="1"/>
      <c r="B25" s="42"/>
      <c r="C25" s="42"/>
      <c r="D25" s="42"/>
      <c r="E25" s="42"/>
      <c r="F25" s="45"/>
      <c r="G25" s="45"/>
      <c r="H25" s="45"/>
      <c r="I25" s="24"/>
      <c r="J25" s="90"/>
      <c r="K25" s="24"/>
      <c r="L25" s="57"/>
      <c r="M25" s="57"/>
      <c r="N25" s="57"/>
      <c r="O25" s="58"/>
      <c r="P25" s="57"/>
      <c r="Q25" s="193">
        <f>VLOOKUP(P24,$AH$192:$AI$206,2,0)</f>
        <v>0</v>
      </c>
      <c r="R25" s="191"/>
      <c r="S25" s="193">
        <f>VLOOKUP(R24,$AH$192:$AI$206,2,0)</f>
        <v>0</v>
      </c>
      <c r="T25" s="192"/>
      <c r="U25" s="191"/>
      <c r="V25" s="193">
        <f>VLOOKUP(U24,$AH$192:$AI$206,2,0)</f>
        <v>0</v>
      </c>
      <c r="W25" s="191"/>
      <c r="X25" s="193">
        <f>VLOOKUP(W24,$AH$192:$AI$206,2,0)</f>
        <v>0</v>
      </c>
      <c r="Y25" s="1"/>
    </row>
    <row r="26" spans="1:25" hidden="1" x14ac:dyDescent="0.2">
      <c r="A26" s="1"/>
      <c r="B26" s="42"/>
      <c r="C26" s="42"/>
      <c r="D26" s="42"/>
      <c r="E26" s="42"/>
      <c r="F26" s="45"/>
      <c r="G26" s="45"/>
      <c r="H26" s="45"/>
      <c r="I26" s="24"/>
      <c r="J26" s="90"/>
      <c r="K26" s="24"/>
      <c r="L26" s="57"/>
      <c r="M26" s="57"/>
      <c r="N26" s="57"/>
      <c r="O26" s="58"/>
      <c r="P26" s="57"/>
      <c r="Q26" s="190">
        <f>Q24*Q25</f>
        <v>0</v>
      </c>
      <c r="R26" s="191"/>
      <c r="S26" s="190">
        <f>S24*S25</f>
        <v>0</v>
      </c>
      <c r="T26" s="192"/>
      <c r="U26" s="191"/>
      <c r="V26" s="190">
        <f>V24*V25</f>
        <v>0</v>
      </c>
      <c r="W26" s="191"/>
      <c r="X26" s="190">
        <f>X24*X25</f>
        <v>0</v>
      </c>
      <c r="Y26" s="1"/>
    </row>
    <row r="27" spans="1:25" hidden="1" x14ac:dyDescent="0.2">
      <c r="A27" s="1"/>
      <c r="B27" s="42"/>
      <c r="C27" s="42"/>
      <c r="D27" s="42"/>
      <c r="E27" s="42"/>
      <c r="F27" s="45"/>
      <c r="G27" s="45"/>
      <c r="H27" s="45"/>
      <c r="I27" s="24"/>
      <c r="J27" s="90"/>
      <c r="K27" s="24"/>
      <c r="L27" s="17"/>
      <c r="M27" s="17"/>
      <c r="N27" s="17"/>
      <c r="O27" s="114" t="s">
        <v>78</v>
      </c>
      <c r="P27" s="57"/>
      <c r="Q27" s="190">
        <f>Q17+Q20+Q23+Q26</f>
        <v>0</v>
      </c>
      <c r="R27" s="191"/>
      <c r="S27" s="190">
        <f>S17+S20+S23+S26</f>
        <v>0</v>
      </c>
      <c r="T27" s="192"/>
      <c r="U27" s="191"/>
      <c r="V27" s="190">
        <f>V17+V20+V23+V26</f>
        <v>0</v>
      </c>
      <c r="W27" s="191"/>
      <c r="X27" s="190">
        <f>X17+X20+X23+X26</f>
        <v>0</v>
      </c>
      <c r="Y27" s="1"/>
    </row>
    <row r="28" spans="1:25" hidden="1" x14ac:dyDescent="0.2">
      <c r="A28" s="1"/>
      <c r="B28" s="42"/>
      <c r="C28" s="42"/>
      <c r="D28" s="42"/>
      <c r="E28" s="42"/>
      <c r="F28" s="45"/>
      <c r="G28" s="45"/>
      <c r="H28" s="45"/>
      <c r="I28" s="24"/>
      <c r="J28" s="90"/>
      <c r="K28" s="24"/>
      <c r="L28" s="58"/>
      <c r="M28" s="58"/>
      <c r="N28" s="58"/>
      <c r="O28" s="114" t="s">
        <v>79</v>
      </c>
      <c r="P28" s="57"/>
      <c r="Q28" s="190" t="e">
        <f>Q27/Q14</f>
        <v>#DIV/0!</v>
      </c>
      <c r="R28" s="191"/>
      <c r="S28" s="190" t="e">
        <f>S27/S14</f>
        <v>#DIV/0!</v>
      </c>
      <c r="T28" s="192"/>
      <c r="U28" s="191"/>
      <c r="V28" s="190" t="e">
        <f>V27/V14</f>
        <v>#DIV/0!</v>
      </c>
      <c r="W28" s="191"/>
      <c r="X28" s="190" t="e">
        <f>X27/X14</f>
        <v>#DIV/0!</v>
      </c>
      <c r="Y28" s="1"/>
    </row>
    <row r="29" spans="1:25" hidden="1" x14ac:dyDescent="0.2">
      <c r="A29" s="1"/>
      <c r="B29" s="42"/>
      <c r="C29" s="42"/>
      <c r="D29" s="42"/>
      <c r="E29" s="42"/>
      <c r="F29" s="45"/>
      <c r="G29" s="45"/>
      <c r="H29" s="45"/>
      <c r="I29" s="24"/>
      <c r="J29" s="90"/>
      <c r="K29" s="24"/>
      <c r="L29" s="58"/>
      <c r="M29" s="58"/>
      <c r="N29" s="58"/>
      <c r="O29" s="114" t="s">
        <v>80</v>
      </c>
      <c r="P29" s="57"/>
      <c r="Q29" s="190">
        <f>IFERROR(Q28,0)</f>
        <v>0</v>
      </c>
      <c r="R29" s="191"/>
      <c r="S29" s="190">
        <f>IFERROR(S28,0)</f>
        <v>0</v>
      </c>
      <c r="T29" s="192"/>
      <c r="U29" s="191"/>
      <c r="V29" s="190">
        <f>IFERROR(V28,0)</f>
        <v>0</v>
      </c>
      <c r="W29" s="191"/>
      <c r="X29" s="190">
        <f>IFERROR(X28,0)</f>
        <v>0</v>
      </c>
      <c r="Y29" s="1"/>
    </row>
    <row r="30" spans="1:25" ht="10" customHeight="1" x14ac:dyDescent="0.2">
      <c r="A30" s="1"/>
      <c r="B30" s="42"/>
      <c r="C30" s="42"/>
      <c r="D30" s="42"/>
      <c r="E30" s="42"/>
      <c r="F30" s="45"/>
      <c r="G30" s="45"/>
      <c r="H30" s="45"/>
      <c r="I30" s="24"/>
      <c r="J30" s="90"/>
      <c r="K30" s="24"/>
      <c r="L30" s="58"/>
      <c r="M30" s="58"/>
      <c r="N30" s="58"/>
      <c r="O30" s="114" t="s">
        <v>81</v>
      </c>
      <c r="P30" s="57"/>
      <c r="Q30" s="177">
        <f>IF(Q29=0,0,Q27/Q14)</f>
        <v>0</v>
      </c>
      <c r="R30" s="57"/>
      <c r="S30" s="177">
        <f>IF(S29=0,0,S27/S14)</f>
        <v>0</v>
      </c>
      <c r="T30" s="114"/>
      <c r="U30" s="57"/>
      <c r="V30" s="177">
        <f>IF(V29=0,0,V27/V14)</f>
        <v>0</v>
      </c>
      <c r="W30" s="57"/>
      <c r="X30" s="177">
        <f>IF(X29=0,0,X27/X14)</f>
        <v>0</v>
      </c>
      <c r="Y30" s="1"/>
    </row>
    <row r="31" spans="1:25" ht="10" customHeight="1" x14ac:dyDescent="0.2">
      <c r="A31" s="1"/>
      <c r="B31" s="42"/>
      <c r="C31" s="42"/>
      <c r="D31" s="42"/>
      <c r="E31" s="42"/>
      <c r="F31" s="50"/>
      <c r="G31" s="50">
        <f>'Jordbruksareal og mjølkekvote'!J12</f>
        <v>2029</v>
      </c>
      <c r="H31" s="50"/>
      <c r="I31" s="24"/>
      <c r="J31" s="90"/>
      <c r="K31" s="24"/>
      <c r="L31" s="58"/>
      <c r="M31" s="58"/>
      <c r="N31" s="58"/>
      <c r="O31" s="50" t="s">
        <v>82</v>
      </c>
      <c r="P31" s="50"/>
      <c r="Q31" s="174">
        <f>VLOOKUP(C5,AK191:AO194,2,0)</f>
        <v>3.5</v>
      </c>
      <c r="R31" s="117"/>
      <c r="S31" s="174">
        <f>VLOOKUP(C5,AK36:AO194,3,0)</f>
        <v>2.8</v>
      </c>
      <c r="T31" s="117"/>
      <c r="U31" s="117"/>
      <c r="V31" s="174">
        <f>VLOOKUP(C5,AK191:AO194,4,0)</f>
        <v>2.5</v>
      </c>
      <c r="W31" s="117"/>
      <c r="X31" s="174">
        <f>VLOOKUP(C5,AK191:AO194,5,0)</f>
        <v>2.2999999999999998</v>
      </c>
      <c r="Y31" s="1"/>
    </row>
    <row r="32" spans="1:25" ht="10.5" customHeight="1" x14ac:dyDescent="0.2">
      <c r="A32" s="1"/>
      <c r="B32" s="42"/>
      <c r="C32" s="42"/>
      <c r="D32" s="42"/>
      <c r="E32" s="42"/>
      <c r="F32" s="50"/>
      <c r="G32" s="50"/>
      <c r="H32" s="50"/>
      <c r="I32" s="24"/>
      <c r="J32" s="90"/>
      <c r="K32" s="24"/>
      <c r="L32" s="58"/>
      <c r="M32" s="58"/>
      <c r="N32" s="58"/>
      <c r="O32" s="50"/>
      <c r="P32" s="50"/>
      <c r="Q32" s="259"/>
      <c r="R32" s="117"/>
      <c r="S32" s="174"/>
      <c r="T32" s="117"/>
      <c r="U32" s="117"/>
      <c r="V32" s="174"/>
      <c r="W32" s="117"/>
      <c r="X32" s="174"/>
      <c r="Y32" s="1"/>
    </row>
    <row r="33" spans="1:25" ht="10.5" customHeight="1" x14ac:dyDescent="0.2">
      <c r="A33" s="1"/>
      <c r="B33" s="42"/>
      <c r="C33" s="42"/>
      <c r="D33" s="42"/>
      <c r="E33" s="42"/>
      <c r="F33" s="50"/>
      <c r="G33" s="50"/>
      <c r="H33" s="50"/>
      <c r="I33" s="24"/>
      <c r="J33" s="90"/>
      <c r="K33" s="24"/>
      <c r="L33" s="58"/>
      <c r="M33" s="58"/>
      <c r="N33" s="259"/>
      <c r="O33" s="259"/>
      <c r="P33" s="259"/>
      <c r="Q33" s="277" t="s">
        <v>83</v>
      </c>
      <c r="R33" s="280"/>
      <c r="S33" s="281"/>
      <c r="T33" s="280"/>
      <c r="U33" s="280"/>
      <c r="V33" s="281"/>
      <c r="W33" s="280"/>
      <c r="X33" s="281"/>
      <c r="Y33" s="1"/>
    </row>
    <row r="34" spans="1:25" x14ac:dyDescent="0.2">
      <c r="A34" s="1"/>
      <c r="B34" s="42"/>
      <c r="C34" s="42"/>
      <c r="D34" s="42"/>
      <c r="E34" s="42"/>
      <c r="F34" s="50" t="s">
        <v>21</v>
      </c>
      <c r="G34" s="45"/>
      <c r="H34" s="50" t="s">
        <v>66</v>
      </c>
      <c r="I34" s="24"/>
      <c r="J34" s="90"/>
      <c r="K34" s="24"/>
      <c r="L34" s="58"/>
      <c r="M34" s="58"/>
      <c r="N34" s="58"/>
      <c r="O34" s="50"/>
      <c r="P34" s="50"/>
      <c r="Q34" s="277" t="s">
        <v>84</v>
      </c>
      <c r="R34" s="280"/>
      <c r="S34" s="281"/>
      <c r="T34" s="280"/>
      <c r="U34" s="280"/>
      <c r="V34" s="281"/>
      <c r="W34" s="280"/>
      <c r="X34" s="281"/>
      <c r="Y34" s="1"/>
    </row>
    <row r="35" spans="1:25" ht="22" customHeight="1" x14ac:dyDescent="0.2">
      <c r="A35" s="1"/>
      <c r="B35" s="128"/>
      <c r="C35" s="128"/>
      <c r="D35" s="128"/>
      <c r="E35" s="128"/>
      <c r="F35" s="51" t="s">
        <v>18</v>
      </c>
      <c r="G35" s="93"/>
      <c r="H35" s="51" t="s">
        <v>18</v>
      </c>
      <c r="I35" s="179"/>
      <c r="J35" s="51" t="s">
        <v>69</v>
      </c>
      <c r="K35" s="179"/>
      <c r="L35" s="71"/>
      <c r="M35" s="71"/>
      <c r="N35" s="71"/>
      <c r="O35" s="46"/>
      <c r="P35" s="51" t="s">
        <v>70</v>
      </c>
      <c r="Q35" s="46">
        <v>2026</v>
      </c>
      <c r="R35" s="51" t="s">
        <v>71</v>
      </c>
      <c r="S35" s="51">
        <v>2027</v>
      </c>
      <c r="T35" s="51"/>
      <c r="U35" s="51" t="s">
        <v>71</v>
      </c>
      <c r="V35" s="51">
        <v>2030</v>
      </c>
      <c r="W35" s="51" t="s">
        <v>71</v>
      </c>
      <c r="X35" s="51">
        <v>2033</v>
      </c>
      <c r="Y35" s="1"/>
    </row>
    <row r="36" spans="1:25" ht="15.5" customHeight="1" x14ac:dyDescent="0.2">
      <c r="A36" s="1"/>
      <c r="B36" s="128" t="s">
        <v>85</v>
      </c>
      <c r="C36" s="7"/>
      <c r="D36" s="7"/>
      <c r="E36" s="7"/>
      <c r="F36" s="187">
        <f>'Jordbruksareal og mjølkekvote'!N15</f>
        <v>0</v>
      </c>
      <c r="G36" s="179"/>
      <c r="H36" s="187">
        <f>'Jordbruksareal og mjølkekvote'!N45-'Jordbruksareal og mjølkekvote'!N15</f>
        <v>0</v>
      </c>
      <c r="I36" s="179"/>
      <c r="J36" s="187">
        <f>F36+H36</f>
        <v>0</v>
      </c>
      <c r="K36" s="179"/>
      <c r="L36" s="71"/>
      <c r="M36" s="71"/>
      <c r="N36" s="71"/>
      <c r="O36" s="184" t="s">
        <v>86</v>
      </c>
      <c r="P36" s="121"/>
      <c r="Q36" s="185">
        <v>0</v>
      </c>
      <c r="R36" s="121"/>
      <c r="S36" s="185">
        <v>0</v>
      </c>
      <c r="T36" s="186"/>
      <c r="U36" s="121"/>
      <c r="V36" s="185">
        <v>0</v>
      </c>
      <c r="W36" s="121"/>
      <c r="X36" s="185">
        <v>0</v>
      </c>
      <c r="Y36" s="1"/>
    </row>
    <row r="37" spans="1:25" ht="15" customHeight="1" x14ac:dyDescent="0.2">
      <c r="A37" s="1"/>
      <c r="B37" s="42"/>
      <c r="C37" s="42"/>
      <c r="D37" s="42"/>
      <c r="E37" s="42"/>
      <c r="F37" s="172" t="str">
        <f>IF(Q36+S36+V36+X36&gt;0,"Areal som kommunen har godkjent til spreieareal, skal dokumenterast.","")</f>
        <v/>
      </c>
      <c r="G37" s="172"/>
      <c r="H37" s="172"/>
      <c r="I37" s="172"/>
      <c r="J37" s="172"/>
      <c r="K37" s="172"/>
      <c r="L37" s="172"/>
      <c r="M37" s="58"/>
      <c r="N37" s="58"/>
      <c r="O37" s="58"/>
      <c r="P37" s="86" t="s">
        <v>74</v>
      </c>
      <c r="Q37" s="116">
        <v>0</v>
      </c>
      <c r="R37" s="86" t="s">
        <v>74</v>
      </c>
      <c r="S37" s="116">
        <v>0</v>
      </c>
      <c r="T37" s="114"/>
      <c r="U37" s="86" t="s">
        <v>74</v>
      </c>
      <c r="V37" s="116">
        <v>0</v>
      </c>
      <c r="W37" s="86" t="s">
        <v>74</v>
      </c>
      <c r="X37" s="116">
        <v>0</v>
      </c>
      <c r="Y37" s="1"/>
    </row>
    <row r="38" spans="1:25" hidden="1" x14ac:dyDescent="0.2">
      <c r="A38" s="1"/>
      <c r="B38" s="42"/>
      <c r="C38" s="42"/>
      <c r="D38" s="42"/>
      <c r="E38" s="42"/>
      <c r="F38" s="172"/>
      <c r="G38" s="45"/>
      <c r="H38" s="45"/>
      <c r="I38" s="24"/>
      <c r="J38" s="90"/>
      <c r="K38" s="24"/>
      <c r="L38" s="58"/>
      <c r="M38" s="58"/>
      <c r="N38" s="58"/>
      <c r="O38" s="58"/>
      <c r="P38" s="57"/>
      <c r="Q38" s="193">
        <f>VLOOKUP(P37,$AH$192:$AI$206,2,0)</f>
        <v>0</v>
      </c>
      <c r="R38" s="191"/>
      <c r="S38" s="193">
        <f>VLOOKUP(R37,$AH$192:$AI$206,2,0)</f>
        <v>0</v>
      </c>
      <c r="T38" s="192"/>
      <c r="U38" s="191"/>
      <c r="V38" s="193">
        <f>VLOOKUP(U37,$AH$192:$AI$206,2,0)</f>
        <v>0</v>
      </c>
      <c r="W38" s="191"/>
      <c r="X38" s="193">
        <f>VLOOKUP(W37,$AH$192:$AI$206,2,0)</f>
        <v>0</v>
      </c>
      <c r="Y38" s="1"/>
    </row>
    <row r="39" spans="1:25" ht="15" customHeight="1" x14ac:dyDescent="0.2">
      <c r="A39" s="1"/>
      <c r="B39" s="42"/>
      <c r="C39" s="42"/>
      <c r="D39" s="42"/>
      <c r="E39" s="42"/>
      <c r="F39" s="172"/>
      <c r="G39" s="172"/>
      <c r="H39" s="172"/>
      <c r="I39" s="24"/>
      <c r="J39" s="90"/>
      <c r="K39" s="24"/>
      <c r="L39" s="58"/>
      <c r="M39" s="58"/>
      <c r="N39" s="58"/>
      <c r="O39" s="58"/>
      <c r="P39" s="86" t="s">
        <v>75</v>
      </c>
      <c r="Q39" s="116">
        <v>0</v>
      </c>
      <c r="R39" s="86" t="s">
        <v>75</v>
      </c>
      <c r="S39" s="116">
        <v>0</v>
      </c>
      <c r="T39" s="114"/>
      <c r="U39" s="86" t="s">
        <v>75</v>
      </c>
      <c r="V39" s="116">
        <v>0</v>
      </c>
      <c r="W39" s="86" t="s">
        <v>75</v>
      </c>
      <c r="X39" s="116">
        <v>0</v>
      </c>
      <c r="Y39" s="1"/>
    </row>
    <row r="40" spans="1:25" hidden="1" x14ac:dyDescent="0.2">
      <c r="A40" s="1"/>
      <c r="B40" s="42"/>
      <c r="C40" s="42"/>
      <c r="D40" s="42"/>
      <c r="E40" s="42"/>
      <c r="F40" s="172"/>
      <c r="G40" s="45"/>
      <c r="H40" s="45"/>
      <c r="I40" s="24"/>
      <c r="J40" s="90"/>
      <c r="K40" s="24"/>
      <c r="L40" s="58"/>
      <c r="M40" s="58"/>
      <c r="N40" s="58"/>
      <c r="O40" s="58"/>
      <c r="P40" s="57"/>
      <c r="Q40" s="193">
        <f>VLOOKUP(P39,$AH$192:$AI$206,2,0)</f>
        <v>1.6E-2</v>
      </c>
      <c r="R40" s="191"/>
      <c r="S40" s="193">
        <f>VLOOKUP(R39,$AH$192:$AI$206,2,0)</f>
        <v>1.6E-2</v>
      </c>
      <c r="T40" s="192"/>
      <c r="U40" s="191"/>
      <c r="V40" s="193">
        <f>VLOOKUP(U39,$AH$192:$AI$206,2,0)</f>
        <v>1.6E-2</v>
      </c>
      <c r="W40" s="191"/>
      <c r="X40" s="193">
        <f>VLOOKUP(W39,$AH$192:$AI$206,2,0)</f>
        <v>1.6E-2</v>
      </c>
      <c r="Y40" s="1"/>
    </row>
    <row r="41" spans="1:25" hidden="1" x14ac:dyDescent="0.2">
      <c r="A41" s="1"/>
      <c r="B41" s="42"/>
      <c r="C41" s="42"/>
      <c r="D41" s="42"/>
      <c r="E41" s="42"/>
      <c r="F41" s="45"/>
      <c r="G41" s="45"/>
      <c r="H41" s="45"/>
      <c r="I41" s="24"/>
      <c r="J41" s="90"/>
      <c r="K41" s="24"/>
      <c r="L41" s="58"/>
      <c r="M41" s="58"/>
      <c r="N41" s="58"/>
      <c r="O41" s="114" t="s">
        <v>87</v>
      </c>
      <c r="P41" s="57"/>
      <c r="Q41" s="190">
        <f>(Q37*Q38)+(Q39*Q40)</f>
        <v>0</v>
      </c>
      <c r="R41" s="191"/>
      <c r="S41" s="190">
        <f>(S37*S38)+(S39*S40)</f>
        <v>0</v>
      </c>
      <c r="T41" s="192"/>
      <c r="U41" s="191"/>
      <c r="V41" s="190">
        <f>(V37*V38)+(V39*V40)</f>
        <v>0</v>
      </c>
      <c r="W41" s="191"/>
      <c r="X41" s="190">
        <f>(X37*X38)+(X39*X40)</f>
        <v>0</v>
      </c>
      <c r="Y41" s="1"/>
    </row>
    <row r="42" spans="1:25" hidden="1" x14ac:dyDescent="0.2">
      <c r="A42" s="1"/>
      <c r="B42" s="42"/>
      <c r="C42" s="42"/>
      <c r="D42" s="42"/>
      <c r="E42" s="42"/>
      <c r="F42" s="45"/>
      <c r="G42" s="45"/>
      <c r="H42" s="45"/>
      <c r="I42" s="24"/>
      <c r="J42" s="90"/>
      <c r="K42" s="24"/>
      <c r="L42" s="58"/>
      <c r="M42" s="58"/>
      <c r="N42" s="58"/>
      <c r="O42" s="114" t="s">
        <v>88</v>
      </c>
      <c r="P42" s="57"/>
      <c r="Q42" s="190" t="e">
        <f>Q41/Q36</f>
        <v>#DIV/0!</v>
      </c>
      <c r="R42" s="191"/>
      <c r="S42" s="190" t="e">
        <f>S41/S36</f>
        <v>#DIV/0!</v>
      </c>
      <c r="T42" s="192"/>
      <c r="U42" s="191"/>
      <c r="V42" s="190" t="e">
        <f>V41/V36</f>
        <v>#DIV/0!</v>
      </c>
      <c r="W42" s="191"/>
      <c r="X42" s="190" t="e">
        <f>X41/X36</f>
        <v>#DIV/0!</v>
      </c>
      <c r="Y42" s="1"/>
    </row>
    <row r="43" spans="1:25" hidden="1" x14ac:dyDescent="0.2">
      <c r="A43" s="1"/>
      <c r="B43" s="42"/>
      <c r="C43" s="42"/>
      <c r="D43" s="42"/>
      <c r="E43" s="42"/>
      <c r="F43" s="45"/>
      <c r="G43" s="45"/>
      <c r="H43" s="45"/>
      <c r="I43" s="24"/>
      <c r="J43" s="90"/>
      <c r="K43" s="24"/>
      <c r="L43" s="58"/>
      <c r="M43" s="58"/>
      <c r="N43" s="58"/>
      <c r="O43" s="114" t="s">
        <v>80</v>
      </c>
      <c r="P43" s="57"/>
      <c r="Q43" s="190">
        <f>IFERROR(Q42,0)</f>
        <v>0</v>
      </c>
      <c r="R43" s="191"/>
      <c r="S43" s="190">
        <f>IFERROR(S42,0)</f>
        <v>0</v>
      </c>
      <c r="T43" s="192"/>
      <c r="U43" s="191"/>
      <c r="V43" s="190">
        <f>IFERROR(V42,0)</f>
        <v>0</v>
      </c>
      <c r="W43" s="191"/>
      <c r="X43" s="190">
        <f>IFERROR(X42,0)</f>
        <v>0</v>
      </c>
      <c r="Y43" s="1"/>
    </row>
    <row r="44" spans="1:25" ht="10" customHeight="1" x14ac:dyDescent="0.2">
      <c r="A44" s="1"/>
      <c r="B44" s="42"/>
      <c r="C44" s="42"/>
      <c r="D44" s="42"/>
      <c r="E44" s="42"/>
      <c r="F44" s="172"/>
      <c r="G44" s="45"/>
      <c r="H44" s="45"/>
      <c r="I44" s="24"/>
      <c r="J44" s="90"/>
      <c r="K44" s="24"/>
      <c r="L44" s="58"/>
      <c r="M44" s="58"/>
      <c r="N44" s="58"/>
      <c r="O44" s="114" t="s">
        <v>89</v>
      </c>
      <c r="P44" s="57"/>
      <c r="Q44" s="177">
        <f>IF(Q43=0,0,Q41/Q36)</f>
        <v>0</v>
      </c>
      <c r="R44" s="57"/>
      <c r="S44" s="177">
        <f>IF(S43=0,0,S41/S36)</f>
        <v>0</v>
      </c>
      <c r="T44" s="114"/>
      <c r="U44" s="57"/>
      <c r="V44" s="177">
        <f>IF(V43=0,0,V41/V36)</f>
        <v>0</v>
      </c>
      <c r="W44" s="57"/>
      <c r="X44" s="177">
        <f>IF(X43=0,0,X41/X36)</f>
        <v>0</v>
      </c>
      <c r="Y44" s="1"/>
    </row>
    <row r="45" spans="1:25" ht="10" customHeight="1" x14ac:dyDescent="0.2">
      <c r="A45" s="1"/>
      <c r="B45" s="42"/>
      <c r="C45" s="42"/>
      <c r="D45" s="42"/>
      <c r="E45" s="42"/>
      <c r="F45" s="172"/>
      <c r="G45" s="45"/>
      <c r="H45" s="45"/>
      <c r="I45" s="24"/>
      <c r="J45" s="90"/>
      <c r="K45" s="24"/>
      <c r="L45" s="58"/>
      <c r="M45" s="58"/>
      <c r="N45" s="58"/>
      <c r="O45" s="50" t="s">
        <v>90</v>
      </c>
      <c r="P45" s="57"/>
      <c r="Q45" s="188">
        <v>2</v>
      </c>
      <c r="R45" s="84"/>
      <c r="S45" s="188">
        <v>2</v>
      </c>
      <c r="T45" s="189"/>
      <c r="U45" s="84"/>
      <c r="V45" s="188">
        <v>2</v>
      </c>
      <c r="W45" s="84"/>
      <c r="X45" s="188">
        <v>2</v>
      </c>
      <c r="Y45" s="1"/>
    </row>
    <row r="46" spans="1:25" hidden="1" x14ac:dyDescent="0.2">
      <c r="A46" s="1"/>
      <c r="B46" s="42"/>
      <c r="C46" s="42"/>
      <c r="D46" s="42"/>
      <c r="E46" s="42"/>
      <c r="F46" s="45"/>
      <c r="G46" s="45"/>
      <c r="H46" s="45"/>
      <c r="I46" s="24"/>
      <c r="J46" s="90"/>
      <c r="K46" s="24"/>
      <c r="L46" s="58"/>
      <c r="M46" s="58"/>
      <c r="N46" s="58"/>
      <c r="O46" s="114" t="s">
        <v>91</v>
      </c>
      <c r="P46" s="57"/>
      <c r="Q46" s="190">
        <f>IF(Q44&gt;2,2,Q43)</f>
        <v>0</v>
      </c>
      <c r="R46" s="191"/>
      <c r="S46" s="190">
        <f>IF(S44&gt;2,2,S43)</f>
        <v>0</v>
      </c>
      <c r="T46" s="192"/>
      <c r="U46" s="191"/>
      <c r="V46" s="190">
        <f>IF(V44&gt;2,2,V43)</f>
        <v>0</v>
      </c>
      <c r="W46" s="191"/>
      <c r="X46" s="190">
        <f>IF(X44&gt;2,2,X43)</f>
        <v>0</v>
      </c>
      <c r="Y46" s="1"/>
    </row>
    <row r="47" spans="1:25" hidden="1" x14ac:dyDescent="0.2">
      <c r="A47" s="1"/>
      <c r="B47" s="42"/>
      <c r="C47" s="42"/>
      <c r="D47" s="42"/>
      <c r="E47" s="42"/>
      <c r="F47" s="45"/>
      <c r="G47" s="45"/>
      <c r="H47" s="45"/>
      <c r="I47" s="24"/>
      <c r="J47" s="90"/>
      <c r="K47" s="24"/>
      <c r="L47" s="58"/>
      <c r="M47" s="58"/>
      <c r="N47" s="58"/>
      <c r="O47" s="114" t="s">
        <v>92</v>
      </c>
      <c r="P47" s="57"/>
      <c r="Q47" s="177">
        <f>(Q36*Q46)</f>
        <v>0</v>
      </c>
      <c r="R47" s="57"/>
      <c r="S47" s="177">
        <f>(S36*S46)</f>
        <v>0</v>
      </c>
      <c r="T47" s="114"/>
      <c r="U47" s="57"/>
      <c r="V47" s="177">
        <f>(V36*V46)</f>
        <v>0</v>
      </c>
      <c r="W47" s="57"/>
      <c r="X47" s="177">
        <f>(X36*X46)</f>
        <v>0</v>
      </c>
      <c r="Y47" s="1"/>
    </row>
    <row r="48" spans="1:25" hidden="1" x14ac:dyDescent="0.2">
      <c r="A48" s="1"/>
      <c r="B48" s="42"/>
      <c r="C48" s="42"/>
      <c r="D48" s="42"/>
      <c r="E48" s="42"/>
      <c r="F48" s="45"/>
      <c r="G48" s="45"/>
      <c r="H48" s="45"/>
      <c r="I48" s="24"/>
      <c r="J48" s="90"/>
      <c r="K48" s="24"/>
      <c r="L48" s="58"/>
      <c r="M48" s="58"/>
      <c r="N48" s="58"/>
      <c r="O48" s="114" t="s">
        <v>78</v>
      </c>
      <c r="P48" s="57"/>
      <c r="Q48" s="177">
        <f>Q17+Q20+Q23+Q26</f>
        <v>0</v>
      </c>
      <c r="R48" s="57"/>
      <c r="S48" s="177">
        <f>S17+S20+S23+S26</f>
        <v>0</v>
      </c>
      <c r="T48" s="114"/>
      <c r="U48" s="57"/>
      <c r="V48" s="177">
        <f>V17+V20+V23+V26</f>
        <v>0</v>
      </c>
      <c r="W48" s="57"/>
      <c r="X48" s="177">
        <f>X17+X20+X23+X26</f>
        <v>0</v>
      </c>
      <c r="Y48" s="1"/>
    </row>
    <row r="49" spans="1:25" ht="7" customHeight="1" x14ac:dyDescent="0.2">
      <c r="A49" s="1"/>
      <c r="B49" s="42"/>
      <c r="C49" s="42"/>
      <c r="D49" s="42"/>
      <c r="E49" s="42"/>
      <c r="F49" s="45"/>
      <c r="G49" s="45"/>
      <c r="H49" s="45"/>
      <c r="I49" s="24"/>
      <c r="J49" s="90"/>
      <c r="K49" s="24"/>
      <c r="L49" s="58"/>
      <c r="M49" s="58"/>
      <c r="N49" s="58"/>
      <c r="O49" s="114"/>
      <c r="P49" s="57"/>
      <c r="Q49" s="188"/>
      <c r="R49" s="84"/>
      <c r="S49" s="188"/>
      <c r="T49" s="189"/>
      <c r="U49" s="84"/>
      <c r="V49" s="188"/>
      <c r="W49" s="84"/>
      <c r="X49" s="188"/>
      <c r="Y49" s="1"/>
    </row>
    <row r="50" spans="1:25" ht="10.5" customHeight="1" x14ac:dyDescent="0.2">
      <c r="A50" s="1"/>
      <c r="B50" s="42"/>
      <c r="C50" s="42"/>
      <c r="D50" s="42"/>
      <c r="E50" s="42"/>
      <c r="F50" s="45"/>
      <c r="G50" s="45"/>
      <c r="H50" s="45"/>
      <c r="I50" s="24"/>
      <c r="J50" s="90"/>
      <c r="K50" s="24"/>
      <c r="L50" s="58"/>
      <c r="M50" s="58"/>
      <c r="N50" s="58"/>
      <c r="O50" s="114"/>
      <c r="P50" s="57"/>
      <c r="Q50" s="277" t="s">
        <v>83</v>
      </c>
      <c r="R50" s="135"/>
      <c r="S50" s="278"/>
      <c r="T50" s="279"/>
      <c r="U50" s="135"/>
      <c r="V50" s="278"/>
      <c r="W50" s="135"/>
      <c r="X50" s="278"/>
      <c r="Y50" s="1"/>
    </row>
    <row r="51" spans="1:25" ht="14.5" customHeight="1" x14ac:dyDescent="0.2">
      <c r="A51" s="1"/>
      <c r="B51" s="42"/>
      <c r="C51" s="42"/>
      <c r="D51" s="42"/>
      <c r="E51" s="42"/>
      <c r="F51" s="50"/>
      <c r="G51" s="45"/>
      <c r="H51" s="50"/>
      <c r="I51" s="24"/>
      <c r="J51" s="90"/>
      <c r="K51" s="24"/>
      <c r="L51" s="58"/>
      <c r="M51" s="58"/>
      <c r="N51" s="259"/>
      <c r="O51" s="50"/>
      <c r="P51" s="50"/>
      <c r="Q51" s="277" t="s">
        <v>93</v>
      </c>
      <c r="R51" s="280"/>
      <c r="S51" s="281"/>
      <c r="T51" s="280"/>
      <c r="U51" s="280"/>
      <c r="V51" s="281"/>
      <c r="W51" s="280"/>
      <c r="X51" s="281"/>
      <c r="Y51" s="1"/>
    </row>
    <row r="52" spans="1:25" ht="22" customHeight="1" x14ac:dyDescent="0.2">
      <c r="A52" s="1"/>
      <c r="B52" s="42"/>
      <c r="C52" s="42"/>
      <c r="D52" s="42"/>
      <c r="E52" s="42"/>
      <c r="F52" s="50"/>
      <c r="G52" s="49"/>
      <c r="H52" s="50"/>
      <c r="I52" s="24"/>
      <c r="J52" s="50"/>
      <c r="K52" s="24"/>
      <c r="L52" s="71"/>
      <c r="M52" s="71"/>
      <c r="N52" s="71"/>
      <c r="O52" s="46"/>
      <c r="P52" s="51" t="s">
        <v>70</v>
      </c>
      <c r="Q52" s="46">
        <v>2026</v>
      </c>
      <c r="R52" s="51" t="s">
        <v>71</v>
      </c>
      <c r="S52" s="51">
        <v>2027</v>
      </c>
      <c r="T52" s="51"/>
      <c r="U52" s="51" t="s">
        <v>71</v>
      </c>
      <c r="V52" s="51">
        <v>2030</v>
      </c>
      <c r="W52" s="51" t="s">
        <v>71</v>
      </c>
      <c r="X52" s="51">
        <v>2033</v>
      </c>
      <c r="Y52" s="1"/>
    </row>
    <row r="53" spans="1:25" ht="15" customHeight="1" x14ac:dyDescent="0.2">
      <c r="A53" s="1"/>
      <c r="B53" s="42"/>
      <c r="C53" s="1"/>
      <c r="D53" s="1"/>
      <c r="E53" s="1"/>
      <c r="F53" s="260"/>
      <c r="G53" s="24"/>
      <c r="H53" s="260"/>
      <c r="I53" s="24"/>
      <c r="J53" s="260"/>
      <c r="K53" s="24"/>
      <c r="L53" s="71"/>
      <c r="M53" s="71"/>
      <c r="N53" s="71"/>
      <c r="O53" s="184" t="s">
        <v>86</v>
      </c>
      <c r="P53" s="121"/>
      <c r="Q53" s="185">
        <v>0</v>
      </c>
      <c r="R53" s="121"/>
      <c r="S53" s="185">
        <v>0</v>
      </c>
      <c r="T53" s="186"/>
      <c r="U53" s="121"/>
      <c r="V53" s="185">
        <v>0</v>
      </c>
      <c r="W53" s="121"/>
      <c r="X53" s="185">
        <v>0</v>
      </c>
      <c r="Y53" s="1"/>
    </row>
    <row r="54" spans="1:25" ht="15" customHeight="1" x14ac:dyDescent="0.2">
      <c r="A54" s="1"/>
      <c r="B54" s="42"/>
      <c r="C54" s="42"/>
      <c r="D54" s="42"/>
      <c r="E54" s="42"/>
      <c r="F54" s="172" t="str">
        <f>IF(Q53+S53+V53+X53&gt;0,"Areal som kommunen har godkjent til spreieareal, skal dokumenterast.","")</f>
        <v/>
      </c>
      <c r="G54" s="172"/>
      <c r="H54" s="172"/>
      <c r="I54" s="172"/>
      <c r="J54" s="172"/>
      <c r="K54" s="172"/>
      <c r="L54" s="172"/>
      <c r="M54" s="58"/>
      <c r="N54" s="58"/>
      <c r="O54" s="58"/>
      <c r="P54" s="86" t="s">
        <v>94</v>
      </c>
      <c r="Q54" s="116">
        <v>0</v>
      </c>
      <c r="R54" s="86" t="s">
        <v>94</v>
      </c>
      <c r="S54" s="116">
        <v>0</v>
      </c>
      <c r="T54" s="114"/>
      <c r="U54" s="86" t="s">
        <v>94</v>
      </c>
      <c r="V54" s="116">
        <v>0</v>
      </c>
      <c r="W54" s="86" t="s">
        <v>94</v>
      </c>
      <c r="X54" s="116">
        <v>0</v>
      </c>
      <c r="Y54" s="1"/>
    </row>
    <row r="55" spans="1:25" ht="15" hidden="1" customHeight="1" x14ac:dyDescent="0.2">
      <c r="A55" s="1"/>
      <c r="B55" s="42"/>
      <c r="C55" s="42"/>
      <c r="D55" s="42"/>
      <c r="E55" s="42"/>
      <c r="F55" s="172"/>
      <c r="G55" s="45"/>
      <c r="H55" s="45"/>
      <c r="I55" s="24"/>
      <c r="J55" s="90"/>
      <c r="K55" s="24"/>
      <c r="L55" s="58"/>
      <c r="M55" s="58"/>
      <c r="N55" s="58"/>
      <c r="O55" s="58"/>
      <c r="P55" s="57"/>
      <c r="Q55" s="193">
        <f>VLOOKUP(P54,$AH$192:$AI$206,2,0)</f>
        <v>0.04</v>
      </c>
      <c r="R55" s="191"/>
      <c r="S55" s="193">
        <f>VLOOKUP(R54,$AH$192:$AI$206,2,0)</f>
        <v>0.04</v>
      </c>
      <c r="T55" s="192"/>
      <c r="U55" s="191"/>
      <c r="V55" s="193">
        <f>VLOOKUP(U54,$AH$192:$AI$206,2,0)</f>
        <v>0.04</v>
      </c>
      <c r="W55" s="191"/>
      <c r="X55" s="193">
        <f>VLOOKUP(W54,$AH$192:$AI$206,2,0)</f>
        <v>0.04</v>
      </c>
      <c r="Y55" s="1"/>
    </row>
    <row r="56" spans="1:25" ht="15" customHeight="1" x14ac:dyDescent="0.2">
      <c r="A56" s="1"/>
      <c r="B56" s="42"/>
      <c r="C56" s="42"/>
      <c r="D56" s="42"/>
      <c r="E56" s="42"/>
      <c r="F56" s="172"/>
      <c r="G56" s="172"/>
      <c r="H56" s="172"/>
      <c r="I56" s="24"/>
      <c r="J56" s="90"/>
      <c r="K56" s="24"/>
      <c r="L56" s="58"/>
      <c r="M56" s="58"/>
      <c r="N56" s="58"/>
      <c r="O56" s="58"/>
      <c r="P56" s="86" t="s">
        <v>75</v>
      </c>
      <c r="Q56" s="116">
        <v>0</v>
      </c>
      <c r="R56" s="86" t="s">
        <v>75</v>
      </c>
      <c r="S56" s="116">
        <v>0</v>
      </c>
      <c r="T56" s="114"/>
      <c r="U56" s="86" t="s">
        <v>75</v>
      </c>
      <c r="V56" s="116">
        <v>0</v>
      </c>
      <c r="W56" s="86" t="s">
        <v>75</v>
      </c>
      <c r="X56" s="116">
        <v>0</v>
      </c>
      <c r="Y56" s="1"/>
    </row>
    <row r="57" spans="1:25" ht="20" hidden="1" customHeight="1" x14ac:dyDescent="0.2">
      <c r="A57" s="1"/>
      <c r="B57" s="42"/>
      <c r="C57" s="42"/>
      <c r="D57" s="42"/>
      <c r="E57" s="42"/>
      <c r="F57" s="172"/>
      <c r="G57" s="45"/>
      <c r="H57" s="45"/>
      <c r="I57" s="24"/>
      <c r="J57" s="90"/>
      <c r="K57" s="24"/>
      <c r="L57" s="58"/>
      <c r="M57" s="58"/>
      <c r="N57" s="58"/>
      <c r="O57" s="58"/>
      <c r="P57" s="57"/>
      <c r="Q57" s="193">
        <f>VLOOKUP(P56,$AH$192:$AI$206,2,0)</f>
        <v>1.6E-2</v>
      </c>
      <c r="R57" s="191"/>
      <c r="S57" s="193">
        <f>VLOOKUP(R56,$AH$192:$AI$206,2,0)</f>
        <v>1.6E-2</v>
      </c>
      <c r="T57" s="192"/>
      <c r="U57" s="191"/>
      <c r="V57" s="193">
        <f>VLOOKUP(U56,$AH$192:$AI$206,2,0)</f>
        <v>1.6E-2</v>
      </c>
      <c r="W57" s="191"/>
      <c r="X57" s="193">
        <f>VLOOKUP(W56,$AH$192:$AI$206,2,0)</f>
        <v>1.6E-2</v>
      </c>
      <c r="Y57" s="1"/>
    </row>
    <row r="58" spans="1:25" ht="20.25" hidden="1" customHeight="1" x14ac:dyDescent="0.2">
      <c r="A58" s="1"/>
      <c r="B58" s="42"/>
      <c r="C58" s="42"/>
      <c r="D58" s="42"/>
      <c r="E58" s="42"/>
      <c r="F58" s="45"/>
      <c r="G58" s="45"/>
      <c r="H58" s="45"/>
      <c r="I58" s="24"/>
      <c r="J58" s="90"/>
      <c r="K58" s="24"/>
      <c r="L58" s="58"/>
      <c r="M58" s="58"/>
      <c r="N58" s="58"/>
      <c r="O58" s="114" t="s">
        <v>87</v>
      </c>
      <c r="P58" s="57"/>
      <c r="Q58" s="190">
        <f>(Q54*Q55)+(Q56*Q57)</f>
        <v>0</v>
      </c>
      <c r="R58" s="191"/>
      <c r="S58" s="190">
        <f>(S54*S55)+(S56*S57)</f>
        <v>0</v>
      </c>
      <c r="T58" s="192"/>
      <c r="U58" s="191"/>
      <c r="V58" s="190">
        <f>(V54*V55)+(V56*V57)</f>
        <v>0</v>
      </c>
      <c r="W58" s="191"/>
      <c r="X58" s="190">
        <f>(X54*X55)+(X56*X57)</f>
        <v>0</v>
      </c>
      <c r="Y58" s="1"/>
    </row>
    <row r="59" spans="1:25" ht="20.25" hidden="1" customHeight="1" x14ac:dyDescent="0.2">
      <c r="A59" s="1"/>
      <c r="B59" s="42"/>
      <c r="C59" s="42"/>
      <c r="D59" s="42"/>
      <c r="E59" s="42"/>
      <c r="F59" s="45"/>
      <c r="G59" s="45"/>
      <c r="H59" s="45"/>
      <c r="I59" s="24"/>
      <c r="J59" s="90"/>
      <c r="K59" s="24"/>
      <c r="L59" s="58"/>
      <c r="M59" s="58"/>
      <c r="N59" s="58"/>
      <c r="O59" s="114" t="s">
        <v>88</v>
      </c>
      <c r="P59" s="57"/>
      <c r="Q59" s="190" t="e">
        <f>Q58/Q53</f>
        <v>#DIV/0!</v>
      </c>
      <c r="R59" s="191"/>
      <c r="S59" s="190" t="e">
        <f>S58/S53</f>
        <v>#DIV/0!</v>
      </c>
      <c r="T59" s="192"/>
      <c r="U59" s="191"/>
      <c r="V59" s="190" t="e">
        <f>V58/V53</f>
        <v>#DIV/0!</v>
      </c>
      <c r="W59" s="191"/>
      <c r="X59" s="190" t="e">
        <f>X58/X53</f>
        <v>#DIV/0!</v>
      </c>
      <c r="Y59" s="1"/>
    </row>
    <row r="60" spans="1:25" ht="20.25" hidden="1" customHeight="1" x14ac:dyDescent="0.2">
      <c r="A60" s="1"/>
      <c r="B60" s="42"/>
      <c r="C60" s="42"/>
      <c r="D60" s="42"/>
      <c r="E60" s="42"/>
      <c r="F60" s="45"/>
      <c r="G60" s="45"/>
      <c r="H60" s="45"/>
      <c r="I60" s="24"/>
      <c r="J60" s="90"/>
      <c r="K60" s="24"/>
      <c r="L60" s="58"/>
      <c r="M60" s="58"/>
      <c r="N60" s="58"/>
      <c r="O60" s="114" t="s">
        <v>80</v>
      </c>
      <c r="P60" s="57"/>
      <c r="Q60" s="190">
        <f>IFERROR(Q59,0)</f>
        <v>0</v>
      </c>
      <c r="R60" s="191"/>
      <c r="S60" s="190">
        <f>IFERROR(S59,0)</f>
        <v>0</v>
      </c>
      <c r="T60" s="192"/>
      <c r="U60" s="191"/>
      <c r="V60" s="190">
        <f>IFERROR(V59,0)</f>
        <v>0</v>
      </c>
      <c r="W60" s="191"/>
      <c r="X60" s="190">
        <f>IFERROR(X59,0)</f>
        <v>0</v>
      </c>
      <c r="Y60" s="1"/>
    </row>
    <row r="61" spans="1:25" ht="10" customHeight="1" x14ac:dyDescent="0.2">
      <c r="A61" s="1"/>
      <c r="B61" s="42"/>
      <c r="C61" s="42"/>
      <c r="D61" s="42"/>
      <c r="E61" s="42"/>
      <c r="F61" s="172"/>
      <c r="G61" s="45"/>
      <c r="H61" s="45"/>
      <c r="I61" s="24"/>
      <c r="J61" s="90"/>
      <c r="K61" s="24"/>
      <c r="L61" s="58"/>
      <c r="M61" s="58"/>
      <c r="N61" s="58"/>
      <c r="O61" s="114" t="s">
        <v>89</v>
      </c>
      <c r="P61" s="57"/>
      <c r="Q61" s="177">
        <f>IF(Q60=0,0,Q58/Q53)</f>
        <v>0</v>
      </c>
      <c r="R61" s="57"/>
      <c r="S61" s="177">
        <f>IF(S60=0,0,S58/S53)</f>
        <v>0</v>
      </c>
      <c r="T61" s="114"/>
      <c r="U61" s="57"/>
      <c r="V61" s="177">
        <f>IF(V60=0,0,V58/V53)</f>
        <v>0</v>
      </c>
      <c r="W61" s="57"/>
      <c r="X61" s="177">
        <f>IF(X60=0,0,X58/X53)</f>
        <v>0</v>
      </c>
      <c r="Y61" s="1"/>
    </row>
    <row r="62" spans="1:25" ht="10" customHeight="1" x14ac:dyDescent="0.2">
      <c r="A62" s="1"/>
      <c r="B62" s="42"/>
      <c r="C62" s="42"/>
      <c r="D62" s="42"/>
      <c r="E62" s="42"/>
      <c r="F62" s="172"/>
      <c r="G62" s="45"/>
      <c r="H62" s="45"/>
      <c r="I62" s="24"/>
      <c r="J62" s="90"/>
      <c r="K62" s="24"/>
      <c r="L62" s="58"/>
      <c r="M62" s="58"/>
      <c r="N62" s="58"/>
      <c r="O62" s="50" t="s">
        <v>90</v>
      </c>
      <c r="P62" s="57"/>
      <c r="Q62" s="188">
        <v>2</v>
      </c>
      <c r="R62" s="84"/>
      <c r="S62" s="188">
        <v>2</v>
      </c>
      <c r="T62" s="189"/>
      <c r="U62" s="84"/>
      <c r="V62" s="188">
        <v>2</v>
      </c>
      <c r="W62" s="84"/>
      <c r="X62" s="188">
        <v>2</v>
      </c>
      <c r="Y62" s="1"/>
    </row>
    <row r="63" spans="1:25" ht="20.25" hidden="1" customHeight="1" x14ac:dyDescent="0.2">
      <c r="A63" s="1"/>
      <c r="B63" s="42"/>
      <c r="C63" s="42"/>
      <c r="D63" s="42"/>
      <c r="E63" s="42"/>
      <c r="F63" s="45"/>
      <c r="G63" s="45"/>
      <c r="H63" s="45"/>
      <c r="I63" s="24"/>
      <c r="J63" s="90"/>
      <c r="K63" s="24"/>
      <c r="L63" s="58"/>
      <c r="M63" s="58"/>
      <c r="N63" s="58"/>
      <c r="O63" s="114" t="s">
        <v>91</v>
      </c>
      <c r="P63" s="57"/>
      <c r="Q63" s="190">
        <f>IF(Q61&gt;2,2,Q60)</f>
        <v>0</v>
      </c>
      <c r="R63" s="191"/>
      <c r="S63" s="190">
        <f>IF(S61&gt;2,2,S60)</f>
        <v>0</v>
      </c>
      <c r="T63" s="192"/>
      <c r="U63" s="191"/>
      <c r="V63" s="190">
        <f>IF(V61&gt;2,2,V60)</f>
        <v>0</v>
      </c>
      <c r="W63" s="191"/>
      <c r="X63" s="190">
        <f>IF(X61&gt;2,2,X60)</f>
        <v>0</v>
      </c>
      <c r="Y63" s="1"/>
    </row>
    <row r="64" spans="1:25" ht="20.25" hidden="1" customHeight="1" x14ac:dyDescent="0.2">
      <c r="A64" s="1"/>
      <c r="B64" s="42"/>
      <c r="C64" s="42"/>
      <c r="D64" s="42"/>
      <c r="E64" s="42"/>
      <c r="F64" s="45"/>
      <c r="G64" s="45"/>
      <c r="H64" s="45"/>
      <c r="I64" s="24"/>
      <c r="J64" s="90"/>
      <c r="K64" s="24"/>
      <c r="L64" s="58"/>
      <c r="M64" s="58"/>
      <c r="N64" s="58"/>
      <c r="O64" s="114" t="s">
        <v>92</v>
      </c>
      <c r="P64" s="57"/>
      <c r="Q64" s="177">
        <f>(Q53*Q63)</f>
        <v>0</v>
      </c>
      <c r="R64" s="57"/>
      <c r="S64" s="177">
        <f>(S53*S63)</f>
        <v>0</v>
      </c>
      <c r="T64" s="114"/>
      <c r="U64" s="57"/>
      <c r="V64" s="177">
        <f>(V53*V63)</f>
        <v>0</v>
      </c>
      <c r="W64" s="57"/>
      <c r="X64" s="177">
        <f>(X53*X63)</f>
        <v>0</v>
      </c>
      <c r="Y64" s="1"/>
    </row>
    <row r="65" spans="1:27" ht="8.5" customHeight="1" x14ac:dyDescent="0.2">
      <c r="A65" s="1"/>
      <c r="B65" s="42"/>
      <c r="C65" s="42"/>
      <c r="D65" s="42"/>
      <c r="E65" s="42"/>
      <c r="F65" s="45"/>
      <c r="G65" s="45"/>
      <c r="H65" s="45"/>
      <c r="I65" s="24"/>
      <c r="J65" s="90"/>
      <c r="K65" s="24"/>
      <c r="L65" s="58"/>
      <c r="M65" s="58"/>
      <c r="N65" s="58"/>
      <c r="O65" s="114"/>
      <c r="P65" s="57"/>
      <c r="Q65" s="188"/>
      <c r="R65" s="84"/>
      <c r="S65" s="188"/>
      <c r="T65" s="189"/>
      <c r="U65" s="84"/>
      <c r="V65" s="188"/>
      <c r="W65" s="84"/>
      <c r="X65" s="188"/>
      <c r="Y65" s="1"/>
    </row>
    <row r="66" spans="1:27" ht="9" customHeight="1" x14ac:dyDescent="0.2">
      <c r="A66" s="1"/>
      <c r="B66" s="42"/>
      <c r="C66" s="1"/>
      <c r="D66" s="1"/>
      <c r="E66" s="1"/>
      <c r="F66" s="113"/>
      <c r="G66" s="1"/>
      <c r="H66" s="1"/>
      <c r="I66" s="1"/>
      <c r="J66" s="1"/>
      <c r="K66" s="1"/>
      <c r="L66" s="113"/>
      <c r="M66" s="1"/>
      <c r="N66" s="1"/>
      <c r="O66" s="1"/>
      <c r="P66" s="1"/>
      <c r="Q66" s="1"/>
      <c r="R66" s="1"/>
      <c r="S66" s="1"/>
      <c r="T66" s="1"/>
      <c r="U66" s="1"/>
      <c r="V66" s="1"/>
      <c r="W66" s="1"/>
      <c r="X66" s="1"/>
      <c r="Y66" s="1"/>
    </row>
    <row r="67" spans="1:27" ht="12.5" customHeight="1" x14ac:dyDescent="0.25">
      <c r="A67" s="1"/>
      <c r="B67" s="211"/>
      <c r="C67" s="1"/>
      <c r="D67" s="1"/>
      <c r="E67" s="1"/>
      <c r="F67" s="45"/>
      <c r="G67" s="45"/>
      <c r="H67" s="50" t="s">
        <v>95</v>
      </c>
      <c r="I67" s="45"/>
      <c r="J67" s="45"/>
      <c r="K67" s="45"/>
      <c r="L67" s="45"/>
      <c r="M67" s="45"/>
      <c r="N67" s="45"/>
      <c r="O67" s="45"/>
      <c r="P67" s="45"/>
      <c r="Q67" s="306" t="s">
        <v>96</v>
      </c>
      <c r="R67" s="306"/>
      <c r="S67" s="306"/>
      <c r="T67" s="306"/>
      <c r="U67" s="306"/>
      <c r="V67" s="306"/>
      <c r="W67" s="306"/>
      <c r="X67" s="306"/>
      <c r="Y67" s="1"/>
    </row>
    <row r="68" spans="1:27" ht="10.5" customHeight="1" x14ac:dyDescent="0.2">
      <c r="A68" s="1"/>
      <c r="B68" s="43"/>
      <c r="C68" s="13"/>
      <c r="D68" s="13"/>
      <c r="E68" s="13"/>
      <c r="F68" s="45"/>
      <c r="G68" s="45"/>
      <c r="H68" s="50" t="s">
        <v>97</v>
      </c>
      <c r="I68" s="45"/>
      <c r="J68" s="49" t="s">
        <v>98</v>
      </c>
      <c r="K68" s="49"/>
      <c r="L68" s="49"/>
      <c r="M68" s="48"/>
      <c r="N68" s="50"/>
      <c r="O68" s="50"/>
      <c r="P68" s="50"/>
      <c r="Q68" s="174"/>
      <c r="R68" s="117"/>
      <c r="S68" s="174"/>
      <c r="T68" s="117"/>
      <c r="U68" s="117"/>
      <c r="V68" s="174"/>
      <c r="W68" s="117"/>
      <c r="X68" s="174"/>
      <c r="Y68" s="1"/>
    </row>
    <row r="69" spans="1:27" ht="14" customHeight="1" x14ac:dyDescent="0.25">
      <c r="A69" s="1"/>
      <c r="B69" s="16" t="s">
        <v>99</v>
      </c>
      <c r="C69" s="12"/>
      <c r="D69" s="12"/>
      <c r="E69" s="12"/>
      <c r="F69" s="47" t="s">
        <v>100</v>
      </c>
      <c r="G69" s="47"/>
      <c r="H69" s="51" t="s">
        <v>101</v>
      </c>
      <c r="I69" s="46"/>
      <c r="J69" s="47" t="s">
        <v>102</v>
      </c>
      <c r="K69" s="46"/>
      <c r="L69" s="47" t="s">
        <v>103</v>
      </c>
      <c r="M69" s="47"/>
      <c r="N69" s="47" t="s">
        <v>104</v>
      </c>
      <c r="O69" s="51" t="s">
        <v>105</v>
      </c>
      <c r="P69" s="51"/>
      <c r="Q69" s="46">
        <v>2026</v>
      </c>
      <c r="R69" s="46"/>
      <c r="S69" s="51">
        <v>2027</v>
      </c>
      <c r="T69" s="46"/>
      <c r="U69" s="46"/>
      <c r="V69" s="46">
        <v>2030</v>
      </c>
      <c r="W69" s="46"/>
      <c r="X69" s="46">
        <v>2033</v>
      </c>
      <c r="Y69" s="1"/>
    </row>
    <row r="70" spans="1:27" ht="14" customHeight="1" x14ac:dyDescent="0.2">
      <c r="A70" s="1"/>
      <c r="B70" s="42" t="s">
        <v>106</v>
      </c>
      <c r="C70" s="1"/>
      <c r="D70" s="82"/>
      <c r="E70" s="1"/>
      <c r="F70" s="17"/>
      <c r="G70" s="17"/>
      <c r="H70" s="17"/>
      <c r="I70" s="45"/>
      <c r="J70" s="45"/>
      <c r="K70" s="17"/>
      <c r="L70" s="17"/>
      <c r="M70" s="17"/>
      <c r="N70" s="50"/>
      <c r="O70" s="50" t="s">
        <v>107</v>
      </c>
      <c r="P70" s="17"/>
      <c r="Q70" s="86" t="s">
        <v>108</v>
      </c>
      <c r="R70" s="15"/>
      <c r="S70" s="86" t="s">
        <v>108</v>
      </c>
      <c r="T70" s="15"/>
      <c r="U70" s="15"/>
      <c r="V70" s="86" t="s">
        <v>108</v>
      </c>
      <c r="W70" s="15"/>
      <c r="X70" s="86" t="s">
        <v>108</v>
      </c>
      <c r="Y70" s="1"/>
    </row>
    <row r="71" spans="1:27" ht="14" hidden="1" customHeight="1" x14ac:dyDescent="0.2">
      <c r="A71" s="1"/>
      <c r="B71" s="10"/>
      <c r="C71" s="1"/>
      <c r="D71" s="1"/>
      <c r="E71" s="1"/>
      <c r="F71" s="1"/>
      <c r="G71" s="1"/>
      <c r="H71" s="1"/>
      <c r="I71" s="1"/>
      <c r="J71" s="1"/>
      <c r="K71" s="1"/>
      <c r="L71" s="1"/>
      <c r="M71" s="17"/>
      <c r="N71" s="1"/>
      <c r="O71" s="82" t="s">
        <v>109</v>
      </c>
      <c r="P71" s="1"/>
      <c r="Q71" s="87">
        <f>VLOOKUP(Q70,$AD190:$AE197,2,0)</f>
        <v>15</v>
      </c>
      <c r="R71" s="15"/>
      <c r="S71" s="87">
        <f>VLOOKUP(S70,$AD190:$AE197,2,0)</f>
        <v>15</v>
      </c>
      <c r="T71" s="15"/>
      <c r="U71" s="15"/>
      <c r="V71" s="87">
        <f>VLOOKUP(V70,$AD190:$AE197,2,0)</f>
        <v>15</v>
      </c>
      <c r="W71" s="15"/>
      <c r="X71" s="87">
        <f>VLOOKUP(X70,$AD190:$AE197,2,0)</f>
        <v>15</v>
      </c>
      <c r="Y71" s="1"/>
      <c r="AA71" s="80"/>
    </row>
    <row r="72" spans="1:27" ht="14" hidden="1" customHeight="1" x14ac:dyDescent="0.2">
      <c r="A72" s="1"/>
      <c r="B72" s="10"/>
      <c r="C72" s="1"/>
      <c r="D72" s="1"/>
      <c r="E72" s="1"/>
      <c r="F72" s="1"/>
      <c r="G72" s="1"/>
      <c r="H72" s="1"/>
      <c r="I72" s="1"/>
      <c r="J72" s="1"/>
      <c r="K72" s="1"/>
      <c r="L72" s="1"/>
      <c r="M72" s="17"/>
      <c r="N72" s="42"/>
      <c r="O72" s="82" t="s">
        <v>110</v>
      </c>
      <c r="P72" s="1"/>
      <c r="Q72" s="173">
        <f>(((Q71/52)*$J73)*$L73)*($N73/24)</f>
        <v>0</v>
      </c>
      <c r="R72" s="15"/>
      <c r="S72" s="173">
        <f>(((S71/52)*$J73)*$L73)*($N73/24)</f>
        <v>0</v>
      </c>
      <c r="T72" s="15"/>
      <c r="U72" s="15"/>
      <c r="V72" s="173">
        <f>(((V71/52)*$J73)*$L73)*($N73/24)</f>
        <v>0</v>
      </c>
      <c r="W72" s="15"/>
      <c r="X72" s="173">
        <f>(((X71/52)*$J73)*$L73)*($N73/24)</f>
        <v>0</v>
      </c>
      <c r="Y72" s="1"/>
      <c r="AA72" s="80"/>
    </row>
    <row r="73" spans="1:27" ht="14.5" customHeight="1" x14ac:dyDescent="0.2">
      <c r="A73" s="1"/>
      <c r="B73" s="42" t="s">
        <v>111</v>
      </c>
      <c r="C73" s="1"/>
      <c r="D73" s="1"/>
      <c r="E73" s="1"/>
      <c r="F73" s="52">
        <v>0</v>
      </c>
      <c r="G73" s="172" t="str">
        <f>IF(J73&gt;52,"Maks 52 veker beiting.","")</f>
        <v/>
      </c>
      <c r="H73" s="17"/>
      <c r="I73" s="45"/>
      <c r="J73" s="54">
        <v>0</v>
      </c>
      <c r="K73" s="45"/>
      <c r="L73" s="91">
        <f>F73</f>
        <v>0</v>
      </c>
      <c r="M73" s="17"/>
      <c r="N73" s="91">
        <v>0</v>
      </c>
      <c r="O73" s="81"/>
      <c r="P73" s="55"/>
      <c r="Q73" s="78">
        <f>(($F73*Q71)-Q72)/Q31</f>
        <v>0</v>
      </c>
      <c r="R73" s="78"/>
      <c r="S73" s="78">
        <f>(($F73*S71)-S72)/S31</f>
        <v>0</v>
      </c>
      <c r="T73" s="78"/>
      <c r="U73" s="78"/>
      <c r="V73" s="78">
        <f>(($F73*V71)-V72)/V31</f>
        <v>0</v>
      </c>
      <c r="W73" s="78"/>
      <c r="X73" s="78">
        <f>(($F73*X71)-X72)/X31</f>
        <v>0</v>
      </c>
      <c r="Y73" s="1"/>
    </row>
    <row r="74" spans="1:27" ht="14.5" customHeight="1" x14ac:dyDescent="0.2">
      <c r="A74" s="1"/>
      <c r="B74" s="42" t="s">
        <v>112</v>
      </c>
      <c r="C74" s="1"/>
      <c r="D74" s="1"/>
      <c r="E74" s="1"/>
      <c r="F74" s="52">
        <v>0</v>
      </c>
      <c r="G74" s="172" t="str">
        <f>IF(J74&gt;52,"Maks 52 veker beiting.","")</f>
        <v/>
      </c>
      <c r="H74" s="172"/>
      <c r="I74" s="45"/>
      <c r="J74" s="54">
        <v>0</v>
      </c>
      <c r="K74" s="45"/>
      <c r="L74" s="91">
        <f>F74</f>
        <v>0</v>
      </c>
      <c r="M74" s="175">
        <f>((8/52)*J74)*L74</f>
        <v>0</v>
      </c>
      <c r="N74" s="225" t="str">
        <f>IF(N73&gt;24,"Maks 24 timar.","")</f>
        <v/>
      </c>
      <c r="O74" s="81">
        <v>8</v>
      </c>
      <c r="P74" s="55"/>
      <c r="Q74" s="78">
        <f>(($F74*$O74)-$M74)/Q31</f>
        <v>0</v>
      </c>
      <c r="R74" s="78"/>
      <c r="S74" s="78">
        <f>(($F74*$O74)-$M74)/S31</f>
        <v>0</v>
      </c>
      <c r="T74" s="78"/>
      <c r="U74" s="78"/>
      <c r="V74" s="78">
        <f>(($F74*$O74)-$M74)/V31</f>
        <v>0</v>
      </c>
      <c r="W74" s="78"/>
      <c r="X74" s="78">
        <f>(($F74*$O74)-$M74)/X31</f>
        <v>0</v>
      </c>
      <c r="Y74" s="1"/>
    </row>
    <row r="75" spans="1:27" ht="14.5" customHeight="1" x14ac:dyDescent="0.2">
      <c r="A75" s="1"/>
      <c r="B75" s="42" t="s">
        <v>113</v>
      </c>
      <c r="C75" s="1"/>
      <c r="D75" s="1"/>
      <c r="E75" s="1"/>
      <c r="F75" s="52">
        <v>0</v>
      </c>
      <c r="G75" s="172" t="str">
        <f>IF(J75&gt;52,"Maks 52 veker beiting.","")</f>
        <v/>
      </c>
      <c r="H75" s="172"/>
      <c r="I75" s="45"/>
      <c r="J75" s="54">
        <v>0</v>
      </c>
      <c r="K75" s="45"/>
      <c r="L75" s="91">
        <f>F75</f>
        <v>0</v>
      </c>
      <c r="M75" s="175">
        <f>((5/52)*J75)*L75</f>
        <v>0</v>
      </c>
      <c r="N75" s="45"/>
      <c r="O75" s="81">
        <v>5</v>
      </c>
      <c r="P75" s="55"/>
      <c r="Q75" s="78">
        <f>(($F75*$O75)-$M75)/Q31</f>
        <v>0</v>
      </c>
      <c r="R75" s="78"/>
      <c r="S75" s="78">
        <f>(($F75*$O75)-$M75)/S31</f>
        <v>0</v>
      </c>
      <c r="T75" s="78"/>
      <c r="U75" s="78"/>
      <c r="V75" s="78">
        <f>(($F75*$O75)-$M75)/V31</f>
        <v>0</v>
      </c>
      <c r="W75" s="78"/>
      <c r="X75" s="78">
        <f>(($F75*$O75)-$M75)/X31</f>
        <v>0</v>
      </c>
      <c r="Y75" s="1"/>
    </row>
    <row r="76" spans="1:27" ht="14.5" customHeight="1" x14ac:dyDescent="0.2">
      <c r="A76" s="1"/>
      <c r="B76" s="42" t="s">
        <v>114</v>
      </c>
      <c r="C76" s="1"/>
      <c r="D76" s="1"/>
      <c r="E76" s="1"/>
      <c r="F76" s="52">
        <v>0</v>
      </c>
      <c r="G76" s="172" t="str">
        <f>IF(J76&gt;52,"Maks 52 veker beiting.","")</f>
        <v/>
      </c>
      <c r="H76" s="172"/>
      <c r="I76" s="45"/>
      <c r="J76" s="54">
        <v>0</v>
      </c>
      <c r="K76" s="45"/>
      <c r="L76" s="91">
        <f>F76</f>
        <v>0</v>
      </c>
      <c r="M76" s="175">
        <f>((2/52)*J76)*L76</f>
        <v>0</v>
      </c>
      <c r="N76" s="45"/>
      <c r="O76" s="81">
        <v>2</v>
      </c>
      <c r="P76" s="55"/>
      <c r="Q76" s="78">
        <f>(($F76*$O76)-$M76)/Q31</f>
        <v>0</v>
      </c>
      <c r="R76" s="78"/>
      <c r="S76" s="78">
        <f>(($F76*$O76)-$M76)/S31</f>
        <v>0</v>
      </c>
      <c r="T76" s="78"/>
      <c r="U76" s="78"/>
      <c r="V76" s="78">
        <f>(($F76*$O76)-$M76)/V31</f>
        <v>0</v>
      </c>
      <c r="W76" s="78"/>
      <c r="X76" s="78">
        <f>(($F76*$O76)-$M76)/X31</f>
        <v>0</v>
      </c>
      <c r="Y76" s="1"/>
    </row>
    <row r="77" spans="1:27" ht="14.5" customHeight="1" x14ac:dyDescent="0.2">
      <c r="A77" s="1"/>
      <c r="B77" s="42" t="s">
        <v>115</v>
      </c>
      <c r="C77" s="1"/>
      <c r="D77" s="1"/>
      <c r="E77" s="1"/>
      <c r="F77" s="52">
        <v>0</v>
      </c>
      <c r="G77" s="172" t="str">
        <f>IF(J77&gt;52,"Maks 52 veker beiting.","")</f>
        <v/>
      </c>
      <c r="H77" s="172"/>
      <c r="I77" s="45"/>
      <c r="J77" s="54">
        <v>0</v>
      </c>
      <c r="K77" s="45"/>
      <c r="L77" s="91">
        <f>F77</f>
        <v>0</v>
      </c>
      <c r="M77" s="175">
        <f>((2/52)*J77)*L77</f>
        <v>0</v>
      </c>
      <c r="N77" s="45"/>
      <c r="O77" s="81">
        <v>2</v>
      </c>
      <c r="P77" s="55"/>
      <c r="Q77" s="78">
        <f>(($F77*$O77)-$M77)/Q31</f>
        <v>0</v>
      </c>
      <c r="R77" s="78"/>
      <c r="S77" s="78">
        <f>(($F77*$O77)-$M77)/S31</f>
        <v>0</v>
      </c>
      <c r="T77" s="78"/>
      <c r="U77" s="78"/>
      <c r="V77" s="78">
        <f>(($F77*$O77)-$M77)/V31</f>
        <v>0</v>
      </c>
      <c r="W77" s="78"/>
      <c r="X77" s="78">
        <f>(($F77*$O77)-$M77)/X31</f>
        <v>0</v>
      </c>
      <c r="Y77" s="1"/>
    </row>
    <row r="78" spans="1:27" ht="14.5" customHeight="1" x14ac:dyDescent="0.2">
      <c r="A78" s="1"/>
      <c r="B78" s="42" t="s">
        <v>116</v>
      </c>
      <c r="C78" s="1"/>
      <c r="D78" s="1"/>
      <c r="E78" s="1"/>
      <c r="F78" s="52">
        <v>0</v>
      </c>
      <c r="G78" s="53"/>
      <c r="H78" s="56">
        <v>12</v>
      </c>
      <c r="I78" s="45"/>
      <c r="J78" s="94"/>
      <c r="K78" s="45"/>
      <c r="L78" s="225" t="str">
        <f>IF(L73&gt;F73,"Reduser tal dyr på beite.","")</f>
        <v/>
      </c>
      <c r="M78" s="45"/>
      <c r="N78" s="45"/>
      <c r="O78" s="81">
        <v>0.12</v>
      </c>
      <c r="P78" s="45"/>
      <c r="Q78" s="78">
        <f>($F78*($H78/12)*$O78)/Q31</f>
        <v>0</v>
      </c>
      <c r="R78" s="78"/>
      <c r="S78" s="78">
        <f>($F78*($H78/12)*$O78)/S31</f>
        <v>0</v>
      </c>
      <c r="T78" s="78"/>
      <c r="U78" s="78"/>
      <c r="V78" s="78">
        <f>($F78*($H78/12)*$O78)/V31</f>
        <v>0</v>
      </c>
      <c r="W78" s="78"/>
      <c r="X78" s="78">
        <f>($F78*($H78/12)*$O78)/X31</f>
        <v>0</v>
      </c>
      <c r="Y78" s="1"/>
    </row>
    <row r="79" spans="1:27" ht="14.5" customHeight="1" x14ac:dyDescent="0.2">
      <c r="A79" s="1"/>
      <c r="B79" s="42" t="s">
        <v>117</v>
      </c>
      <c r="C79" s="1"/>
      <c r="D79" s="1"/>
      <c r="E79" s="1"/>
      <c r="F79" s="52">
        <v>0</v>
      </c>
      <c r="G79" s="53"/>
      <c r="H79" s="45"/>
      <c r="I79" s="45"/>
      <c r="J79" s="45"/>
      <c r="K79" s="45"/>
      <c r="L79" s="225" t="str">
        <f t="shared" ref="L79:L81" si="0">IF(L74&gt;F74,"Reduser tal dyr på beite.","")</f>
        <v/>
      </c>
      <c r="M79" s="45"/>
      <c r="N79" s="45"/>
      <c r="O79" s="81">
        <v>8.1</v>
      </c>
      <c r="P79" s="55"/>
      <c r="Q79" s="78">
        <f>($F79*$O79)/Q31</f>
        <v>0</v>
      </c>
      <c r="R79" s="78"/>
      <c r="S79" s="78">
        <f>($F79*$O79)/S31</f>
        <v>0</v>
      </c>
      <c r="T79" s="78"/>
      <c r="U79" s="78"/>
      <c r="V79" s="78">
        <f>($F79*$O79)/V31</f>
        <v>0</v>
      </c>
      <c r="W79" s="78"/>
      <c r="X79" s="78">
        <f>($F79*$O79)/X31</f>
        <v>0</v>
      </c>
      <c r="Y79" s="1"/>
    </row>
    <row r="80" spans="1:27" ht="14.5" customHeight="1" x14ac:dyDescent="0.2">
      <c r="A80" s="1"/>
      <c r="B80" s="42" t="s">
        <v>118</v>
      </c>
      <c r="C80" s="82"/>
      <c r="D80" s="82"/>
      <c r="E80" s="42"/>
      <c r="F80" s="45"/>
      <c r="G80" s="45"/>
      <c r="H80" s="45"/>
      <c r="I80" s="45"/>
      <c r="J80" s="45"/>
      <c r="K80" s="45"/>
      <c r="L80" s="225" t="str">
        <f t="shared" si="0"/>
        <v/>
      </c>
      <c r="M80" s="45"/>
      <c r="N80" s="50"/>
      <c r="O80" s="50" t="s">
        <v>119</v>
      </c>
      <c r="P80" s="45"/>
      <c r="Q80" s="86" t="s">
        <v>120</v>
      </c>
      <c r="R80" s="15"/>
      <c r="S80" s="86" t="s">
        <v>120</v>
      </c>
      <c r="T80" s="78"/>
      <c r="U80" s="15"/>
      <c r="V80" s="86" t="s">
        <v>120</v>
      </c>
      <c r="W80" s="15"/>
      <c r="X80" s="86" t="s">
        <v>120</v>
      </c>
      <c r="Y80" s="1"/>
    </row>
    <row r="81" spans="1:43" ht="14" hidden="1" customHeight="1" x14ac:dyDescent="0.2">
      <c r="A81" s="1"/>
      <c r="B81" s="42"/>
      <c r="C81" s="42"/>
      <c r="D81" s="42"/>
      <c r="E81" s="42"/>
      <c r="F81" s="42"/>
      <c r="G81" s="42"/>
      <c r="H81" s="42"/>
      <c r="I81" s="42"/>
      <c r="J81" s="42"/>
      <c r="K81" s="1"/>
      <c r="L81" s="225" t="str">
        <f t="shared" si="0"/>
        <v/>
      </c>
      <c r="M81" s="1"/>
      <c r="N81" s="1"/>
      <c r="O81" s="82" t="s">
        <v>121</v>
      </c>
      <c r="P81" s="1"/>
      <c r="Q81" s="88">
        <f>VLOOKUP(Q80,$AA188:$AB195,2,0)</f>
        <v>0.37</v>
      </c>
      <c r="R81" s="15"/>
      <c r="S81" s="88">
        <f>VLOOKUP(S80,$AA188:$AB195,2,0)</f>
        <v>0.37</v>
      </c>
      <c r="T81" s="78"/>
      <c r="U81" s="15"/>
      <c r="V81" s="88">
        <f>VLOOKUP(V80,$AA188:$AB195,2,0)</f>
        <v>0.37</v>
      </c>
      <c r="W81" s="15"/>
      <c r="X81" s="88">
        <f>VLOOKUP(X80,$AA188:$AB195,2,0)</f>
        <v>0.37</v>
      </c>
      <c r="Y81" s="1"/>
    </row>
    <row r="82" spans="1:43" ht="14.5" customHeight="1" x14ac:dyDescent="0.2">
      <c r="A82" s="1"/>
      <c r="B82" s="171" t="s">
        <v>122</v>
      </c>
      <c r="C82" s="1"/>
      <c r="D82" s="1"/>
      <c r="E82" s="1"/>
      <c r="F82" s="52">
        <v>0</v>
      </c>
      <c r="G82" s="53"/>
      <c r="H82" s="56">
        <v>1</v>
      </c>
      <c r="I82" s="45"/>
      <c r="J82" s="45"/>
      <c r="K82" s="45"/>
      <c r="L82" s="225" t="str">
        <f>IF(L76&gt;F76,"Reduser tal dyr på beite.","")</f>
        <v/>
      </c>
      <c r="M82" s="45"/>
      <c r="N82" s="45"/>
      <c r="O82" s="81" t="s">
        <v>123</v>
      </c>
      <c r="P82" s="55"/>
      <c r="Q82" s="78">
        <f>($F82*$H82*$Q81)/Q31</f>
        <v>0</v>
      </c>
      <c r="R82" s="78"/>
      <c r="S82" s="78">
        <f>($F82*$H82*$S81)/S31</f>
        <v>0</v>
      </c>
      <c r="T82" s="78"/>
      <c r="U82" s="78"/>
      <c r="V82" s="78">
        <f>($F82*$H82*$V81)/V31</f>
        <v>0</v>
      </c>
      <c r="W82" s="78"/>
      <c r="X82" s="78">
        <f>($F82*$H82*$X81)/X31</f>
        <v>0</v>
      </c>
      <c r="Y82" s="1"/>
    </row>
    <row r="83" spans="1:43" s="164" customFormat="1" ht="14.5" customHeight="1" x14ac:dyDescent="0.2">
      <c r="A83" s="162"/>
      <c r="B83" s="171" t="s">
        <v>124</v>
      </c>
      <c r="C83" s="162"/>
      <c r="D83" s="162"/>
      <c r="E83" s="162"/>
      <c r="F83" s="52">
        <v>0</v>
      </c>
      <c r="G83" s="163"/>
      <c r="H83" s="163"/>
      <c r="I83" s="163"/>
      <c r="J83" s="163"/>
      <c r="K83" s="163"/>
      <c r="L83" s="225" t="str">
        <f>IF(L77&gt;F77,"Reduser tal dyr på beite.","")</f>
        <v/>
      </c>
      <c r="M83" s="163"/>
      <c r="N83" s="163"/>
      <c r="O83" s="170">
        <v>8.9999999999999993E-3</v>
      </c>
      <c r="P83" s="163"/>
      <c r="Q83" s="78">
        <f>($F83*$O83)/Q31</f>
        <v>0</v>
      </c>
      <c r="R83" s="78"/>
      <c r="S83" s="78">
        <f>($F83*$O83)/S31</f>
        <v>0</v>
      </c>
      <c r="T83" s="78"/>
      <c r="U83" s="78"/>
      <c r="V83" s="78">
        <f>($F83*$O83)/V31</f>
        <v>0</v>
      </c>
      <c r="W83" s="78"/>
      <c r="X83" s="78">
        <f>($F83*$O83)/X31</f>
        <v>0</v>
      </c>
      <c r="Y83" s="162"/>
    </row>
    <row r="84" spans="1:43" ht="13.5" customHeight="1" x14ac:dyDescent="0.2">
      <c r="A84" s="1"/>
      <c r="B84" s="5" t="s">
        <v>125</v>
      </c>
      <c r="C84" s="5"/>
      <c r="D84" s="5"/>
      <c r="E84" s="5"/>
      <c r="F84" s="25"/>
      <c r="G84" s="25"/>
      <c r="H84" s="25"/>
      <c r="I84" s="25"/>
      <c r="J84" s="25"/>
      <c r="K84" s="25"/>
      <c r="L84" s="25"/>
      <c r="M84" s="25"/>
      <c r="N84" s="77"/>
      <c r="O84" s="77" t="s">
        <v>126</v>
      </c>
      <c r="P84" s="22"/>
      <c r="Q84" s="79">
        <f>Q73+Q74+Q75+Q76+Q77+Q78+Q79+Q82+Q83</f>
        <v>0</v>
      </c>
      <c r="R84" s="79"/>
      <c r="S84" s="79">
        <f>S73+S74+S75+S76+S77+S78+S79+S82+S83</f>
        <v>0</v>
      </c>
      <c r="T84" s="79"/>
      <c r="U84" s="79"/>
      <c r="V84" s="79">
        <f>V73+V74+V75+V76+V77+V78+V79+V82+V83</f>
        <v>0</v>
      </c>
      <c r="W84" s="79"/>
      <c r="X84" s="79">
        <f>X73+X74+X75+X76+X77+X78+X79+X82+X83</f>
        <v>0</v>
      </c>
      <c r="Y84" s="1"/>
    </row>
    <row r="85" spans="1:43" ht="26.5" customHeight="1" x14ac:dyDescent="0.2">
      <c r="A85" s="1"/>
      <c r="B85" s="132"/>
      <c r="C85" s="6"/>
      <c r="D85" s="6"/>
      <c r="E85" s="6"/>
      <c r="F85" s="6"/>
      <c r="G85" s="6"/>
      <c r="H85" s="6"/>
      <c r="I85" s="6"/>
      <c r="J85" s="6"/>
      <c r="K85" s="6"/>
      <c r="L85" s="6"/>
      <c r="M85" s="6"/>
      <c r="N85" s="6"/>
      <c r="O85" s="194" t="s">
        <v>127</v>
      </c>
      <c r="P85" s="6"/>
      <c r="Q85" s="216">
        <f>Q84*Q31</f>
        <v>0</v>
      </c>
      <c r="R85" s="216"/>
      <c r="S85" s="216">
        <f>S84*S31</f>
        <v>0</v>
      </c>
      <c r="T85" s="216"/>
      <c r="U85" s="216"/>
      <c r="V85" s="216">
        <f>V84*V31</f>
        <v>0</v>
      </c>
      <c r="W85" s="216"/>
      <c r="X85" s="216">
        <f>X84*X31</f>
        <v>0</v>
      </c>
      <c r="Y85" s="1"/>
    </row>
    <row r="86" spans="1:43" ht="13.5" customHeight="1" x14ac:dyDescent="0.2">
      <c r="A86" s="1"/>
      <c r="B86" s="132"/>
      <c r="C86" s="6"/>
      <c r="D86" s="6"/>
      <c r="E86" s="6"/>
      <c r="F86" s="6"/>
      <c r="G86" s="6"/>
      <c r="H86" s="6"/>
      <c r="I86" s="6"/>
      <c r="J86" s="6"/>
      <c r="K86" s="6"/>
      <c r="L86" s="6"/>
      <c r="M86" s="6"/>
      <c r="N86" s="6"/>
      <c r="O86" s="82" t="s">
        <v>128</v>
      </c>
      <c r="P86" s="6"/>
      <c r="Q86" s="216">
        <f>Q27</f>
        <v>0</v>
      </c>
      <c r="R86" s="216"/>
      <c r="S86" s="216">
        <f>S27</f>
        <v>0</v>
      </c>
      <c r="T86" s="216"/>
      <c r="U86" s="216"/>
      <c r="V86" s="216">
        <f>V27</f>
        <v>0</v>
      </c>
      <c r="W86" s="216"/>
      <c r="X86" s="216">
        <f>X27</f>
        <v>0</v>
      </c>
      <c r="Y86" s="1"/>
    </row>
    <row r="87" spans="1:43" ht="13.5" customHeight="1" x14ac:dyDescent="0.2">
      <c r="A87" s="1"/>
      <c r="B87" s="132"/>
      <c r="C87" s="6"/>
      <c r="D87" s="6"/>
      <c r="E87" s="6"/>
      <c r="F87" s="6"/>
      <c r="G87" s="6"/>
      <c r="H87" s="6"/>
      <c r="I87" s="6"/>
      <c r="J87" s="6"/>
      <c r="K87" s="6"/>
      <c r="L87" s="6"/>
      <c r="M87" s="6"/>
      <c r="N87" s="6"/>
      <c r="O87" s="82" t="s">
        <v>129</v>
      </c>
      <c r="P87" s="42"/>
      <c r="Q87" s="216">
        <f>Q47</f>
        <v>0</v>
      </c>
      <c r="R87" s="216"/>
      <c r="S87" s="216">
        <f>S47</f>
        <v>0</v>
      </c>
      <c r="T87" s="216"/>
      <c r="U87" s="216"/>
      <c r="V87" s="216">
        <f>V47</f>
        <v>0</v>
      </c>
      <c r="W87" s="216"/>
      <c r="X87" s="216">
        <f>X47</f>
        <v>0</v>
      </c>
      <c r="Y87" s="1"/>
    </row>
    <row r="88" spans="1:43" ht="13.5" customHeight="1" x14ac:dyDescent="0.2">
      <c r="A88" s="1"/>
      <c r="B88" s="132"/>
      <c r="C88" s="6"/>
      <c r="D88" s="6"/>
      <c r="E88" s="6"/>
      <c r="F88" s="6"/>
      <c r="G88" s="6"/>
      <c r="H88" s="6"/>
      <c r="I88" s="6"/>
      <c r="J88" s="6"/>
      <c r="K88" s="6"/>
      <c r="L88" s="6"/>
      <c r="M88" s="6"/>
      <c r="N88" s="6"/>
      <c r="O88" s="194" t="s">
        <v>130</v>
      </c>
      <c r="P88" s="6"/>
      <c r="Q88" s="216">
        <f>Q86+Q87</f>
        <v>0</v>
      </c>
      <c r="R88" s="216"/>
      <c r="S88" s="216">
        <f>S86+S87</f>
        <v>0</v>
      </c>
      <c r="T88" s="216"/>
      <c r="U88" s="216"/>
      <c r="V88" s="216">
        <f>V86+V87</f>
        <v>0</v>
      </c>
      <c r="W88" s="216"/>
      <c r="X88" s="216">
        <f>X86+X87</f>
        <v>0</v>
      </c>
      <c r="Y88" s="1"/>
      <c r="AQ88" s="298"/>
    </row>
    <row r="89" spans="1:43" ht="12.5" customHeight="1" x14ac:dyDescent="0.2">
      <c r="A89" s="1"/>
      <c r="B89" s="42"/>
      <c r="C89" s="42"/>
      <c r="D89" s="42"/>
      <c r="E89" s="42"/>
      <c r="F89" s="42"/>
      <c r="G89" s="42"/>
      <c r="H89" s="42"/>
      <c r="I89" s="42"/>
      <c r="J89" s="42"/>
      <c r="K89" s="42"/>
      <c r="L89" s="42"/>
      <c r="M89" s="42"/>
      <c r="N89" s="82"/>
      <c r="O89" s="82" t="s">
        <v>131</v>
      </c>
      <c r="P89" s="42"/>
      <c r="Q89" s="216">
        <f>Q64</f>
        <v>0</v>
      </c>
      <c r="R89" s="216"/>
      <c r="S89" s="216">
        <f>S64</f>
        <v>0</v>
      </c>
      <c r="T89" s="216"/>
      <c r="U89" s="216"/>
      <c r="V89" s="216">
        <f>V64</f>
        <v>0</v>
      </c>
      <c r="W89" s="216"/>
      <c r="X89" s="216">
        <f>X64</f>
        <v>0</v>
      </c>
      <c r="Y89" s="1"/>
    </row>
    <row r="90" spans="1:43" ht="12.5" customHeight="1" x14ac:dyDescent="0.2">
      <c r="A90" s="1"/>
      <c r="B90" s="42"/>
      <c r="C90" s="42"/>
      <c r="D90" s="42"/>
      <c r="E90" s="42"/>
      <c r="F90" s="42"/>
      <c r="G90" s="42"/>
      <c r="H90" s="42"/>
      <c r="I90" s="42"/>
      <c r="J90" s="42"/>
      <c r="K90" s="42"/>
      <c r="L90" s="42"/>
      <c r="M90" s="42"/>
      <c r="N90" s="82"/>
      <c r="O90" s="82" t="s">
        <v>132</v>
      </c>
      <c r="P90" s="42"/>
      <c r="Q90" s="216">
        <f>Q85+Q88+Q89</f>
        <v>0</v>
      </c>
      <c r="R90" s="216"/>
      <c r="S90" s="216">
        <f>S85+S88+S89</f>
        <v>0</v>
      </c>
      <c r="T90" s="216"/>
      <c r="U90" s="216"/>
      <c r="V90" s="216">
        <f>V85+V88+V89</f>
        <v>0</v>
      </c>
      <c r="W90" s="216"/>
      <c r="X90" s="216">
        <f>X85+X88+X89</f>
        <v>0</v>
      </c>
      <c r="Y90" s="1"/>
    </row>
    <row r="91" spans="1:43" ht="19.5" customHeight="1" x14ac:dyDescent="0.2">
      <c r="A91" s="1"/>
      <c r="B91" s="42"/>
      <c r="C91" s="42"/>
      <c r="D91" s="42"/>
      <c r="E91" s="42"/>
      <c r="F91" s="42"/>
      <c r="G91" s="42"/>
      <c r="H91" s="42"/>
      <c r="I91" s="42"/>
      <c r="J91" s="42"/>
      <c r="K91" s="42"/>
      <c r="L91" s="42"/>
      <c r="M91" s="42"/>
      <c r="N91" s="82"/>
      <c r="O91" s="82" t="s">
        <v>133</v>
      </c>
      <c r="P91" s="42"/>
      <c r="Q91" s="216">
        <f>Q14*Q31</f>
        <v>0</v>
      </c>
      <c r="R91" s="216"/>
      <c r="S91" s="216">
        <f>S14*S31</f>
        <v>0</v>
      </c>
      <c r="T91" s="216"/>
      <c r="U91" s="216"/>
      <c r="V91" s="216">
        <f>V14*V31</f>
        <v>0</v>
      </c>
      <c r="W91" s="216"/>
      <c r="X91" s="216">
        <f>X14*X31</f>
        <v>0</v>
      </c>
      <c r="Y91" s="1"/>
    </row>
    <row r="92" spans="1:43" ht="12.5" customHeight="1" x14ac:dyDescent="0.2">
      <c r="A92" s="1"/>
      <c r="B92" s="42"/>
      <c r="C92" s="42"/>
      <c r="D92" s="42"/>
      <c r="E92" s="42"/>
      <c r="F92" s="42"/>
      <c r="G92" s="42"/>
      <c r="H92" s="42"/>
      <c r="I92" s="42"/>
      <c r="J92" s="42"/>
      <c r="K92" s="42"/>
      <c r="L92" s="42"/>
      <c r="M92" s="42"/>
      <c r="N92" s="82"/>
      <c r="O92" s="82" t="s">
        <v>134</v>
      </c>
      <c r="P92" s="42"/>
      <c r="Q92" s="216">
        <f>Q36*Q45</f>
        <v>0</v>
      </c>
      <c r="R92" s="216"/>
      <c r="S92" s="216">
        <f>S36*S45</f>
        <v>0</v>
      </c>
      <c r="T92" s="216"/>
      <c r="U92" s="216"/>
      <c r="V92" s="216">
        <f>V36*V45</f>
        <v>0</v>
      </c>
      <c r="W92" s="216"/>
      <c r="X92" s="216">
        <f>X36*X45</f>
        <v>0</v>
      </c>
      <c r="Y92" s="1"/>
    </row>
    <row r="93" spans="1:43" ht="12.5" customHeight="1" x14ac:dyDescent="0.2">
      <c r="A93" s="1"/>
      <c r="B93" s="42"/>
      <c r="C93" s="42"/>
      <c r="D93" s="42"/>
      <c r="E93" s="42"/>
      <c r="F93" s="42"/>
      <c r="G93" s="42"/>
      <c r="H93" s="42"/>
      <c r="I93" s="42"/>
      <c r="J93" s="42"/>
      <c r="K93" s="42"/>
      <c r="L93" s="42"/>
      <c r="M93" s="42"/>
      <c r="N93" s="82"/>
      <c r="O93" s="82" t="s">
        <v>135</v>
      </c>
      <c r="P93" s="42"/>
      <c r="Q93" s="216">
        <f>Q91+Q92</f>
        <v>0</v>
      </c>
      <c r="R93" s="216"/>
      <c r="S93" s="216">
        <f>S91+S92</f>
        <v>0</v>
      </c>
      <c r="T93" s="216"/>
      <c r="U93" s="216"/>
      <c r="V93" s="216">
        <f>V91+V92</f>
        <v>0</v>
      </c>
      <c r="W93" s="216"/>
      <c r="X93" s="216">
        <f>X91+X92</f>
        <v>0</v>
      </c>
      <c r="Y93" s="1"/>
    </row>
    <row r="94" spans="1:43" ht="12.5" hidden="1" customHeight="1" x14ac:dyDescent="0.2">
      <c r="A94" s="1"/>
      <c r="B94" s="42"/>
      <c r="C94" s="42"/>
      <c r="D94" s="42"/>
      <c r="E94" s="42"/>
      <c r="F94" s="42"/>
      <c r="G94" s="42"/>
      <c r="H94" s="42"/>
      <c r="I94" s="42"/>
      <c r="J94" s="42"/>
      <c r="K94" s="42"/>
      <c r="L94" s="42"/>
      <c r="M94" s="42"/>
      <c r="N94" s="82"/>
      <c r="O94" s="82"/>
      <c r="P94" s="42"/>
      <c r="Q94" s="216"/>
      <c r="R94" s="216"/>
      <c r="S94" s="216"/>
      <c r="T94" s="216"/>
      <c r="U94" s="216"/>
      <c r="V94" s="216"/>
      <c r="W94" s="216"/>
      <c r="X94" s="216"/>
      <c r="Y94" s="1"/>
    </row>
    <row r="95" spans="1:43" ht="12.5" hidden="1" customHeight="1" x14ac:dyDescent="0.2">
      <c r="A95" s="1"/>
      <c r="B95" s="42"/>
      <c r="C95" s="42"/>
      <c r="D95" s="42"/>
      <c r="E95" s="42"/>
      <c r="F95" s="42"/>
      <c r="G95" s="42"/>
      <c r="H95" s="42"/>
      <c r="I95" s="42"/>
      <c r="J95" s="42"/>
      <c r="K95" s="42"/>
      <c r="L95" s="42"/>
      <c r="M95" s="42"/>
      <c r="N95" s="82"/>
      <c r="O95" s="82" t="s">
        <v>136</v>
      </c>
      <c r="P95" s="42"/>
      <c r="Q95" s="216">
        <f>Q92-Q87</f>
        <v>0</v>
      </c>
      <c r="R95" s="216"/>
      <c r="S95" s="216">
        <f>S92-S87</f>
        <v>0</v>
      </c>
      <c r="T95" s="216"/>
      <c r="U95" s="216"/>
      <c r="V95" s="216">
        <f>V92-V87</f>
        <v>0</v>
      </c>
      <c r="W95" s="216"/>
      <c r="X95" s="216">
        <f>X92-X87</f>
        <v>0</v>
      </c>
      <c r="Y95" s="1"/>
    </row>
    <row r="96" spans="1:43" ht="12.5" hidden="1" customHeight="1" x14ac:dyDescent="0.2">
      <c r="A96" s="1"/>
      <c r="B96" s="42"/>
      <c r="C96" s="42"/>
      <c r="D96" s="42"/>
      <c r="E96" s="42"/>
      <c r="F96" s="42"/>
      <c r="G96" s="42"/>
      <c r="H96" s="42"/>
      <c r="I96" s="42"/>
      <c r="J96" s="42"/>
      <c r="K96" s="42"/>
      <c r="L96" s="42"/>
      <c r="M96" s="42"/>
      <c r="N96" s="82"/>
      <c r="O96" s="82" t="s">
        <v>136</v>
      </c>
      <c r="P96" s="42"/>
      <c r="Q96" s="261">
        <f>IF(Q95&lt;0,0,Q95)</f>
        <v>0</v>
      </c>
      <c r="R96" s="216"/>
      <c r="S96" s="261">
        <f>IF(S95&lt;0,0,S95)</f>
        <v>0</v>
      </c>
      <c r="T96" s="216"/>
      <c r="U96" s="216"/>
      <c r="V96" s="261">
        <f>IF(V95&lt;0,0,V95)</f>
        <v>0</v>
      </c>
      <c r="W96" s="216"/>
      <c r="X96" s="261">
        <f>IF(X95&lt;0,0,X95)</f>
        <v>0</v>
      </c>
      <c r="Y96" s="1"/>
    </row>
    <row r="97" spans="1:25" ht="12.5" hidden="1" customHeight="1" x14ac:dyDescent="0.2">
      <c r="A97" s="1"/>
      <c r="B97" s="42"/>
      <c r="C97" s="42"/>
      <c r="D97" s="42"/>
      <c r="E97" s="42"/>
      <c r="F97" s="42"/>
      <c r="G97" s="42"/>
      <c r="H97" s="42"/>
      <c r="I97" s="42"/>
      <c r="J97" s="42"/>
      <c r="K97" s="42"/>
      <c r="L97" s="42"/>
      <c r="M97" s="42"/>
      <c r="N97" s="82"/>
      <c r="O97" s="82" t="s">
        <v>137</v>
      </c>
      <c r="P97" s="42"/>
      <c r="Q97" s="216">
        <f>Q95-Q85</f>
        <v>0</v>
      </c>
      <c r="R97" s="216"/>
      <c r="S97" s="216">
        <f>S95-S85</f>
        <v>0</v>
      </c>
      <c r="T97" s="216"/>
      <c r="U97" s="216"/>
      <c r="V97" s="216">
        <f>V95-V85</f>
        <v>0</v>
      </c>
      <c r="W97" s="216"/>
      <c r="X97" s="216">
        <f>X95-X85</f>
        <v>0</v>
      </c>
      <c r="Y97" s="1"/>
    </row>
    <row r="98" spans="1:25" ht="12.5" hidden="1" customHeight="1" x14ac:dyDescent="0.2">
      <c r="A98" s="1"/>
      <c r="B98" s="42"/>
      <c r="C98" s="42"/>
      <c r="D98" s="42"/>
      <c r="E98" s="42"/>
      <c r="F98" s="42"/>
      <c r="G98" s="42"/>
      <c r="H98" s="42"/>
      <c r="I98" s="42"/>
      <c r="J98" s="42"/>
      <c r="K98" s="42"/>
      <c r="L98" s="42"/>
      <c r="M98" s="42"/>
      <c r="N98" s="82"/>
      <c r="O98" s="82" t="s">
        <v>138</v>
      </c>
      <c r="P98" s="42"/>
      <c r="Q98" s="261">
        <f>IF(Q97&lt;0,0,Q97)</f>
        <v>0</v>
      </c>
      <c r="R98" s="216"/>
      <c r="S98" s="261">
        <f>IF(S97&lt;0,0,S97)</f>
        <v>0</v>
      </c>
      <c r="T98" s="216"/>
      <c r="U98" s="216"/>
      <c r="V98" s="261">
        <f>IF(V97&lt;0,0,V97)</f>
        <v>0</v>
      </c>
      <c r="W98" s="216"/>
      <c r="X98" s="261">
        <f>IF(X97&lt;0,0,X97)</f>
        <v>0</v>
      </c>
      <c r="Y98" s="1"/>
    </row>
    <row r="99" spans="1:25" ht="12.5" hidden="1" customHeight="1" x14ac:dyDescent="0.2">
      <c r="A99" s="1"/>
      <c r="B99" s="42"/>
      <c r="C99" s="42"/>
      <c r="D99" s="42"/>
      <c r="E99" s="42"/>
      <c r="F99" s="42"/>
      <c r="G99" s="42"/>
      <c r="H99" s="42"/>
      <c r="I99" s="42"/>
      <c r="J99" s="42"/>
      <c r="K99" s="42"/>
      <c r="L99" s="42"/>
      <c r="M99" s="42"/>
      <c r="N99" s="82"/>
      <c r="O99" s="82"/>
      <c r="P99" s="42"/>
      <c r="Q99" s="261"/>
      <c r="R99" s="216"/>
      <c r="S99" s="261"/>
      <c r="T99" s="216"/>
      <c r="U99" s="216"/>
      <c r="V99" s="261"/>
      <c r="W99" s="216"/>
      <c r="X99" s="261"/>
      <c r="Y99" s="1"/>
    </row>
    <row r="100" spans="1:25" ht="12.5" hidden="1" customHeight="1" x14ac:dyDescent="0.2">
      <c r="A100" s="1"/>
      <c r="B100" s="42"/>
      <c r="C100" s="42"/>
      <c r="D100" s="42"/>
      <c r="E100" s="42"/>
      <c r="F100" s="42"/>
      <c r="G100" s="42"/>
      <c r="H100" s="42"/>
      <c r="I100" s="42"/>
      <c r="J100" s="42"/>
      <c r="K100" s="42"/>
      <c r="L100" s="42"/>
      <c r="M100" s="42"/>
      <c r="N100" s="82"/>
      <c r="O100" s="82" t="str">
        <f>O91</f>
        <v>Sum kg  tilgjengeleg fosforkapasitet for fulldyrka og overflatedyrka jord, kg:</v>
      </c>
      <c r="P100" s="42"/>
      <c r="Q100" s="261">
        <f>Q91</f>
        <v>0</v>
      </c>
      <c r="R100" s="216"/>
      <c r="S100" s="261">
        <f>S91</f>
        <v>0</v>
      </c>
      <c r="T100" s="216"/>
      <c r="U100" s="216"/>
      <c r="V100" s="261">
        <f>V91</f>
        <v>0</v>
      </c>
      <c r="W100" s="216"/>
      <c r="X100" s="261">
        <f>X91</f>
        <v>0</v>
      </c>
      <c r="Y100" s="1"/>
    </row>
    <row r="101" spans="1:25" ht="12.5" hidden="1" customHeight="1" x14ac:dyDescent="0.2">
      <c r="A101" s="1"/>
      <c r="B101" s="42"/>
      <c r="C101" s="42"/>
      <c r="D101" s="42"/>
      <c r="E101" s="42"/>
      <c r="F101" s="42"/>
      <c r="G101" s="42"/>
      <c r="H101" s="42"/>
      <c r="I101" s="42"/>
      <c r="J101" s="42"/>
      <c r="K101" s="42"/>
      <c r="L101" s="42"/>
      <c r="M101" s="42"/>
      <c r="N101" s="82"/>
      <c r="O101" s="194" t="s">
        <v>128</v>
      </c>
      <c r="P101" s="6"/>
      <c r="Q101" s="216">
        <f>Q27</f>
        <v>0</v>
      </c>
      <c r="R101" s="216"/>
      <c r="S101" s="216">
        <f>S27</f>
        <v>0</v>
      </c>
      <c r="T101" s="216"/>
      <c r="U101" s="216"/>
      <c r="V101" s="216">
        <f>V27</f>
        <v>0</v>
      </c>
      <c r="W101" s="216"/>
      <c r="X101" s="216">
        <f>X27</f>
        <v>0</v>
      </c>
      <c r="Y101" s="1"/>
    </row>
    <row r="102" spans="1:25" ht="12.5" hidden="1" customHeight="1" x14ac:dyDescent="0.2">
      <c r="A102" s="1"/>
      <c r="B102" s="42"/>
      <c r="C102" s="42"/>
      <c r="D102" s="42"/>
      <c r="E102" s="42"/>
      <c r="F102" s="42"/>
      <c r="G102" s="42"/>
      <c r="H102" s="42"/>
      <c r="I102" s="42"/>
      <c r="J102" s="42"/>
      <c r="K102" s="42"/>
      <c r="L102" s="42"/>
      <c r="M102" s="42"/>
      <c r="N102" s="82"/>
      <c r="O102" s="82" t="s">
        <v>139</v>
      </c>
      <c r="P102" s="42"/>
      <c r="Q102" s="216">
        <f>Q100-Q101</f>
        <v>0</v>
      </c>
      <c r="R102" s="216"/>
      <c r="S102" s="216">
        <f>S100-S101</f>
        <v>0</v>
      </c>
      <c r="T102" s="216"/>
      <c r="U102" s="216"/>
      <c r="V102" s="216">
        <f>V100-V101</f>
        <v>0</v>
      </c>
      <c r="W102" s="216"/>
      <c r="X102" s="216">
        <f>X100-X101</f>
        <v>0</v>
      </c>
      <c r="Y102" s="1"/>
    </row>
    <row r="103" spans="1:25" ht="12.5" hidden="1" customHeight="1" x14ac:dyDescent="0.2">
      <c r="A103" s="1"/>
      <c r="B103" s="42"/>
      <c r="C103" s="42"/>
      <c r="D103" s="42"/>
      <c r="E103" s="42"/>
      <c r="F103" s="42"/>
      <c r="G103" s="42"/>
      <c r="H103" s="42"/>
      <c r="I103" s="42"/>
      <c r="J103" s="42"/>
      <c r="K103" s="42"/>
      <c r="L103" s="42"/>
      <c r="M103" s="42"/>
      <c r="N103" s="82"/>
      <c r="O103" s="194" t="s">
        <v>140</v>
      </c>
      <c r="P103" s="42"/>
      <c r="Q103" s="261">
        <f>IF(Q97&gt;0,,-Q97)</f>
        <v>0</v>
      </c>
      <c r="R103" s="216"/>
      <c r="S103" s="261">
        <f>IF(S97&gt;0,,-S97)</f>
        <v>0</v>
      </c>
      <c r="T103" s="216"/>
      <c r="U103" s="216"/>
      <c r="V103" s="261">
        <f>IF(V97&gt;0,,-V97)</f>
        <v>0</v>
      </c>
      <c r="W103" s="216"/>
      <c r="X103" s="261">
        <f>IF(X97&gt;0,,-X97)</f>
        <v>0</v>
      </c>
      <c r="Y103" s="1"/>
    </row>
    <row r="104" spans="1:25" ht="12.5" hidden="1" customHeight="1" x14ac:dyDescent="0.2">
      <c r="A104" s="1"/>
      <c r="B104" s="42"/>
      <c r="C104" s="42"/>
      <c r="D104" s="42"/>
      <c r="E104" s="42"/>
      <c r="F104" s="42"/>
      <c r="G104" s="42"/>
      <c r="H104" s="42"/>
      <c r="I104" s="42"/>
      <c r="J104" s="42"/>
      <c r="K104" s="42"/>
      <c r="L104" s="42"/>
      <c r="M104" s="42"/>
      <c r="N104" s="82"/>
      <c r="O104" s="194" t="s">
        <v>141</v>
      </c>
      <c r="P104" s="42"/>
      <c r="Q104" s="216">
        <f>Q101+Q103</f>
        <v>0</v>
      </c>
      <c r="R104" s="216"/>
      <c r="S104" s="216">
        <f>S101+S103</f>
        <v>0</v>
      </c>
      <c r="T104" s="216"/>
      <c r="U104" s="216"/>
      <c r="V104" s="216">
        <f>V101+V103</f>
        <v>0</v>
      </c>
      <c r="W104" s="216"/>
      <c r="X104" s="216">
        <f>X101+X103</f>
        <v>0</v>
      </c>
      <c r="Y104" s="1"/>
    </row>
    <row r="105" spans="1:25" ht="12.5" hidden="1" customHeight="1" x14ac:dyDescent="0.2">
      <c r="A105" s="1"/>
      <c r="B105" s="42"/>
      <c r="C105" s="42"/>
      <c r="D105" s="42"/>
      <c r="E105" s="42"/>
      <c r="F105" s="42"/>
      <c r="G105" s="42"/>
      <c r="H105" s="42"/>
      <c r="I105" s="42"/>
      <c r="J105" s="42"/>
      <c r="K105" s="42"/>
      <c r="L105" s="42"/>
      <c r="M105" s="42"/>
      <c r="N105" s="82"/>
      <c r="O105" s="82" t="s">
        <v>142</v>
      </c>
      <c r="P105" s="42"/>
      <c r="Q105" s="261">
        <f>Q102-Q103</f>
        <v>0</v>
      </c>
      <c r="R105" s="216"/>
      <c r="S105" s="261">
        <f>S102-S103</f>
        <v>0</v>
      </c>
      <c r="T105" s="216"/>
      <c r="U105" s="216"/>
      <c r="V105" s="261">
        <f>V102-V103</f>
        <v>0</v>
      </c>
      <c r="W105" s="216"/>
      <c r="X105" s="261">
        <f>X102-X103</f>
        <v>0</v>
      </c>
      <c r="Y105" s="1"/>
    </row>
    <row r="106" spans="1:25" hidden="1" x14ac:dyDescent="0.2">
      <c r="A106" s="1"/>
      <c r="B106" s="42"/>
      <c r="C106" s="42"/>
      <c r="D106" s="42"/>
      <c r="E106" s="42"/>
      <c r="F106" s="42"/>
      <c r="G106" s="42"/>
      <c r="H106" s="42"/>
      <c r="I106" s="42"/>
      <c r="J106" s="42"/>
      <c r="K106" s="42"/>
      <c r="L106" s="42"/>
      <c r="M106" s="42"/>
      <c r="N106" s="82"/>
      <c r="O106" s="82" t="s">
        <v>143</v>
      </c>
      <c r="P106" s="42"/>
      <c r="Q106" s="216">
        <f>Q31</f>
        <v>3.5</v>
      </c>
      <c r="R106" s="216"/>
      <c r="S106" s="216">
        <f>S31</f>
        <v>2.8</v>
      </c>
      <c r="T106" s="216"/>
      <c r="U106" s="216"/>
      <c r="V106" s="216">
        <f>V31</f>
        <v>2.5</v>
      </c>
      <c r="W106" s="216"/>
      <c r="X106" s="216">
        <f>X31</f>
        <v>2.2999999999999998</v>
      </c>
      <c r="Y106" s="1"/>
    </row>
    <row r="107" spans="1:25" x14ac:dyDescent="0.2">
      <c r="A107" s="1"/>
      <c r="B107" s="42"/>
      <c r="C107" s="42"/>
      <c r="D107" s="42"/>
      <c r="E107" s="42"/>
      <c r="F107" s="42"/>
      <c r="G107" s="42"/>
      <c r="H107" s="42"/>
      <c r="I107" s="42"/>
      <c r="J107" s="42"/>
      <c r="K107" s="42"/>
      <c r="L107" s="42"/>
      <c r="M107" s="42"/>
      <c r="N107" s="82"/>
      <c r="O107" s="82"/>
      <c r="P107" s="82"/>
      <c r="Q107" s="82"/>
      <c r="R107" s="82"/>
      <c r="S107" s="82"/>
      <c r="T107" s="82"/>
      <c r="U107" s="82"/>
      <c r="V107" s="82"/>
      <c r="W107" s="82"/>
      <c r="X107" s="82"/>
      <c r="Y107" s="1"/>
    </row>
    <row r="108" spans="1:25" ht="20" customHeight="1" x14ac:dyDescent="0.2">
      <c r="A108" s="1"/>
      <c r="B108" s="49" t="s">
        <v>144</v>
      </c>
      <c r="C108" s="104"/>
      <c r="D108" s="291"/>
      <c r="E108" s="104"/>
      <c r="F108" s="292"/>
      <c r="G108" s="292"/>
      <c r="H108" s="104"/>
      <c r="I108" s="104"/>
      <c r="J108" s="104"/>
      <c r="K108" s="104"/>
      <c r="L108" s="104"/>
      <c r="M108" s="104"/>
      <c r="N108" s="293"/>
      <c r="O108" s="50" t="s">
        <v>145</v>
      </c>
      <c r="P108" s="294"/>
      <c r="Q108" s="295">
        <f>Q98</f>
        <v>0</v>
      </c>
      <c r="R108" s="296"/>
      <c r="S108" s="295">
        <f>S98</f>
        <v>0</v>
      </c>
      <c r="T108" s="296"/>
      <c r="U108" s="296"/>
      <c r="V108" s="295">
        <f>V98</f>
        <v>0</v>
      </c>
      <c r="W108" s="297"/>
      <c r="X108" s="295">
        <f>X98</f>
        <v>0</v>
      </c>
      <c r="Y108" s="1"/>
    </row>
    <row r="109" spans="1:25" ht="21" customHeight="1" x14ac:dyDescent="0.2">
      <c r="A109" s="1"/>
      <c r="B109" s="286" t="s">
        <v>146</v>
      </c>
      <c r="C109" s="22"/>
      <c r="D109" s="287"/>
      <c r="E109" s="22"/>
      <c r="F109" s="288"/>
      <c r="G109" s="288"/>
      <c r="H109" s="22"/>
      <c r="I109" s="22"/>
      <c r="J109" s="22"/>
      <c r="K109" s="22"/>
      <c r="L109" s="22"/>
      <c r="M109" s="22"/>
      <c r="N109" s="289"/>
      <c r="O109" s="51" t="s">
        <v>147</v>
      </c>
      <c r="P109" s="290"/>
      <c r="Q109" s="270">
        <f>Q110-Q111</f>
        <v>0</v>
      </c>
      <c r="R109" s="271"/>
      <c r="S109" s="270">
        <f>S110-S111</f>
        <v>0</v>
      </c>
      <c r="T109" s="271"/>
      <c r="U109" s="271"/>
      <c r="V109" s="270">
        <f>V110-V111</f>
        <v>0</v>
      </c>
      <c r="W109" s="272"/>
      <c r="X109" s="270">
        <f>X110-X111</f>
        <v>0</v>
      </c>
      <c r="Y109" s="1"/>
    </row>
    <row r="110" spans="1:25" x14ac:dyDescent="0.2">
      <c r="A110" s="1"/>
      <c r="B110" s="263" t="s">
        <v>148</v>
      </c>
      <c r="C110" s="183"/>
      <c r="D110" s="267"/>
      <c r="E110" s="183"/>
      <c r="F110" s="268"/>
      <c r="G110" s="268"/>
      <c r="H110" s="183"/>
      <c r="I110" s="183"/>
      <c r="J110" s="183"/>
      <c r="K110" s="183"/>
      <c r="L110" s="183"/>
      <c r="M110" s="183"/>
      <c r="N110" s="265"/>
      <c r="O110" s="181" t="s">
        <v>147</v>
      </c>
      <c r="P110" s="269"/>
      <c r="Q110" s="270">
        <f>Q36</f>
        <v>0</v>
      </c>
      <c r="R110" s="271"/>
      <c r="S110" s="270">
        <f>S36</f>
        <v>0</v>
      </c>
      <c r="T110" s="271"/>
      <c r="U110" s="271"/>
      <c r="V110" s="270">
        <f>V36</f>
        <v>0</v>
      </c>
      <c r="W110" s="272"/>
      <c r="X110" s="270">
        <f>X36</f>
        <v>0</v>
      </c>
      <c r="Y110" s="1"/>
    </row>
    <row r="111" spans="1:25" x14ac:dyDescent="0.2">
      <c r="A111" s="1"/>
      <c r="B111" s="222" t="s">
        <v>149</v>
      </c>
      <c r="C111" s="219"/>
      <c r="D111" s="220"/>
      <c r="E111" s="219"/>
      <c r="F111" s="262"/>
      <c r="G111" s="262"/>
      <c r="H111" s="263"/>
      <c r="I111" s="263"/>
      <c r="J111" s="263"/>
      <c r="K111" s="263"/>
      <c r="L111" s="263"/>
      <c r="M111" s="263"/>
      <c r="N111" s="181"/>
      <c r="O111" s="181" t="s">
        <v>147</v>
      </c>
      <c r="P111" s="266"/>
      <c r="Q111" s="273">
        <f>Q108/2</f>
        <v>0</v>
      </c>
      <c r="R111" s="274"/>
      <c r="S111" s="273">
        <f>S108/2</f>
        <v>0</v>
      </c>
      <c r="T111" s="274"/>
      <c r="U111" s="274"/>
      <c r="V111" s="273">
        <f>V108/2</f>
        <v>0</v>
      </c>
      <c r="W111" s="275"/>
      <c r="X111" s="273">
        <f>X108/2</f>
        <v>0</v>
      </c>
      <c r="Y111" s="1"/>
    </row>
    <row r="112" spans="1:25" ht="23" customHeight="1" x14ac:dyDescent="0.2">
      <c r="A112" s="1"/>
      <c r="B112" s="49" t="s">
        <v>150</v>
      </c>
      <c r="C112" s="45"/>
      <c r="D112" s="45"/>
      <c r="E112" s="45"/>
      <c r="F112" s="45"/>
      <c r="G112" s="45"/>
      <c r="H112" s="45"/>
      <c r="I112" s="45"/>
      <c r="J112" s="45"/>
      <c r="K112" s="45"/>
      <c r="L112" s="45"/>
      <c r="M112" s="45"/>
      <c r="N112" s="50"/>
      <c r="O112" s="50" t="s">
        <v>145</v>
      </c>
      <c r="P112" s="45"/>
      <c r="Q112" s="282">
        <f>Q105</f>
        <v>0</v>
      </c>
      <c r="R112" s="282"/>
      <c r="S112" s="282">
        <f>S105</f>
        <v>0</v>
      </c>
      <c r="T112" s="282"/>
      <c r="U112" s="282"/>
      <c r="V112" s="282">
        <f>V105</f>
        <v>0</v>
      </c>
      <c r="W112" s="282"/>
      <c r="X112" s="282">
        <f>X105</f>
        <v>0</v>
      </c>
      <c r="Y112" s="1"/>
    </row>
    <row r="113" spans="1:25" x14ac:dyDescent="0.2">
      <c r="A113" s="1"/>
      <c r="B113" s="94" t="s">
        <v>151</v>
      </c>
      <c r="C113" s="17"/>
      <c r="D113" s="17"/>
      <c r="E113" s="17"/>
      <c r="F113" s="17"/>
      <c r="G113" s="17"/>
      <c r="H113" s="17"/>
      <c r="I113" s="17"/>
      <c r="J113" s="17"/>
      <c r="K113" s="17"/>
      <c r="L113" s="17"/>
      <c r="M113" s="17"/>
      <c r="N113" s="50"/>
      <c r="O113" s="50" t="s">
        <v>145</v>
      </c>
      <c r="P113" s="17"/>
      <c r="Q113" s="283">
        <v>0</v>
      </c>
      <c r="R113" s="215"/>
      <c r="S113" s="283">
        <v>0</v>
      </c>
      <c r="T113" s="217"/>
      <c r="U113" s="215"/>
      <c r="V113" s="283">
        <v>0</v>
      </c>
      <c r="W113" s="215"/>
      <c r="X113" s="283">
        <v>0</v>
      </c>
      <c r="Y113" s="1"/>
    </row>
    <row r="114" spans="1:25" ht="21" customHeight="1" x14ac:dyDescent="0.2">
      <c r="A114" s="1"/>
      <c r="B114" s="25" t="s">
        <v>152</v>
      </c>
      <c r="C114" s="23"/>
      <c r="D114" s="23"/>
      <c r="E114" s="23"/>
      <c r="F114" s="23"/>
      <c r="G114" s="23"/>
      <c r="H114" s="23"/>
      <c r="I114" s="23"/>
      <c r="J114" s="23"/>
      <c r="K114" s="23"/>
      <c r="L114" s="23"/>
      <c r="M114" s="23"/>
      <c r="N114" s="51"/>
      <c r="O114" s="77" t="s">
        <v>147</v>
      </c>
      <c r="P114" s="23"/>
      <c r="Q114" s="299">
        <f>IF(Q115-Q116&lt;0,Q115-Q116,Q115-Q116)</f>
        <v>0</v>
      </c>
      <c r="R114" s="299"/>
      <c r="S114" s="299">
        <f>IF(S115-S116&lt;0,S115-S116,S115-S116)</f>
        <v>0</v>
      </c>
      <c r="T114" s="299"/>
      <c r="U114" s="299"/>
      <c r="V114" s="299">
        <f>IF(V115-V116&lt;0,V115-V116,V115-V116)</f>
        <v>0</v>
      </c>
      <c r="W114" s="300"/>
      <c r="X114" s="299">
        <f>IF(X115-X116&lt;0,X115-X116,X115-X116)</f>
        <v>0</v>
      </c>
      <c r="Y114" s="1"/>
    </row>
    <row r="115" spans="1:25" x14ac:dyDescent="0.2">
      <c r="A115" s="1"/>
      <c r="B115" s="23" t="s">
        <v>153</v>
      </c>
      <c r="C115" s="25"/>
      <c r="D115" s="25"/>
      <c r="E115" s="25"/>
      <c r="F115" s="276"/>
      <c r="G115" s="25"/>
      <c r="H115" s="25"/>
      <c r="I115" s="25"/>
      <c r="J115" s="25"/>
      <c r="K115" s="25"/>
      <c r="L115" s="25"/>
      <c r="M115" s="25"/>
      <c r="N115" s="51"/>
      <c r="O115" s="77" t="s">
        <v>147</v>
      </c>
      <c r="P115" s="25"/>
      <c r="Q115" s="284">
        <f>Q14</f>
        <v>0</v>
      </c>
      <c r="R115" s="284"/>
      <c r="S115" s="284">
        <f>S14</f>
        <v>0</v>
      </c>
      <c r="T115" s="284"/>
      <c r="U115" s="284"/>
      <c r="V115" s="284">
        <f>V14</f>
        <v>0</v>
      </c>
      <c r="W115" s="285"/>
      <c r="X115" s="284">
        <f>X14</f>
        <v>0</v>
      </c>
      <c r="Y115" s="1"/>
    </row>
    <row r="116" spans="1:25" x14ac:dyDescent="0.2">
      <c r="A116" s="1"/>
      <c r="B116" s="218" t="s">
        <v>154</v>
      </c>
      <c r="C116" s="219"/>
      <c r="D116" s="219"/>
      <c r="E116" s="219"/>
      <c r="F116" s="221"/>
      <c r="G116" s="221"/>
      <c r="H116" s="222"/>
      <c r="I116" s="222"/>
      <c r="J116" s="222"/>
      <c r="K116" s="222"/>
      <c r="L116" s="222"/>
      <c r="M116" s="222"/>
      <c r="N116" s="264" t="str">
        <f>IF(Q114+S114+V114+X114&lt;0,"Raude tal:  Tal dekar manglande spreieareal","")</f>
        <v/>
      </c>
      <c r="O116" s="223" t="s">
        <v>147</v>
      </c>
      <c r="P116" s="224"/>
      <c r="Q116" s="227">
        <f>(Q112/Q106)+(Q113/Q106)</f>
        <v>0</v>
      </c>
      <c r="R116" s="227"/>
      <c r="S116" s="227">
        <f>(S112/S106)+(S113/S106)</f>
        <v>0</v>
      </c>
      <c r="T116" s="227"/>
      <c r="U116" s="227"/>
      <c r="V116" s="227">
        <f>(V112/V106)+(V113/V106)</f>
        <v>0</v>
      </c>
      <c r="W116" s="227"/>
      <c r="X116" s="227">
        <f>(X112/X106)+(X113/X106)</f>
        <v>0</v>
      </c>
      <c r="Y116" s="1"/>
    </row>
    <row r="117" spans="1:25" ht="16.5" customHeight="1" x14ac:dyDescent="0.2">
      <c r="A117" s="1"/>
      <c r="B117" s="33"/>
      <c r="C117" s="1"/>
      <c r="D117" s="1"/>
      <c r="E117" s="1"/>
      <c r="F117" s="1"/>
      <c r="G117" s="1"/>
      <c r="H117" s="1"/>
      <c r="I117" s="1"/>
      <c r="J117" s="1"/>
      <c r="K117" s="1"/>
      <c r="L117" s="1"/>
      <c r="M117" s="1"/>
      <c r="N117" s="1"/>
      <c r="O117" s="1"/>
      <c r="P117" s="1"/>
      <c r="Q117" s="1"/>
      <c r="R117" s="1"/>
      <c r="S117" s="1"/>
      <c r="T117" s="1"/>
      <c r="U117" s="1"/>
      <c r="V117" s="1"/>
      <c r="W117" s="1"/>
      <c r="X117" s="1"/>
      <c r="Y117" s="1"/>
    </row>
    <row r="118" spans="1:25" ht="16.5" customHeight="1" x14ac:dyDescent="0.2">
      <c r="A118" s="1"/>
      <c r="B118" s="33"/>
      <c r="C118" s="1"/>
      <c r="D118" s="1"/>
      <c r="E118" s="1"/>
      <c r="F118" s="1"/>
      <c r="G118" s="1"/>
      <c r="H118" s="1"/>
      <c r="I118" s="1"/>
      <c r="J118" s="1"/>
      <c r="K118" s="1"/>
      <c r="L118" s="1"/>
      <c r="M118" s="1"/>
      <c r="N118" s="1"/>
      <c r="O118" s="1"/>
      <c r="P118" s="1"/>
      <c r="Q118" s="1"/>
      <c r="R118" s="1"/>
      <c r="S118" s="1"/>
      <c r="T118" s="1"/>
      <c r="U118" s="1"/>
      <c r="V118" s="1"/>
      <c r="W118" s="1"/>
      <c r="X118" s="1"/>
      <c r="Y118" s="1"/>
    </row>
    <row r="119" spans="1:25" ht="16.5" customHeight="1" x14ac:dyDescent="0.2">
      <c r="A119" s="1"/>
      <c r="B119" s="33"/>
      <c r="C119" s="1"/>
      <c r="D119" s="1"/>
      <c r="E119" s="1"/>
      <c r="F119" s="1"/>
      <c r="G119" s="1"/>
      <c r="H119" s="1"/>
      <c r="I119" s="1"/>
      <c r="J119" s="1"/>
      <c r="K119" s="1"/>
      <c r="L119" s="1"/>
      <c r="M119" s="1"/>
      <c r="N119" s="1"/>
      <c r="O119" s="1"/>
      <c r="P119" s="1"/>
      <c r="Q119" s="1"/>
      <c r="R119" s="1"/>
      <c r="S119" s="1"/>
      <c r="T119" s="1"/>
      <c r="U119" s="1"/>
      <c r="V119" s="1"/>
      <c r="W119" s="1"/>
      <c r="X119" s="1"/>
      <c r="Y119" s="1"/>
    </row>
    <row r="120" spans="1:25" ht="16.5" customHeight="1" x14ac:dyDescent="0.2">
      <c r="A120" s="1"/>
      <c r="B120" s="33"/>
      <c r="C120" s="1"/>
      <c r="D120" s="1"/>
      <c r="E120" s="1"/>
      <c r="F120" s="1"/>
      <c r="G120" s="1"/>
      <c r="H120" s="1"/>
      <c r="I120" s="1"/>
      <c r="J120" s="1"/>
      <c r="K120" s="1"/>
      <c r="L120" s="1"/>
      <c r="M120" s="1"/>
      <c r="N120" s="1"/>
      <c r="O120" s="1"/>
      <c r="P120" s="1"/>
      <c r="Q120" s="1"/>
      <c r="R120" s="1"/>
      <c r="S120" s="1"/>
      <c r="T120" s="1"/>
      <c r="U120" s="1"/>
      <c r="V120" s="1"/>
      <c r="W120" s="1"/>
      <c r="X120" s="1"/>
      <c r="Y120" s="1"/>
    </row>
    <row r="121" spans="1:25" ht="16.5" customHeight="1" x14ac:dyDescent="0.2">
      <c r="A121" s="1"/>
      <c r="B121" s="33"/>
      <c r="C121" s="1"/>
      <c r="D121" s="1"/>
      <c r="E121" s="1"/>
      <c r="F121" s="1"/>
      <c r="G121" s="1"/>
      <c r="H121" s="1"/>
      <c r="I121" s="1"/>
      <c r="J121" s="1"/>
      <c r="K121" s="1"/>
      <c r="L121" s="1"/>
      <c r="M121" s="1"/>
      <c r="N121" s="1"/>
      <c r="O121" s="1"/>
      <c r="P121" s="1"/>
      <c r="Q121" s="1"/>
      <c r="R121" s="1"/>
      <c r="S121" s="1"/>
      <c r="T121" s="1"/>
      <c r="U121" s="1"/>
      <c r="V121" s="1"/>
      <c r="W121" s="1"/>
      <c r="X121" s="1"/>
      <c r="Y121" s="1"/>
    </row>
    <row r="122" spans="1:25" ht="16.5" customHeight="1" x14ac:dyDescent="0.2">
      <c r="A122" s="1"/>
      <c r="B122" s="33"/>
      <c r="C122" s="1"/>
      <c r="D122" s="1"/>
      <c r="E122" s="1"/>
      <c r="F122" s="1"/>
      <c r="G122" s="1"/>
      <c r="H122" s="1"/>
      <c r="I122" s="1"/>
      <c r="J122" s="1"/>
      <c r="K122" s="1"/>
      <c r="L122" s="1"/>
      <c r="M122" s="1"/>
      <c r="N122" s="1"/>
      <c r="O122" s="1"/>
      <c r="P122" s="1"/>
      <c r="Q122" s="1"/>
      <c r="R122" s="1"/>
      <c r="S122" s="1"/>
      <c r="T122" s="1"/>
      <c r="U122" s="1"/>
      <c r="V122" s="1"/>
      <c r="W122" s="1"/>
      <c r="X122" s="1"/>
      <c r="Y122" s="1"/>
    </row>
    <row r="123" spans="1:25" ht="16.5" customHeight="1" x14ac:dyDescent="0.2">
      <c r="A123" s="1"/>
      <c r="B123" s="33"/>
      <c r="C123" s="1"/>
      <c r="D123" s="1"/>
      <c r="E123" s="1"/>
      <c r="F123" s="1"/>
      <c r="G123" s="1"/>
      <c r="H123" s="1"/>
      <c r="I123" s="1"/>
      <c r="J123" s="1"/>
      <c r="K123" s="1"/>
      <c r="L123" s="1"/>
      <c r="M123" s="1"/>
      <c r="N123" s="1"/>
      <c r="O123" s="1"/>
      <c r="P123" s="1"/>
      <c r="Q123" s="1"/>
      <c r="R123" s="1"/>
      <c r="S123" s="1"/>
      <c r="T123" s="1"/>
      <c r="U123" s="1"/>
      <c r="V123" s="1"/>
      <c r="W123" s="1"/>
      <c r="X123" s="1"/>
      <c r="Y123" s="1"/>
    </row>
    <row r="124" spans="1:25" ht="17" customHeight="1" x14ac:dyDescent="0.2">
      <c r="A124" s="1"/>
      <c r="B124" s="13"/>
      <c r="C124" s="6"/>
      <c r="D124" s="1"/>
      <c r="E124" s="1"/>
      <c r="F124" s="1"/>
      <c r="G124" s="1"/>
      <c r="H124" s="1"/>
      <c r="I124" s="1"/>
      <c r="J124" s="45"/>
      <c r="K124" s="45"/>
      <c r="L124" s="45"/>
      <c r="M124" s="45" t="s">
        <v>155</v>
      </c>
      <c r="N124" s="45" t="s">
        <v>156</v>
      </c>
      <c r="O124" s="45"/>
      <c r="P124" s="45"/>
      <c r="Q124" s="45"/>
      <c r="R124" s="45"/>
      <c r="S124" s="45"/>
      <c r="T124" s="45"/>
      <c r="U124" s="45"/>
      <c r="V124" s="258" t="s">
        <v>157</v>
      </c>
      <c r="W124" s="45"/>
      <c r="X124" s="45"/>
      <c r="Y124" s="1"/>
    </row>
    <row r="125" spans="1:25" ht="19" x14ac:dyDescent="0.25">
      <c r="A125" s="1"/>
      <c r="B125" s="16" t="s">
        <v>158</v>
      </c>
      <c r="C125" s="7"/>
      <c r="D125" s="7"/>
      <c r="E125" s="7"/>
      <c r="F125" s="7"/>
      <c r="G125" s="7"/>
      <c r="H125" s="7"/>
      <c r="I125" s="7"/>
      <c r="J125" s="47" t="s">
        <v>100</v>
      </c>
      <c r="K125" s="46"/>
      <c r="L125" s="46"/>
      <c r="M125" s="46" t="s">
        <v>159</v>
      </c>
      <c r="N125" s="46" t="s">
        <v>160</v>
      </c>
      <c r="O125" s="47"/>
      <c r="P125" s="47"/>
      <c r="Q125" s="47"/>
      <c r="R125" s="47"/>
      <c r="S125" s="47" t="s">
        <v>161</v>
      </c>
      <c r="T125" s="46"/>
      <c r="U125" s="47"/>
      <c r="V125" s="47" t="s">
        <v>162</v>
      </c>
      <c r="W125" s="46"/>
      <c r="X125" s="47" t="s">
        <v>163</v>
      </c>
      <c r="Y125" s="1"/>
    </row>
    <row r="126" spans="1:25" ht="14" customHeight="1" x14ac:dyDescent="0.2">
      <c r="A126" s="1"/>
      <c r="B126" s="42" t="s">
        <v>111</v>
      </c>
      <c r="C126" s="1"/>
      <c r="D126" s="1"/>
      <c r="E126" s="1"/>
      <c r="F126" s="1"/>
      <c r="G126" s="1"/>
      <c r="H126" s="1"/>
      <c r="I126" s="1"/>
      <c r="J126" s="48">
        <f t="shared" ref="J126:J132" si="1">F73</f>
        <v>0</v>
      </c>
      <c r="K126" s="48"/>
      <c r="L126" s="48"/>
      <c r="M126" s="88">
        <f>VLOOKUP(S70,$AD191:$AF197,3,0)</f>
        <v>2.75</v>
      </c>
      <c r="N126" s="95">
        <f>M126</f>
        <v>2.75</v>
      </c>
      <c r="O126" s="45"/>
      <c r="P126" s="45"/>
      <c r="Q126" s="45"/>
      <c r="R126" s="45"/>
      <c r="S126" s="57">
        <f>J126*N126*8</f>
        <v>0</v>
      </c>
      <c r="T126" s="57"/>
      <c r="U126" s="45"/>
      <c r="V126" s="57">
        <f>J126*N126*10</f>
        <v>0</v>
      </c>
      <c r="W126" s="57"/>
      <c r="X126" s="57">
        <f>J126*N126*12</f>
        <v>0</v>
      </c>
      <c r="Y126" s="1"/>
    </row>
    <row r="127" spans="1:25" ht="14" customHeight="1" x14ac:dyDescent="0.2">
      <c r="A127" s="1"/>
      <c r="B127" s="42" t="s">
        <v>112</v>
      </c>
      <c r="C127" s="1"/>
      <c r="D127" s="1"/>
      <c r="E127" s="1"/>
      <c r="F127" s="1"/>
      <c r="G127" s="1"/>
      <c r="H127" s="1"/>
      <c r="I127" s="1"/>
      <c r="J127" s="48">
        <f t="shared" si="1"/>
        <v>0</v>
      </c>
      <c r="K127" s="48"/>
      <c r="L127" s="48"/>
      <c r="M127" s="48"/>
      <c r="N127" s="53">
        <v>1.5</v>
      </c>
      <c r="O127" s="45"/>
      <c r="P127" s="45"/>
      <c r="Q127" s="45"/>
      <c r="R127" s="45"/>
      <c r="S127" s="57">
        <f t="shared" ref="S127:S132" si="2">J127*N127*8</f>
        <v>0</v>
      </c>
      <c r="T127" s="57"/>
      <c r="U127" s="45"/>
      <c r="V127" s="57">
        <f t="shared" ref="V127:V132" si="3">J127*N127*10</f>
        <v>0</v>
      </c>
      <c r="W127" s="57"/>
      <c r="X127" s="57">
        <f t="shared" ref="X127:X132" si="4">J127*N127*12</f>
        <v>0</v>
      </c>
      <c r="Y127" s="1"/>
    </row>
    <row r="128" spans="1:25" ht="14" customHeight="1" x14ac:dyDescent="0.2">
      <c r="A128" s="1"/>
      <c r="B128" s="42" t="s">
        <v>113</v>
      </c>
      <c r="C128" s="1"/>
      <c r="D128" s="1"/>
      <c r="E128" s="1"/>
      <c r="F128" s="1"/>
      <c r="G128" s="1"/>
      <c r="H128" s="1"/>
      <c r="I128" s="1"/>
      <c r="J128" s="48">
        <f t="shared" si="1"/>
        <v>0</v>
      </c>
      <c r="K128" s="48"/>
      <c r="L128" s="48"/>
      <c r="M128" s="48"/>
      <c r="N128" s="53">
        <v>0.85</v>
      </c>
      <c r="O128" s="45"/>
      <c r="P128" s="45"/>
      <c r="Q128" s="45"/>
      <c r="R128" s="45"/>
      <c r="S128" s="57">
        <f t="shared" si="2"/>
        <v>0</v>
      </c>
      <c r="T128" s="57"/>
      <c r="U128" s="45"/>
      <c r="V128" s="57">
        <f t="shared" si="3"/>
        <v>0</v>
      </c>
      <c r="W128" s="57"/>
      <c r="X128" s="57">
        <f t="shared" si="4"/>
        <v>0</v>
      </c>
      <c r="Y128" s="1"/>
    </row>
    <row r="129" spans="1:25" ht="14" customHeight="1" x14ac:dyDescent="0.2">
      <c r="A129" s="1"/>
      <c r="B129" s="42" t="s">
        <v>114</v>
      </c>
      <c r="C129" s="1"/>
      <c r="D129" s="1"/>
      <c r="E129" s="1"/>
      <c r="F129" s="1"/>
      <c r="G129" s="1"/>
      <c r="H129" s="1"/>
      <c r="I129" s="1"/>
      <c r="J129" s="48">
        <f t="shared" si="1"/>
        <v>0</v>
      </c>
      <c r="K129" s="48"/>
      <c r="L129" s="48"/>
      <c r="M129" s="48"/>
      <c r="N129" s="53">
        <v>0.15</v>
      </c>
      <c r="O129" s="45"/>
      <c r="P129" s="45"/>
      <c r="Q129" s="45"/>
      <c r="R129" s="45"/>
      <c r="S129" s="57">
        <f t="shared" si="2"/>
        <v>0</v>
      </c>
      <c r="T129" s="57"/>
      <c r="U129" s="45"/>
      <c r="V129" s="57">
        <f t="shared" si="3"/>
        <v>0</v>
      </c>
      <c r="W129" s="57"/>
      <c r="X129" s="57">
        <f t="shared" si="4"/>
        <v>0</v>
      </c>
      <c r="Y129" s="1"/>
    </row>
    <row r="130" spans="1:25" ht="14" customHeight="1" x14ac:dyDescent="0.2">
      <c r="A130" s="1"/>
      <c r="B130" s="42" t="s">
        <v>115</v>
      </c>
      <c r="C130" s="1"/>
      <c r="D130" s="1"/>
      <c r="E130" s="1"/>
      <c r="F130" s="1"/>
      <c r="G130" s="1"/>
      <c r="H130" s="1"/>
      <c r="I130" s="1"/>
      <c r="J130" s="48">
        <f t="shared" si="1"/>
        <v>0</v>
      </c>
      <c r="K130" s="48"/>
      <c r="L130" s="48"/>
      <c r="M130" s="48"/>
      <c r="N130" s="53">
        <v>0.15</v>
      </c>
      <c r="O130" s="45"/>
      <c r="P130" s="45"/>
      <c r="Q130" s="45"/>
      <c r="R130" s="45"/>
      <c r="S130" s="57">
        <f t="shared" si="2"/>
        <v>0</v>
      </c>
      <c r="T130" s="57"/>
      <c r="U130" s="45"/>
      <c r="V130" s="57">
        <f t="shared" si="3"/>
        <v>0</v>
      </c>
      <c r="W130" s="57"/>
      <c r="X130" s="57">
        <f t="shared" si="4"/>
        <v>0</v>
      </c>
      <c r="Y130" s="1"/>
    </row>
    <row r="131" spans="1:25" ht="14" customHeight="1" x14ac:dyDescent="0.2">
      <c r="A131" s="1"/>
      <c r="B131" s="42" t="s">
        <v>116</v>
      </c>
      <c r="C131" s="1"/>
      <c r="D131" s="1"/>
      <c r="E131" s="1"/>
      <c r="F131" s="1"/>
      <c r="G131" s="1"/>
      <c r="H131" s="1"/>
      <c r="I131" s="1"/>
      <c r="J131" s="48">
        <f t="shared" si="1"/>
        <v>0</v>
      </c>
      <c r="K131" s="48"/>
      <c r="L131" s="48"/>
      <c r="M131" s="48"/>
      <c r="N131" s="53">
        <v>5.0000000000000001E-3</v>
      </c>
      <c r="O131" s="45"/>
      <c r="P131" s="45"/>
      <c r="Q131" s="45"/>
      <c r="R131" s="45"/>
      <c r="S131" s="57">
        <f>$J131*($H78/12)*$N131*8</f>
        <v>0</v>
      </c>
      <c r="T131" s="57"/>
      <c r="U131" s="45"/>
      <c r="V131" s="57">
        <f>$J131*($H78/12)*$N131*10</f>
        <v>0</v>
      </c>
      <c r="W131" s="57"/>
      <c r="X131" s="57">
        <f>$J131*($H78/12)*$N131*12</f>
        <v>0</v>
      </c>
      <c r="Y131" s="1"/>
    </row>
    <row r="132" spans="1:25" ht="14" customHeight="1" x14ac:dyDescent="0.2">
      <c r="A132" s="1"/>
      <c r="B132" s="42" t="s">
        <v>117</v>
      </c>
      <c r="C132" s="1"/>
      <c r="D132" s="1"/>
      <c r="E132" s="1"/>
      <c r="F132" s="1"/>
      <c r="G132" s="1"/>
      <c r="H132" s="1"/>
      <c r="I132" s="1"/>
      <c r="J132" s="48">
        <f t="shared" si="1"/>
        <v>0</v>
      </c>
      <c r="K132" s="48"/>
      <c r="L132" s="48"/>
      <c r="M132" s="48"/>
      <c r="N132" s="53">
        <v>1.04</v>
      </c>
      <c r="O132" s="45"/>
      <c r="P132" s="45"/>
      <c r="Q132" s="45"/>
      <c r="R132" s="45"/>
      <c r="S132" s="57">
        <f t="shared" si="2"/>
        <v>0</v>
      </c>
      <c r="T132" s="57"/>
      <c r="U132" s="45"/>
      <c r="V132" s="57">
        <f t="shared" si="3"/>
        <v>0</v>
      </c>
      <c r="W132" s="57"/>
      <c r="X132" s="57">
        <f t="shared" si="4"/>
        <v>0</v>
      </c>
      <c r="Y132" s="1"/>
    </row>
    <row r="133" spans="1:25" ht="14" customHeight="1" x14ac:dyDescent="0.2">
      <c r="A133" s="1"/>
      <c r="B133" s="42" t="s">
        <v>122</v>
      </c>
      <c r="C133" s="1"/>
      <c r="D133" s="1"/>
      <c r="E133" s="1"/>
      <c r="F133" s="1"/>
      <c r="G133" s="1"/>
      <c r="H133" s="1"/>
      <c r="I133" s="1"/>
      <c r="J133" s="48">
        <f>F82*H82</f>
        <v>0</v>
      </c>
      <c r="K133" s="48"/>
      <c r="L133" s="48"/>
      <c r="M133" s="48"/>
      <c r="N133" s="53">
        <v>1</v>
      </c>
      <c r="O133" s="45"/>
      <c r="P133" s="45"/>
      <c r="Q133" s="45"/>
      <c r="R133" s="45"/>
      <c r="S133" s="57">
        <f>(($J133*$N133)/12)*8</f>
        <v>0</v>
      </c>
      <c r="T133" s="57"/>
      <c r="U133" s="45"/>
      <c r="V133" s="57">
        <f>(($J133*$N133)/12)*10</f>
        <v>0</v>
      </c>
      <c r="W133" s="57"/>
      <c r="X133" s="57">
        <f>(($J133*$N133)/12)*12</f>
        <v>0</v>
      </c>
      <c r="Y133" s="1"/>
    </row>
    <row r="134" spans="1:25" ht="14" customHeight="1" x14ac:dyDescent="0.2">
      <c r="A134" s="1"/>
      <c r="B134" s="171" t="s">
        <v>124</v>
      </c>
      <c r="C134" s="1"/>
      <c r="D134" s="1"/>
      <c r="E134" s="1"/>
      <c r="F134" s="1"/>
      <c r="G134" s="1"/>
      <c r="H134" s="1"/>
      <c r="I134" s="1"/>
      <c r="J134" s="48">
        <f>F83</f>
        <v>0</v>
      </c>
      <c r="K134" s="45"/>
      <c r="L134" s="45"/>
      <c r="M134" s="45"/>
      <c r="N134" s="53">
        <v>2E-3</v>
      </c>
      <c r="O134" s="45"/>
      <c r="P134" s="45"/>
      <c r="Q134" s="45"/>
      <c r="R134" s="45"/>
      <c r="S134" s="57">
        <f>(($J134*$N134)/12)*8</f>
        <v>0</v>
      </c>
      <c r="T134" s="57"/>
      <c r="U134" s="45"/>
      <c r="V134" s="57">
        <f>(($J134*$N134)/12)*10</f>
        <v>0</v>
      </c>
      <c r="W134" s="57"/>
      <c r="X134" s="57">
        <f>(($J134*$N134)/12)*12</f>
        <v>0</v>
      </c>
      <c r="Y134" s="1"/>
    </row>
    <row r="135" spans="1:25" ht="14" customHeight="1" x14ac:dyDescent="0.2">
      <c r="A135" s="1"/>
      <c r="B135" s="43" t="s">
        <v>125</v>
      </c>
      <c r="C135" s="6"/>
      <c r="D135" s="6"/>
      <c r="E135" s="6"/>
      <c r="F135" s="6"/>
      <c r="G135" s="6"/>
      <c r="H135" s="6"/>
      <c r="I135" s="6"/>
      <c r="J135" s="72"/>
      <c r="K135" s="72"/>
      <c r="L135" s="72"/>
      <c r="M135" s="72"/>
      <c r="N135" s="72"/>
      <c r="O135" s="72"/>
      <c r="P135" s="72"/>
      <c r="Q135" s="72"/>
      <c r="R135" s="72"/>
      <c r="S135" s="84">
        <f>SUM(S126:S134)</f>
        <v>0</v>
      </c>
      <c r="T135" s="84"/>
      <c r="U135" s="72"/>
      <c r="V135" s="84">
        <f>SUM(V126:V134)</f>
        <v>0</v>
      </c>
      <c r="W135" s="84"/>
      <c r="X135" s="84">
        <f>SUM(X126:X134)</f>
        <v>0</v>
      </c>
      <c r="Y135" s="1"/>
    </row>
    <row r="136" spans="1:25" ht="12.75" customHeight="1" x14ac:dyDescent="0.2">
      <c r="A136" s="1"/>
      <c r="B136" s="44" t="s">
        <v>164</v>
      </c>
      <c r="C136" s="1"/>
      <c r="D136" s="1"/>
      <c r="E136" s="1"/>
      <c r="F136" s="1"/>
      <c r="G136" s="1" t="s">
        <v>165</v>
      </c>
      <c r="H136" s="1"/>
      <c r="I136" s="1"/>
      <c r="J136" s="59">
        <v>0.15</v>
      </c>
      <c r="K136" s="45"/>
      <c r="L136" s="45"/>
      <c r="M136" s="45"/>
      <c r="N136" s="45"/>
      <c r="O136" s="45"/>
      <c r="P136" s="45"/>
      <c r="Q136" s="45"/>
      <c r="R136" s="45"/>
      <c r="S136" s="57">
        <f>S135*$J136</f>
        <v>0</v>
      </c>
      <c r="T136" s="57"/>
      <c r="U136" s="45"/>
      <c r="V136" s="57">
        <f>V135*$J136</f>
        <v>0</v>
      </c>
      <c r="W136" s="57"/>
      <c r="X136" s="57">
        <f>X135*$J136</f>
        <v>0</v>
      </c>
      <c r="Y136" s="1"/>
    </row>
    <row r="137" spans="1:25" ht="16.5" customHeight="1" x14ac:dyDescent="0.2">
      <c r="A137" s="1"/>
      <c r="B137" s="5" t="s">
        <v>166</v>
      </c>
      <c r="C137" s="5"/>
      <c r="D137" s="5"/>
      <c r="E137" s="5"/>
      <c r="F137" s="5"/>
      <c r="G137" s="5"/>
      <c r="H137" s="5"/>
      <c r="I137" s="5"/>
      <c r="J137" s="60"/>
      <c r="K137" s="60"/>
      <c r="L137" s="60"/>
      <c r="M137" s="60"/>
      <c r="N137" s="60"/>
      <c r="O137" s="46"/>
      <c r="P137" s="46"/>
      <c r="Q137" s="93" t="s">
        <v>167</v>
      </c>
      <c r="R137" s="47"/>
      <c r="S137" s="231">
        <f>S135+S136</f>
        <v>0</v>
      </c>
      <c r="T137" s="62"/>
      <c r="U137" s="46"/>
      <c r="V137" s="231">
        <f>V135+V136</f>
        <v>0</v>
      </c>
      <c r="W137" s="62"/>
      <c r="X137" s="231">
        <f>X135+X136</f>
        <v>0</v>
      </c>
      <c r="Y137" s="1"/>
    </row>
    <row r="138" spans="1:25" ht="32.5" customHeight="1" x14ac:dyDescent="0.2">
      <c r="A138" s="1"/>
      <c r="B138" s="10"/>
      <c r="C138" s="1"/>
      <c r="D138" s="1"/>
      <c r="E138" s="1"/>
      <c r="F138" s="1"/>
      <c r="G138" s="1"/>
      <c r="H138" s="1"/>
      <c r="I138" s="1"/>
      <c r="J138" s="1"/>
      <c r="K138" s="1"/>
      <c r="L138" s="1"/>
      <c r="M138" s="1"/>
      <c r="N138" s="1"/>
      <c r="O138" s="1"/>
      <c r="P138" s="1"/>
      <c r="Q138" s="1"/>
      <c r="R138" s="1"/>
      <c r="S138" s="1"/>
      <c r="T138" s="1"/>
      <c r="U138" s="1"/>
      <c r="V138" s="9"/>
      <c r="W138" s="1"/>
      <c r="X138" s="1"/>
      <c r="Y138" s="1"/>
    </row>
    <row r="139" spans="1:25" ht="16" customHeight="1" x14ac:dyDescent="0.2">
      <c r="A139" s="1"/>
      <c r="B139" s="10"/>
      <c r="C139" s="1"/>
      <c r="D139" s="1"/>
      <c r="E139" s="1"/>
      <c r="F139" s="1"/>
      <c r="G139" s="1"/>
      <c r="H139" s="1"/>
      <c r="I139" s="1"/>
      <c r="J139" s="1"/>
      <c r="K139" s="1"/>
      <c r="L139" s="1"/>
      <c r="M139" s="1"/>
      <c r="N139" s="1"/>
      <c r="O139" s="1"/>
      <c r="P139" s="1"/>
      <c r="Q139" s="1"/>
      <c r="R139" s="1"/>
      <c r="S139" s="1"/>
      <c r="T139" s="1"/>
      <c r="U139" s="1"/>
      <c r="V139" s="9"/>
      <c r="W139" s="1"/>
      <c r="X139" s="1"/>
      <c r="Y139" s="1"/>
    </row>
    <row r="140" spans="1:25" ht="18.5" customHeight="1" x14ac:dyDescent="0.25">
      <c r="A140" s="1"/>
      <c r="B140" s="27" t="s">
        <v>168</v>
      </c>
      <c r="C140" s="28"/>
      <c r="D140" s="63"/>
      <c r="E140" s="63"/>
      <c r="F140" s="63"/>
      <c r="G140" s="63"/>
      <c r="H140" s="248" t="s">
        <v>169</v>
      </c>
      <c r="I140" s="63"/>
      <c r="J140" s="248" t="s">
        <v>170</v>
      </c>
      <c r="K140" s="63"/>
      <c r="L140" s="150" t="s">
        <v>171</v>
      </c>
      <c r="M140" s="63"/>
      <c r="N140" s="63"/>
      <c r="O140" s="63"/>
      <c r="P140" s="63"/>
      <c r="Q140" s="63"/>
      <c r="R140" s="63"/>
      <c r="S140" s="64"/>
      <c r="T140" s="64"/>
      <c r="U140" s="64"/>
      <c r="V140" s="63"/>
      <c r="W140" s="63"/>
      <c r="X140" s="65" t="s">
        <v>172</v>
      </c>
      <c r="Y140" s="1"/>
    </row>
    <row r="141" spans="1:25" ht="14.5" customHeight="1" x14ac:dyDescent="0.2">
      <c r="A141" s="1"/>
      <c r="B141" s="70"/>
      <c r="C141" s="21"/>
      <c r="D141" s="15"/>
      <c r="E141" s="15"/>
      <c r="F141" s="15"/>
      <c r="G141" s="66"/>
      <c r="H141" s="111">
        <v>0</v>
      </c>
      <c r="I141" s="66"/>
      <c r="J141" s="111">
        <v>0</v>
      </c>
      <c r="K141" s="66"/>
      <c r="L141" s="111">
        <v>0</v>
      </c>
      <c r="M141" s="66"/>
      <c r="N141" s="15"/>
      <c r="O141" s="15"/>
      <c r="P141" s="15"/>
      <c r="Q141" s="15"/>
      <c r="R141" s="15"/>
      <c r="S141" s="15"/>
      <c r="T141" s="15"/>
      <c r="U141" s="15"/>
      <c r="V141" s="15"/>
      <c r="W141" s="15"/>
      <c r="X141" s="67">
        <f>H141*J141*L141</f>
        <v>0</v>
      </c>
      <c r="Y141" s="1"/>
    </row>
    <row r="142" spans="1:25" ht="14.5" customHeight="1" x14ac:dyDescent="0.2">
      <c r="A142" s="1"/>
      <c r="B142" s="70"/>
      <c r="C142" s="21"/>
      <c r="D142" s="15"/>
      <c r="E142" s="15"/>
      <c r="F142" s="15"/>
      <c r="G142" s="66"/>
      <c r="H142" s="111">
        <v>0</v>
      </c>
      <c r="I142" s="66"/>
      <c r="J142" s="111">
        <v>0</v>
      </c>
      <c r="K142" s="66"/>
      <c r="L142" s="111">
        <v>0</v>
      </c>
      <c r="M142" s="66"/>
      <c r="N142" s="15"/>
      <c r="O142" s="15"/>
      <c r="P142" s="15"/>
      <c r="Q142" s="15"/>
      <c r="R142" s="15"/>
      <c r="S142" s="15"/>
      <c r="T142" s="15"/>
      <c r="U142" s="15"/>
      <c r="V142" s="15"/>
      <c r="W142" s="15"/>
      <c r="X142" s="67">
        <f>H142*J142*L142</f>
        <v>0</v>
      </c>
      <c r="Y142" s="1"/>
    </row>
    <row r="143" spans="1:25" ht="14.5" customHeight="1" x14ac:dyDescent="0.2">
      <c r="A143" s="1"/>
      <c r="B143" s="70"/>
      <c r="C143" s="21"/>
      <c r="D143" s="15"/>
      <c r="E143" s="15"/>
      <c r="F143" s="15"/>
      <c r="G143" s="66"/>
      <c r="H143" s="111">
        <v>0</v>
      </c>
      <c r="I143" s="66"/>
      <c r="J143" s="111">
        <v>0</v>
      </c>
      <c r="K143" s="66"/>
      <c r="L143" s="111">
        <v>0</v>
      </c>
      <c r="M143" s="66"/>
      <c r="N143" s="15"/>
      <c r="O143" s="15"/>
      <c r="P143" s="15"/>
      <c r="Q143" s="15"/>
      <c r="R143" s="15"/>
      <c r="S143" s="15"/>
      <c r="T143" s="15"/>
      <c r="U143" s="15"/>
      <c r="V143" s="15"/>
      <c r="W143" s="15"/>
      <c r="X143" s="67">
        <f>H143*J143*L143</f>
        <v>0</v>
      </c>
      <c r="Y143" s="1"/>
    </row>
    <row r="144" spans="1:25" ht="14.5" customHeight="1" x14ac:dyDescent="0.2">
      <c r="A144" s="1"/>
      <c r="B144" s="70"/>
      <c r="C144" s="21"/>
      <c r="D144" s="15"/>
      <c r="E144" s="15"/>
      <c r="F144" s="15"/>
      <c r="G144" s="66"/>
      <c r="H144" s="111">
        <v>0</v>
      </c>
      <c r="I144" s="66"/>
      <c r="J144" s="111">
        <v>0</v>
      </c>
      <c r="K144" s="66"/>
      <c r="L144" s="111">
        <v>0</v>
      </c>
      <c r="M144" s="66"/>
      <c r="N144" s="15"/>
      <c r="O144" s="15"/>
      <c r="P144" s="15"/>
      <c r="Q144" s="15"/>
      <c r="R144" s="15"/>
      <c r="S144" s="15"/>
      <c r="T144" s="15"/>
      <c r="U144" s="15"/>
      <c r="V144" s="15"/>
      <c r="W144" s="15"/>
      <c r="X144" s="67">
        <f>H144*J144*L144</f>
        <v>0</v>
      </c>
      <c r="Y144" s="1"/>
    </row>
    <row r="145" spans="1:25" ht="16.5" customHeight="1" x14ac:dyDescent="0.25">
      <c r="A145" s="1"/>
      <c r="B145" s="249"/>
      <c r="C145" s="21"/>
      <c r="D145" s="15"/>
      <c r="E145" s="15"/>
      <c r="F145" s="15"/>
      <c r="G145" s="15"/>
      <c r="H145" s="15"/>
      <c r="I145" s="15"/>
      <c r="J145" s="250" t="s">
        <v>173</v>
      </c>
      <c r="K145" s="15"/>
      <c r="L145" s="254" t="s">
        <v>171</v>
      </c>
      <c r="M145" s="15"/>
      <c r="N145" s="15"/>
      <c r="O145" s="254" t="s">
        <v>174</v>
      </c>
      <c r="P145" s="15"/>
      <c r="Q145" s="15"/>
      <c r="R145" s="15"/>
      <c r="S145" s="15"/>
      <c r="T145" s="66"/>
      <c r="U145" s="66"/>
      <c r="V145" s="15"/>
      <c r="W145" s="15"/>
      <c r="X145" s="125"/>
      <c r="Y145" s="1"/>
    </row>
    <row r="146" spans="1:25" ht="14.5" customHeight="1" x14ac:dyDescent="0.2">
      <c r="A146" s="1"/>
      <c r="B146" s="15" t="s">
        <v>175</v>
      </c>
      <c r="C146" s="15"/>
      <c r="D146" s="15"/>
      <c r="E146" s="15"/>
      <c r="F146" s="15"/>
      <c r="G146" s="66"/>
      <c r="H146" s="15"/>
      <c r="I146" s="66"/>
      <c r="J146" s="111">
        <v>0</v>
      </c>
      <c r="K146" s="66"/>
      <c r="L146" s="111">
        <v>0</v>
      </c>
      <c r="M146" s="66"/>
      <c r="N146" s="66"/>
      <c r="O146" s="67">
        <v>0</v>
      </c>
      <c r="P146" s="66"/>
      <c r="Q146" s="15"/>
      <c r="R146" s="15"/>
      <c r="S146" s="15"/>
      <c r="T146" s="68">
        <f>(J146/2)*(J146/2)*(O146/1000)*3.14</f>
        <v>0</v>
      </c>
      <c r="U146" s="15"/>
      <c r="V146" s="15"/>
      <c r="W146" s="68"/>
      <c r="X146" s="68">
        <f>((J146/2)*(J146/2)*L146*3.14)-T146</f>
        <v>0</v>
      </c>
      <c r="Y146" s="1"/>
    </row>
    <row r="147" spans="1:25" ht="14.5" customHeight="1" x14ac:dyDescent="0.2">
      <c r="A147" s="1"/>
      <c r="B147" s="15" t="s">
        <v>175</v>
      </c>
      <c r="C147" s="15"/>
      <c r="D147" s="15"/>
      <c r="E147" s="15"/>
      <c r="F147" s="15"/>
      <c r="G147" s="66"/>
      <c r="H147" s="15"/>
      <c r="I147" s="66"/>
      <c r="J147" s="111">
        <v>0</v>
      </c>
      <c r="K147" s="66"/>
      <c r="L147" s="111">
        <v>0</v>
      </c>
      <c r="M147" s="66"/>
      <c r="N147" s="66"/>
      <c r="O147" s="67">
        <v>0</v>
      </c>
      <c r="P147" s="66"/>
      <c r="Q147" s="15"/>
      <c r="R147" s="15"/>
      <c r="S147" s="15"/>
      <c r="T147" s="68">
        <f>(J147/2)*(J147/2)*(O147/1000)*3.14</f>
        <v>0</v>
      </c>
      <c r="U147" s="15"/>
      <c r="V147" s="15"/>
      <c r="W147" s="68"/>
      <c r="X147" s="68">
        <f>((J147/2)*(J147/2)*L147*3.14)-T147</f>
        <v>0</v>
      </c>
      <c r="Y147" s="1"/>
    </row>
    <row r="148" spans="1:25" ht="3" customHeight="1" x14ac:dyDescent="0.2">
      <c r="A148" s="1"/>
      <c r="B148" s="15"/>
      <c r="C148" s="21"/>
      <c r="D148" s="15"/>
      <c r="E148" s="15"/>
      <c r="F148" s="15"/>
      <c r="G148" s="15"/>
      <c r="H148" s="15"/>
      <c r="I148" s="15"/>
      <c r="J148" s="15"/>
      <c r="K148" s="15"/>
      <c r="L148" s="15"/>
      <c r="M148" s="15"/>
      <c r="N148" s="15"/>
      <c r="O148" s="15"/>
      <c r="P148" s="15"/>
      <c r="Q148" s="15"/>
      <c r="R148" s="15"/>
      <c r="S148" s="15"/>
      <c r="T148" s="66"/>
      <c r="U148" s="15"/>
      <c r="V148" s="15"/>
      <c r="W148" s="15"/>
      <c r="X148" s="68"/>
      <c r="Y148" s="1"/>
    </row>
    <row r="149" spans="1:25" x14ac:dyDescent="0.2">
      <c r="A149" s="1"/>
      <c r="B149" s="29" t="s">
        <v>176</v>
      </c>
      <c r="C149" s="29"/>
      <c r="D149" s="63"/>
      <c r="E149" s="63"/>
      <c r="F149" s="63"/>
      <c r="G149" s="63"/>
      <c r="H149" s="63"/>
      <c r="I149" s="63"/>
      <c r="J149" s="63"/>
      <c r="K149" s="63"/>
      <c r="L149" s="63"/>
      <c r="M149" s="63"/>
      <c r="N149" s="63"/>
      <c r="O149" s="63"/>
      <c r="P149" s="63"/>
      <c r="Q149" s="150"/>
      <c r="R149" s="63"/>
      <c r="S149" s="63"/>
      <c r="T149" s="63"/>
      <c r="U149" s="63"/>
      <c r="V149" s="248" t="s">
        <v>167</v>
      </c>
      <c r="W149" s="63"/>
      <c r="X149" s="233">
        <f>SUM(X141:X147)</f>
        <v>0</v>
      </c>
      <c r="Y149" s="1"/>
    </row>
    <row r="150" spans="1:25" ht="27" customHeight="1" x14ac:dyDescent="0.2">
      <c r="A150" s="1"/>
      <c r="B150" s="10"/>
      <c r="C150" s="1"/>
      <c r="D150" s="1"/>
      <c r="E150" s="1"/>
      <c r="F150" s="1"/>
      <c r="G150" s="1"/>
      <c r="H150" s="1"/>
      <c r="I150" s="1"/>
      <c r="J150" s="1"/>
      <c r="K150" s="1"/>
      <c r="L150" s="1"/>
      <c r="M150" s="1"/>
      <c r="N150" s="1"/>
      <c r="O150" s="1"/>
      <c r="P150" s="1"/>
      <c r="Q150" s="1"/>
      <c r="R150" s="1"/>
      <c r="S150" s="1"/>
      <c r="T150" s="14"/>
      <c r="U150" s="1"/>
      <c r="V150" s="1"/>
      <c r="W150" s="1"/>
      <c r="X150" s="1"/>
      <c r="Y150" s="1"/>
    </row>
    <row r="151" spans="1:25" ht="19" x14ac:dyDescent="0.25">
      <c r="A151" s="1"/>
      <c r="B151" s="26" t="s">
        <v>177</v>
      </c>
      <c r="C151" s="23"/>
      <c r="D151" s="46"/>
      <c r="E151" s="46"/>
      <c r="F151" s="46"/>
      <c r="G151" s="46"/>
      <c r="H151" s="51" t="s">
        <v>169</v>
      </c>
      <c r="I151" s="46"/>
      <c r="J151" s="51" t="s">
        <v>170</v>
      </c>
      <c r="K151" s="46"/>
      <c r="L151" s="93" t="s">
        <v>171</v>
      </c>
      <c r="M151" s="46"/>
      <c r="N151" s="46"/>
      <c r="O151" s="47"/>
      <c r="P151" s="46"/>
      <c r="Q151" s="46"/>
      <c r="R151" s="46"/>
      <c r="S151" s="46"/>
      <c r="T151" s="47"/>
      <c r="U151" s="46"/>
      <c r="V151" s="46"/>
      <c r="W151" s="46"/>
      <c r="X151" s="71" t="s">
        <v>172</v>
      </c>
      <c r="Y151" s="1"/>
    </row>
    <row r="152" spans="1:25" ht="14.5" customHeight="1" x14ac:dyDescent="0.2">
      <c r="A152" s="1"/>
      <c r="B152" s="70"/>
      <c r="C152" s="17"/>
      <c r="D152" s="45"/>
      <c r="E152" s="45"/>
      <c r="F152" s="45"/>
      <c r="G152" s="48"/>
      <c r="H152" s="111">
        <v>0</v>
      </c>
      <c r="I152" s="48"/>
      <c r="J152" s="111">
        <v>0</v>
      </c>
      <c r="K152" s="48"/>
      <c r="L152" s="111">
        <v>0</v>
      </c>
      <c r="M152" s="48"/>
      <c r="N152" s="48"/>
      <c r="O152" s="45"/>
      <c r="P152" s="48"/>
      <c r="Q152" s="45"/>
      <c r="R152" s="45"/>
      <c r="S152" s="45"/>
      <c r="T152" s="45"/>
      <c r="U152" s="45"/>
      <c r="V152" s="45"/>
      <c r="W152" s="45"/>
      <c r="X152" s="57">
        <f>H152*J152*L152</f>
        <v>0</v>
      </c>
      <c r="Y152" s="1"/>
    </row>
    <row r="153" spans="1:25" x14ac:dyDescent="0.2">
      <c r="A153" s="1"/>
      <c r="B153" s="70"/>
      <c r="C153" s="17"/>
      <c r="D153" s="45"/>
      <c r="E153" s="45"/>
      <c r="F153" s="45"/>
      <c r="G153" s="48"/>
      <c r="H153" s="111">
        <v>0</v>
      </c>
      <c r="I153" s="48"/>
      <c r="J153" s="111">
        <v>0</v>
      </c>
      <c r="K153" s="48"/>
      <c r="L153" s="111">
        <v>0</v>
      </c>
      <c r="M153" s="48"/>
      <c r="N153" s="48"/>
      <c r="O153" s="45"/>
      <c r="P153" s="48"/>
      <c r="Q153" s="45"/>
      <c r="R153" s="45"/>
      <c r="S153" s="45"/>
      <c r="T153" s="45"/>
      <c r="U153" s="45"/>
      <c r="V153" s="45"/>
      <c r="W153" s="45"/>
      <c r="X153" s="57">
        <f>H153*J153*L153</f>
        <v>0</v>
      </c>
      <c r="Y153" s="1"/>
    </row>
    <row r="154" spans="1:25" ht="16.5" customHeight="1" x14ac:dyDescent="0.25">
      <c r="A154" s="1"/>
      <c r="B154" s="251"/>
      <c r="C154" s="17"/>
      <c r="D154" s="45"/>
      <c r="E154" s="45"/>
      <c r="F154" s="45"/>
      <c r="G154" s="45"/>
      <c r="H154" s="45"/>
      <c r="I154" s="45"/>
      <c r="J154" s="50" t="s">
        <v>173</v>
      </c>
      <c r="K154" s="45"/>
      <c r="L154" s="49" t="s">
        <v>171</v>
      </c>
      <c r="M154" s="45"/>
      <c r="N154" s="45"/>
      <c r="O154" s="49" t="s">
        <v>174</v>
      </c>
      <c r="P154" s="45"/>
      <c r="Q154" s="45"/>
      <c r="R154" s="45"/>
      <c r="S154" s="45"/>
      <c r="T154" s="48"/>
      <c r="U154" s="48"/>
      <c r="V154" s="45"/>
      <c r="W154" s="45"/>
      <c r="X154" s="58"/>
      <c r="Y154" s="1"/>
    </row>
    <row r="155" spans="1:25" ht="14.5" customHeight="1" x14ac:dyDescent="0.2">
      <c r="A155" s="1"/>
      <c r="B155" s="45" t="s">
        <v>175</v>
      </c>
      <c r="C155" s="45"/>
      <c r="D155" s="45"/>
      <c r="E155" s="45"/>
      <c r="F155" s="45"/>
      <c r="G155" s="48"/>
      <c r="H155" s="45"/>
      <c r="I155" s="48"/>
      <c r="J155" s="111">
        <v>0</v>
      </c>
      <c r="K155" s="48"/>
      <c r="L155" s="111">
        <v>0</v>
      </c>
      <c r="M155" s="48"/>
      <c r="N155" s="48"/>
      <c r="O155" s="67">
        <v>0</v>
      </c>
      <c r="P155" s="48"/>
      <c r="Q155" s="45"/>
      <c r="R155" s="45"/>
      <c r="S155" s="45"/>
      <c r="T155" s="57">
        <f>(J155/2)*(J155/2)*(O155/1000)*3.14</f>
        <v>0</v>
      </c>
      <c r="U155" s="45"/>
      <c r="V155" s="45"/>
      <c r="W155" s="57"/>
      <c r="X155" s="57">
        <f>((J155/2)*(J155/2)*L155*3.14)-T155</f>
        <v>0</v>
      </c>
      <c r="Y155" s="1"/>
    </row>
    <row r="156" spans="1:25" ht="14.5" customHeight="1" x14ac:dyDescent="0.2">
      <c r="A156" s="1"/>
      <c r="B156" s="45" t="s">
        <v>175</v>
      </c>
      <c r="C156" s="45"/>
      <c r="D156" s="45"/>
      <c r="E156" s="45"/>
      <c r="F156" s="45"/>
      <c r="G156" s="48"/>
      <c r="H156" s="45"/>
      <c r="I156" s="48"/>
      <c r="J156" s="111">
        <v>0</v>
      </c>
      <c r="K156" s="48"/>
      <c r="L156" s="111">
        <v>0</v>
      </c>
      <c r="M156" s="48"/>
      <c r="N156" s="48"/>
      <c r="O156" s="67">
        <v>0</v>
      </c>
      <c r="P156" s="48"/>
      <c r="Q156" s="45"/>
      <c r="R156" s="45"/>
      <c r="S156" s="45"/>
      <c r="T156" s="57">
        <f>(J156/2)*(J156/2)*(O156/1000)*3.14</f>
        <v>0</v>
      </c>
      <c r="U156" s="45"/>
      <c r="V156" s="45"/>
      <c r="W156" s="57"/>
      <c r="X156" s="57">
        <f>((J156/2)*(J156/2)*L156*3.14)-T156</f>
        <v>0</v>
      </c>
      <c r="Y156" s="1"/>
    </row>
    <row r="157" spans="1:25" ht="3" customHeight="1" x14ac:dyDescent="0.2">
      <c r="A157" s="1"/>
      <c r="B157" s="45"/>
      <c r="C157" s="17"/>
      <c r="D157" s="45"/>
      <c r="E157" s="45"/>
      <c r="F157" s="45"/>
      <c r="G157" s="45"/>
      <c r="H157" s="45"/>
      <c r="I157" s="45"/>
      <c r="J157" s="45"/>
      <c r="K157" s="45"/>
      <c r="L157" s="45"/>
      <c r="M157" s="45"/>
      <c r="N157" s="45"/>
      <c r="O157" s="45"/>
      <c r="P157" s="45"/>
      <c r="Q157" s="45"/>
      <c r="R157" s="45"/>
      <c r="S157" s="45"/>
      <c r="T157" s="45"/>
      <c r="U157" s="45"/>
      <c r="V157" s="45"/>
      <c r="W157" s="45"/>
      <c r="X157" s="57"/>
      <c r="Y157" s="1"/>
    </row>
    <row r="158" spans="1:25" x14ac:dyDescent="0.2">
      <c r="A158" s="1"/>
      <c r="B158" s="252" t="s">
        <v>178</v>
      </c>
      <c r="C158" s="252"/>
      <c r="D158" s="252"/>
      <c r="E158" s="252"/>
      <c r="F158" s="252"/>
      <c r="G158" s="252"/>
      <c r="H158" s="252"/>
      <c r="I158" s="252"/>
      <c r="J158" s="252"/>
      <c r="K158" s="252"/>
      <c r="L158" s="252"/>
      <c r="M158" s="252"/>
      <c r="N158" s="252"/>
      <c r="O158" s="252"/>
      <c r="P158" s="252"/>
      <c r="Q158" s="252"/>
      <c r="R158" s="252"/>
      <c r="S158" s="252"/>
      <c r="T158" s="252"/>
      <c r="U158" s="252"/>
      <c r="V158" s="252"/>
      <c r="W158" s="252"/>
      <c r="X158" s="253">
        <f>SUM(W152:X157)</f>
        <v>0</v>
      </c>
      <c r="Y158" s="1"/>
    </row>
    <row r="159" spans="1:25" ht="18" customHeight="1" x14ac:dyDescent="0.2">
      <c r="A159" s="1"/>
      <c r="B159" s="25" t="s">
        <v>179</v>
      </c>
      <c r="C159" s="25"/>
      <c r="D159" s="46"/>
      <c r="E159" s="46"/>
      <c r="F159" s="46"/>
      <c r="G159" s="46"/>
      <c r="H159" s="46"/>
      <c r="I159" s="46"/>
      <c r="J159" s="46"/>
      <c r="K159" s="46"/>
      <c r="L159" s="46"/>
      <c r="M159" s="46"/>
      <c r="N159" s="46"/>
      <c r="O159" s="46"/>
      <c r="P159" s="46"/>
      <c r="Q159" s="46"/>
      <c r="R159" s="46"/>
      <c r="S159" s="46"/>
      <c r="T159" s="46"/>
      <c r="U159" s="46"/>
      <c r="V159" s="51" t="s">
        <v>167</v>
      </c>
      <c r="W159" s="46"/>
      <c r="X159" s="231">
        <f>X149+X158</f>
        <v>0</v>
      </c>
      <c r="Y159" s="1"/>
    </row>
    <row r="160" spans="1:25" ht="27" customHeight="1" x14ac:dyDescent="0.2">
      <c r="A160" s="1"/>
      <c r="B160" s="203"/>
      <c r="C160" s="203"/>
      <c r="D160" s="45"/>
      <c r="E160" s="45"/>
      <c r="F160" s="45"/>
      <c r="G160" s="45"/>
      <c r="H160" s="45"/>
      <c r="I160" s="45"/>
      <c r="J160" s="45"/>
      <c r="K160" s="45"/>
      <c r="L160" s="45"/>
      <c r="M160" s="45"/>
      <c r="N160" s="45"/>
      <c r="O160" s="45"/>
      <c r="P160" s="45"/>
      <c r="Q160" s="45"/>
      <c r="R160" s="45"/>
      <c r="S160" s="45"/>
      <c r="T160" s="45"/>
      <c r="U160" s="45"/>
      <c r="V160" s="258" t="s">
        <v>157</v>
      </c>
      <c r="W160" s="45"/>
      <c r="X160" s="45"/>
      <c r="Y160" s="1"/>
    </row>
    <row r="161" spans="1:25" ht="18" customHeight="1" x14ac:dyDescent="0.2">
      <c r="A161" s="1"/>
      <c r="B161" s="25"/>
      <c r="C161" s="25"/>
      <c r="D161" s="46"/>
      <c r="E161" s="46"/>
      <c r="F161" s="46"/>
      <c r="G161" s="46"/>
      <c r="H161" s="46"/>
      <c r="I161" s="46"/>
      <c r="J161" s="46"/>
      <c r="K161" s="46"/>
      <c r="L161" s="46"/>
      <c r="M161" s="46"/>
      <c r="N161" s="46"/>
      <c r="O161" s="46"/>
      <c r="P161" s="46"/>
      <c r="Q161" s="46"/>
      <c r="R161" s="46"/>
      <c r="S161" s="47" t="s">
        <v>161</v>
      </c>
      <c r="T161" s="46"/>
      <c r="U161" s="47"/>
      <c r="V161" s="47" t="s">
        <v>162</v>
      </c>
      <c r="W161" s="46"/>
      <c r="X161" s="47" t="s">
        <v>163</v>
      </c>
      <c r="Y161" s="1"/>
    </row>
    <row r="162" spans="1:25" ht="26.5" customHeight="1" x14ac:dyDescent="0.2">
      <c r="A162" s="1"/>
      <c r="B162" s="25" t="s">
        <v>180</v>
      </c>
      <c r="C162" s="25"/>
      <c r="D162" s="60"/>
      <c r="E162" s="60"/>
      <c r="F162" s="60"/>
      <c r="G162" s="60"/>
      <c r="H162" s="60"/>
      <c r="I162" s="60"/>
      <c r="J162" s="60"/>
      <c r="K162" s="60"/>
      <c r="L162" s="60"/>
      <c r="M162" s="60"/>
      <c r="N162" s="46"/>
      <c r="O162" s="46"/>
      <c r="P162" s="47"/>
      <c r="Q162" s="46" t="s">
        <v>167</v>
      </c>
      <c r="R162" s="61"/>
      <c r="S162" s="231">
        <f>S137</f>
        <v>0</v>
      </c>
      <c r="T162" s="231"/>
      <c r="U162" s="231"/>
      <c r="V162" s="231">
        <f>V137</f>
        <v>0</v>
      </c>
      <c r="W162" s="231"/>
      <c r="X162" s="231">
        <f>X137</f>
        <v>0</v>
      </c>
      <c r="Y162" s="1"/>
    </row>
    <row r="163" spans="1:25" hidden="1" x14ac:dyDescent="0.2">
      <c r="A163" s="1"/>
      <c r="B163" s="203"/>
      <c r="C163" s="203"/>
      <c r="D163" s="72"/>
      <c r="E163" s="72"/>
      <c r="F163" s="72"/>
      <c r="G163" s="72"/>
      <c r="H163" s="72"/>
      <c r="I163" s="72"/>
      <c r="J163" s="72"/>
      <c r="K163" s="72"/>
      <c r="L163" s="72"/>
      <c r="M163" s="72"/>
      <c r="N163" s="45"/>
      <c r="O163" s="45"/>
      <c r="P163" s="48"/>
      <c r="Q163" s="45"/>
      <c r="R163" s="84"/>
      <c r="S163" s="84"/>
      <c r="T163" s="84"/>
      <c r="U163" s="84"/>
      <c r="V163" s="41" t="e">
        <f>X159/(X162/12)</f>
        <v>#DIV/0!</v>
      </c>
      <c r="W163" s="84"/>
      <c r="X163" s="84"/>
      <c r="Y163" s="1"/>
    </row>
    <row r="164" spans="1:25" hidden="1" x14ac:dyDescent="0.2">
      <c r="A164" s="1"/>
      <c r="B164" s="203"/>
      <c r="C164" s="203"/>
      <c r="D164" s="72"/>
      <c r="E164" s="72"/>
      <c r="F164" s="72"/>
      <c r="G164" s="72"/>
      <c r="H164" s="72"/>
      <c r="I164" s="72"/>
      <c r="J164" s="72"/>
      <c r="K164" s="72"/>
      <c r="L164" s="72"/>
      <c r="M164" s="72"/>
      <c r="N164" s="45"/>
      <c r="O164" s="45"/>
      <c r="P164" s="48"/>
      <c r="Q164" s="45"/>
      <c r="R164" s="84"/>
      <c r="S164" s="84"/>
      <c r="T164" s="84"/>
      <c r="U164" s="84"/>
      <c r="V164" s="190">
        <f>IFERROR(V163,0)</f>
        <v>0</v>
      </c>
      <c r="W164" s="84"/>
      <c r="X164" s="84"/>
      <c r="Y164" s="1"/>
    </row>
    <row r="165" spans="1:25" ht="19.5" customHeight="1" x14ac:dyDescent="0.2">
      <c r="A165" s="1"/>
      <c r="B165" s="1"/>
      <c r="C165" s="1"/>
      <c r="D165" s="1"/>
      <c r="E165" s="1"/>
      <c r="F165" s="1"/>
      <c r="G165" s="1"/>
      <c r="H165" s="1"/>
      <c r="I165" s="1"/>
      <c r="J165" s="1"/>
      <c r="K165" s="1"/>
      <c r="L165" s="1"/>
      <c r="M165" s="1"/>
      <c r="N165" s="1"/>
      <c r="O165" s="1"/>
      <c r="P165" s="1"/>
      <c r="Q165" s="8"/>
      <c r="R165" s="8"/>
      <c r="S165" s="8"/>
      <c r="T165" s="8"/>
      <c r="U165" s="8"/>
      <c r="V165" s="1"/>
      <c r="W165" s="1"/>
      <c r="X165" s="1"/>
      <c r="Y165" s="1"/>
    </row>
    <row r="166" spans="1:25" x14ac:dyDescent="0.2">
      <c r="A166" s="1"/>
      <c r="B166" s="1"/>
      <c r="C166" s="1"/>
      <c r="D166" s="1"/>
      <c r="E166" s="1"/>
      <c r="F166" s="1"/>
      <c r="G166" s="1"/>
      <c r="H166" s="73"/>
      <c r="I166" s="73"/>
      <c r="J166" s="73"/>
      <c r="K166" s="73"/>
      <c r="L166" s="73"/>
      <c r="M166" s="73"/>
      <c r="N166" s="74"/>
      <c r="O166" s="74"/>
      <c r="P166" s="74"/>
      <c r="Q166" s="74"/>
      <c r="R166" s="75"/>
      <c r="S166" s="228" t="s">
        <v>181</v>
      </c>
      <c r="T166" s="75"/>
      <c r="U166" s="76"/>
      <c r="V166" s="229">
        <f>IF(V164=0,0,X159/(X162/12))</f>
        <v>0</v>
      </c>
      <c r="W166" s="230" t="s">
        <v>182</v>
      </c>
      <c r="X166" s="226"/>
      <c r="Y166" s="1"/>
    </row>
    <row r="167" spans="1:25" ht="16.5" customHeight="1" x14ac:dyDescent="0.2">
      <c r="A167" s="1"/>
      <c r="B167" s="19"/>
      <c r="C167" s="19"/>
      <c r="D167" s="19"/>
      <c r="E167" s="19"/>
      <c r="F167" s="19"/>
      <c r="G167" s="19"/>
      <c r="H167" s="19"/>
      <c r="I167" s="19"/>
      <c r="J167" s="19"/>
      <c r="K167" s="19"/>
      <c r="L167" s="19"/>
      <c r="M167" s="19"/>
      <c r="N167" s="19"/>
      <c r="O167" s="19"/>
      <c r="P167" s="19"/>
      <c r="Q167" s="8"/>
      <c r="R167" s="8"/>
      <c r="S167" s="8"/>
      <c r="T167" s="1"/>
      <c r="U167" s="1"/>
      <c r="V167" s="1"/>
      <c r="W167" s="1"/>
      <c r="X167" s="204" t="s">
        <v>183</v>
      </c>
      <c r="Y167" s="1"/>
    </row>
    <row r="168" spans="1:25" ht="9.75" customHeight="1" x14ac:dyDescent="0.2">
      <c r="A168" s="1"/>
      <c r="B168" s="19"/>
      <c r="C168" s="19"/>
      <c r="D168" s="19"/>
      <c r="E168" s="19"/>
      <c r="F168" s="19"/>
      <c r="G168" s="19"/>
      <c r="H168" s="19"/>
      <c r="I168" s="19"/>
      <c r="J168" s="19"/>
      <c r="K168" s="19"/>
      <c r="L168" s="19"/>
      <c r="M168" s="19"/>
      <c r="N168" s="19"/>
      <c r="O168" s="19"/>
      <c r="P168" s="19"/>
      <c r="Q168" s="8"/>
      <c r="R168" s="8"/>
      <c r="S168" s="8"/>
      <c r="T168" s="1"/>
      <c r="U168" s="1"/>
      <c r="V168" s="1"/>
      <c r="W168" s="1"/>
      <c r="X168" s="1"/>
      <c r="Y168" s="1"/>
    </row>
    <row r="169" spans="1:25" x14ac:dyDescent="0.2">
      <c r="A169" s="1"/>
      <c r="B169" s="33" t="s">
        <v>184</v>
      </c>
      <c r="C169" s="36"/>
      <c r="D169" s="37"/>
      <c r="E169" s="1"/>
      <c r="F169" s="1"/>
      <c r="G169" s="1"/>
      <c r="H169" s="1"/>
      <c r="I169" s="1"/>
      <c r="J169" s="1"/>
      <c r="K169" s="1"/>
      <c r="L169" s="1"/>
      <c r="M169" s="1"/>
      <c r="N169" s="38"/>
      <c r="O169" s="38"/>
      <c r="P169" s="38"/>
      <c r="Q169" s="38"/>
      <c r="R169" s="38"/>
      <c r="S169" s="39"/>
      <c r="T169" s="40"/>
      <c r="U169" s="40"/>
      <c r="V169" s="1"/>
      <c r="W169" s="1"/>
      <c r="X169" s="1"/>
      <c r="Y169" s="1"/>
    </row>
    <row r="170" spans="1:25" ht="12.75" customHeight="1" x14ac:dyDescent="0.2">
      <c r="A170" s="1"/>
      <c r="B170" s="36"/>
      <c r="C170" s="36"/>
      <c r="D170" s="36"/>
      <c r="E170" s="36"/>
      <c r="F170" s="36"/>
      <c r="G170" s="36"/>
      <c r="H170" s="36"/>
      <c r="I170" s="36"/>
      <c r="J170" s="36"/>
      <c r="K170" s="36"/>
      <c r="L170" s="36"/>
      <c r="M170" s="36"/>
      <c r="N170" s="36"/>
      <c r="O170" s="36"/>
      <c r="P170" s="36"/>
      <c r="Q170" s="36"/>
      <c r="R170" s="36"/>
      <c r="S170" s="36"/>
      <c r="T170" s="36"/>
      <c r="U170" s="36"/>
      <c r="V170" s="1"/>
      <c r="W170" s="1"/>
      <c r="X170" s="1"/>
      <c r="Y170" s="1"/>
    </row>
    <row r="171" spans="1:25" ht="12.75" customHeight="1" x14ac:dyDescent="0.2">
      <c r="A171" s="1"/>
      <c r="B171" s="36"/>
      <c r="C171" s="36"/>
      <c r="D171" s="36"/>
      <c r="E171" s="36"/>
      <c r="F171" s="36"/>
      <c r="G171" s="36"/>
      <c r="H171" s="36"/>
      <c r="I171" s="36"/>
      <c r="J171" s="36"/>
      <c r="K171" s="36"/>
      <c r="L171" s="36"/>
      <c r="M171" s="36"/>
      <c r="N171" s="36"/>
      <c r="O171" s="36"/>
      <c r="P171" s="36"/>
      <c r="Q171" s="36"/>
      <c r="R171" s="36"/>
      <c r="S171" s="36"/>
      <c r="T171" s="36"/>
      <c r="U171" s="36"/>
      <c r="V171" s="1"/>
      <c r="W171" s="1"/>
      <c r="X171" s="1"/>
      <c r="Y171" s="1"/>
    </row>
    <row r="172" spans="1:25" ht="12.75" customHeight="1" x14ac:dyDescent="0.2">
      <c r="A172" s="1"/>
      <c r="B172" s="36"/>
      <c r="C172" s="36"/>
      <c r="D172" s="36"/>
      <c r="E172" s="36"/>
      <c r="F172" s="36"/>
      <c r="G172" s="36"/>
      <c r="H172" s="36"/>
      <c r="I172" s="36"/>
      <c r="J172" s="36"/>
      <c r="K172" s="36"/>
      <c r="L172" s="36"/>
      <c r="M172" s="36"/>
      <c r="N172" s="36"/>
      <c r="O172" s="36"/>
      <c r="P172" s="36"/>
      <c r="Q172" s="36"/>
      <c r="R172" s="36"/>
      <c r="S172" s="36"/>
      <c r="T172" s="36"/>
      <c r="U172" s="36"/>
      <c r="V172" s="1"/>
      <c r="W172" s="1"/>
      <c r="X172" s="1"/>
      <c r="Y172" s="1"/>
    </row>
    <row r="173" spans="1:25" ht="12.75" customHeight="1" x14ac:dyDescent="0.2">
      <c r="A173" s="1"/>
      <c r="B173" s="36"/>
      <c r="C173" s="36"/>
      <c r="D173" s="36"/>
      <c r="E173" s="36"/>
      <c r="F173" s="36"/>
      <c r="G173" s="36"/>
      <c r="H173" s="36"/>
      <c r="I173" s="36"/>
      <c r="J173" s="36"/>
      <c r="K173" s="36"/>
      <c r="L173" s="36"/>
      <c r="M173" s="36"/>
      <c r="N173" s="36"/>
      <c r="O173" s="36"/>
      <c r="P173" s="36"/>
      <c r="Q173" s="36"/>
      <c r="R173" s="36"/>
      <c r="S173" s="36"/>
      <c r="T173" s="36"/>
      <c r="U173" s="36"/>
      <c r="V173" s="1"/>
      <c r="W173" s="1"/>
      <c r="X173" s="1"/>
      <c r="Y173" s="1"/>
    </row>
    <row r="174" spans="1:25" ht="12.75" customHeight="1" x14ac:dyDescent="0.2">
      <c r="A174" s="1"/>
      <c r="B174" s="36"/>
      <c r="C174" s="36"/>
      <c r="D174" s="36"/>
      <c r="E174" s="36"/>
      <c r="F174" s="36"/>
      <c r="G174" s="36"/>
      <c r="H174" s="36"/>
      <c r="I174" s="36"/>
      <c r="J174" s="36"/>
      <c r="K174" s="36"/>
      <c r="L174" s="36"/>
      <c r="M174" s="36"/>
      <c r="N174" s="36"/>
      <c r="O174" s="36"/>
      <c r="P174" s="36"/>
      <c r="Q174" s="36"/>
      <c r="R174" s="36"/>
      <c r="S174" s="36"/>
      <c r="T174" s="36"/>
      <c r="U174" s="36"/>
      <c r="V174" s="1"/>
      <c r="W174" s="1"/>
      <c r="X174" s="1"/>
      <c r="Y174" s="1"/>
    </row>
    <row r="175" spans="1:25" ht="12.75" customHeight="1" x14ac:dyDescent="0.2">
      <c r="A175" s="1"/>
      <c r="B175" s="36"/>
      <c r="C175" s="36"/>
      <c r="D175" s="36"/>
      <c r="E175" s="36"/>
      <c r="F175" s="36"/>
      <c r="G175" s="36"/>
      <c r="H175" s="36"/>
      <c r="I175" s="36"/>
      <c r="J175" s="36"/>
      <c r="K175" s="36"/>
      <c r="L175" s="36"/>
      <c r="M175" s="36"/>
      <c r="N175" s="36"/>
      <c r="O175" s="36"/>
      <c r="P175" s="36"/>
      <c r="Q175" s="36"/>
      <c r="R175" s="36"/>
      <c r="S175" s="36"/>
      <c r="T175" s="36"/>
      <c r="U175" s="36"/>
      <c r="V175" s="1"/>
      <c r="W175" s="1"/>
      <c r="X175" s="1"/>
      <c r="Y175" s="1"/>
    </row>
    <row r="176" spans="1:25" ht="19.5" customHeight="1" x14ac:dyDescent="0.2">
      <c r="A176" s="1"/>
      <c r="B176" s="36"/>
      <c r="C176" s="36"/>
      <c r="D176" s="36"/>
      <c r="E176" s="36"/>
      <c r="F176" s="36"/>
      <c r="G176" s="36"/>
      <c r="H176" s="36"/>
      <c r="I176" s="36"/>
      <c r="J176" s="36"/>
      <c r="K176" s="36"/>
      <c r="L176" s="36"/>
      <c r="M176" s="36"/>
      <c r="N176" s="36"/>
      <c r="O176" s="36"/>
      <c r="P176" s="36"/>
      <c r="Q176" s="36"/>
      <c r="R176" s="36"/>
      <c r="S176" s="36"/>
      <c r="T176" s="36"/>
      <c r="U176" s="36"/>
      <c r="V176" s="1"/>
      <c r="W176" s="1"/>
      <c r="X176" s="1"/>
      <c r="Y176" s="1"/>
    </row>
    <row r="177" spans="1:41" ht="16" x14ac:dyDescent="0.2">
      <c r="A177" s="1"/>
      <c r="B177" s="112" t="s">
        <v>185</v>
      </c>
      <c r="C177" s="112"/>
      <c r="D177" s="112"/>
      <c r="E177" s="112"/>
      <c r="F177" s="304"/>
      <c r="G177" s="304"/>
      <c r="H177" s="304"/>
      <c r="I177" s="304"/>
      <c r="J177" s="304"/>
      <c r="K177" s="304"/>
      <c r="L177" s="304"/>
      <c r="M177" s="304"/>
      <c r="N177" s="304"/>
      <c r="O177" s="304"/>
      <c r="P177" s="304"/>
      <c r="Q177" s="304"/>
      <c r="R177" s="304"/>
      <c r="S177" s="304"/>
      <c r="T177" s="304"/>
      <c r="U177" s="304"/>
      <c r="V177" s="304"/>
      <c r="W177" s="1"/>
      <c r="X177" s="1"/>
      <c r="Y177" s="1"/>
    </row>
    <row r="178" spans="1:41" ht="10"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80" spans="1:41" ht="7.5" customHeight="1" x14ac:dyDescent="0.2"/>
    <row r="185" spans="1:41" x14ac:dyDescent="0.2">
      <c r="AA185" s="89" t="s">
        <v>186</v>
      </c>
    </row>
    <row r="186" spans="1:41" x14ac:dyDescent="0.2">
      <c r="AA186" s="17">
        <v>1</v>
      </c>
      <c r="AB186" s="80"/>
    </row>
    <row r="188" spans="1:41" x14ac:dyDescent="0.2">
      <c r="AA188" s="1" t="s">
        <v>187</v>
      </c>
      <c r="AB188" s="1"/>
      <c r="AD188" s="21" t="s">
        <v>188</v>
      </c>
      <c r="AE188" s="21"/>
      <c r="AF188" s="21"/>
      <c r="AH188" s="21" t="s">
        <v>189</v>
      </c>
      <c r="AI188" s="21"/>
      <c r="AK188" s="21" t="s">
        <v>190</v>
      </c>
      <c r="AL188" s="21"/>
      <c r="AM188" s="21"/>
      <c r="AN188" s="21"/>
      <c r="AO188" s="21"/>
    </row>
    <row r="189" spans="1:41" x14ac:dyDescent="0.2">
      <c r="AA189" s="1"/>
      <c r="AB189" s="1"/>
      <c r="AD189" s="21"/>
      <c r="AE189" s="21"/>
      <c r="AF189" s="21"/>
      <c r="AH189" s="21"/>
      <c r="AI189" s="21"/>
      <c r="AK189" s="21"/>
      <c r="AL189" s="21"/>
      <c r="AM189" s="21"/>
      <c r="AN189" s="21" t="s">
        <v>191</v>
      </c>
      <c r="AO189" s="21"/>
    </row>
    <row r="190" spans="1:41" x14ac:dyDescent="0.2">
      <c r="AA190" s="1" t="s">
        <v>192</v>
      </c>
      <c r="AB190" s="36" t="s">
        <v>191</v>
      </c>
      <c r="AD190" s="21" t="s">
        <v>193</v>
      </c>
      <c r="AE190" s="83" t="s">
        <v>191</v>
      </c>
      <c r="AF190" s="83" t="s">
        <v>194</v>
      </c>
      <c r="AH190" s="165" t="s">
        <v>195</v>
      </c>
      <c r="AI190" s="166" t="s">
        <v>191</v>
      </c>
      <c r="AK190" s="21" t="s">
        <v>196</v>
      </c>
      <c r="AL190" s="21">
        <v>2025</v>
      </c>
      <c r="AM190" s="21">
        <v>2027</v>
      </c>
      <c r="AN190" s="21">
        <v>2030</v>
      </c>
      <c r="AO190" s="21">
        <v>2033</v>
      </c>
    </row>
    <row r="191" spans="1:41" x14ac:dyDescent="0.2">
      <c r="AA191" s="1"/>
      <c r="AB191" s="1"/>
      <c r="AD191" s="21"/>
      <c r="AE191" s="21"/>
      <c r="AF191" s="21"/>
      <c r="AH191" s="165"/>
      <c r="AI191" s="21"/>
      <c r="AK191" s="21"/>
      <c r="AL191" s="21"/>
      <c r="AM191" s="21"/>
      <c r="AN191" s="21"/>
      <c r="AO191" s="21"/>
    </row>
    <row r="192" spans="1:41" x14ac:dyDescent="0.2">
      <c r="AA192" s="168" t="s">
        <v>120</v>
      </c>
      <c r="AB192" s="85">
        <v>0.37</v>
      </c>
      <c r="AD192" s="165" t="s">
        <v>197</v>
      </c>
      <c r="AE192" s="169">
        <v>11</v>
      </c>
      <c r="AF192" s="169">
        <v>2.1</v>
      </c>
      <c r="AH192" s="167" t="s">
        <v>198</v>
      </c>
      <c r="AI192" s="115">
        <v>2.1999999999999999E-2</v>
      </c>
      <c r="AK192" s="165" t="s">
        <v>65</v>
      </c>
      <c r="AL192" s="21">
        <v>3.5</v>
      </c>
      <c r="AM192" s="21">
        <v>2.8</v>
      </c>
      <c r="AN192" s="21">
        <v>2.5</v>
      </c>
      <c r="AO192" s="21">
        <v>2.2999999999999998</v>
      </c>
    </row>
    <row r="193" spans="27:41" x14ac:dyDescent="0.2">
      <c r="AA193" s="168" t="s">
        <v>199</v>
      </c>
      <c r="AB193" s="85">
        <v>0.5</v>
      </c>
      <c r="AD193" s="165" t="s">
        <v>200</v>
      </c>
      <c r="AE193" s="169">
        <v>13</v>
      </c>
      <c r="AF193" s="169">
        <v>2.2999999999999998</v>
      </c>
      <c r="AH193" s="167" t="s">
        <v>75</v>
      </c>
      <c r="AI193" s="115">
        <v>1.6E-2</v>
      </c>
      <c r="AK193" s="165" t="s">
        <v>201</v>
      </c>
      <c r="AL193" s="21">
        <v>3.5</v>
      </c>
      <c r="AM193" s="21">
        <v>3.1</v>
      </c>
      <c r="AN193" s="21">
        <v>3</v>
      </c>
      <c r="AO193" s="21">
        <v>2.7</v>
      </c>
    </row>
    <row r="194" spans="27:41" x14ac:dyDescent="0.2">
      <c r="AA194" s="168" t="s">
        <v>202</v>
      </c>
      <c r="AB194" s="85">
        <v>0.55000000000000004</v>
      </c>
      <c r="AD194" s="165" t="s">
        <v>203</v>
      </c>
      <c r="AE194" s="169">
        <v>14</v>
      </c>
      <c r="AF194" s="169">
        <v>2.5</v>
      </c>
      <c r="AH194" s="167" t="s">
        <v>76</v>
      </c>
      <c r="AI194" s="115">
        <v>1.7000000000000001E-2</v>
      </c>
      <c r="AK194" s="165" t="s">
        <v>204</v>
      </c>
      <c r="AL194" s="21">
        <v>3.5</v>
      </c>
      <c r="AM194" s="21">
        <v>2.5</v>
      </c>
      <c r="AN194" s="21">
        <v>2.5</v>
      </c>
      <c r="AO194" s="21">
        <v>2.5</v>
      </c>
    </row>
    <row r="195" spans="27:41" x14ac:dyDescent="0.2">
      <c r="AA195" s="168" t="s">
        <v>205</v>
      </c>
      <c r="AB195" s="85">
        <v>0.61</v>
      </c>
      <c r="AD195" s="165" t="s">
        <v>108</v>
      </c>
      <c r="AE195" s="169">
        <v>15</v>
      </c>
      <c r="AF195" s="169">
        <v>2.75</v>
      </c>
      <c r="AH195" s="167" t="s">
        <v>206</v>
      </c>
      <c r="AI195" s="115">
        <v>2.5999999999999999E-2</v>
      </c>
    </row>
    <row r="196" spans="27:41" x14ac:dyDescent="0.2">
      <c r="AD196" s="165" t="s">
        <v>207</v>
      </c>
      <c r="AE196" s="169">
        <v>19</v>
      </c>
      <c r="AF196" s="169">
        <v>3</v>
      </c>
      <c r="AH196" s="167" t="s">
        <v>208</v>
      </c>
      <c r="AI196" s="115">
        <v>2.5999999999999999E-2</v>
      </c>
    </row>
    <row r="197" spans="27:41" x14ac:dyDescent="0.2">
      <c r="AD197" s="165" t="s">
        <v>209</v>
      </c>
      <c r="AE197" s="169">
        <v>21.27</v>
      </c>
      <c r="AF197" s="169">
        <v>3.2</v>
      </c>
      <c r="AH197" s="167" t="s">
        <v>210</v>
      </c>
      <c r="AI197" s="115">
        <v>2.5999999999999999E-2</v>
      </c>
    </row>
    <row r="198" spans="27:41" x14ac:dyDescent="0.2">
      <c r="AA198" s="168" t="s">
        <v>85</v>
      </c>
      <c r="AB198" s="1"/>
      <c r="AH198" s="167" t="s">
        <v>94</v>
      </c>
      <c r="AI198" s="115">
        <v>0.04</v>
      </c>
    </row>
    <row r="199" spans="27:41" x14ac:dyDescent="0.2">
      <c r="AA199" s="1"/>
      <c r="AB199" s="1"/>
      <c r="AH199" s="167" t="s">
        <v>211</v>
      </c>
      <c r="AI199" s="115">
        <v>3.5999999999999997E-2</v>
      </c>
    </row>
    <row r="200" spans="27:41" x14ac:dyDescent="0.2">
      <c r="AA200" s="1" t="s">
        <v>212</v>
      </c>
      <c r="AB200" s="176">
        <f>MAX(Q44:X44)</f>
        <v>0</v>
      </c>
      <c r="AH200" s="167" t="s">
        <v>213</v>
      </c>
      <c r="AI200" s="115">
        <v>0.05</v>
      </c>
    </row>
    <row r="201" spans="27:41" x14ac:dyDescent="0.2">
      <c r="AH201" s="167" t="s">
        <v>214</v>
      </c>
      <c r="AI201" s="115">
        <v>4.5999999999999999E-2</v>
      </c>
    </row>
    <row r="202" spans="27:41" x14ac:dyDescent="0.2">
      <c r="AH202" s="167" t="s">
        <v>74</v>
      </c>
      <c r="AI202" s="115">
        <v>0</v>
      </c>
    </row>
    <row r="203" spans="27:41" x14ac:dyDescent="0.2">
      <c r="AH203" s="167" t="s">
        <v>77</v>
      </c>
      <c r="AI203" s="115">
        <v>0</v>
      </c>
    </row>
    <row r="204" spans="27:41" x14ac:dyDescent="0.2">
      <c r="AH204" s="167" t="s">
        <v>215</v>
      </c>
      <c r="AI204" s="115">
        <v>0</v>
      </c>
    </row>
    <row r="205" spans="27:41" x14ac:dyDescent="0.2">
      <c r="AH205" s="167" t="s">
        <v>216</v>
      </c>
      <c r="AI205" s="115">
        <v>0.11</v>
      </c>
    </row>
    <row r="206" spans="27:41" x14ac:dyDescent="0.2">
      <c r="AH206" s="167" t="s">
        <v>217</v>
      </c>
      <c r="AI206" s="115">
        <v>0.2</v>
      </c>
    </row>
  </sheetData>
  <sheetProtection sheet="1" selectLockedCells="1"/>
  <protectedRanges>
    <protectedRange sqref="F177:V177 P22:P23 R22:R23 R16:R17 U16:U17 U22:U23 W22:W23 W16:W17 J16:P17 L21:N26 I16:I20 P38 U36 R36 W36 J18:N20 O18 R19:R20 U19:U20 W19:W20 O19:P20 F15:O15 F21:K21 P36 W38 R38 U38 P25:P30 U25:U30 R25:R30 W25:W30 F36:K36 I35 K35 P55 U53 R53 W53 P53 W55 R55 U55 F53:K53 I52 K52 I22:K34 I55:K65 U57:U65 R57:R65 W57:W65 P57:P65 U40:U50 R40:R50 P40:P50 W40:W50 I38:K51" name="Range1"/>
    <protectedRange sqref="L66 F66 F44:F45 O41:O44 G37:K37 L65:O65 F38 O27 L28:O30 O103:O104 O46:O47 F40 F61:F62 O58:O61 G54:K54 F57 F55 L52:N64 O63:O64 L34:N47 L33:M33 L31:N32 O101 O88 O85 B85:B88 L48:O50 L51:M51" name="Range1_1"/>
    <protectedRange sqref="F37 G73:G77 H74:H77 L78:L83 N74 F54 N116 D108:D111 F39:H39 F56:H56" name="Range1_1_1"/>
    <protectedRange sqref="B8:D8" name="Range1_1_2_1"/>
  </protectedRanges>
  <mergeCells count="6">
    <mergeCell ref="F177:V177"/>
    <mergeCell ref="C5:J5"/>
    <mergeCell ref="Q67:X67"/>
    <mergeCell ref="G8:I8"/>
    <mergeCell ref="L8:N8"/>
    <mergeCell ref="B8:D8"/>
  </mergeCells>
  <phoneticPr fontId="19" type="noConversion"/>
  <conditionalFormatting sqref="Q30">
    <cfRule type="cellIs" dxfId="12" priority="24" operator="greaterThan">
      <formula>$Q$31</formula>
    </cfRule>
  </conditionalFormatting>
  <conditionalFormatting sqref="Q44:Q45">
    <cfRule type="cellIs" dxfId="11" priority="20" operator="greaterThan">
      <formula>2</formula>
    </cfRule>
  </conditionalFormatting>
  <conditionalFormatting sqref="Q61:Q62">
    <cfRule type="cellIs" dxfId="10" priority="9" operator="greaterThan">
      <formula>2</formula>
    </cfRule>
  </conditionalFormatting>
  <conditionalFormatting sqref="S30">
    <cfRule type="cellIs" dxfId="9" priority="23" operator="greaterThan">
      <formula>$S$31</formula>
    </cfRule>
  </conditionalFormatting>
  <conditionalFormatting sqref="S44:S45">
    <cfRule type="cellIs" dxfId="8" priority="12" operator="greaterThan">
      <formula>2</formula>
    </cfRule>
  </conditionalFormatting>
  <conditionalFormatting sqref="S61:S62">
    <cfRule type="cellIs" dxfId="7" priority="8" operator="greaterThan">
      <formula>2</formula>
    </cfRule>
  </conditionalFormatting>
  <conditionalFormatting sqref="V30">
    <cfRule type="cellIs" dxfId="6" priority="22" operator="greaterThan">
      <formula>$V$31</formula>
    </cfRule>
  </conditionalFormatting>
  <conditionalFormatting sqref="V44:V45">
    <cfRule type="cellIs" dxfId="5" priority="11" operator="greaterThan">
      <formula>2</formula>
    </cfRule>
  </conditionalFormatting>
  <conditionalFormatting sqref="V61:V62">
    <cfRule type="cellIs" dxfId="4" priority="7" operator="greaterThan">
      <formula>2</formula>
    </cfRule>
  </conditionalFormatting>
  <conditionalFormatting sqref="V166">
    <cfRule type="cellIs" dxfId="3" priority="13" operator="lessThan">
      <formula>10</formula>
    </cfRule>
  </conditionalFormatting>
  <conditionalFormatting sqref="X30">
    <cfRule type="cellIs" dxfId="2" priority="21" operator="greaterThan">
      <formula>$X$31</formula>
    </cfRule>
  </conditionalFormatting>
  <conditionalFormatting sqref="X44:X45">
    <cfRule type="cellIs" dxfId="1" priority="10" operator="greaterThan">
      <formula>2</formula>
    </cfRule>
  </conditionalFormatting>
  <conditionalFormatting sqref="X61:X62">
    <cfRule type="cellIs" dxfId="0" priority="6" operator="greaterThan">
      <formula>2</formula>
    </cfRule>
  </conditionalFormatting>
  <dataValidations count="4">
    <dataValidation type="list" allowBlank="1" showInputMessage="1" showErrorMessage="1" sqref="Q80 S80 V80 X80" xr:uid="{182FB6D9-396C-4F99-A7A5-574DC81B0345}">
      <formula1>$AA$192:$AA$195</formula1>
    </dataValidation>
    <dataValidation type="list" allowBlank="1" showInputMessage="1" showErrorMessage="1" sqref="C5" xr:uid="{D2AB010F-5EDF-444F-BF5F-F19324429B58}">
      <formula1>$AK$192:$AK$194</formula1>
    </dataValidation>
    <dataValidation type="list" allowBlank="1" showInputMessage="1" showErrorMessage="1" sqref="P15 W56 P56 R56 U56 W54 P54 R54 U54 W39 P39 R39 U39 U18 R18 W18 P18 W37 P21 U15 U21 R21 R15 W21 P37 R37 W15 U37 P24 U24 R24 W24" xr:uid="{653FACA1-A30D-4BAB-A117-5B30218A0420}">
      <formula1>$AH$192:$AH$206</formula1>
    </dataValidation>
    <dataValidation type="list" allowBlank="1" showInputMessage="1" showErrorMessage="1" sqref="Q70 X70 V70 S70" xr:uid="{9491DF4D-880B-466A-B847-757A55AC7D6A}">
      <formula1>$AD$192:$AD$197</formula1>
    </dataValidation>
  </dataValidations>
  <pageMargins left="0.23622047244094491" right="0.23622047244094491" top="0.39370078740157483" bottom="0.35433070866141736" header="0.31496062992125984" footer="0.31496062992125984"/>
  <pageSetup paperSize="9" scale="68" fitToHeight="0" orientation="portrait" r:id="rId1"/>
  <headerFooter>
    <oddFooter>&amp;Z&amp;F</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N_Archiving_ArchiveId xmlns="62e8883c-5188-4302-a00a-120ef88c78b8" xsi:nil="true"/>
    <TaxCatchAll xmlns="62e8883c-5188-4302-a00a-120ef88c78b8" xsi:nil="true"/>
    <IN_Archiving_Owner xmlns="69bfbcfc-4223-4c3c-81fa-f75989183785">
      <UserInfo>
        <DisplayName/>
        <AccountId xsi:nil="true"/>
        <AccountType/>
      </UserInfo>
    </IN_Archiving_Owner>
    <IN_Archiving_RecipiantSender xmlns="69bfbcfc-4223-4c3c-81fa-f75989183785" xsi:nil="true"/>
    <IN_Archiving_LegalReference_NO xmlns="69bfbcfc-4223-4c3c-81fa-f75989183785" xsi:nil="true"/>
    <IN_Archiving_ArchivedDate xmlns="69bfbcfc-4223-4c3c-81fa-f75989183785" xsi:nil="true"/>
    <IN_Archiving_ArchiveNumber xmlns="69bfbcfc-4223-4c3c-81fa-f75989183785" xsi:nil="true"/>
    <IN_Archiving_CompletedDate xmlns="69bfbcfc-4223-4c3c-81fa-f75989183785" xsi:nil="true"/>
    <IN_Archiving_OwnerLoginName xmlns="69bfbcfc-4223-4c3c-81fa-f75989183785" xsi:nil="true"/>
    <lcf76f155ced4ddcb4097134ff3c332f xmlns="75cae3e7-da97-4ea6-9fad-f5b7bab6e369">
      <Terms xmlns="http://schemas.microsoft.com/office/infopath/2007/PartnerControls"/>
    </lcf76f155ced4ddcb4097134ff3c332f>
    <IN_Archiving_Filename xmlns="69bfbcfc-4223-4c3c-81fa-f75989183785" xsi:nil="true"/>
    <IN_Archiving_SendToArchive xmlns="69bfbcfc-4223-4c3c-81fa-f75989183785">false</IN_Archiving_SendToArchive>
    <IN_Archiving_DocumentStatus xmlns="69bfbcfc-4223-4c3c-81fa-f75989183785" xsi:nil="true"/>
    <IN_Archiving_Archived xmlns="69bfbcfc-4223-4c3c-81fa-f75989183785">false</IN_Archiving_Archived>
    <IN_Archiving_Direction xmlns="69bfbcfc-4223-4c3c-81fa-f75989183785" xsi:nil="true"/>
    <IN_Archiving_AccessType xmlns="69bfbcfc-4223-4c3c-81fa-f75989183785" xsi:nil="true"/>
    <IN_Archiving_LegalReference xmlns="69bfbcfc-4223-4c3c-81fa-f75989183785" xsi:nil="true"/>
    <IN_Archiving_ArchivedBy xmlns="69bfbcfc-4223-4c3c-81fa-f75989183785">
      <UserInfo>
        <DisplayName/>
        <AccountId xsi:nil="true"/>
        <AccountType/>
      </UserInfo>
    </IN_Archiving_ArchivedBy>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CF47F4F07AA11541A3B938DA56FB04BE" ma:contentTypeVersion="34" ma:contentTypeDescription="Opprett et nytt dokument." ma:contentTypeScope="" ma:versionID="f20dcc9d20bf60367cfe3e842f0ba01e">
  <xsd:schema xmlns:xsd="http://www.w3.org/2001/XMLSchema" xmlns:xs="http://www.w3.org/2001/XMLSchema" xmlns:p="http://schemas.microsoft.com/office/2006/metadata/properties" xmlns:ns2="75cae3e7-da97-4ea6-9fad-f5b7bab6e369" xmlns:ns3="62e8883c-5188-4302-a00a-120ef88c78b8" xmlns:ns4="69bfbcfc-4223-4c3c-81fa-f75989183785" targetNamespace="http://schemas.microsoft.com/office/2006/metadata/properties" ma:root="true" ma:fieldsID="580c0435e6c53aa2cb9dd2dfe8a7caab" ns2:_="" ns3:_="" ns4:_="">
    <xsd:import namespace="75cae3e7-da97-4ea6-9fad-f5b7bab6e369"/>
    <xsd:import namespace="62e8883c-5188-4302-a00a-120ef88c78b8"/>
    <xsd:import namespace="69bfbcfc-4223-4c3c-81fa-f75989183785"/>
    <xsd:element name="properties">
      <xsd:complexType>
        <xsd:sequence>
          <xsd:element name="documentManagement">
            <xsd:complexType>
              <xsd:all>
                <xsd:element ref="ns2:MediaServiceMetadata" minOccurs="0"/>
                <xsd:element ref="ns2:MediaServiceFastMetadata" minOccurs="0"/>
                <xsd:element ref="ns3:IN_Archiving_ArchiveId"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4:SharedWithUsers" minOccurs="0"/>
                <xsd:element ref="ns4:SharedWithDetails" minOccurs="0"/>
                <xsd:element ref="ns4:IN_Archiving_DocumentStatus" minOccurs="0"/>
                <xsd:element ref="ns4:IN_Archiving_SendToArchive" minOccurs="0"/>
                <xsd:element ref="ns4:IN_Archiving_Direction" minOccurs="0"/>
                <xsd:element ref="ns4:IN_Archiving_RecipiantSender" minOccurs="0"/>
                <xsd:element ref="ns4:IN_Archiving_AccessType" minOccurs="0"/>
                <xsd:element ref="ns4:IN_Archiving_ArchiveNumber" minOccurs="0"/>
                <xsd:element ref="ns4:IN_Archiving_CompletedDate" minOccurs="0"/>
                <xsd:element ref="ns4:IN_Archiving_Owner" minOccurs="0"/>
                <xsd:element ref="ns4:IN_Archiving_Archived" minOccurs="0"/>
                <xsd:element ref="ns4:IN_Archiving_OwnerLoginName" minOccurs="0"/>
                <xsd:element ref="ns4:IN_Archiving_LegalReference" minOccurs="0"/>
                <xsd:element ref="ns4:IN_Archiving_LegalReference_NO" minOccurs="0"/>
                <xsd:element ref="ns4:IN_Archiving_Filename" minOccurs="0"/>
                <xsd:element ref="ns4:IN_Archiving_ArchivedDate" minOccurs="0"/>
                <xsd:element ref="ns4:IN_Archiving_ArchivedBy"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cae3e7-da97-4ea6-9fad-f5b7bab6e3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Bildemerkelapper" ma:readOnly="false" ma:fieldId="{5cf76f15-5ced-4ddc-b409-7134ff3c332f}" ma:taxonomyMulti="true" ma:sspId="03918563-c33c-4c1d-9189-b9eee4bdb20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e8883c-5188-4302-a00a-120ef88c78b8" elementFormDefault="qualified">
    <xsd:import namespace="http://schemas.microsoft.com/office/2006/documentManagement/types"/>
    <xsd:import namespace="http://schemas.microsoft.com/office/infopath/2007/PartnerControls"/>
    <xsd:element name="IN_Archiving_ArchiveId" ma:index="10" nillable="true" ma:displayName="Archive Number" ma:description="Case number from ePhorte" ma:internalName="Archive_x0020_Number">
      <xsd:simpleType>
        <xsd:restriction base="dms:Text">
          <xsd:maxLength value="255"/>
        </xsd:restriction>
      </xsd:simpleType>
    </xsd:element>
    <xsd:element name="TaxCatchAll" ma:index="39" nillable="true" ma:displayName="Taxonomy Catch All Column" ma:hidden="true" ma:list="{9ce8fa3c-cbfd-45ee-ae5d-fc0802c7aecb}" ma:internalName="TaxCatchAll" ma:showField="CatchAllData" ma:web="69bfbcfc-4223-4c3c-81fa-f759891837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9bfbcfc-4223-4c3c-81fa-f75989183785" elementFormDefault="qualified">
    <xsd:import namespace="http://schemas.microsoft.com/office/2006/documentManagement/types"/>
    <xsd:import namespace="http://schemas.microsoft.com/office/infopath/2007/PartnerControls"/>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ingsdetaljer" ma:internalName="SharedWithDetails" ma:readOnly="true">
      <xsd:simpleType>
        <xsd:restriction base="dms:Note">
          <xsd:maxLength value="255"/>
        </xsd:restriction>
      </xsd:simpleType>
    </xsd:element>
    <xsd:element name="IN_Archiving_DocumentStatus" ma:index="19" nillable="true" ma:displayName="Document Status" ma:internalName="IN_Archiving_DocumentStatus">
      <xsd:simpleType>
        <xsd:restriction base="dms:Text"/>
      </xsd:simpleType>
    </xsd:element>
    <xsd:element name="IN_Archiving_SendToArchive" ma:index="20" nillable="true" ma:displayName="Send to Archive" ma:default="0" ma:internalName="IN_Archiving_SendToArchive">
      <xsd:simpleType>
        <xsd:restriction base="dms:Boolean"/>
      </xsd:simpleType>
    </xsd:element>
    <xsd:element name="IN_Archiving_Direction" ma:index="21" nillable="true" ma:displayName="Direction" ma:internalName="IN_Archiving_Direction">
      <xsd:simpleType>
        <xsd:restriction base="dms:Text"/>
      </xsd:simpleType>
    </xsd:element>
    <xsd:element name="IN_Archiving_RecipiantSender" ma:index="22" nillable="true" ma:displayName="Recipiant/Sender" ma:internalName="IN_Archiving_RecipiantSender">
      <xsd:simpleType>
        <xsd:restriction base="dms:Text"/>
      </xsd:simpleType>
    </xsd:element>
    <xsd:element name="IN_Archiving_AccessType" ma:index="23" nillable="true" ma:displayName="Access Code" ma:internalName="IN_Archiving_AccessType">
      <xsd:simpleType>
        <xsd:restriction base="dms:Text"/>
      </xsd:simpleType>
    </xsd:element>
    <xsd:element name="IN_Archiving_ArchiveNumber" ma:index="24" nillable="true" ma:displayName="Archive Number" ma:internalName="IN_Archiving_ArchiveNumber">
      <xsd:simpleType>
        <xsd:restriction base="dms:Text"/>
      </xsd:simpleType>
    </xsd:element>
    <xsd:element name="IN_Archiving_CompletedDate" ma:index="25" nillable="true" ma:displayName="Completed Date" ma:format="DateOnly" ma:internalName="IN_Archiving_CompletedDate">
      <xsd:simpleType>
        <xsd:restriction base="dms:DateTime"/>
      </xsd:simpleType>
    </xsd:element>
    <xsd:element name="IN_Archiving_Owner" ma:index="26" nillable="true" ma:displayName="Owner" ma:internalName="IN_Archiving_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N_Archiving_Archived" ma:index="27" nillable="true" ma:displayName="Archived" ma:default="0" ma:internalName="IN_Archiving_Archived">
      <xsd:simpleType>
        <xsd:restriction base="dms:Boolean"/>
      </xsd:simpleType>
    </xsd:element>
    <xsd:element name="IN_Archiving_OwnerLoginName" ma:index="28" nillable="true" ma:displayName="Owner LoginName" ma:internalName="IN_Archiving_OwnerLoginName">
      <xsd:simpleType>
        <xsd:restriction base="dms:Text"/>
      </xsd:simpleType>
    </xsd:element>
    <xsd:element name="IN_Archiving_LegalReference" ma:index="29" nillable="true" ma:displayName="Legal Reference" ma:internalName="IN_Archiving_LegalReference">
      <xsd:simpleType>
        <xsd:restriction base="dms:Note">
          <xsd:maxLength value="255"/>
        </xsd:restriction>
      </xsd:simpleType>
    </xsd:element>
    <xsd:element name="IN_Archiving_LegalReference_NO" ma:index="30" nillable="true" ma:displayName="Legal Reference NO" ma:internalName="IN_Archiving_LegalReference_NO">
      <xsd:simpleType>
        <xsd:restriction base="dms:Note">
          <xsd:maxLength value="255"/>
        </xsd:restriction>
      </xsd:simpleType>
    </xsd:element>
    <xsd:element name="IN_Archiving_Filename" ma:index="31" nillable="true" ma:displayName="Filename" ma:internalName="IN_Archiving_Filename">
      <xsd:simpleType>
        <xsd:restriction base="dms:Text"/>
      </xsd:simpleType>
    </xsd:element>
    <xsd:element name="IN_Archiving_ArchivedDate" ma:index="32" nillable="true" ma:displayName="Archived Date" ma:format="DateTime" ma:internalName="IN_Archiving_ArchivedDate">
      <xsd:simpleType>
        <xsd:restriction base="dms:DateTime"/>
      </xsd:simpleType>
    </xsd:element>
    <xsd:element name="IN_Archiving_ArchivedBy" ma:index="33" nillable="true" ma:displayName="Archived By" ma:internalName="IN_Archiving_Archiv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B29C6F-2D29-4387-8A31-78E10D14B5B9}">
  <ds:schemaRefs>
    <ds:schemaRef ds:uri="http://schemas.microsoft.com/sharepoint/v3/contenttype/forms"/>
  </ds:schemaRefs>
</ds:datastoreItem>
</file>

<file path=customXml/itemProps2.xml><?xml version="1.0" encoding="utf-8"?>
<ds:datastoreItem xmlns:ds="http://schemas.openxmlformats.org/officeDocument/2006/customXml" ds:itemID="{BAFE2BF0-9C88-44C9-A45C-1B28DA7380B4}">
  <ds:schemaRefs>
    <ds:schemaRef ds:uri="http://schemas.microsoft.com/office/2006/metadata/properties"/>
    <ds:schemaRef ds:uri="http://schemas.microsoft.com/office/infopath/2007/PartnerControls"/>
    <ds:schemaRef ds:uri="62e8883c-5188-4302-a00a-120ef88c78b8"/>
    <ds:schemaRef ds:uri="69bfbcfc-4223-4c3c-81fa-f75989183785"/>
    <ds:schemaRef ds:uri="75cae3e7-da97-4ea6-9fad-f5b7bab6e369"/>
  </ds:schemaRefs>
</ds:datastoreItem>
</file>

<file path=customXml/itemProps3.xml><?xml version="1.0" encoding="utf-8"?>
<ds:datastoreItem xmlns:ds="http://schemas.openxmlformats.org/officeDocument/2006/customXml" ds:itemID="{3D1A42D6-46C1-491E-9AC7-5632B3F8EC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cae3e7-da97-4ea6-9fad-f5b7bab6e369"/>
    <ds:schemaRef ds:uri="62e8883c-5188-4302-a00a-120ef88c78b8"/>
    <ds:schemaRef ds:uri="69bfbcfc-4223-4c3c-81fa-f759891837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259e6e3-2afb-469f-a0df-b995253cdc93}" enabled="1" method="Privileged" siteId="{c317fa72-b393-44ea-a87c-ea272e8d963d}"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Jordbruksareal og mjølkekvote</vt:lpstr>
      <vt:lpstr>Spreieareal og lagerkapasitet</vt:lpstr>
    </vt:vector>
  </TitlesOfParts>
  <Manager/>
  <Company>Innovasjon Norge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Vemund Aartun</dc:creator>
  <cp:keywords/>
  <dc:description/>
  <cp:lastModifiedBy>Mari Hellvik</cp:lastModifiedBy>
  <cp:revision/>
  <dcterms:created xsi:type="dcterms:W3CDTF">2012-03-22T14:18:45Z</dcterms:created>
  <dcterms:modified xsi:type="dcterms:W3CDTF">2026-09-02T12:06:49Z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ba7332-1be0-430e-aa19-ed0aa2128bff_Enabled">
    <vt:lpwstr>true</vt:lpwstr>
  </property>
  <property fmtid="{D5CDD505-2E9C-101B-9397-08002B2CF9AE}" pid="3" name="MSIP_Label_bcba7332-1be0-430e-aa19-ed0aa2128bff_SetDate">
    <vt:lpwstr>2024-01-15T14:48:55Z</vt:lpwstr>
  </property>
  <property fmtid="{D5CDD505-2E9C-101B-9397-08002B2CF9AE}" pid="4" name="MSIP_Label_bcba7332-1be0-430e-aa19-ed0aa2128bff_Method">
    <vt:lpwstr>Standard</vt:lpwstr>
  </property>
  <property fmtid="{D5CDD505-2E9C-101B-9397-08002B2CF9AE}" pid="5" name="MSIP_Label_bcba7332-1be0-430e-aa19-ed0aa2128bff_Name">
    <vt:lpwstr>Internal</vt:lpwstr>
  </property>
  <property fmtid="{D5CDD505-2E9C-101B-9397-08002B2CF9AE}" pid="6" name="MSIP_Label_bcba7332-1be0-430e-aa19-ed0aa2128bff_SiteId">
    <vt:lpwstr>c39d49f7-9eed-4307-b032-bb28f3cf9d79</vt:lpwstr>
  </property>
  <property fmtid="{D5CDD505-2E9C-101B-9397-08002B2CF9AE}" pid="7" name="MSIP_Label_bcba7332-1be0-430e-aa19-ed0aa2128bff_ActionId">
    <vt:lpwstr>941126f4-0fb7-47d6-8998-623950cd7fcf</vt:lpwstr>
  </property>
  <property fmtid="{D5CDD505-2E9C-101B-9397-08002B2CF9AE}" pid="8" name="MSIP_Label_bcba7332-1be0-430e-aa19-ed0aa2128bff_ContentBits">
    <vt:lpwstr>0</vt:lpwstr>
  </property>
  <property fmtid="{D5CDD505-2E9C-101B-9397-08002B2CF9AE}" pid="9" name="ContentTypeId">
    <vt:lpwstr>0x010100CF47F4F07AA11541A3B938DA56FB04BE</vt:lpwstr>
  </property>
  <property fmtid="{D5CDD505-2E9C-101B-9397-08002B2CF9AE}" pid="10" name="MediaServiceImageTags">
    <vt:lpwstr/>
  </property>
</Properties>
</file>