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C:\Users\paulhuisman\AppData\Local\Microsoft\Windows\INetCache\Content.Outlook\AH8451KP\"/>
    </mc:Choice>
  </mc:AlternateContent>
  <xr:revisionPtr revIDLastSave="0" documentId="13_ncr:1_{F1628775-0C0B-4508-8C68-AB479F5A609C}" xr6:coauthVersionLast="47" xr6:coauthVersionMax="47" xr10:uidLastSave="{00000000-0000-0000-0000-000000000000}"/>
  <bookViews>
    <workbookView xWindow="-108" yWindow="-108" windowWidth="23256" windowHeight="12456" xr2:uid="{018809C1-6864-4F10-9260-6864CA5AC46A}"/>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33" i="1" l="1"/>
  <c r="Y33" i="1"/>
  <c r="Z43" i="1"/>
  <c r="AA43" i="1" s="1"/>
  <c r="S43" i="1"/>
  <c r="U43" i="1" s="1"/>
  <c r="V43" i="1" s="1"/>
  <c r="P43" i="1"/>
  <c r="Q43" i="1" s="1"/>
  <c r="M43" i="1"/>
  <c r="J43" i="1"/>
  <c r="K43" i="1" s="1"/>
  <c r="AA42" i="1"/>
  <c r="Z42" i="1"/>
  <c r="Y42" i="1"/>
  <c r="X42" i="1"/>
  <c r="J42" i="1"/>
  <c r="K42" i="1" s="1"/>
  <c r="AA41" i="1"/>
  <c r="Z41" i="1"/>
  <c r="Y41" i="1"/>
  <c r="X41" i="1"/>
  <c r="J41" i="1"/>
  <c r="K41" i="1" s="1"/>
  <c r="AA40" i="1"/>
  <c r="Z40" i="1"/>
  <c r="Y40" i="1"/>
  <c r="X40" i="1"/>
  <c r="J40" i="1"/>
  <c r="K40" i="1" s="1"/>
  <c r="AA39" i="1"/>
  <c r="Z39" i="1"/>
  <c r="Y39" i="1"/>
  <c r="X39" i="1"/>
  <c r="J39" i="1"/>
  <c r="K39" i="1" s="1"/>
  <c r="AA38" i="1"/>
  <c r="Z38" i="1"/>
  <c r="Y38" i="1"/>
  <c r="X38" i="1"/>
  <c r="J38" i="1"/>
  <c r="K38" i="1" s="1"/>
  <c r="AA37" i="1"/>
  <c r="Z37" i="1"/>
  <c r="Y37" i="1"/>
  <c r="X37" i="1"/>
  <c r="J37" i="1"/>
  <c r="K37" i="1" s="1"/>
  <c r="AA36" i="1"/>
  <c r="Z36" i="1"/>
  <c r="Y36" i="1"/>
  <c r="X36" i="1"/>
  <c r="J36" i="1"/>
  <c r="K36" i="1" s="1"/>
  <c r="X32" i="1"/>
  <c r="Z32" i="1" s="1"/>
  <c r="AA32" i="1" s="1"/>
  <c r="U32" i="1"/>
  <c r="V32" i="1" s="1"/>
  <c r="P32" i="1"/>
  <c r="Q32" i="1" s="1"/>
  <c r="I32" i="1"/>
  <c r="H32" i="1"/>
  <c r="M32" i="1" s="1"/>
  <c r="X31" i="1"/>
  <c r="Z31" i="1" s="1"/>
  <c r="AA31" i="1" s="1"/>
  <c r="U31" i="1"/>
  <c r="V31" i="1" s="1"/>
  <c r="P31" i="1"/>
  <c r="Q31" i="1" s="1"/>
  <c r="I31" i="1"/>
  <c r="H31" i="1"/>
  <c r="M31" i="1" s="1"/>
  <c r="X30" i="1"/>
  <c r="AC29" i="1"/>
  <c r="Y29" i="1"/>
  <c r="T29" i="1"/>
  <c r="S29" i="1"/>
  <c r="U29" i="1" s="1"/>
  <c r="V29" i="1" s="1"/>
  <c r="P29" i="1"/>
  <c r="Q29" i="1" s="1"/>
  <c r="O29" i="1"/>
  <c r="N29" i="1"/>
  <c r="I29" i="1"/>
  <c r="H29" i="1"/>
  <c r="M29" i="1" s="1"/>
  <c r="X28" i="1"/>
  <c r="Z28" i="1" s="1"/>
  <c r="AA28" i="1" s="1"/>
  <c r="U28" i="1"/>
  <c r="V28" i="1" s="1"/>
  <c r="P28" i="1"/>
  <c r="Q28" i="1" s="1"/>
  <c r="I28" i="1"/>
  <c r="J28" i="1" s="1"/>
  <c r="K28" i="1" s="1"/>
  <c r="H28" i="1"/>
  <c r="M28" i="1" s="1"/>
  <c r="X27" i="1"/>
  <c r="Z27" i="1" s="1"/>
  <c r="AA27" i="1" s="1"/>
  <c r="U27" i="1"/>
  <c r="V27" i="1" s="1"/>
  <c r="P27" i="1"/>
  <c r="Q27" i="1" s="1"/>
  <c r="J27" i="1"/>
  <c r="K27" i="1" s="1"/>
  <c r="AC25" i="1"/>
  <c r="X25" i="1"/>
  <c r="Z25" i="1" s="1"/>
  <c r="AA25" i="1" s="1"/>
  <c r="U25" i="1"/>
  <c r="V25" i="1" s="1"/>
  <c r="P25" i="1"/>
  <c r="Q25" i="1" s="1"/>
  <c r="J25" i="1"/>
  <c r="K25" i="1" s="1"/>
  <c r="AC24" i="1"/>
  <c r="X24" i="1"/>
  <c r="Z24" i="1" s="1"/>
  <c r="AA24" i="1" s="1"/>
  <c r="U24" i="1"/>
  <c r="V24" i="1" s="1"/>
  <c r="AC23" i="1"/>
  <c r="X23" i="1"/>
  <c r="Z23" i="1" s="1"/>
  <c r="AA23" i="1" s="1"/>
  <c r="U23" i="1"/>
  <c r="V23" i="1" s="1"/>
  <c r="P23" i="1"/>
  <c r="Q23" i="1" s="1"/>
  <c r="J23" i="1"/>
  <c r="K23" i="1" s="1"/>
  <c r="AC22" i="1"/>
  <c r="Y22" i="1"/>
  <c r="T22" i="1"/>
  <c r="S22" i="1"/>
  <c r="O22" i="1"/>
  <c r="N22" i="1"/>
  <c r="N24" i="1" s="1"/>
  <c r="I22" i="1"/>
  <c r="I24" i="1" s="1"/>
  <c r="H22" i="1"/>
  <c r="H24" i="1" s="1"/>
  <c r="X21" i="1"/>
  <c r="Z21" i="1" s="1"/>
  <c r="AA21" i="1" s="1"/>
  <c r="U21" i="1"/>
  <c r="V21" i="1" s="1"/>
  <c r="P21" i="1"/>
  <c r="Q21" i="1" s="1"/>
  <c r="J21" i="1"/>
  <c r="K21" i="1" s="1"/>
  <c r="X20" i="1"/>
  <c r="Z20" i="1" s="1"/>
  <c r="AA20" i="1" s="1"/>
  <c r="U20" i="1"/>
  <c r="V20" i="1" s="1"/>
  <c r="P20" i="1"/>
  <c r="Q20" i="1" s="1"/>
  <c r="J20" i="1"/>
  <c r="K20" i="1" s="1"/>
  <c r="X19" i="1"/>
  <c r="Z19" i="1" s="1"/>
  <c r="AA19" i="1" s="1"/>
  <c r="U19" i="1"/>
  <c r="V19" i="1" s="1"/>
  <c r="P19" i="1"/>
  <c r="Q19" i="1" s="1"/>
  <c r="J19" i="1"/>
  <c r="K19" i="1" s="1"/>
  <c r="X18" i="1"/>
  <c r="Z18" i="1" s="1"/>
  <c r="AA18" i="1" s="1"/>
  <c r="U18" i="1"/>
  <c r="V18" i="1" s="1"/>
  <c r="P18" i="1"/>
  <c r="Q18" i="1" s="1"/>
  <c r="J18" i="1"/>
  <c r="K18" i="1" s="1"/>
  <c r="P17" i="1"/>
  <c r="Q17" i="1" s="1"/>
  <c r="J17" i="1"/>
  <c r="K17" i="1" s="1"/>
  <c r="AC16" i="1"/>
  <c r="X16" i="1"/>
  <c r="Z16" i="1" s="1"/>
  <c r="AA16" i="1" s="1"/>
  <c r="U16" i="1"/>
  <c r="V16" i="1" s="1"/>
  <c r="P16" i="1"/>
  <c r="Q16" i="1" s="1"/>
  <c r="J16" i="1"/>
  <c r="K16" i="1" s="1"/>
  <c r="P15" i="1"/>
  <c r="Q15" i="1" s="1"/>
  <c r="J15" i="1"/>
  <c r="K15" i="1" s="1"/>
  <c r="AC14" i="1"/>
  <c r="X14" i="1"/>
  <c r="Z14" i="1" s="1"/>
  <c r="AA14" i="1" s="1"/>
  <c r="U14" i="1"/>
  <c r="V14" i="1" s="1"/>
  <c r="P14" i="1"/>
  <c r="Q14" i="1" s="1"/>
  <c r="J14" i="1"/>
  <c r="K14" i="1" s="1"/>
  <c r="X12" i="1"/>
  <c r="Z12" i="1" s="1"/>
  <c r="AA12" i="1" s="1"/>
  <c r="U12" i="1"/>
  <c r="V12" i="1" s="1"/>
  <c r="P12" i="1"/>
  <c r="Q12" i="1" s="1"/>
  <c r="M12" i="1"/>
  <c r="J12" i="1"/>
  <c r="K12" i="1" s="1"/>
  <c r="X10" i="1"/>
  <c r="Z10" i="1" s="1"/>
  <c r="AA10" i="1" s="1"/>
  <c r="U10" i="1"/>
  <c r="V10" i="1" s="1"/>
  <c r="P10" i="1"/>
  <c r="Q10" i="1" s="1"/>
  <c r="M10" i="1"/>
  <c r="M22" i="1" s="1"/>
  <c r="M24" i="1" s="1"/>
  <c r="J10" i="1"/>
  <c r="K10" i="1" s="1"/>
  <c r="X9" i="1"/>
  <c r="Z9" i="1" s="1"/>
  <c r="AA9" i="1" s="1"/>
  <c r="U9" i="1"/>
  <c r="V9" i="1" s="1"/>
  <c r="P9" i="1"/>
  <c r="Q9" i="1" s="1"/>
  <c r="M9" i="1"/>
  <c r="J9" i="1"/>
  <c r="K9" i="1" s="1"/>
  <c r="X8" i="1"/>
  <c r="Z8" i="1" s="1"/>
  <c r="AA8" i="1" s="1"/>
  <c r="U8" i="1"/>
  <c r="V8" i="1" s="1"/>
  <c r="P8" i="1"/>
  <c r="Q8" i="1" s="1"/>
  <c r="M8" i="1"/>
  <c r="J8" i="1"/>
  <c r="K8" i="1" s="1"/>
  <c r="J24" i="1" l="1"/>
  <c r="K24" i="1" s="1"/>
  <c r="X33" i="1"/>
  <c r="X22" i="1"/>
  <c r="Z33" i="1"/>
  <c r="AA33" i="1" s="1"/>
  <c r="J29" i="1"/>
  <c r="K29" i="1" s="1"/>
  <c r="P22" i="1"/>
  <c r="Q22" i="1" s="1"/>
  <c r="Z22" i="1"/>
  <c r="AA22" i="1" s="1"/>
  <c r="J32" i="1"/>
  <c r="K32" i="1" s="1"/>
  <c r="O24" i="1"/>
  <c r="P24" i="1" s="1"/>
  <c r="Q24" i="1" s="1"/>
  <c r="J31" i="1"/>
  <c r="K31" i="1" s="1"/>
  <c r="J22" i="1"/>
  <c r="K22" i="1" s="1"/>
  <c r="U22" i="1"/>
  <c r="V22" i="1" s="1"/>
  <c r="X29" i="1"/>
  <c r="Z29" i="1" s="1"/>
  <c r="AA2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 Huisman</author>
  </authors>
  <commentList>
    <comment ref="G22" authorId="0" shapeId="0" xr:uid="{FA28CCF4-CC34-4B72-BB4F-206E8C4F2144}">
      <text>
        <r>
          <rPr>
            <b/>
            <sz val="9"/>
            <color indexed="81"/>
            <rFont val="Tahoma"/>
            <family val="2"/>
          </rPr>
          <t>Paul Huisman:</t>
        </r>
        <r>
          <rPr>
            <sz val="9"/>
            <color indexed="81"/>
            <rFont val="Tahoma"/>
            <family val="2"/>
          </rPr>
          <t xml:space="preserve">
Gekoppeld aan basisbekostiging op jaarbasis (basisbekostiging / 4)
</t>
        </r>
      </text>
    </comment>
    <comment ref="I23" authorId="0" shapeId="0" xr:uid="{D2F96681-CFF0-408C-8058-5CACAA24B24F}">
      <text>
        <r>
          <rPr>
            <b/>
            <sz val="9"/>
            <color indexed="81"/>
            <rFont val="Tahoma"/>
            <family val="2"/>
          </rPr>
          <t>Paul Huisman:</t>
        </r>
        <r>
          <rPr>
            <sz val="9"/>
            <color indexed="81"/>
            <rFont val="Tahoma"/>
            <family val="2"/>
          </rPr>
          <t xml:space="preserve">
Geen ophoging bij lpi</t>
        </r>
      </text>
    </comment>
    <comment ref="C36" authorId="0" shapeId="0" xr:uid="{62E8A16E-8F4F-46EF-A0F5-07A6BE15BF6B}">
      <text>
        <r>
          <rPr>
            <b/>
            <sz val="9"/>
            <color indexed="81"/>
            <rFont val="Tahoma"/>
            <family val="2"/>
          </rPr>
          <t>Paul Huisman:</t>
        </r>
        <r>
          <rPr>
            <sz val="9"/>
            <color indexed="81"/>
            <rFont val="Tahoma"/>
            <family val="2"/>
          </rPr>
          <t xml:space="preserve">
</t>
        </r>
        <r>
          <rPr>
            <sz val="8"/>
            <color indexed="81"/>
            <rFont val="Tahoma"/>
            <family val="2"/>
          </rPr>
          <t>Link naar bron:
https://zoek.officielebekendmakingen.nl/stb-2021-558.html#:~:text=7.1%20Bekostiging%20groen%20onderwijs,-Zoals%20in%20de&amp;text=Met%20invoering%20van%20de%20Wet,vo%20onder%20de%20WVO%20bekostigd.
7. Financiële gevolgen
Onderhavige amvb raakt aan een aantal aspecten rondom de bekostiging van het vo en mbo. Hieronder gaat de regering in op de verschillende aspecten en de eventuele budgettaire consequenties.
7.1 Bekostiging groen onderwijs
Zoals in de memorie van toelichting9 bij de Wet BHB reeds is aangestipt, zijn er verschillen in de bekostigingssystematiek van enerzijds het vbo en pro verbonden aan de aoc’s en anderzijds de mavo verbonden aan de aoc’s en het overige vo. De resterende verschillen in de bekostiging worden weggenomen. De bekostigingswijze van het vbo en pro wordt gelijk aan de bekostigingswijze van mavoscholen die voorheen verticale scholengemeenschappen met aoc’s vormden. Met invoering van de Wet BHB worden aoc’s omgezet in verticale scholengemeenschappen en worden zij, voor wat betreft hun vo, volledig volgens de (vereenvoudigde10) bekostiging van het vo onder de WVO bekostigd.
7.2 Huisvestingsvergoeding verticale scholengemeenschappen
De vo-scholen die deel uitmaken of deel gaan uitmaken van een verticale scholengemeenschap vallen qua bekostigingssystematiek onder de WVO. De uitzondering hierop is zoals gezegd de huisvestingsvergoeding voor de vo-scholen. In het geval dat gebruik gemaakt wordt van de mogelijkheid om nieuwe verticale scholengemeenschappen te vormen of bestaande uit te breiden, brengt dit ook financiële gevolgen mee voor de Rijksbegroting van OCW. De huisvestingsvergoeding voor vo-scholen in nieuw te vormen verticale scholengemeenschappen zal voortaan worden bekostigd op de OCW-begroting en worden gedekt binnen het bestaande macrobudget mbo. Zoals ook in de memorie van toelichting11 bij de Wet BHB is opgenomen is het bedrag afhankelijk van de mate waarin van de mogelijkheid om verticale scholengemeenschappen te vormen of uit te breiden, gebruik gemaakt wordt.</t>
        </r>
      </text>
    </comment>
    <comment ref="O43" authorId="0" shapeId="0" xr:uid="{B2A93F0D-B287-454A-9281-4F46B7A034E5}">
      <text>
        <r>
          <rPr>
            <b/>
            <sz val="9"/>
            <color indexed="81"/>
            <rFont val="Tahoma"/>
            <family val="2"/>
          </rPr>
          <t>Paul Huisman:</t>
        </r>
        <r>
          <rPr>
            <sz val="9"/>
            <color indexed="81"/>
            <rFont val="Tahoma"/>
            <family val="2"/>
          </rPr>
          <t xml:space="preserve">
Indexaie gebeurt niet via vo, maar dat regelt mbo in hun uitvoeringsregeling WEB 2007.</t>
        </r>
      </text>
    </comment>
  </commentList>
</comments>
</file>

<file path=xl/sharedStrings.xml><?xml version="1.0" encoding="utf-8"?>
<sst xmlns="http://schemas.openxmlformats.org/spreadsheetml/2006/main" count="213" uniqueCount="87">
  <si>
    <t>Vereenvoudiging Bekostiging VO per 1-1-2022</t>
  </si>
  <si>
    <t>Bij de verwerking van de kabinetsbijdrage voor loon- en prijsontwikkeling in de bedragen die in deze regeling zijn opgenomen, wordt een verhouding gehanteerd van 85 procent voor loonontwikkeling en 15 procent voor prijsontwikkeling. Omdat bekostiging wordt uitgekeerd als 'lumpsum' is het aan het bevoegd gezag hier haar eigen keuzes in te maken.</t>
  </si>
  <si>
    <t>(teldatum op 1 oktober volgens t-1)</t>
  </si>
  <si>
    <t>(versie 10-07-2025)</t>
  </si>
  <si>
    <t>zonder indexatie</t>
  </si>
  <si>
    <t>met indexatie</t>
  </si>
  <si>
    <t>voorlopig</t>
  </si>
  <si>
    <t>eenheden</t>
  </si>
  <si>
    <t xml:space="preserve">tarief    € </t>
  </si>
  <si>
    <t>verschil €</t>
  </si>
  <si>
    <t>verschil %</t>
  </si>
  <si>
    <t>a.</t>
  </si>
  <si>
    <t>Vast bedrag per hoofdvestiging</t>
  </si>
  <si>
    <t>5.4.1.a</t>
  </si>
  <si>
    <t>1 hoofdvestiging</t>
  </si>
  <si>
    <t>b.</t>
  </si>
  <si>
    <t>Vast bedrag per nevenvestiging</t>
  </si>
  <si>
    <t>per nevenvestiging</t>
  </si>
  <si>
    <t>c.</t>
  </si>
  <si>
    <t>Leerlingen onderbouw en bovenbouw AVO</t>
  </si>
  <si>
    <t>5.4.1.b</t>
  </si>
  <si>
    <t>per leerling</t>
  </si>
  <si>
    <t>('avotarief')</t>
  </si>
  <si>
    <t>&gt;&gt;&gt; zie voor VAVO de tabel beneden</t>
  </si>
  <si>
    <t>5.4.1.b.</t>
  </si>
  <si>
    <t>d.</t>
  </si>
  <si>
    <t xml:space="preserve">leerlingen bovenbouw VBO en alle PRO </t>
  </si>
  <si>
    <t>('vbo tarief')</t>
  </si>
  <si>
    <t>e.</t>
  </si>
  <si>
    <t>aanvullende basisbekostiging</t>
  </si>
  <si>
    <t xml:space="preserve">- </t>
  </si>
  <si>
    <t>lwoo-pro</t>
  </si>
  <si>
    <t>personeel</t>
  </si>
  <si>
    <t>materieel</t>
  </si>
  <si>
    <t>regel samengevoegd</t>
  </si>
  <si>
    <t>regionale ondersteuning (swv)</t>
  </si>
  <si>
    <t>nautisch -maritiem vbo-</t>
  </si>
  <si>
    <t>school</t>
  </si>
  <si>
    <t>leerling</t>
  </si>
  <si>
    <t>leeromgeving</t>
  </si>
  <si>
    <t>internationaal georienteerd vo</t>
  </si>
  <si>
    <t>per igvo leerling</t>
  </si>
  <si>
    <t>IGVO</t>
  </si>
  <si>
    <t>nieuwkomers per kwartaal</t>
  </si>
  <si>
    <t>nieuwkomer</t>
  </si>
  <si>
    <t>basisbedrag</t>
  </si>
  <si>
    <t>cat 2 aanvullend</t>
  </si>
  <si>
    <t>cat 1 basis + aanvullend</t>
  </si>
  <si>
    <t>opstart eerst opvang</t>
  </si>
  <si>
    <t>minimaal 10</t>
  </si>
  <si>
    <t>f.</t>
  </si>
  <si>
    <t>aanvullende bekostiging</t>
  </si>
  <si>
    <t>gemengde leerweg</t>
  </si>
  <si>
    <t>geisoleerde scholen/vestigingen</t>
  </si>
  <si>
    <t>per (hoofd)vestiging</t>
  </si>
  <si>
    <t>geisoleerde brede scholen</t>
  </si>
  <si>
    <t>= 40% van basisbedrag</t>
  </si>
  <si>
    <t>geisoleerd wil zeggen geen aanbod binnen een straal van 8 km, voor PRO geldt 20 km</t>
  </si>
  <si>
    <t>vestiging met volledig breed aanbod</t>
  </si>
  <si>
    <t>campus vestigingen</t>
  </si>
  <si>
    <t>(op aanvraag)</t>
  </si>
  <si>
    <t>max 300 meter</t>
  </si>
  <si>
    <t>g.</t>
  </si>
  <si>
    <t>Verticale scholengemeenschap / aoc</t>
  </si>
  <si>
    <t xml:space="preserve">vaste voet </t>
  </si>
  <si>
    <t>per instelling</t>
  </si>
  <si>
    <t>nvt</t>
  </si>
  <si>
    <t>link vo bericht</t>
  </si>
  <si>
    <t xml:space="preserve">prijs vbo </t>
  </si>
  <si>
    <t>personele kosten</t>
  </si>
  <si>
    <t>materiele kosten</t>
  </si>
  <si>
    <t>ondersteuningsbedrag</t>
  </si>
  <si>
    <t>huisvestingsbekostiging</t>
  </si>
  <si>
    <t>ntb</t>
  </si>
  <si>
    <t>Vanaf 1 januari 2023 wordt het vbo bekostigd op grond van de Wet voortgezet onderwijs 2020 en daarop gebaseerde regelgeving.</t>
  </si>
  <si>
    <t>wetten.nl - Uitvoeringsregeling WEB 2007 - BWBR0024795</t>
  </si>
  <si>
    <t xml:space="preserve">Huisvesting (Artikel 3.1.1 Uitvoeringsregeling WEB 2007). </t>
  </si>
  <si>
    <r>
      <t xml:space="preserve"> Voor verticale scholengemeenschappen geldt wel dat de </t>
    </r>
    <r>
      <rPr>
        <b/>
        <sz val="10"/>
        <color theme="1"/>
        <rFont val="Arial"/>
        <family val="2"/>
      </rPr>
      <t xml:space="preserve">huisvesting </t>
    </r>
    <r>
      <rPr>
        <sz val="10"/>
        <color theme="1"/>
        <rFont val="Arial"/>
        <family val="2"/>
      </rPr>
      <t xml:space="preserve">verloopt via de WEB. </t>
    </r>
  </si>
  <si>
    <t>Staatscourant 2024, 39524 | Overheid.nl &gt; Officiële bekendmakingen</t>
  </si>
  <si>
    <t xml:space="preserve">De huisvestingsvergoeding van voormalige aoc’s blijft dus, ook voor de vbo-school en eventuele scholen voor voortgezet onderwijs die deel uitmaken van de verticale scholengemeenschap, </t>
  </si>
  <si>
    <t>gebaseerd op artikel 3.1.1 van de Uitvoeringsregeling WEB 2007.</t>
  </si>
  <si>
    <t xml:space="preserve">met ingang van 2025    - </t>
  </si>
  <si>
    <t>overname leerlingen opgeheven school</t>
  </si>
  <si>
    <t>per leerling (op aanvraag)</t>
  </si>
  <si>
    <t>bij &gt; 9 leerlingen</t>
  </si>
  <si>
    <t>loopbaanbegeleiding voor schoolverlaters PrO</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</si>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</sst>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_ ;[Red]\-#,##0.00\ "/>
  </numFmts>
  <fonts count="19">
    <font>
      <sz val="11"/>
      <color theme="1"/>
      <name val="Aptos Narrow"/>
      <family val="2"/>
      <scheme val="minor"/>
    </font>
    <font>
      <u/>
      <sz val="11"/>
      <color theme="10"/>
      <name val="Aptos Narrow"/>
      <family val="2"/>
      <scheme val="minor"/>
    </font>
    <font>
      <sz val="10"/>
      <color rgb="FF333333"/>
      <name val="RijksoverheidSans"/>
    </font>
    <font>
      <sz val="10"/>
      <color theme="1"/>
      <name val="Arial"/>
      <family val="2"/>
    </font>
    <font>
      <b/>
      <sz val="10"/>
      <color theme="1"/>
      <name val="Arial"/>
      <family val="2"/>
    </font>
    <font>
      <b/>
      <sz val="10"/>
      <color rgb="FF000000"/>
      <name val="Arial"/>
      <family val="2"/>
    </font>
    <font>
      <b/>
      <i/>
      <sz val="10"/>
      <color rgb="FF000000"/>
      <name val="Arial"/>
      <family val="2"/>
    </font>
    <font>
      <sz val="10"/>
      <color rgb="FF000000"/>
      <name val="Arial"/>
      <family val="2"/>
    </font>
    <font>
      <sz val="10"/>
      <color rgb="FF333333"/>
      <name val="Arial"/>
      <family val="2"/>
    </font>
    <font>
      <b/>
      <sz val="9"/>
      <color indexed="81"/>
      <name val="Tahoma"/>
      <family val="2"/>
    </font>
    <font>
      <sz val="9"/>
      <color indexed="81"/>
      <name val="Tahoma"/>
      <family val="2"/>
    </font>
    <font>
      <sz val="8"/>
      <color indexed="81"/>
      <name val="Tahoma"/>
      <family val="2"/>
    </font>
    <font>
      <u/>
      <sz val="10"/>
      <color theme="10"/>
      <name val="Aptos Narrow"/>
      <family val="2"/>
      <scheme val="minor"/>
    </font>
    <font>
      <sz val="10"/>
      <color rgb="FF000000"/>
      <name val="Calibri"/>
      <family val="2"/>
    </font>
    <font>
      <sz val="10"/>
      <color theme="1"/>
      <name val="Aptos Narrow"/>
      <family val="2"/>
      <scheme val="minor"/>
    </font>
    <font>
      <b/>
      <sz val="14"/>
      <color theme="1"/>
      <name val="Arial"/>
      <family val="2"/>
    </font>
    <font>
      <sz val="11"/>
      <color theme="1"/>
      <name val="Arial"/>
      <family val="2"/>
    </font>
    <font>
      <sz val="11"/>
      <color rgb="FF000000"/>
      <name val="Calibri"/>
      <family val="2"/>
    </font>
    <font>
      <i/>
      <sz val="10"/>
      <color theme="1"/>
      <name val="Arial"/>
      <family val="2"/>
    </font>
  </fonts>
  <fills count="3">
    <fill>
      <patternFill patternType="none"/>
    </fill>
    <fill>
      <patternFill patternType="gray125"/>
    </fill>
    <fill>
      <patternFill patternType="solid">
        <fgColor theme="0" tint="-0.14999847407452621"/>
        <bgColor indexed="64"/>
      </patternFill>
    </fill>
  </fills>
  <borders count="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44">
    <xf numFmtId="0" fontId="0" fillId="0" borderId="0" xfId="0"/>
    <xf numFmtId="0" fontId="3" fillId="0" borderId="0" xfId="0" applyFont="1"/>
    <xf numFmtId="0" fontId="4" fillId="0" borderId="0" xfId="0" applyFont="1" applyAlignment="1">
      <alignment horizontal="center"/>
    </xf>
    <xf numFmtId="0" fontId="3" fillId="2" borderId="0" xfId="0" applyFont="1" applyFill="1"/>
    <xf numFmtId="0" fontId="4" fillId="0" borderId="0" xfId="0" applyFont="1"/>
    <xf numFmtId="0" fontId="4" fillId="0" borderId="0" xfId="0" applyFont="1" applyAlignment="1">
      <alignment horizontal="right" wrapText="1"/>
    </xf>
    <xf numFmtId="0" fontId="4" fillId="0" borderId="0" xfId="0" applyFont="1" applyAlignment="1">
      <alignment horizontal="right"/>
    </xf>
    <xf numFmtId="0" fontId="4" fillId="2" borderId="0" xfId="0" applyFont="1" applyFill="1" applyAlignment="1">
      <alignment horizontal="right"/>
    </xf>
    <xf numFmtId="4" fontId="3" fillId="0" borderId="0" xfId="0" applyNumberFormat="1" applyFont="1"/>
    <xf numFmtId="0" fontId="5" fillId="0" borderId="0" xfId="0" applyFont="1"/>
    <xf numFmtId="164" fontId="3" fillId="0" borderId="0" xfId="0" applyNumberFormat="1" applyFont="1"/>
    <xf numFmtId="164" fontId="3" fillId="2" borderId="0" xfId="0" applyNumberFormat="1" applyFont="1" applyFill="1"/>
    <xf numFmtId="165" fontId="3" fillId="0" borderId="0" xfId="0" applyNumberFormat="1" applyFont="1"/>
    <xf numFmtId="10" fontId="3" fillId="0" borderId="0" xfId="0" applyNumberFormat="1" applyFont="1"/>
    <xf numFmtId="0" fontId="6" fillId="0" borderId="0" xfId="0" applyFont="1"/>
    <xf numFmtId="0" fontId="3" fillId="0" borderId="0" xfId="0" applyFont="1" applyAlignment="1">
      <alignment wrapText="1"/>
    </xf>
    <xf numFmtId="3" fontId="3" fillId="0" borderId="0" xfId="0" applyNumberFormat="1" applyFont="1"/>
    <xf numFmtId="0" fontId="4" fillId="0" borderId="0" xfId="0" quotePrefix="1" applyFont="1" applyAlignment="1">
      <alignment horizontal="right"/>
    </xf>
    <xf numFmtId="0" fontId="7" fillId="0" borderId="0" xfId="0" applyFont="1" applyAlignment="1">
      <alignment wrapText="1"/>
    </xf>
    <xf numFmtId="0" fontId="3" fillId="0" borderId="0" xfId="0" quotePrefix="1" applyFont="1"/>
    <xf numFmtId="4" fontId="7" fillId="0" borderId="0" xfId="0" applyNumberFormat="1" applyFont="1" applyAlignment="1">
      <alignment wrapText="1"/>
    </xf>
    <xf numFmtId="0" fontId="4" fillId="0" borderId="0" xfId="0" quotePrefix="1" applyFont="1" applyAlignment="1">
      <alignment horizontal="left"/>
    </xf>
    <xf numFmtId="4" fontId="3" fillId="0" borderId="0" xfId="0" applyNumberFormat="1" applyFont="1" applyAlignment="1">
      <alignment horizontal="right"/>
    </xf>
    <xf numFmtId="0" fontId="3" fillId="0" borderId="0" xfId="0" applyFont="1" applyAlignment="1">
      <alignment horizontal="right"/>
    </xf>
    <xf numFmtId="4" fontId="7" fillId="0" borderId="0" xfId="0" applyNumberFormat="1" applyFont="1" applyAlignment="1">
      <alignment horizontal="right" wrapText="1"/>
    </xf>
    <xf numFmtId="0" fontId="8" fillId="0" borderId="0" xfId="0" applyFont="1"/>
    <xf numFmtId="0" fontId="3" fillId="0" borderId="0" xfId="0" quotePrefix="1" applyFont="1" applyAlignment="1">
      <alignment horizontal="left"/>
    </xf>
    <xf numFmtId="0" fontId="4" fillId="0" borderId="0" xfId="0" applyFont="1" applyAlignment="1">
      <alignment horizontal="center" wrapText="1"/>
    </xf>
    <xf numFmtId="0" fontId="12" fillId="0" borderId="0" xfId="1" applyFont="1" applyAlignment="1">
      <alignment horizontal="center"/>
    </xf>
    <xf numFmtId="0" fontId="13" fillId="0" borderId="0" xfId="0" applyFont="1" applyAlignment="1">
      <alignment wrapText="1"/>
    </xf>
    <xf numFmtId="3" fontId="13" fillId="2" borderId="0" xfId="0" applyNumberFormat="1" applyFont="1" applyFill="1" applyAlignment="1">
      <alignment wrapText="1"/>
    </xf>
    <xf numFmtId="0" fontId="13" fillId="2" borderId="0" xfId="0" applyFont="1" applyFill="1" applyAlignment="1">
      <alignment wrapText="1"/>
    </xf>
    <xf numFmtId="0" fontId="12" fillId="0" borderId="0" xfId="1" quotePrefix="1" applyFont="1" applyAlignment="1">
      <alignment horizontal="left" vertical="top"/>
    </xf>
    <xf numFmtId="0" fontId="12" fillId="0" borderId="0" xfId="1" applyFont="1"/>
    <xf numFmtId="0" fontId="12" fillId="0" borderId="0" xfId="1" applyFont="1" applyFill="1"/>
    <xf numFmtId="0" fontId="14" fillId="0" borderId="0" xfId="0" applyFont="1"/>
    <xf numFmtId="0" fontId="15" fillId="0" borderId="0" xfId="0" applyFont="1" applyAlignment="1">
      <alignment vertical="center"/>
    </xf>
    <xf numFmtId="0" fontId="16" fillId="0" borderId="0" xfId="0" applyFont="1"/>
    <xf numFmtId="0" fontId="16" fillId="2" borderId="0" xfId="0" applyFont="1" applyFill="1"/>
    <xf numFmtId="0" fontId="17" fillId="2" borderId="0" xfId="0" applyFont="1" applyFill="1" applyAlignment="1">
      <alignment wrapText="1"/>
    </xf>
    <xf numFmtId="0" fontId="18" fillId="0" borderId="0" xfId="0" applyFont="1"/>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cellXfs>
  <cellStyles count="2">
    <cellStyle name="Hyperlink" xfId="1" builtinId="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wetten.overheid.nl/BWBR0045605/2023-06-15" TargetMode="External"/><Relationship Id="rId7" Type="http://schemas.openxmlformats.org/officeDocument/2006/relationships/hyperlink" Target="https://zoek.officielebekendmakingen.nl/stcrt-2024-39524.html" TargetMode="External"/><Relationship Id="rId2" Type="http://schemas.openxmlformats.org/officeDocument/2006/relationships/hyperlink" Target="https://zoek.officielebekendmakingen.nl/stcrt-2022-17117.html" TargetMode="External"/><Relationship Id="rId1" Type="http://schemas.openxmlformats.org/officeDocument/2006/relationships/hyperlink" Target="https://zoek.officielebekendmakingen.nl/stcrt-2023-4830.html" TargetMode="External"/><Relationship Id="rId6" Type="http://schemas.openxmlformats.org/officeDocument/2006/relationships/hyperlink" Target="https://wetten.overheid.nl/BWBR0024795/2024-12-05" TargetMode="External"/><Relationship Id="rId5" Type="http://schemas.openxmlformats.org/officeDocument/2006/relationships/hyperlink" Target="https://wetten.overheid.nl/jci1.3:c:BWBR0024795&amp;hoofdstuk=3&amp;paragraaf=1&amp;artikel=3.1.1&amp;z=2023-10-01&amp;g=2023-10-01" TargetMode="External"/><Relationship Id="rId4" Type="http://schemas.openxmlformats.org/officeDocument/2006/relationships/hyperlink" Target="https://www.vo-raad.nl/nieuws/bedragen-bekostiging-agrarische-opleidingscentra-2022-definitief"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41B8D-134D-4C3E-BAC4-3CFE08825747}">
  <dimension ref="A1:BI48"/>
  <sheetViews>
    <sheetView tabSelected="1" topLeftCell="N1" workbookViewId="0">
      <selection activeCell="AC8" sqref="AC8"/>
    </sheetView>
  </sheetViews>
  <sheetFormatPr defaultRowHeight="13.8"/>
  <cols>
    <col min="1" max="1" width="3" style="35" customWidth="1"/>
    <col min="2" max="2" width="4.33203125" style="35" customWidth="1"/>
    <col min="3" max="3" width="28.109375" style="35" customWidth="1"/>
    <col min="4" max="4" width="31.33203125" style="35" customWidth="1"/>
    <col min="5" max="5" width="9.5546875" style="35" customWidth="1"/>
    <col min="6" max="6" width="21.5546875" style="35" customWidth="1"/>
    <col min="7" max="7" width="14.6640625" style="35" customWidth="1"/>
    <col min="8" max="8" width="12.88671875" style="35" customWidth="1"/>
    <col min="9" max="9" width="12.109375" style="35" customWidth="1"/>
    <col min="10" max="10" width="9.109375" style="35" bestFit="1" customWidth="1"/>
    <col min="11" max="11" width="9.5546875" style="35" customWidth="1"/>
    <col min="12" max="12" width="1.44140625" style="35" customWidth="1"/>
    <col min="13" max="13" width="12.109375" style="35" customWidth="1"/>
    <col min="14" max="14" width="11.77734375" style="35" customWidth="1"/>
    <col min="15" max="15" width="12.33203125" style="35" customWidth="1"/>
    <col min="16" max="16" width="11.21875" style="35" customWidth="1"/>
    <col min="17" max="17" width="9" style="35" bestFit="1" customWidth="1"/>
    <col min="18" max="18" width="1.44140625" style="35" customWidth="1"/>
    <col min="19" max="19" width="13.21875" style="35" customWidth="1"/>
    <col min="20" max="20" width="12.44140625" style="35" customWidth="1"/>
    <col min="21" max="21" width="11.88671875" style="35" customWidth="1"/>
    <col min="22" max="22" width="10" style="35" customWidth="1"/>
    <col min="23" max="23" width="1.33203125" style="35" customWidth="1"/>
    <col min="24" max="24" width="13.109375" style="35" customWidth="1"/>
    <col min="25" max="25" width="12.77734375" style="35" customWidth="1"/>
    <col min="26" max="26" width="11.109375" style="35" customWidth="1"/>
    <col min="27" max="27" width="10.6640625" style="35" bestFit="1" customWidth="1"/>
    <col min="28" max="28" width="1.88671875" style="35" customWidth="1"/>
    <col min="29" max="29" width="12.33203125" style="35" customWidth="1"/>
    <col min="30" max="30" width="9.88671875" style="35" customWidth="1"/>
    <col min="31" max="31" width="10" style="35" customWidth="1"/>
    <col min="32" max="32" width="11" style="35" customWidth="1"/>
    <col min="33" max="16384" width="8.88671875" style="35"/>
  </cols>
  <sheetData>
    <row r="1" spans="2:34" s="1" customFormat="1" ht="13.2">
      <c r="N1" s="8"/>
    </row>
    <row r="2" spans="2:34" s="1" customFormat="1" ht="28.95" customHeight="1">
      <c r="C2" s="36" t="s">
        <v>0</v>
      </c>
      <c r="F2" s="41" t="s">
        <v>1</v>
      </c>
      <c r="G2" s="42"/>
      <c r="H2" s="42"/>
      <c r="I2" s="42"/>
      <c r="J2" s="42"/>
      <c r="K2" s="42"/>
      <c r="L2" s="42"/>
      <c r="M2" s="42"/>
      <c r="N2" s="42"/>
      <c r="O2" s="42"/>
      <c r="P2" s="42"/>
      <c r="Q2" s="42"/>
      <c r="R2" s="43"/>
    </row>
    <row r="3" spans="2:34" s="1" customFormat="1" ht="13.2">
      <c r="C3" s="1" t="s">
        <v>2</v>
      </c>
      <c r="D3" s="1" t="s">
        <v>3</v>
      </c>
      <c r="N3" s="8"/>
    </row>
    <row r="4" spans="2:34" s="1" customFormat="1" ht="13.2">
      <c r="H4" s="2">
        <v>2022</v>
      </c>
      <c r="I4" s="2">
        <v>2022</v>
      </c>
      <c r="L4" s="3"/>
      <c r="M4" s="2">
        <v>2023</v>
      </c>
      <c r="N4" s="2">
        <v>2023</v>
      </c>
      <c r="O4" s="4">
        <v>2023</v>
      </c>
      <c r="R4" s="3"/>
      <c r="S4" s="2">
        <v>2024</v>
      </c>
      <c r="T4" s="4">
        <v>2024</v>
      </c>
      <c r="W4" s="3"/>
      <c r="X4" s="2">
        <v>2025</v>
      </c>
      <c r="Y4" s="4">
        <v>2025</v>
      </c>
      <c r="AB4" s="3"/>
      <c r="AC4" s="2">
        <v>2026</v>
      </c>
      <c r="AD4" s="4">
        <v>2026</v>
      </c>
    </row>
    <row r="5" spans="2:34" s="1" customFormat="1" ht="27">
      <c r="F5" s="4"/>
      <c r="G5" s="4"/>
      <c r="H5" s="27" t="s">
        <v>4</v>
      </c>
      <c r="I5" s="27" t="s">
        <v>5</v>
      </c>
      <c r="L5" s="3"/>
      <c r="M5" s="28" t="s">
        <v>6</v>
      </c>
      <c r="N5" s="28" t="s">
        <v>6</v>
      </c>
      <c r="O5" s="28" t="s">
        <v>5</v>
      </c>
      <c r="P5" s="2"/>
      <c r="Q5" s="2"/>
      <c r="R5" s="3"/>
      <c r="S5" s="5" t="s">
        <v>4</v>
      </c>
      <c r="T5" s="5" t="s">
        <v>5</v>
      </c>
      <c r="U5" s="2"/>
      <c r="V5" s="2"/>
      <c r="W5" s="3"/>
      <c r="X5" s="5" t="s">
        <v>4</v>
      </c>
      <c r="Y5" s="5" t="s">
        <v>5</v>
      </c>
      <c r="Z5" s="2"/>
      <c r="AA5" s="2"/>
      <c r="AB5" s="3"/>
      <c r="AC5" s="5" t="s">
        <v>4</v>
      </c>
      <c r="AD5" s="5" t="s">
        <v>5</v>
      </c>
      <c r="AE5" s="2"/>
      <c r="AF5" s="2"/>
    </row>
    <row r="6" spans="2:34" s="1" customFormat="1" ht="13.2">
      <c r="F6" s="4" t="s">
        <v>7</v>
      </c>
      <c r="G6" s="4"/>
      <c r="H6" s="6" t="s">
        <v>8</v>
      </c>
      <c r="I6" s="6" t="s">
        <v>8</v>
      </c>
      <c r="J6" s="6" t="s">
        <v>9</v>
      </c>
      <c r="K6" s="6" t="s">
        <v>10</v>
      </c>
      <c r="L6" s="7"/>
      <c r="M6" s="6" t="s">
        <v>8</v>
      </c>
      <c r="N6" s="6" t="s">
        <v>8</v>
      </c>
      <c r="O6" s="6" t="s">
        <v>8</v>
      </c>
      <c r="P6" s="6" t="s">
        <v>9</v>
      </c>
      <c r="Q6" s="6" t="s">
        <v>10</v>
      </c>
      <c r="R6" s="3"/>
      <c r="S6" s="6" t="s">
        <v>8</v>
      </c>
      <c r="T6" s="6" t="s">
        <v>8</v>
      </c>
      <c r="U6" s="6" t="s">
        <v>9</v>
      </c>
      <c r="V6" s="6" t="s">
        <v>10</v>
      </c>
      <c r="W6" s="3"/>
      <c r="X6" s="6" t="s">
        <v>8</v>
      </c>
      <c r="Y6" s="6" t="s">
        <v>8</v>
      </c>
      <c r="Z6" s="6" t="s">
        <v>9</v>
      </c>
      <c r="AA6" s="6" t="s">
        <v>10</v>
      </c>
      <c r="AB6" s="3"/>
      <c r="AC6" s="6" t="s">
        <v>8</v>
      </c>
      <c r="AD6" s="6" t="s">
        <v>8</v>
      </c>
      <c r="AE6" s="6" t="s">
        <v>9</v>
      </c>
      <c r="AF6" s="6" t="s">
        <v>10</v>
      </c>
    </row>
    <row r="7" spans="2:34" s="1" customFormat="1" ht="13.2">
      <c r="L7" s="3"/>
      <c r="N7" s="8"/>
      <c r="R7" s="3"/>
      <c r="W7" s="3"/>
      <c r="AB7" s="3"/>
    </row>
    <row r="8" spans="2:34" s="1" customFormat="1" ht="13.95" customHeight="1">
      <c r="B8" s="1" t="s">
        <v>11</v>
      </c>
      <c r="C8" s="9" t="s">
        <v>12</v>
      </c>
      <c r="E8" s="1" t="s">
        <v>13</v>
      </c>
      <c r="F8" s="1" t="s">
        <v>14</v>
      </c>
      <c r="H8" s="8">
        <v>227160.97</v>
      </c>
      <c r="I8" s="8">
        <v>234952.53</v>
      </c>
      <c r="J8" s="8">
        <f>+I8-H8</f>
        <v>7791.5599999999977</v>
      </c>
      <c r="K8" s="10">
        <f>+J8/H8</f>
        <v>3.4299730274967563E-2</v>
      </c>
      <c r="L8" s="11"/>
      <c r="M8" s="8">
        <f>+H8*1.0329</f>
        <v>234634.565913</v>
      </c>
      <c r="N8" s="8">
        <v>234633.43</v>
      </c>
      <c r="O8" s="8">
        <v>248155.03</v>
      </c>
      <c r="P8" s="12">
        <f>+O8-N8</f>
        <v>13521.600000000006</v>
      </c>
      <c r="Q8" s="13">
        <f>+P8/N8</f>
        <v>5.7628616689446195E-2</v>
      </c>
      <c r="R8" s="3"/>
      <c r="S8" s="8">
        <v>248155.03</v>
      </c>
      <c r="T8" s="8">
        <v>262435.96000000002</v>
      </c>
      <c r="U8" s="12">
        <f>+T8-S8</f>
        <v>14280.930000000022</v>
      </c>
      <c r="V8" s="13">
        <f>+U8/S8</f>
        <v>5.7548420437014802E-2</v>
      </c>
      <c r="W8" s="3"/>
      <c r="X8" s="8">
        <f>+T8</f>
        <v>262435.96000000002</v>
      </c>
      <c r="Y8" s="8">
        <v>275595.52000000002</v>
      </c>
      <c r="Z8" s="12">
        <f>+Y8-X8</f>
        <v>13159.559999999998</v>
      </c>
      <c r="AA8" s="13">
        <f>+Z8/X8</f>
        <v>5.0143890341857102E-2</v>
      </c>
      <c r="AB8" s="3"/>
      <c r="AC8" s="8">
        <v>275240.43</v>
      </c>
      <c r="AD8" s="8"/>
      <c r="AE8" s="13"/>
      <c r="AH8" s="8"/>
    </row>
    <row r="9" spans="2:34" s="1" customFormat="1" ht="13.2">
      <c r="B9" s="1" t="s">
        <v>15</v>
      </c>
      <c r="C9" s="9" t="s">
        <v>16</v>
      </c>
      <c r="E9" s="1" t="s">
        <v>13</v>
      </c>
      <c r="F9" s="1" t="s">
        <v>17</v>
      </c>
      <c r="H9" s="8">
        <v>113580.48</v>
      </c>
      <c r="I9" s="8">
        <v>117476.26</v>
      </c>
      <c r="J9" s="8">
        <f>+I9-H9</f>
        <v>3895.7799999999988</v>
      </c>
      <c r="K9" s="10">
        <f>+J9/H9</f>
        <v>3.4299731784898244E-2</v>
      </c>
      <c r="L9" s="11"/>
      <c r="M9" s="8">
        <f>+H9*1.0329</f>
        <v>117317.27779199999</v>
      </c>
      <c r="N9" s="8">
        <v>117316.71</v>
      </c>
      <c r="O9" s="8">
        <v>124077.51</v>
      </c>
      <c r="P9" s="12">
        <f>+O9-N9</f>
        <v>6760.7999999999884</v>
      </c>
      <c r="Q9" s="13">
        <f>+P9/N9</f>
        <v>5.762861914555896E-2</v>
      </c>
      <c r="R9" s="3"/>
      <c r="S9" s="8">
        <v>124077.51</v>
      </c>
      <c r="T9" s="8">
        <v>131217.98000000001</v>
      </c>
      <c r="U9" s="12">
        <f>+T9-S9</f>
        <v>7140.4700000000157</v>
      </c>
      <c r="V9" s="13">
        <f>+U9/S9</f>
        <v>5.7548463053457601E-2</v>
      </c>
      <c r="W9" s="3"/>
      <c r="X9" s="8">
        <f t="shared" ref="X9:AA42" si="0">+T9</f>
        <v>131217.98000000001</v>
      </c>
      <c r="Y9" s="8">
        <v>137797.76000000001</v>
      </c>
      <c r="Z9" s="12">
        <f t="shared" ref="Z9:Z33" si="1">+Y9-X9</f>
        <v>6579.7799999999988</v>
      </c>
      <c r="AA9" s="13">
        <f t="shared" ref="AA9:AA33" si="2">+Z9/X9</f>
        <v>5.0143890341857102E-2</v>
      </c>
      <c r="AB9" s="3"/>
      <c r="AC9" s="8">
        <v>137620.22</v>
      </c>
      <c r="AD9" s="8"/>
      <c r="AE9" s="13"/>
      <c r="AH9" s="8"/>
    </row>
    <row r="10" spans="2:34" s="1" customFormat="1" ht="13.2">
      <c r="B10" s="1" t="s">
        <v>18</v>
      </c>
      <c r="C10" s="9" t="s">
        <v>19</v>
      </c>
      <c r="E10" s="1" t="s">
        <v>20</v>
      </c>
      <c r="F10" s="1" t="s">
        <v>21</v>
      </c>
      <c r="G10" s="1" t="s">
        <v>22</v>
      </c>
      <c r="H10" s="8">
        <v>7766.86</v>
      </c>
      <c r="I10" s="8">
        <v>8033.26</v>
      </c>
      <c r="J10" s="8">
        <f>+I10-H10</f>
        <v>266.40000000000055</v>
      </c>
      <c r="K10" s="10">
        <f>+J10/H10</f>
        <v>3.4299575375376992E-2</v>
      </c>
      <c r="L10" s="11"/>
      <c r="M10" s="8">
        <f>+H10*1.0329</f>
        <v>8022.3896939999995</v>
      </c>
      <c r="N10" s="8">
        <v>8022.35</v>
      </c>
      <c r="O10" s="8">
        <v>8550.59</v>
      </c>
      <c r="P10" s="12">
        <f>+O10-N10</f>
        <v>528.23999999999978</v>
      </c>
      <c r="Q10" s="13">
        <f>+P10/N10</f>
        <v>6.5846042618434714E-2</v>
      </c>
      <c r="R10" s="3"/>
      <c r="S10" s="8">
        <v>8550.59</v>
      </c>
      <c r="T10" s="8">
        <v>9053.51</v>
      </c>
      <c r="U10" s="12">
        <f>+T10-S10</f>
        <v>502.92000000000007</v>
      </c>
      <c r="V10" s="13">
        <f>+U10/S10</f>
        <v>5.8816993915039785E-2</v>
      </c>
      <c r="W10" s="3"/>
      <c r="X10" s="8">
        <f t="shared" si="0"/>
        <v>9053.51</v>
      </c>
      <c r="Y10" s="8">
        <v>9507.4699999999993</v>
      </c>
      <c r="Z10" s="12">
        <f t="shared" si="1"/>
        <v>453.95999999999913</v>
      </c>
      <c r="AA10" s="13">
        <f t="shared" si="2"/>
        <v>5.0141878674679667E-2</v>
      </c>
      <c r="AB10" s="3"/>
      <c r="AC10" s="8">
        <v>9495.24</v>
      </c>
      <c r="AD10" s="8"/>
      <c r="AE10" s="13"/>
      <c r="AH10" s="8"/>
    </row>
    <row r="11" spans="2:34" s="1" customFormat="1" ht="14.4" customHeight="1">
      <c r="C11" s="14" t="s">
        <v>23</v>
      </c>
      <c r="E11" s="1" t="s">
        <v>24</v>
      </c>
      <c r="G11" s="15"/>
      <c r="H11" s="15"/>
      <c r="I11" s="15"/>
      <c r="J11" s="8"/>
      <c r="K11" s="10"/>
      <c r="L11" s="11"/>
      <c r="M11" s="15"/>
      <c r="N11" s="8"/>
      <c r="O11" s="8"/>
      <c r="R11" s="3"/>
      <c r="S11" s="8"/>
      <c r="T11" s="8"/>
      <c r="W11" s="3"/>
      <c r="X11" s="8"/>
      <c r="Y11" s="8"/>
      <c r="Z11" s="12"/>
      <c r="AA11" s="13"/>
      <c r="AB11" s="3"/>
      <c r="AC11" s="8"/>
      <c r="AD11" s="8"/>
      <c r="AE11" s="13"/>
      <c r="AH11" s="8"/>
    </row>
    <row r="12" spans="2:34" s="1" customFormat="1" ht="13.2">
      <c r="B12" s="1" t="s">
        <v>25</v>
      </c>
      <c r="C12" s="9" t="s">
        <v>26</v>
      </c>
      <c r="F12" s="1" t="s">
        <v>21</v>
      </c>
      <c r="G12" s="1" t="s">
        <v>27</v>
      </c>
      <c r="H12" s="8">
        <v>9137.49</v>
      </c>
      <c r="I12" s="8">
        <v>9450.9</v>
      </c>
      <c r="J12" s="8">
        <f>+I12-H12</f>
        <v>313.40999999999985</v>
      </c>
      <c r="K12" s="10">
        <f>+J12/H12</f>
        <v>3.4299353542384163E-2</v>
      </c>
      <c r="L12" s="11"/>
      <c r="M12" s="8">
        <f>+H12*1.0329</f>
        <v>9438.113421</v>
      </c>
      <c r="N12" s="8">
        <v>9438.07</v>
      </c>
      <c r="O12" s="8">
        <v>10059.530000000001</v>
      </c>
      <c r="P12" s="12">
        <f>+O12-N12</f>
        <v>621.46000000000095</v>
      </c>
      <c r="Q12" s="13">
        <f>+P12/N12</f>
        <v>6.5846089295798924E-2</v>
      </c>
      <c r="R12" s="3"/>
      <c r="S12" s="8">
        <v>10059.530000000001</v>
      </c>
      <c r="T12" s="8">
        <v>10651.21</v>
      </c>
      <c r="U12" s="12">
        <f>+T12-S12</f>
        <v>591.67999999999847</v>
      </c>
      <c r="V12" s="13">
        <f>+U12/S12</f>
        <v>5.8817857295519617E-2</v>
      </c>
      <c r="W12" s="3"/>
      <c r="X12" s="8">
        <f t="shared" si="0"/>
        <v>10651.21</v>
      </c>
      <c r="Y12" s="8">
        <v>11185.3</v>
      </c>
      <c r="Z12" s="12">
        <f t="shared" si="1"/>
        <v>534.09000000000015</v>
      </c>
      <c r="AA12" s="13">
        <f t="shared" si="2"/>
        <v>5.0143598708503559E-2</v>
      </c>
      <c r="AB12" s="3"/>
      <c r="AC12" s="8">
        <v>11170.89</v>
      </c>
      <c r="AD12" s="8"/>
      <c r="AE12" s="13"/>
      <c r="AH12" s="8"/>
    </row>
    <row r="13" spans="2:34" s="1" customFormat="1" ht="13.2">
      <c r="B13" s="1" t="s">
        <v>28</v>
      </c>
      <c r="C13" s="9" t="s">
        <v>29</v>
      </c>
      <c r="H13" s="16"/>
      <c r="I13" s="16"/>
      <c r="J13" s="8"/>
      <c r="K13" s="10"/>
      <c r="L13" s="11"/>
      <c r="M13" s="16"/>
      <c r="N13" s="8"/>
      <c r="O13" s="8"/>
      <c r="R13" s="3"/>
      <c r="S13" s="8"/>
      <c r="T13" s="8"/>
      <c r="W13" s="3"/>
      <c r="X13" s="8"/>
      <c r="Y13" s="8"/>
      <c r="Z13" s="12"/>
      <c r="AA13" s="13"/>
      <c r="AB13" s="3"/>
      <c r="AC13" s="8"/>
      <c r="AD13" s="8"/>
      <c r="AE13" s="13"/>
      <c r="AH13" s="8"/>
    </row>
    <row r="14" spans="2:34" s="1" customFormat="1" ht="13.2">
      <c r="C14" s="17" t="s">
        <v>30</v>
      </c>
      <c r="D14" s="4" t="s">
        <v>31</v>
      </c>
      <c r="F14" s="1" t="s">
        <v>21</v>
      </c>
      <c r="G14" s="1" t="s">
        <v>32</v>
      </c>
      <c r="H14" s="8">
        <v>4814.87</v>
      </c>
      <c r="I14" s="8">
        <v>4988.21</v>
      </c>
      <c r="J14" s="8">
        <f t="shared" ref="J14:J25" si="3">+I14-H14</f>
        <v>173.34000000000015</v>
      </c>
      <c r="K14" s="10">
        <f t="shared" ref="K14:K25" si="4">+J14/H14</f>
        <v>3.6000971988859543E-2</v>
      </c>
      <c r="L14" s="11"/>
      <c r="M14" s="8">
        <v>4988.21</v>
      </c>
      <c r="N14" s="8">
        <v>4988.21</v>
      </c>
      <c r="O14" s="8">
        <v>5275.67</v>
      </c>
      <c r="P14" s="12">
        <f>+O14-N14</f>
        <v>287.46000000000004</v>
      </c>
      <c r="Q14" s="13">
        <f>+P14/N14</f>
        <v>5.7627886556500231E-2</v>
      </c>
      <c r="R14" s="3"/>
      <c r="S14" s="8">
        <v>5486.57</v>
      </c>
      <c r="T14" s="8">
        <v>5756.09</v>
      </c>
      <c r="U14" s="12">
        <f>+T14-S14</f>
        <v>269.52000000000044</v>
      </c>
      <c r="V14" s="13">
        <f>+U14/S14</f>
        <v>4.9123587232095908E-2</v>
      </c>
      <c r="W14" s="3"/>
      <c r="X14" s="8">
        <f t="shared" si="0"/>
        <v>5756.09</v>
      </c>
      <c r="Y14" s="8">
        <v>6107.54</v>
      </c>
      <c r="Z14" s="12">
        <f t="shared" si="1"/>
        <v>351.44999999999982</v>
      </c>
      <c r="AA14" s="13">
        <f t="shared" si="2"/>
        <v>6.1057071727509439E-2</v>
      </c>
      <c r="AB14" s="3"/>
      <c r="AC14" s="8">
        <f t="shared" ref="AC14:AC25" si="5">+Y14</f>
        <v>6107.54</v>
      </c>
      <c r="AD14" s="8"/>
      <c r="AE14" s="13"/>
      <c r="AH14" s="8"/>
    </row>
    <row r="15" spans="2:34" s="1" customFormat="1" ht="13.2">
      <c r="C15" s="17"/>
      <c r="D15" s="4"/>
      <c r="F15" s="1" t="s">
        <v>21</v>
      </c>
      <c r="G15" s="1" t="s">
        <v>33</v>
      </c>
      <c r="H15" s="8">
        <v>190.4</v>
      </c>
      <c r="I15" s="8">
        <v>199.41</v>
      </c>
      <c r="J15" s="8">
        <f t="shared" si="3"/>
        <v>9.0099999999999909</v>
      </c>
      <c r="K15" s="10">
        <f t="shared" si="4"/>
        <v>4.7321428571428521E-2</v>
      </c>
      <c r="L15" s="11"/>
      <c r="M15" s="8">
        <v>199.41</v>
      </c>
      <c r="N15" s="8">
        <v>199.41</v>
      </c>
      <c r="O15" s="8">
        <v>210.9</v>
      </c>
      <c r="P15" s="12">
        <f>+O15-N15</f>
        <v>11.490000000000009</v>
      </c>
      <c r="Q15" s="13">
        <f>+P15/N15</f>
        <v>5.7619978937866752E-2</v>
      </c>
      <c r="R15" s="3"/>
      <c r="S15" s="8"/>
      <c r="T15" s="8" t="s">
        <v>34</v>
      </c>
      <c r="U15" s="12"/>
      <c r="V15" s="13"/>
      <c r="W15" s="3"/>
      <c r="X15" s="8"/>
      <c r="Y15" s="8"/>
      <c r="Z15" s="12"/>
      <c r="AA15" s="13"/>
      <c r="AB15" s="3"/>
      <c r="AC15" s="8"/>
      <c r="AD15" s="8"/>
      <c r="AE15" s="13"/>
      <c r="AH15" s="8"/>
    </row>
    <row r="16" spans="2:34" s="1" customFormat="1" ht="13.2">
      <c r="C16" s="17" t="s">
        <v>30</v>
      </c>
      <c r="D16" s="4" t="s">
        <v>35</v>
      </c>
      <c r="F16" s="1" t="s">
        <v>21</v>
      </c>
      <c r="G16" s="1" t="s">
        <v>32</v>
      </c>
      <c r="H16" s="8">
        <v>90.15</v>
      </c>
      <c r="I16" s="8">
        <v>93.4</v>
      </c>
      <c r="J16" s="8">
        <f t="shared" si="3"/>
        <v>3.25</v>
      </c>
      <c r="K16" s="10">
        <f t="shared" si="4"/>
        <v>3.6051026067664999E-2</v>
      </c>
      <c r="L16" s="11"/>
      <c r="M16" s="8">
        <v>93.4</v>
      </c>
      <c r="N16" s="8">
        <v>93.4</v>
      </c>
      <c r="O16" s="8">
        <v>98.78</v>
      </c>
      <c r="P16" s="12">
        <f>+O16-N16</f>
        <v>5.3799999999999955</v>
      </c>
      <c r="Q16" s="13">
        <f>+P16/N16</f>
        <v>5.760171306209845E-2</v>
      </c>
      <c r="R16" s="3"/>
      <c r="S16" s="8">
        <v>115.63</v>
      </c>
      <c r="T16" s="8">
        <v>121.31</v>
      </c>
      <c r="U16" s="12">
        <f>+T16-S16</f>
        <v>5.6800000000000068</v>
      </c>
      <c r="V16" s="13">
        <f>+U16/S16</f>
        <v>4.9122200121075904E-2</v>
      </c>
      <c r="W16" s="3"/>
      <c r="X16" s="8">
        <f t="shared" si="0"/>
        <v>121.31</v>
      </c>
      <c r="Y16" s="8">
        <v>128.72</v>
      </c>
      <c r="Z16" s="12">
        <f t="shared" si="1"/>
        <v>7.4099999999999966</v>
      </c>
      <c r="AA16" s="13">
        <f t="shared" si="2"/>
        <v>6.1083175335916215E-2</v>
      </c>
      <c r="AB16" s="3"/>
      <c r="AC16" s="8">
        <f t="shared" si="5"/>
        <v>128.72</v>
      </c>
      <c r="AD16" s="8"/>
      <c r="AE16" s="13"/>
      <c r="AH16" s="8"/>
    </row>
    <row r="17" spans="2:34" s="1" customFormat="1" ht="13.2">
      <c r="C17" s="17"/>
      <c r="D17" s="4"/>
      <c r="F17" s="1" t="s">
        <v>21</v>
      </c>
      <c r="G17" s="1" t="s">
        <v>33</v>
      </c>
      <c r="H17" s="8">
        <v>15.21</v>
      </c>
      <c r="I17" s="8">
        <v>15.93</v>
      </c>
      <c r="J17" s="8">
        <f t="shared" si="3"/>
        <v>0.71999999999999886</v>
      </c>
      <c r="K17" s="10">
        <f t="shared" si="4"/>
        <v>4.7337278106508798E-2</v>
      </c>
      <c r="L17" s="11"/>
      <c r="M17" s="8">
        <v>15.93</v>
      </c>
      <c r="N17" s="8">
        <v>15.93</v>
      </c>
      <c r="O17" s="8">
        <v>16.850000000000001</v>
      </c>
      <c r="P17" s="12">
        <f>+O17-N17</f>
        <v>0.92000000000000171</v>
      </c>
      <c r="Q17" s="13">
        <f>+P17/N17</f>
        <v>5.7752667922159558E-2</v>
      </c>
      <c r="R17" s="3"/>
      <c r="S17" s="8"/>
      <c r="T17" s="8" t="s">
        <v>34</v>
      </c>
      <c r="U17" s="12"/>
      <c r="V17" s="13"/>
      <c r="W17" s="3"/>
      <c r="X17" s="8"/>
      <c r="Y17" s="8"/>
      <c r="Z17" s="12"/>
      <c r="AA17" s="13"/>
      <c r="AB17" s="3"/>
      <c r="AC17" s="8"/>
      <c r="AD17" s="8"/>
      <c r="AE17" s="13"/>
      <c r="AH17" s="8"/>
    </row>
    <row r="18" spans="2:34" s="1" customFormat="1" ht="13.2">
      <c r="C18" s="17" t="s">
        <v>30</v>
      </c>
      <c r="D18" s="4" t="s">
        <v>36</v>
      </c>
      <c r="F18" s="1" t="s">
        <v>37</v>
      </c>
      <c r="G18" s="18" t="s">
        <v>33</v>
      </c>
      <c r="H18" s="8">
        <v>2307656.87</v>
      </c>
      <c r="I18" s="8">
        <v>2383567.2400000002</v>
      </c>
      <c r="J18" s="8">
        <f t="shared" si="3"/>
        <v>75910.370000000112</v>
      </c>
      <c r="K18" s="10">
        <f t="shared" si="4"/>
        <v>3.2894998813233489E-2</v>
      </c>
      <c r="L18" s="11"/>
      <c r="M18" s="8">
        <v>2383567.2400000002</v>
      </c>
      <c r="N18" s="8">
        <v>2383567.2400000002</v>
      </c>
      <c r="O18" s="8">
        <v>2520928.9700000002</v>
      </c>
      <c r="P18" s="12">
        <f t="shared" ref="P18:P25" si="6">+O18-N18</f>
        <v>137361.72999999998</v>
      </c>
      <c r="Q18" s="13">
        <f t="shared" ref="Q18:Q25" si="7">+P18/N18</f>
        <v>5.7628636480169096E-2</v>
      </c>
      <c r="R18" s="3"/>
      <c r="S18" s="8">
        <v>2520928.9700000002</v>
      </c>
      <c r="T18" s="8">
        <v>2664095.9500000002</v>
      </c>
      <c r="U18" s="12">
        <f t="shared" ref="U18:U25" si="8">+T18-S18</f>
        <v>143166.97999999998</v>
      </c>
      <c r="V18" s="13">
        <f t="shared" ref="V18:V25" si="9">+U18/S18</f>
        <v>5.6791358147627605E-2</v>
      </c>
      <c r="W18" s="3"/>
      <c r="X18" s="8">
        <f t="shared" si="0"/>
        <v>2664095.9500000002</v>
      </c>
      <c r="Y18" s="8">
        <v>2797684.04</v>
      </c>
      <c r="Z18" s="12">
        <f t="shared" si="1"/>
        <v>133588.08999999985</v>
      </c>
      <c r="AA18" s="13">
        <f t="shared" si="2"/>
        <v>5.0143873384139878E-2</v>
      </c>
      <c r="AB18" s="3"/>
      <c r="AC18" s="8">
        <v>2794079.47</v>
      </c>
      <c r="AD18" s="8"/>
      <c r="AE18" s="13"/>
      <c r="AH18" s="8"/>
    </row>
    <row r="19" spans="2:34" s="1" customFormat="1" ht="13.2">
      <c r="C19" s="17"/>
      <c r="D19" s="4"/>
      <c r="F19" s="1" t="s">
        <v>38</v>
      </c>
      <c r="G19" s="18" t="s">
        <v>33</v>
      </c>
      <c r="H19" s="8">
        <v>1484.08</v>
      </c>
      <c r="I19" s="8">
        <v>1532.9</v>
      </c>
      <c r="J19" s="8">
        <f t="shared" si="3"/>
        <v>48.820000000000164</v>
      </c>
      <c r="K19" s="10">
        <f t="shared" si="4"/>
        <v>3.2895800765457499E-2</v>
      </c>
      <c r="L19" s="11"/>
      <c r="M19" s="8">
        <v>1532.9</v>
      </c>
      <c r="N19" s="8">
        <v>1532.9</v>
      </c>
      <c r="O19" s="8">
        <v>1621.24</v>
      </c>
      <c r="P19" s="12">
        <f t="shared" si="6"/>
        <v>88.339999999999918</v>
      </c>
      <c r="Q19" s="13">
        <f t="shared" si="7"/>
        <v>5.7629330028051352E-2</v>
      </c>
      <c r="R19" s="3"/>
      <c r="S19" s="8">
        <v>1621.24</v>
      </c>
      <c r="T19" s="8">
        <v>1713.31</v>
      </c>
      <c r="U19" s="12">
        <f t="shared" si="8"/>
        <v>92.069999999999936</v>
      </c>
      <c r="V19" s="13">
        <f t="shared" si="9"/>
        <v>5.6789864548123618E-2</v>
      </c>
      <c r="W19" s="3"/>
      <c r="X19" s="8">
        <f t="shared" si="0"/>
        <v>1713.31</v>
      </c>
      <c r="Y19" s="8">
        <v>1799.22</v>
      </c>
      <c r="Z19" s="12">
        <f t="shared" si="1"/>
        <v>85.910000000000082</v>
      </c>
      <c r="AA19" s="13">
        <f t="shared" si="2"/>
        <v>5.0142706223625662E-2</v>
      </c>
      <c r="AB19" s="3"/>
      <c r="AC19" s="8">
        <v>1796.9</v>
      </c>
      <c r="AD19" s="8"/>
      <c r="AE19" s="13"/>
      <c r="AH19" s="8"/>
    </row>
    <row r="20" spans="2:34" s="1" customFormat="1" ht="13.2">
      <c r="C20" s="17"/>
      <c r="D20" s="4"/>
      <c r="F20" s="1" t="s">
        <v>37</v>
      </c>
      <c r="G20" s="18" t="s">
        <v>39</v>
      </c>
      <c r="H20" s="8">
        <v>2090453.03</v>
      </c>
      <c r="I20" s="8">
        <v>2159218.48</v>
      </c>
      <c r="J20" s="8">
        <f t="shared" si="3"/>
        <v>68765.449999999953</v>
      </c>
      <c r="K20" s="10">
        <f t="shared" si="4"/>
        <v>3.28949988414712E-2</v>
      </c>
      <c r="L20" s="11"/>
      <c r="M20" s="8">
        <v>2159218.48</v>
      </c>
      <c r="N20" s="8">
        <v>2159218.48</v>
      </c>
      <c r="O20" s="8">
        <v>2283651.29</v>
      </c>
      <c r="P20" s="12">
        <f t="shared" si="6"/>
        <v>124432.81000000006</v>
      </c>
      <c r="Q20" s="13">
        <f t="shared" si="7"/>
        <v>5.7628633300693156E-2</v>
      </c>
      <c r="R20" s="3"/>
      <c r="S20" s="8">
        <v>2283651.29</v>
      </c>
      <c r="T20" s="8">
        <v>2413342.9500000002</v>
      </c>
      <c r="U20" s="12">
        <f t="shared" si="8"/>
        <v>129691.66000000015</v>
      </c>
      <c r="V20" s="13">
        <f t="shared" si="9"/>
        <v>5.6791358894378377E-2</v>
      </c>
      <c r="W20" s="3"/>
      <c r="X20" s="8">
        <f t="shared" si="0"/>
        <v>2413342.9500000002</v>
      </c>
      <c r="Y20" s="8">
        <v>2534357.3199999998</v>
      </c>
      <c r="Z20" s="12">
        <f t="shared" si="1"/>
        <v>121014.36999999965</v>
      </c>
      <c r="AA20" s="13">
        <f t="shared" si="2"/>
        <v>5.0143876153200539E-2</v>
      </c>
      <c r="AB20" s="3"/>
      <c r="AC20" s="8">
        <v>2531092.02</v>
      </c>
      <c r="AD20" s="8"/>
      <c r="AE20" s="13"/>
      <c r="AH20" s="8"/>
    </row>
    <row r="21" spans="2:34" s="1" customFormat="1" ht="13.2">
      <c r="C21" s="17" t="s">
        <v>30</v>
      </c>
      <c r="D21" s="4" t="s">
        <v>40</v>
      </c>
      <c r="F21" s="1" t="s">
        <v>41</v>
      </c>
      <c r="G21" s="18" t="s">
        <v>42</v>
      </c>
      <c r="H21" s="8">
        <v>1096.2</v>
      </c>
      <c r="I21" s="8">
        <v>1132.26</v>
      </c>
      <c r="J21" s="8">
        <f t="shared" si="3"/>
        <v>36.059999999999945</v>
      </c>
      <c r="K21" s="10">
        <f t="shared" si="4"/>
        <v>3.2895457033388018E-2</v>
      </c>
      <c r="L21" s="11"/>
      <c r="M21" s="8">
        <v>1132.26</v>
      </c>
      <c r="N21" s="8">
        <v>1132.26</v>
      </c>
      <c r="O21" s="8">
        <v>1197.51</v>
      </c>
      <c r="P21" s="12">
        <f t="shared" si="6"/>
        <v>65.25</v>
      </c>
      <c r="Q21" s="13">
        <f t="shared" si="7"/>
        <v>5.7628106618621167E-2</v>
      </c>
      <c r="R21" s="3"/>
      <c r="S21" s="8">
        <v>1197.51</v>
      </c>
      <c r="T21" s="8">
        <v>1265.52</v>
      </c>
      <c r="U21" s="12">
        <f t="shared" si="8"/>
        <v>68.009999999999991</v>
      </c>
      <c r="V21" s="13">
        <f t="shared" si="9"/>
        <v>5.6792845153693906E-2</v>
      </c>
      <c r="W21" s="3"/>
      <c r="X21" s="8">
        <f t="shared" si="0"/>
        <v>1265.52</v>
      </c>
      <c r="Y21" s="8">
        <v>1328.98</v>
      </c>
      <c r="Z21" s="12">
        <f t="shared" si="1"/>
        <v>63.460000000000036</v>
      </c>
      <c r="AA21" s="13">
        <f t="shared" si="2"/>
        <v>5.0145394778431031E-2</v>
      </c>
      <c r="AB21" s="3"/>
      <c r="AC21" s="8">
        <v>1327.27</v>
      </c>
      <c r="AD21" s="8"/>
      <c r="AE21" s="13"/>
      <c r="AH21" s="8"/>
    </row>
    <row r="22" spans="2:34" s="1" customFormat="1" ht="13.2">
      <c r="C22" s="17" t="s">
        <v>30</v>
      </c>
      <c r="D22" s="4" t="s">
        <v>43</v>
      </c>
      <c r="F22" s="1" t="s">
        <v>44</v>
      </c>
      <c r="G22" s="18" t="s">
        <v>45</v>
      </c>
      <c r="H22" s="8">
        <f>+H10/4</f>
        <v>1941.7149999999999</v>
      </c>
      <c r="I22" s="8">
        <f>+I10/4</f>
        <v>2008.3150000000001</v>
      </c>
      <c r="J22" s="8">
        <f t="shared" si="3"/>
        <v>66.600000000000136</v>
      </c>
      <c r="K22" s="10">
        <f t="shared" si="4"/>
        <v>3.4299575375376992E-2</v>
      </c>
      <c r="L22" s="11"/>
      <c r="M22" s="8">
        <f>+M10/4</f>
        <v>2005.5974234999999</v>
      </c>
      <c r="N22" s="8">
        <f>+N10/4</f>
        <v>2005.5875000000001</v>
      </c>
      <c r="O22" s="8">
        <f>+O10/4</f>
        <v>2137.6475</v>
      </c>
      <c r="P22" s="12">
        <f t="shared" si="6"/>
        <v>132.05999999999995</v>
      </c>
      <c r="Q22" s="13">
        <f t="shared" si="7"/>
        <v>6.5846042618434714E-2</v>
      </c>
      <c r="R22" s="3"/>
      <c r="S22" s="8">
        <f>+S10/4</f>
        <v>2137.6475</v>
      </c>
      <c r="T22" s="8">
        <f>+T10/4</f>
        <v>2263.3775000000001</v>
      </c>
      <c r="U22" s="12">
        <f t="shared" si="8"/>
        <v>125.73000000000002</v>
      </c>
      <c r="V22" s="13">
        <f t="shared" si="9"/>
        <v>5.8816993915039785E-2</v>
      </c>
      <c r="W22" s="3"/>
      <c r="X22" s="8">
        <f>+X10/4</f>
        <v>2263.3775000000001</v>
      </c>
      <c r="Y22" s="8">
        <f>+Y10/4</f>
        <v>2376.8674999999998</v>
      </c>
      <c r="Z22" s="12">
        <f t="shared" si="1"/>
        <v>113.48999999999978</v>
      </c>
      <c r="AA22" s="13">
        <f t="shared" si="2"/>
        <v>5.0141878674679667E-2</v>
      </c>
      <c r="AB22" s="3"/>
      <c r="AC22" s="8">
        <f>+AC10/4</f>
        <v>2373.81</v>
      </c>
      <c r="AD22" s="8"/>
      <c r="AE22" s="13"/>
      <c r="AH22" s="8"/>
    </row>
    <row r="23" spans="2:34" s="1" customFormat="1" ht="16.8" customHeight="1">
      <c r="C23" s="17"/>
      <c r="D23" s="4"/>
      <c r="F23" s="1" t="s">
        <v>44</v>
      </c>
      <c r="G23" s="18" t="s">
        <v>46</v>
      </c>
      <c r="H23" s="8">
        <v>1133.33</v>
      </c>
      <c r="I23" s="8">
        <v>1133.33</v>
      </c>
      <c r="J23" s="8">
        <f t="shared" si="3"/>
        <v>0</v>
      </c>
      <c r="K23" s="10">
        <f t="shared" si="4"/>
        <v>0</v>
      </c>
      <c r="L23" s="11"/>
      <c r="M23" s="8">
        <v>1170.6099999999999</v>
      </c>
      <c r="N23" s="8">
        <v>1170.6099999999999</v>
      </c>
      <c r="O23" s="8">
        <v>1238.07</v>
      </c>
      <c r="P23" s="12">
        <f t="shared" si="6"/>
        <v>67.460000000000036</v>
      </c>
      <c r="Q23" s="13">
        <f t="shared" si="7"/>
        <v>5.7628074251885805E-2</v>
      </c>
      <c r="R23" s="3"/>
      <c r="S23" s="8">
        <v>1238.07</v>
      </c>
      <c r="T23" s="8">
        <v>1308.3800000000001</v>
      </c>
      <c r="U23" s="12">
        <f t="shared" si="8"/>
        <v>70.310000000000173</v>
      </c>
      <c r="V23" s="13">
        <f t="shared" si="9"/>
        <v>5.6790003796231371E-2</v>
      </c>
      <c r="W23" s="3"/>
      <c r="X23" s="8">
        <f t="shared" si="0"/>
        <v>1308.3800000000001</v>
      </c>
      <c r="Y23" s="8">
        <v>1373.99</v>
      </c>
      <c r="Z23" s="12">
        <f t="shared" si="1"/>
        <v>65.6099999999999</v>
      </c>
      <c r="AA23" s="13">
        <f t="shared" si="2"/>
        <v>5.0145982054143209E-2</v>
      </c>
      <c r="AB23" s="3"/>
      <c r="AC23" s="8">
        <f t="shared" si="5"/>
        <v>1373.99</v>
      </c>
      <c r="AD23" s="8"/>
      <c r="AE23" s="13"/>
      <c r="AH23" s="8"/>
    </row>
    <row r="24" spans="2:34" s="1" customFormat="1" ht="15" customHeight="1">
      <c r="C24" s="17"/>
      <c r="D24" s="4"/>
      <c r="F24" s="1" t="s">
        <v>44</v>
      </c>
      <c r="G24" s="18" t="s">
        <v>47</v>
      </c>
      <c r="H24" s="8">
        <f>+H22+H23</f>
        <v>3075.0450000000001</v>
      </c>
      <c r="I24" s="8">
        <f t="shared" ref="I24" si="10">+I22+I23</f>
        <v>3141.645</v>
      </c>
      <c r="J24" s="8">
        <f t="shared" si="3"/>
        <v>66.599999999999909</v>
      </c>
      <c r="K24" s="10">
        <f t="shared" si="4"/>
        <v>2.1658219635810178E-2</v>
      </c>
      <c r="L24" s="11"/>
      <c r="M24" s="8">
        <f t="shared" ref="M24:O24" si="11">+M22+M23</f>
        <v>3176.2074235</v>
      </c>
      <c r="N24" s="8">
        <f t="shared" si="11"/>
        <v>3176.1975000000002</v>
      </c>
      <c r="O24" s="8">
        <f t="shared" si="11"/>
        <v>3375.7174999999997</v>
      </c>
      <c r="P24" s="12">
        <f t="shared" si="6"/>
        <v>199.51999999999953</v>
      </c>
      <c r="Q24" s="13">
        <f t="shared" si="7"/>
        <v>6.2817252390633613E-2</v>
      </c>
      <c r="R24" s="3"/>
      <c r="S24" s="8">
        <v>3375.7174999999997</v>
      </c>
      <c r="T24" s="8">
        <v>3571.76</v>
      </c>
      <c r="U24" s="12">
        <f t="shared" si="8"/>
        <v>196.04250000000047</v>
      </c>
      <c r="V24" s="13">
        <f t="shared" si="9"/>
        <v>5.8074320496309451E-2</v>
      </c>
      <c r="W24" s="3"/>
      <c r="X24" s="8">
        <f t="shared" si="0"/>
        <v>3571.76</v>
      </c>
      <c r="Y24" s="8">
        <v>3750.86</v>
      </c>
      <c r="Z24" s="12">
        <f t="shared" si="1"/>
        <v>179.09999999999991</v>
      </c>
      <c r="AA24" s="13">
        <f t="shared" si="2"/>
        <v>5.0143346697426448E-2</v>
      </c>
      <c r="AB24" s="3"/>
      <c r="AC24" s="8">
        <f t="shared" si="5"/>
        <v>3750.86</v>
      </c>
      <c r="AD24" s="8"/>
      <c r="AE24" s="13"/>
      <c r="AH24" s="8"/>
    </row>
    <row r="25" spans="2:34" s="1" customFormat="1" ht="13.2">
      <c r="C25" s="17"/>
      <c r="D25" s="4"/>
      <c r="F25" s="1" t="s">
        <v>48</v>
      </c>
      <c r="G25" s="18" t="s">
        <v>49</v>
      </c>
      <c r="H25" s="8">
        <v>16950.48</v>
      </c>
      <c r="I25" s="8">
        <v>17356.189999999999</v>
      </c>
      <c r="J25" s="8">
        <f t="shared" si="3"/>
        <v>405.70999999999913</v>
      </c>
      <c r="K25" s="10">
        <f t="shared" si="4"/>
        <v>2.3935015409593068E-2</v>
      </c>
      <c r="L25" s="3"/>
      <c r="M25" s="8">
        <v>17927.12</v>
      </c>
      <c r="N25" s="8">
        <v>17927.12</v>
      </c>
      <c r="O25" s="8">
        <v>18960.240000000002</v>
      </c>
      <c r="P25" s="12">
        <f t="shared" si="6"/>
        <v>1033.1200000000026</v>
      </c>
      <c r="Q25" s="13">
        <f t="shared" si="7"/>
        <v>5.762888852197133E-2</v>
      </c>
      <c r="R25" s="3"/>
      <c r="S25" s="8">
        <v>18960.240000000002</v>
      </c>
      <c r="T25" s="8">
        <v>20037.02</v>
      </c>
      <c r="U25" s="12">
        <f t="shared" si="8"/>
        <v>1076.7799999999988</v>
      </c>
      <c r="V25" s="13">
        <f t="shared" si="9"/>
        <v>5.6791475213393859E-2</v>
      </c>
      <c r="W25" s="3"/>
      <c r="X25" s="8">
        <f t="shared" si="0"/>
        <v>20037.02</v>
      </c>
      <c r="Y25" s="8">
        <v>21041.75</v>
      </c>
      <c r="Z25" s="12">
        <f t="shared" si="1"/>
        <v>1004.7299999999996</v>
      </c>
      <c r="AA25" s="13">
        <f t="shared" si="2"/>
        <v>5.0143684040840381E-2</v>
      </c>
      <c r="AB25" s="3"/>
      <c r="AC25" s="8">
        <f t="shared" si="5"/>
        <v>21041.75</v>
      </c>
      <c r="AD25" s="8"/>
      <c r="AE25" s="13"/>
      <c r="AH25" s="8"/>
    </row>
    <row r="26" spans="2:34" s="1" customFormat="1" ht="13.2">
      <c r="B26" s="1" t="s">
        <v>50</v>
      </c>
      <c r="C26" s="4" t="s">
        <v>51</v>
      </c>
      <c r="D26" s="4"/>
      <c r="H26" s="8"/>
      <c r="I26" s="8"/>
      <c r="L26" s="3"/>
      <c r="M26" s="16"/>
      <c r="N26" s="16"/>
      <c r="O26" s="8"/>
      <c r="R26" s="3"/>
      <c r="S26" s="8"/>
      <c r="T26" s="8"/>
      <c r="W26" s="3"/>
      <c r="X26" s="8"/>
      <c r="Y26" s="8"/>
      <c r="Z26" s="12"/>
      <c r="AA26" s="13"/>
      <c r="AB26" s="3"/>
      <c r="AC26" s="8"/>
      <c r="AD26" s="8"/>
      <c r="AE26" s="13"/>
      <c r="AH26" s="8"/>
    </row>
    <row r="27" spans="2:34" s="1" customFormat="1" ht="13.2">
      <c r="C27" s="17" t="s">
        <v>30</v>
      </c>
      <c r="D27" s="4" t="s">
        <v>52</v>
      </c>
      <c r="F27" s="1" t="s">
        <v>21</v>
      </c>
      <c r="H27" s="8">
        <v>310.63</v>
      </c>
      <c r="I27" s="8">
        <v>320.85000000000002</v>
      </c>
      <c r="J27" s="8">
        <f>+I27-H27</f>
        <v>10.220000000000027</v>
      </c>
      <c r="K27" s="10">
        <f>+J27/H27</f>
        <v>3.2900878859092902E-2</v>
      </c>
      <c r="L27" s="11"/>
      <c r="M27" s="8">
        <v>320.85000000000002</v>
      </c>
      <c r="N27" s="8">
        <v>320.85000000000002</v>
      </c>
      <c r="O27" s="8">
        <v>339.34</v>
      </c>
      <c r="P27" s="12">
        <f t="shared" ref="P27:P29" si="12">+O27-N27</f>
        <v>18.489999999999952</v>
      </c>
      <c r="Q27" s="13">
        <f t="shared" ref="Q27:Q29" si="13">+P27/N27</f>
        <v>5.7628175159731808E-2</v>
      </c>
      <c r="R27" s="3"/>
      <c r="S27" s="8">
        <v>339.34</v>
      </c>
      <c r="T27" s="8">
        <v>358.61</v>
      </c>
      <c r="U27" s="12">
        <f t="shared" ref="U27:U29" si="14">+T27-S27</f>
        <v>19.270000000000039</v>
      </c>
      <c r="V27" s="13">
        <f t="shared" ref="V27:V29" si="15">+U27/S27</f>
        <v>5.678670360110815E-2</v>
      </c>
      <c r="W27" s="3"/>
      <c r="X27" s="8">
        <f t="shared" si="0"/>
        <v>358.61</v>
      </c>
      <c r="Y27" s="8">
        <v>376.59</v>
      </c>
      <c r="Z27" s="12">
        <f t="shared" si="1"/>
        <v>17.979999999999961</v>
      </c>
      <c r="AA27" s="13">
        <f t="shared" si="2"/>
        <v>5.0138032960597753E-2</v>
      </c>
      <c r="AB27" s="3"/>
      <c r="AC27" s="8">
        <v>376.11</v>
      </c>
      <c r="AD27" s="8"/>
      <c r="AE27" s="13"/>
      <c r="AH27" s="8"/>
    </row>
    <row r="28" spans="2:34" s="1" customFormat="1" ht="13.2">
      <c r="C28" s="17" t="s">
        <v>30</v>
      </c>
      <c r="D28" s="4" t="s">
        <v>53</v>
      </c>
      <c r="F28" s="1" t="s">
        <v>54</v>
      </c>
      <c r="H28" s="8">
        <f>+H8</f>
        <v>227160.97</v>
      </c>
      <c r="I28" s="8">
        <f>+I8</f>
        <v>234952.53</v>
      </c>
      <c r="J28" s="8">
        <f>+I28-H28</f>
        <v>7791.5599999999977</v>
      </c>
      <c r="K28" s="10">
        <f>+J28/H28</f>
        <v>3.4299730274967563E-2</v>
      </c>
      <c r="L28" s="11"/>
      <c r="M28" s="8">
        <f>+H28*1.0329</f>
        <v>234634.565913</v>
      </c>
      <c r="N28" s="8">
        <v>234633.43</v>
      </c>
      <c r="O28" s="8">
        <v>248155.03</v>
      </c>
      <c r="P28" s="12">
        <f t="shared" si="12"/>
        <v>13521.600000000006</v>
      </c>
      <c r="Q28" s="13">
        <f t="shared" si="13"/>
        <v>5.7628616689446195E-2</v>
      </c>
      <c r="R28" s="3"/>
      <c r="S28" s="8">
        <v>248155.03</v>
      </c>
      <c r="T28" s="8">
        <v>262435.96000000002</v>
      </c>
      <c r="U28" s="12">
        <f t="shared" si="14"/>
        <v>14280.930000000022</v>
      </c>
      <c r="V28" s="13">
        <f t="shared" si="15"/>
        <v>5.7548420437014802E-2</v>
      </c>
      <c r="W28" s="3"/>
      <c r="X28" s="8">
        <f t="shared" si="0"/>
        <v>262435.96000000002</v>
      </c>
      <c r="Y28" s="8">
        <v>275595.52000000002</v>
      </c>
      <c r="Z28" s="12">
        <f t="shared" si="1"/>
        <v>13159.559999999998</v>
      </c>
      <c r="AA28" s="13">
        <f t="shared" si="2"/>
        <v>5.0143890341857102E-2</v>
      </c>
      <c r="AB28" s="3"/>
      <c r="AC28" s="8">
        <v>275240.43</v>
      </c>
      <c r="AD28" s="8"/>
      <c r="AE28" s="13"/>
      <c r="AH28" s="8"/>
    </row>
    <row r="29" spans="2:34" s="1" customFormat="1" ht="13.2">
      <c r="C29" s="17" t="s">
        <v>30</v>
      </c>
      <c r="D29" s="4" t="s">
        <v>55</v>
      </c>
      <c r="F29" s="1" t="s">
        <v>21</v>
      </c>
      <c r="G29" s="19" t="s">
        <v>56</v>
      </c>
      <c r="H29" s="8">
        <f>+H10*0.4</f>
        <v>3106.7440000000001</v>
      </c>
      <c r="I29" s="8">
        <f>+I10*0.4</f>
        <v>3213.3040000000001</v>
      </c>
      <c r="J29" s="8">
        <f>+I29-H29</f>
        <v>106.55999999999995</v>
      </c>
      <c r="K29" s="10">
        <f>+J29/H29</f>
        <v>3.4299575375376902E-2</v>
      </c>
      <c r="L29" s="11"/>
      <c r="M29" s="8">
        <f>+H29*1.0329</f>
        <v>3208.9558775999999</v>
      </c>
      <c r="N29" s="8">
        <f>+N10*0.4</f>
        <v>3208.9400000000005</v>
      </c>
      <c r="O29" s="8">
        <f>+O10*0.4</f>
        <v>3420.2360000000003</v>
      </c>
      <c r="P29" s="12">
        <f t="shared" si="12"/>
        <v>211.29599999999982</v>
      </c>
      <c r="Q29" s="13">
        <f t="shared" si="13"/>
        <v>6.5846042618434686E-2</v>
      </c>
      <c r="R29" s="3"/>
      <c r="S29" s="8">
        <f>+S10*0.4</f>
        <v>3420.2360000000003</v>
      </c>
      <c r="T29" s="8">
        <f>+T10*0.4</f>
        <v>3621.4040000000005</v>
      </c>
      <c r="U29" s="12">
        <f t="shared" si="14"/>
        <v>201.16800000000012</v>
      </c>
      <c r="V29" s="13">
        <f t="shared" si="15"/>
        <v>5.8816993915039813E-2</v>
      </c>
      <c r="W29" s="3"/>
      <c r="X29" s="8">
        <f>+X10*0.4</f>
        <v>3621.4040000000005</v>
      </c>
      <c r="Y29" s="8">
        <f>+Y10*0.4</f>
        <v>3802.9879999999998</v>
      </c>
      <c r="Z29" s="12">
        <f t="shared" si="1"/>
        <v>181.58399999999938</v>
      </c>
      <c r="AA29" s="13">
        <f t="shared" si="2"/>
        <v>5.0141878674679584E-2</v>
      </c>
      <c r="AB29" s="3"/>
      <c r="AC29" s="8">
        <f>+AC10*0.4</f>
        <v>3798.096</v>
      </c>
      <c r="AD29" s="8"/>
      <c r="AE29" s="13"/>
      <c r="AH29" s="8"/>
    </row>
    <row r="30" spans="2:34" s="1" customFormat="1">
      <c r="D30" s="40" t="s">
        <v>57</v>
      </c>
      <c r="F30" s="29"/>
      <c r="G30" s="29"/>
      <c r="H30" s="29"/>
      <c r="I30" s="29"/>
      <c r="J30" s="8"/>
      <c r="K30" s="10"/>
      <c r="L30" s="11"/>
      <c r="M30" s="29"/>
      <c r="N30" s="8"/>
      <c r="O30" s="8"/>
      <c r="R30" s="3"/>
      <c r="S30" s="8"/>
      <c r="T30" s="8"/>
      <c r="W30" s="3"/>
      <c r="X30" s="8">
        <f t="shared" si="0"/>
        <v>0</v>
      </c>
      <c r="Y30" s="8"/>
      <c r="Z30" s="12"/>
      <c r="AA30" s="13"/>
      <c r="AB30" s="3"/>
      <c r="AC30" s="8"/>
      <c r="AD30" s="8"/>
      <c r="AE30" s="13"/>
      <c r="AH30" s="8"/>
    </row>
    <row r="31" spans="2:34" s="1" customFormat="1">
      <c r="C31" s="17" t="s">
        <v>30</v>
      </c>
      <c r="D31" s="4" t="s">
        <v>58</v>
      </c>
      <c r="F31" s="29"/>
      <c r="G31" s="29"/>
      <c r="H31" s="20">
        <f>+H8</f>
        <v>227160.97</v>
      </c>
      <c r="I31" s="20">
        <f>+I8</f>
        <v>234952.53</v>
      </c>
      <c r="J31" s="8">
        <f>+I31-H31</f>
        <v>7791.5599999999977</v>
      </c>
      <c r="K31" s="10">
        <f>+J31/H31</f>
        <v>3.4299730274967563E-2</v>
      </c>
      <c r="L31" s="11"/>
      <c r="M31" s="8">
        <f>+H31*1.0329</f>
        <v>234634.565913</v>
      </c>
      <c r="N31" s="8">
        <v>234633.43</v>
      </c>
      <c r="O31" s="8">
        <v>248155.03</v>
      </c>
      <c r="P31" s="12">
        <f t="shared" ref="P31:P32" si="16">+O31-N31</f>
        <v>13521.600000000006</v>
      </c>
      <c r="Q31" s="13">
        <f t="shared" ref="Q31:Q32" si="17">+P31/N31</f>
        <v>5.7628616689446195E-2</v>
      </c>
      <c r="R31" s="3"/>
      <c r="S31" s="8">
        <v>248155.03</v>
      </c>
      <c r="T31" s="8">
        <v>262435.96000000002</v>
      </c>
      <c r="U31" s="12">
        <f t="shared" ref="U31:U32" si="18">+T31-S31</f>
        <v>14280.930000000022</v>
      </c>
      <c r="V31" s="13">
        <f t="shared" ref="V31:V32" si="19">+U31/S31</f>
        <v>5.7548420437014802E-2</v>
      </c>
      <c r="W31" s="30"/>
      <c r="X31" s="8">
        <f t="shared" si="0"/>
        <v>262435.96000000002</v>
      </c>
      <c r="Y31" s="8">
        <v>275595.52000000002</v>
      </c>
      <c r="Z31" s="12">
        <f t="shared" si="1"/>
        <v>13159.559999999998</v>
      </c>
      <c r="AA31" s="13">
        <f t="shared" si="2"/>
        <v>5.0143890341857102E-2</v>
      </c>
      <c r="AB31" s="3"/>
      <c r="AC31" s="8">
        <v>275240.43</v>
      </c>
      <c r="AD31" s="8"/>
      <c r="AE31" s="13"/>
      <c r="AH31" s="8"/>
    </row>
    <row r="32" spans="2:34" s="1" customFormat="1">
      <c r="C32" s="17" t="s">
        <v>30</v>
      </c>
      <c r="D32" s="4" t="s">
        <v>59</v>
      </c>
      <c r="F32" s="1" t="s">
        <v>60</v>
      </c>
      <c r="G32" s="1" t="s">
        <v>61</v>
      </c>
      <c r="H32" s="8">
        <f>+H8</f>
        <v>227160.97</v>
      </c>
      <c r="I32" s="20">
        <f>+I8</f>
        <v>234952.53</v>
      </c>
      <c r="J32" s="8">
        <f>+I32-H32</f>
        <v>7791.5599999999977</v>
      </c>
      <c r="K32" s="10">
        <f>+J32/H32</f>
        <v>3.4299730274967563E-2</v>
      </c>
      <c r="L32" s="11"/>
      <c r="M32" s="8">
        <f>+H32*1.0329</f>
        <v>234634.565913</v>
      </c>
      <c r="N32" s="8">
        <v>234633.43</v>
      </c>
      <c r="O32" s="8">
        <v>248155.03</v>
      </c>
      <c r="P32" s="12">
        <f t="shared" si="16"/>
        <v>13521.600000000006</v>
      </c>
      <c r="Q32" s="13">
        <f t="shared" si="17"/>
        <v>5.7628616689446195E-2</v>
      </c>
      <c r="R32" s="3"/>
      <c r="S32" s="8">
        <v>248155.03</v>
      </c>
      <c r="T32" s="8">
        <v>262435.96000000002</v>
      </c>
      <c r="U32" s="12">
        <f t="shared" si="18"/>
        <v>14280.930000000022</v>
      </c>
      <c r="V32" s="13">
        <f t="shared" si="19"/>
        <v>5.7548420437014802E-2</v>
      </c>
      <c r="W32" s="31"/>
      <c r="X32" s="8">
        <f t="shared" si="0"/>
        <v>262435.96000000002</v>
      </c>
      <c r="Y32" s="8">
        <v>275595.52000000002</v>
      </c>
      <c r="Z32" s="12">
        <f t="shared" si="1"/>
        <v>13159.559999999998</v>
      </c>
      <c r="AA32" s="13">
        <f t="shared" si="2"/>
        <v>5.0143890341857102E-2</v>
      </c>
      <c r="AB32" s="3"/>
      <c r="AC32" s="8">
        <v>275240.43</v>
      </c>
      <c r="AD32" s="8"/>
      <c r="AE32" s="13"/>
      <c r="AH32" s="8"/>
    </row>
    <row r="33" spans="1:61" s="1" customFormat="1" ht="14.4">
      <c r="C33" s="17" t="s">
        <v>81</v>
      </c>
      <c r="D33" s="4" t="s">
        <v>82</v>
      </c>
      <c r="E33" s="37"/>
      <c r="F33" s="1" t="s">
        <v>83</v>
      </c>
      <c r="G33" s="1" t="s">
        <v>84</v>
      </c>
      <c r="H33" s="8"/>
      <c r="I33" s="20"/>
      <c r="J33" s="8"/>
      <c r="K33" s="10"/>
      <c r="L33" s="11"/>
      <c r="M33" s="8"/>
      <c r="N33" s="8"/>
      <c r="O33" s="8"/>
      <c r="P33" s="12"/>
      <c r="Q33" s="13"/>
      <c r="R33" s="38"/>
      <c r="S33" s="8"/>
      <c r="T33" s="8"/>
      <c r="U33" s="12"/>
      <c r="V33" s="13"/>
      <c r="W33" s="39"/>
      <c r="X33" s="8">
        <f>+X10*2/5</f>
        <v>3621.404</v>
      </c>
      <c r="Y33" s="8">
        <f>+Y10*2/5</f>
        <v>3802.9879999999998</v>
      </c>
      <c r="Z33" s="12">
        <f t="shared" si="1"/>
        <v>181.58399999999983</v>
      </c>
      <c r="AA33" s="13">
        <f t="shared" si="2"/>
        <v>5.0141878674679716E-2</v>
      </c>
      <c r="AB33" s="3"/>
      <c r="AC33" s="8">
        <f>+AC10*2/5</f>
        <v>3798.096</v>
      </c>
      <c r="AD33" s="8"/>
      <c r="AE33" s="13"/>
      <c r="AH33" s="8"/>
    </row>
    <row r="34" spans="1:61" s="37" customFormat="1" ht="14.4">
      <c r="A34" s="1"/>
      <c r="C34" s="17" t="s">
        <v>81</v>
      </c>
      <c r="D34" s="4" t="s">
        <v>85</v>
      </c>
      <c r="F34" s="1" t="s">
        <v>21</v>
      </c>
      <c r="G34" s="1"/>
      <c r="H34" s="8"/>
      <c r="I34" s="20"/>
      <c r="J34" s="8"/>
      <c r="K34" s="10"/>
      <c r="L34" s="11"/>
      <c r="M34" s="8"/>
      <c r="N34" s="8"/>
      <c r="O34" s="8"/>
      <c r="P34" s="12"/>
      <c r="Q34" s="13"/>
      <c r="R34" s="38"/>
      <c r="S34" s="8"/>
      <c r="T34" s="8"/>
      <c r="U34" s="12"/>
      <c r="V34" s="13"/>
      <c r="W34" s="39"/>
      <c r="X34" s="22" t="s">
        <v>86</v>
      </c>
      <c r="Y34" s="8">
        <v>30.37</v>
      </c>
      <c r="Z34" s="22" t="s">
        <v>86</v>
      </c>
      <c r="AA34" s="22" t="s">
        <v>86</v>
      </c>
      <c r="AB34" s="3"/>
      <c r="AC34" s="8">
        <v>30.37</v>
      </c>
      <c r="AD34" s="8"/>
      <c r="AE34" s="13"/>
      <c r="AF34" s="1"/>
      <c r="AG34" s="1"/>
      <c r="AH34" s="8"/>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row>
    <row r="35" spans="1:61" s="1" customFormat="1">
      <c r="C35" s="17"/>
      <c r="D35" s="4"/>
      <c r="H35" s="8"/>
      <c r="I35" s="20"/>
      <c r="J35" s="8"/>
      <c r="K35" s="10"/>
      <c r="L35" s="11"/>
      <c r="M35" s="8"/>
      <c r="N35" s="8"/>
      <c r="O35" s="8"/>
      <c r="R35" s="3"/>
      <c r="S35" s="8"/>
      <c r="T35" s="8"/>
      <c r="W35" s="31"/>
      <c r="X35" s="8"/>
      <c r="AB35" s="3"/>
    </row>
    <row r="36" spans="1:61" s="1" customFormat="1">
      <c r="B36" s="1" t="s">
        <v>62</v>
      </c>
      <c r="C36" s="21" t="s">
        <v>63</v>
      </c>
      <c r="D36" s="4" t="s">
        <v>64</v>
      </c>
      <c r="F36" s="1" t="s">
        <v>65</v>
      </c>
      <c r="H36" s="8">
        <v>69129.279999999999</v>
      </c>
      <c r="I36" s="20">
        <v>71500</v>
      </c>
      <c r="J36" s="8">
        <f t="shared" ref="J36:J43" si="20">+I36-H36</f>
        <v>2370.7200000000012</v>
      </c>
      <c r="K36" s="10">
        <f t="shared" ref="K36:K43" si="21">+J36/H36</f>
        <v>3.4294006823158023E-2</v>
      </c>
      <c r="L36" s="11"/>
      <c r="M36" s="22" t="s">
        <v>66</v>
      </c>
      <c r="N36" s="22" t="s">
        <v>66</v>
      </c>
      <c r="O36" s="22" t="s">
        <v>66</v>
      </c>
      <c r="P36" s="22" t="s">
        <v>66</v>
      </c>
      <c r="Q36" s="22" t="s">
        <v>66</v>
      </c>
      <c r="R36" s="3"/>
      <c r="S36" s="22" t="s">
        <v>66</v>
      </c>
      <c r="T36" s="22" t="s">
        <v>66</v>
      </c>
      <c r="U36" s="22" t="s">
        <v>66</v>
      </c>
      <c r="V36" s="22" t="s">
        <v>66</v>
      </c>
      <c r="W36" s="31"/>
      <c r="X36" s="22" t="str">
        <f t="shared" si="0"/>
        <v>nvt</v>
      </c>
      <c r="Y36" s="22" t="str">
        <f t="shared" si="0"/>
        <v>nvt</v>
      </c>
      <c r="Z36" s="22" t="str">
        <f t="shared" si="0"/>
        <v>nvt</v>
      </c>
      <c r="AA36" s="22">
        <f t="shared" si="0"/>
        <v>0</v>
      </c>
      <c r="AB36" s="3"/>
    </row>
    <row r="37" spans="1:61" s="1" customFormat="1">
      <c r="C37" s="32" t="s">
        <v>67</v>
      </c>
      <c r="D37" s="4" t="s">
        <v>68</v>
      </c>
      <c r="F37" s="1" t="s">
        <v>21</v>
      </c>
      <c r="H37" s="8">
        <v>8000.12</v>
      </c>
      <c r="I37" s="20">
        <v>8274.35</v>
      </c>
      <c r="J37" s="8">
        <f t="shared" si="20"/>
        <v>274.23000000000047</v>
      </c>
      <c r="K37" s="10">
        <f t="shared" si="21"/>
        <v>3.4278235826462659E-2</v>
      </c>
      <c r="L37" s="11"/>
      <c r="M37" s="22" t="s">
        <v>66</v>
      </c>
      <c r="N37" s="22" t="s">
        <v>66</v>
      </c>
      <c r="O37" s="22" t="s">
        <v>66</v>
      </c>
      <c r="P37" s="22" t="s">
        <v>66</v>
      </c>
      <c r="Q37" s="22" t="s">
        <v>66</v>
      </c>
      <c r="R37" s="3"/>
      <c r="S37" s="22" t="s">
        <v>66</v>
      </c>
      <c r="T37" s="22" t="s">
        <v>66</v>
      </c>
      <c r="U37" s="22" t="s">
        <v>66</v>
      </c>
      <c r="V37" s="22" t="s">
        <v>66</v>
      </c>
      <c r="W37" s="31"/>
      <c r="X37" s="22" t="str">
        <f t="shared" si="0"/>
        <v>nvt</v>
      </c>
      <c r="Y37" s="22" t="str">
        <f t="shared" si="0"/>
        <v>nvt</v>
      </c>
      <c r="Z37" s="22" t="str">
        <f t="shared" si="0"/>
        <v>nvt</v>
      </c>
      <c r="AA37" s="22">
        <f t="shared" si="0"/>
        <v>0</v>
      </c>
      <c r="AB37" s="3"/>
    </row>
    <row r="38" spans="1:61" s="1" customFormat="1">
      <c r="C38" s="17"/>
      <c r="D38" s="23" t="s">
        <v>69</v>
      </c>
      <c r="F38" s="1" t="s">
        <v>21</v>
      </c>
      <c r="H38" s="8">
        <v>6815.92</v>
      </c>
      <c r="I38" s="8">
        <v>7039.82</v>
      </c>
      <c r="J38" s="8">
        <f t="shared" si="20"/>
        <v>223.89999999999964</v>
      </c>
      <c r="K38" s="10">
        <f t="shared" si="21"/>
        <v>3.2849563962018283E-2</v>
      </c>
      <c r="L38" s="11"/>
      <c r="M38" s="22" t="s">
        <v>66</v>
      </c>
      <c r="N38" s="22" t="s">
        <v>66</v>
      </c>
      <c r="O38" s="22" t="s">
        <v>66</v>
      </c>
      <c r="P38" s="22" t="s">
        <v>66</v>
      </c>
      <c r="Q38" s="22" t="s">
        <v>66</v>
      </c>
      <c r="R38" s="3"/>
      <c r="S38" s="22" t="s">
        <v>66</v>
      </c>
      <c r="T38" s="22" t="s">
        <v>66</v>
      </c>
      <c r="U38" s="22" t="s">
        <v>66</v>
      </c>
      <c r="V38" s="22" t="s">
        <v>66</v>
      </c>
      <c r="W38" s="31"/>
      <c r="X38" s="22" t="str">
        <f t="shared" si="0"/>
        <v>nvt</v>
      </c>
      <c r="Y38" s="22" t="str">
        <f t="shared" si="0"/>
        <v>nvt</v>
      </c>
      <c r="Z38" s="22" t="str">
        <f t="shared" si="0"/>
        <v>nvt</v>
      </c>
      <c r="AA38" s="22">
        <f t="shared" si="0"/>
        <v>0</v>
      </c>
      <c r="AB38" s="3"/>
    </row>
    <row r="39" spans="1:61" s="1" customFormat="1">
      <c r="C39" s="17"/>
      <c r="D39" s="23" t="s">
        <v>70</v>
      </c>
      <c r="F39" s="1" t="s">
        <v>21</v>
      </c>
      <c r="H39" s="8">
        <v>1184.2</v>
      </c>
      <c r="I39" s="8">
        <v>1234.53</v>
      </c>
      <c r="J39" s="8">
        <f t="shared" si="20"/>
        <v>50.329999999999927</v>
      </c>
      <c r="K39" s="10">
        <f t="shared" si="21"/>
        <v>4.2501266677925961E-2</v>
      </c>
      <c r="L39" s="11"/>
      <c r="M39" s="22" t="s">
        <v>66</v>
      </c>
      <c r="N39" s="22" t="s">
        <v>66</v>
      </c>
      <c r="O39" s="22" t="s">
        <v>66</v>
      </c>
      <c r="P39" s="22" t="s">
        <v>66</v>
      </c>
      <c r="Q39" s="22" t="s">
        <v>66</v>
      </c>
      <c r="R39" s="3"/>
      <c r="S39" s="22" t="s">
        <v>66</v>
      </c>
      <c r="T39" s="22" t="s">
        <v>66</v>
      </c>
      <c r="U39" s="22" t="s">
        <v>66</v>
      </c>
      <c r="V39" s="22" t="s">
        <v>66</v>
      </c>
      <c r="W39" s="31"/>
      <c r="X39" s="22" t="str">
        <f t="shared" si="0"/>
        <v>nvt</v>
      </c>
      <c r="Y39" s="22" t="str">
        <f t="shared" si="0"/>
        <v>nvt</v>
      </c>
      <c r="Z39" s="22" t="str">
        <f t="shared" si="0"/>
        <v>nvt</v>
      </c>
      <c r="AA39" s="22">
        <f t="shared" si="0"/>
        <v>0</v>
      </c>
      <c r="AB39" s="3"/>
    </row>
    <row r="40" spans="1:61" s="1" customFormat="1">
      <c r="C40" s="17"/>
      <c r="D40" s="4" t="s">
        <v>71</v>
      </c>
      <c r="F40" s="1" t="s">
        <v>21</v>
      </c>
      <c r="H40" s="8">
        <v>5005.2700000000004</v>
      </c>
      <c r="I40" s="20">
        <v>5187.62</v>
      </c>
      <c r="J40" s="8">
        <f t="shared" si="20"/>
        <v>182.34999999999945</v>
      </c>
      <c r="K40" s="10">
        <f t="shared" si="21"/>
        <v>3.6431601092448446E-2</v>
      </c>
      <c r="L40" s="11"/>
      <c r="M40" s="22" t="s">
        <v>66</v>
      </c>
      <c r="N40" s="22" t="s">
        <v>66</v>
      </c>
      <c r="O40" s="22" t="s">
        <v>66</v>
      </c>
      <c r="P40" s="22" t="s">
        <v>66</v>
      </c>
      <c r="Q40" s="22" t="s">
        <v>66</v>
      </c>
      <c r="R40" s="3"/>
      <c r="S40" s="22" t="s">
        <v>66</v>
      </c>
      <c r="T40" s="22" t="s">
        <v>66</v>
      </c>
      <c r="U40" s="22" t="s">
        <v>66</v>
      </c>
      <c r="V40" s="22" t="s">
        <v>66</v>
      </c>
      <c r="W40" s="31"/>
      <c r="X40" s="22" t="str">
        <f t="shared" si="0"/>
        <v>nvt</v>
      </c>
      <c r="Y40" s="22" t="str">
        <f t="shared" si="0"/>
        <v>nvt</v>
      </c>
      <c r="Z40" s="22" t="str">
        <f t="shared" si="0"/>
        <v>nvt</v>
      </c>
      <c r="AA40" s="22">
        <f t="shared" si="0"/>
        <v>0</v>
      </c>
      <c r="AB40" s="3"/>
    </row>
    <row r="41" spans="1:61" s="1" customFormat="1">
      <c r="C41" s="17"/>
      <c r="D41" s="23" t="s">
        <v>69</v>
      </c>
      <c r="F41" s="1" t="s">
        <v>21</v>
      </c>
      <c r="H41" s="22">
        <v>4814.87</v>
      </c>
      <c r="I41" s="24">
        <v>4988.21</v>
      </c>
      <c r="J41" s="8">
        <f t="shared" si="20"/>
        <v>173.34000000000015</v>
      </c>
      <c r="K41" s="10">
        <f t="shared" si="21"/>
        <v>3.6000971988859543E-2</v>
      </c>
      <c r="L41" s="11"/>
      <c r="M41" s="22" t="s">
        <v>66</v>
      </c>
      <c r="N41" s="22" t="s">
        <v>66</v>
      </c>
      <c r="O41" s="22" t="s">
        <v>66</v>
      </c>
      <c r="P41" s="22" t="s">
        <v>66</v>
      </c>
      <c r="Q41" s="22" t="s">
        <v>66</v>
      </c>
      <c r="R41" s="3"/>
      <c r="S41" s="22" t="s">
        <v>66</v>
      </c>
      <c r="T41" s="22" t="s">
        <v>66</v>
      </c>
      <c r="U41" s="22" t="s">
        <v>66</v>
      </c>
      <c r="V41" s="22" t="s">
        <v>66</v>
      </c>
      <c r="W41" s="31"/>
      <c r="X41" s="22" t="str">
        <f t="shared" si="0"/>
        <v>nvt</v>
      </c>
      <c r="Y41" s="22" t="str">
        <f t="shared" si="0"/>
        <v>nvt</v>
      </c>
      <c r="Z41" s="22" t="str">
        <f t="shared" si="0"/>
        <v>nvt</v>
      </c>
      <c r="AA41" s="22">
        <f t="shared" si="0"/>
        <v>0</v>
      </c>
      <c r="AB41" s="3"/>
    </row>
    <row r="42" spans="1:61" s="1" customFormat="1">
      <c r="C42" s="17"/>
      <c r="D42" s="23" t="s">
        <v>70</v>
      </c>
      <c r="F42" s="1" t="s">
        <v>21</v>
      </c>
      <c r="H42" s="22">
        <v>190.4</v>
      </c>
      <c r="I42" s="24">
        <v>199.41</v>
      </c>
      <c r="J42" s="8">
        <f t="shared" si="20"/>
        <v>9.0099999999999909</v>
      </c>
      <c r="K42" s="10">
        <f t="shared" si="21"/>
        <v>4.7321428571428521E-2</v>
      </c>
      <c r="L42" s="11"/>
      <c r="M42" s="22" t="s">
        <v>66</v>
      </c>
      <c r="N42" s="22" t="s">
        <v>66</v>
      </c>
      <c r="O42" s="22" t="s">
        <v>66</v>
      </c>
      <c r="P42" s="22" t="s">
        <v>66</v>
      </c>
      <c r="Q42" s="22" t="s">
        <v>66</v>
      </c>
      <c r="R42" s="3"/>
      <c r="S42" s="22" t="s">
        <v>66</v>
      </c>
      <c r="T42" s="22" t="s">
        <v>66</v>
      </c>
      <c r="U42" s="22" t="s">
        <v>66</v>
      </c>
      <c r="V42" s="22" t="s">
        <v>66</v>
      </c>
      <c r="W42" s="31"/>
      <c r="X42" s="22" t="str">
        <f t="shared" si="0"/>
        <v>nvt</v>
      </c>
      <c r="Y42" s="22" t="str">
        <f t="shared" si="0"/>
        <v>nvt</v>
      </c>
      <c r="Z42" s="22" t="str">
        <f t="shared" si="0"/>
        <v>nvt</v>
      </c>
      <c r="AA42" s="22">
        <f t="shared" si="0"/>
        <v>0</v>
      </c>
      <c r="AB42" s="3"/>
    </row>
    <row r="43" spans="1:61" s="1" customFormat="1">
      <c r="C43" s="17"/>
      <c r="D43" s="4" t="s">
        <v>72</v>
      </c>
      <c r="F43" s="1" t="s">
        <v>21</v>
      </c>
      <c r="H43" s="8">
        <v>600</v>
      </c>
      <c r="I43" s="20">
        <v>610</v>
      </c>
      <c r="J43" s="8">
        <f t="shared" si="20"/>
        <v>10</v>
      </c>
      <c r="K43" s="10">
        <f t="shared" si="21"/>
        <v>1.6666666666666666E-2</v>
      </c>
      <c r="L43" s="11"/>
      <c r="M43" s="8">
        <f t="shared" ref="M43" si="22">+I43</f>
        <v>610</v>
      </c>
      <c r="N43" s="8">
        <v>610</v>
      </c>
      <c r="O43" s="22">
        <v>650</v>
      </c>
      <c r="P43" s="12">
        <f t="shared" ref="P43" si="23">+O43-N43</f>
        <v>40</v>
      </c>
      <c r="Q43" s="13">
        <f t="shared" ref="Q43" si="24">+P43/N43</f>
        <v>6.5573770491803282E-2</v>
      </c>
      <c r="R43" s="3"/>
      <c r="S43" s="8">
        <f t="shared" ref="S43" si="25">+O43</f>
        <v>650</v>
      </c>
      <c r="T43" s="8">
        <v>670</v>
      </c>
      <c r="U43" s="12">
        <f t="shared" ref="U43" si="26">+T43-S43</f>
        <v>20</v>
      </c>
      <c r="V43" s="13">
        <f t="shared" ref="V43" si="27">+U43/S43</f>
        <v>3.0769230769230771E-2</v>
      </c>
      <c r="W43" s="31"/>
      <c r="X43" s="22">
        <v>670</v>
      </c>
      <c r="Y43" s="23" t="s">
        <v>73</v>
      </c>
      <c r="Z43" s="12" t="e">
        <f t="shared" ref="Z43" si="28">+Y43-X43</f>
        <v>#VALUE!</v>
      </c>
      <c r="AA43" s="13" t="e">
        <f t="shared" ref="AA43" si="29">+Z43/X43</f>
        <v>#VALUE!</v>
      </c>
      <c r="AB43" s="3"/>
    </row>
    <row r="44" spans="1:61" s="1" customFormat="1">
      <c r="C44" s="17"/>
      <c r="D44" s="4"/>
      <c r="H44" s="8"/>
      <c r="I44" s="20"/>
      <c r="J44" s="8"/>
      <c r="K44" s="10"/>
      <c r="L44" s="11"/>
      <c r="M44" s="8"/>
      <c r="N44" s="8"/>
      <c r="O44" s="22"/>
      <c r="P44" s="12"/>
      <c r="Q44" s="13"/>
      <c r="R44" s="3"/>
      <c r="S44" s="8"/>
      <c r="T44" s="8"/>
      <c r="U44" s="12"/>
      <c r="V44" s="13"/>
      <c r="W44" s="31"/>
      <c r="X44" s="22"/>
      <c r="Y44" s="23"/>
      <c r="AB44" s="3"/>
    </row>
    <row r="45" spans="1:61" s="1" customFormat="1">
      <c r="C45" s="25" t="s">
        <v>74</v>
      </c>
      <c r="D45" s="4"/>
      <c r="H45" s="8"/>
      <c r="I45" s="20"/>
      <c r="J45" s="8"/>
      <c r="K45" s="10"/>
      <c r="L45" s="11"/>
      <c r="M45" s="33" t="s">
        <v>75</v>
      </c>
      <c r="N45" s="8"/>
      <c r="O45" s="22"/>
      <c r="P45" s="12"/>
      <c r="Q45" s="13"/>
      <c r="S45" s="34" t="s">
        <v>76</v>
      </c>
      <c r="T45" s="8"/>
      <c r="U45" s="12"/>
      <c r="V45" s="13"/>
      <c r="W45" s="29"/>
      <c r="X45" s="22"/>
      <c r="Y45" s="23"/>
    </row>
    <row r="46" spans="1:61" s="1" customFormat="1">
      <c r="C46" s="26" t="s">
        <v>77</v>
      </c>
      <c r="D46" s="4"/>
      <c r="H46" s="8"/>
      <c r="I46" s="20"/>
      <c r="J46" s="8"/>
      <c r="K46" s="10"/>
      <c r="L46" s="11"/>
      <c r="M46" s="8"/>
      <c r="N46" s="8"/>
      <c r="O46" s="22"/>
      <c r="P46" s="12"/>
      <c r="Q46" s="13"/>
      <c r="S46" s="34" t="s">
        <v>78</v>
      </c>
      <c r="T46" s="8"/>
      <c r="U46" s="12"/>
      <c r="V46" s="13"/>
      <c r="W46" s="29"/>
      <c r="X46" s="22"/>
      <c r="Y46" s="23"/>
    </row>
    <row r="47" spans="1:61" s="1" customFormat="1">
      <c r="C47" s="26" t="s">
        <v>79</v>
      </c>
      <c r="D47" s="4"/>
      <c r="H47" s="8"/>
      <c r="I47" s="20"/>
      <c r="J47" s="8"/>
      <c r="K47" s="10"/>
      <c r="L47" s="10"/>
      <c r="M47" s="8"/>
      <c r="N47" s="8"/>
      <c r="O47" s="22"/>
      <c r="P47" s="12"/>
      <c r="Q47" s="13"/>
      <c r="S47" s="8"/>
      <c r="T47" s="8"/>
      <c r="U47" s="12"/>
      <c r="V47" s="13"/>
      <c r="W47" s="29"/>
      <c r="X47" s="22"/>
      <c r="Y47" s="23"/>
    </row>
    <row r="48" spans="1:61" s="1" customFormat="1">
      <c r="C48" s="26" t="s">
        <v>80</v>
      </c>
      <c r="D48" s="4"/>
      <c r="H48" s="8"/>
      <c r="I48" s="20"/>
      <c r="J48" s="8"/>
      <c r="K48" s="10"/>
      <c r="L48" s="10"/>
      <c r="M48" s="8"/>
      <c r="N48" s="8"/>
      <c r="O48" s="22"/>
      <c r="P48" s="12"/>
      <c r="Q48" s="13"/>
      <c r="S48" s="8"/>
      <c r="T48" s="8"/>
      <c r="U48" s="12"/>
      <c r="V48" s="13"/>
      <c r="W48" s="29"/>
      <c r="X48" s="22"/>
      <c r="Y48" s="23"/>
    </row>
  </sheetData>
  <sheetProtection sheet="1" objects="1" scenarios="1"/>
  <mergeCells count="1">
    <mergeCell ref="F2:R2"/>
  </mergeCells>
  <hyperlinks>
    <hyperlink ref="N5" r:id="rId1" xr:uid="{71094247-ADC6-45AC-A0D6-99D21E9D2FF9}"/>
    <hyperlink ref="M5" r:id="rId2" xr:uid="{7A5A0081-0729-4467-9B50-28E28A317F48}"/>
    <hyperlink ref="O5" r:id="rId3" xr:uid="{2699AC59-E2B5-438E-98AA-F0685F5C8C74}"/>
    <hyperlink ref="C37" r:id="rId4" xr:uid="{08FA2613-F2DD-44BE-84F6-019CE63D7C21}"/>
    <hyperlink ref="S45" r:id="rId5" display="https://wetten.overheid.nl/jci1.3:c:BWBR0024795&amp;hoofdstuk=3&amp;paragraaf=1&amp;artikel=3.1.1&amp;z=2023-10-01&amp;g=2023-10-01" xr:uid="{D3AE5804-C2BC-4EF0-8AFC-BFC2DD8EA82C}"/>
    <hyperlink ref="M45" r:id="rId6" display="https://wetten.overheid.nl/BWBR0024795/2024-12-05" xr:uid="{6D45D89B-9B1F-40C2-83DF-D771305DFC4C}"/>
    <hyperlink ref="S46" r:id="rId7" display="https://zoek.officielebekendmakingen.nl/stcrt-2024-39524.html" xr:uid="{F45E7517-2997-40D5-8824-F632163CAFEE}"/>
  </hyperlinks>
  <pageMargins left="0.7" right="0.7" top="0.75" bottom="0.75" header="0.3" footer="0.3"/>
  <legacy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Huisman</dc:creator>
  <cp:lastModifiedBy>Paul Huisman</cp:lastModifiedBy>
  <dcterms:created xsi:type="dcterms:W3CDTF">2025-07-03T13:40:21Z</dcterms:created>
  <dcterms:modified xsi:type="dcterms:W3CDTF">2025-07-08T06:22:19Z</dcterms:modified>
</cp:coreProperties>
</file>