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mc:AlternateContent xmlns:mc="http://schemas.openxmlformats.org/markup-compatibility/2006">
    <mc:Choice Requires="x15">
      <x15ac:absPath xmlns:x15ac="http://schemas.microsoft.com/office/spreadsheetml/2010/11/ac" url="http://intranet/CorporateServices/InvestorRelations/ESG/2 - Reporting/Sustainability Reporting/FY22/"/>
    </mc:Choice>
  </mc:AlternateContent>
  <xr:revisionPtr revIDLastSave="0" documentId="13_ncr:1_{A5FAB98F-2DEC-405E-99B4-4EE3C087FC1F}" xr6:coauthVersionLast="47" xr6:coauthVersionMax="47" xr10:uidLastSave="{00000000-0000-0000-0000-000000000000}"/>
  <bookViews>
    <workbookView xWindow="10932" yWindow="-17484" windowWidth="30936" windowHeight="16896" xr2:uid="{43F9F1BF-7B8D-4C40-A355-351D7463FFBC}"/>
  </bookViews>
  <sheets>
    <sheet name="Cover" sheetId="1" r:id="rId1"/>
    <sheet name="About" sheetId="7" r:id="rId2"/>
    <sheet name="Contents" sheetId="30" r:id="rId3"/>
    <sheet name="GRI Content Index " sheetId="8" r:id="rId4"/>
    <sheet name="SASB Index" sheetId="9" r:id="rId5"/>
    <sheet name="UNGC Index" sheetId="10" r:id="rId6"/>
    <sheet name="TCFD Index" sheetId="36" r:id="rId7"/>
    <sheet name="Governance" sheetId="12" r:id="rId8"/>
    <sheet name="Ethics &amp; Integrity" sheetId="29" r:id="rId9"/>
    <sheet name="Responsible Production" sheetId="14" r:id="rId10"/>
    <sheet name="Our People" sheetId="16" r:id="rId11"/>
    <sheet name="Modern Slavery" sheetId="33" r:id="rId12"/>
    <sheet name="Health &amp; Safety" sheetId="15" r:id="rId13"/>
    <sheet name="Diversity" sheetId="17" r:id="rId14"/>
    <sheet name="Training" sheetId="35" r:id="rId15"/>
    <sheet name="Air Quality" sheetId="18" r:id="rId16"/>
    <sheet name="Water" sheetId="20" r:id="rId17"/>
    <sheet name="Biodiversity &amp; Land Management" sheetId="23" r:id="rId18"/>
    <sheet name="Waste &amp; Tailings" sheetId="21" r:id="rId19"/>
    <sheet name="Tailings Facility Register" sheetId="22" r:id="rId20"/>
    <sheet name="Climate Risks &amp; Opportunities" sheetId="38" r:id="rId21"/>
    <sheet name="Energy Consumption " sheetId="37" r:id="rId22"/>
    <sheet name="GHG Emissions" sheetId="31" r:id="rId23"/>
    <sheet name="Cultural Heritage" sheetId="34" r:id="rId24"/>
    <sheet name="Social &amp; Career Entry Pathways" sheetId="27" r:id="rId25"/>
  </sheets>
  <definedNames>
    <definedName name="_xlnm._FilterDatabase" localSheetId="3" hidden="1">'GRI Content Index '!$G$12:$M$173</definedName>
    <definedName name="_ftn1" localSheetId="20">'Climate Risks &amp; Opportunities'!$M$44</definedName>
    <definedName name="_ftnref1" localSheetId="20">'Climate Risks &amp; Opportunities'!#REF!</definedName>
    <definedName name="Table_4__Percentage_of_security_personnel_completing_Code_of_Conduct_and_Business_Integrity_e_training1">Contents!$G$32</definedName>
    <definedName name="Table_5__Total_hours_of_Emergency_Response_training3_per_employee_by_type_of_employee">"Table 5 Total hours of Emergency Response training per employee by type of employee"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8" l="1"/>
  <c r="J20" i="18"/>
  <c r="K20" i="18"/>
  <c r="I21" i="18"/>
  <c r="J21" i="18"/>
  <c r="K21" i="18"/>
  <c r="I22" i="18"/>
  <c r="J22" i="18"/>
  <c r="K22" i="18"/>
  <c r="I23" i="18"/>
  <c r="J23" i="18"/>
  <c r="K23" i="18"/>
  <c r="I24" i="18"/>
  <c r="J24" i="18"/>
  <c r="K24" i="18"/>
  <c r="I25" i="18"/>
  <c r="J25" i="18"/>
  <c r="K25" i="18"/>
  <c r="I26" i="18"/>
  <c r="J26" i="18"/>
  <c r="K26" i="18"/>
  <c r="I27" i="18"/>
  <c r="J27" i="18"/>
  <c r="K27" i="18"/>
  <c r="L21" i="18"/>
  <c r="N20" i="18"/>
  <c r="L20" i="18" l="1"/>
  <c r="M27" i="18"/>
  <c r="M26" i="18"/>
  <c r="M25" i="18"/>
  <c r="M24" i="18"/>
  <c r="M23" i="18"/>
  <c r="M22" i="18"/>
  <c r="M21" i="18"/>
  <c r="M20" i="18"/>
  <c r="L27" i="18"/>
  <c r="L26" i="18"/>
  <c r="L25" i="18"/>
  <c r="L24" i="18"/>
  <c r="L23" i="18"/>
  <c r="L22" i="18"/>
  <c r="N27" i="18"/>
  <c r="N26" i="18"/>
  <c r="N25" i="18"/>
  <c r="N24" i="18"/>
  <c r="N23" i="18"/>
  <c r="N22" i="18"/>
  <c r="N21" i="18"/>
  <c r="J39" i="29" l="1"/>
  <c r="J40" i="29"/>
  <c r="J41" i="29"/>
  <c r="J42" i="29"/>
  <c r="J43" i="29"/>
  <c r="J44" i="29"/>
  <c r="J45" i="29"/>
  <c r="AB45" i="20"/>
  <c r="Y48" i="20"/>
  <c r="V48" i="20"/>
  <c r="M55" i="23" l="1"/>
  <c r="N55" i="23"/>
  <c r="O55" i="23"/>
  <c r="I46" i="35"/>
  <c r="H46" i="35"/>
  <c r="I24" i="35"/>
  <c r="H24" i="35"/>
  <c r="G21" i="30"/>
  <c r="Y38" i="30"/>
  <c r="L23" i="27"/>
  <c r="AH49" i="30"/>
  <c r="AH45" i="30"/>
  <c r="AH44" i="30"/>
  <c r="AH43" i="30"/>
  <c r="G46" i="30"/>
  <c r="G59" i="30"/>
  <c r="G57" i="30"/>
  <c r="G55" i="30"/>
  <c r="G53" i="30"/>
  <c r="G52" i="30"/>
  <c r="G50" i="30"/>
  <c r="G48" i="30"/>
  <c r="AH58" i="30"/>
  <c r="P50" i="30"/>
  <c r="P48" i="30"/>
  <c r="P46" i="30"/>
  <c r="AH55" i="30"/>
  <c r="AH54" i="30"/>
  <c r="AH53" i="30"/>
  <c r="AH39" i="30"/>
  <c r="AH38" i="30"/>
  <c r="AH35" i="30"/>
  <c r="AH34" i="30"/>
  <c r="AH33" i="30"/>
  <c r="AH32" i="30"/>
  <c r="AH31" i="30"/>
  <c r="AH28" i="30"/>
  <c r="AH27" i="30"/>
  <c r="AH26" i="30"/>
  <c r="AH23" i="30"/>
  <c r="AH22" i="30"/>
  <c r="Y48" i="30"/>
  <c r="Y45" i="30"/>
  <c r="Y43" i="30"/>
  <c r="Y42" i="30"/>
  <c r="Y41" i="30"/>
  <c r="Y33" i="30"/>
  <c r="Y31" i="30"/>
  <c r="Y28" i="30"/>
  <c r="Y27" i="30" l="1"/>
  <c r="Y26" i="30"/>
  <c r="Y25" i="30"/>
  <c r="Q34" i="20"/>
  <c r="Q35" i="20"/>
  <c r="AA55" i="20"/>
  <c r="Z55" i="20"/>
  <c r="Y55" i="20"/>
  <c r="AB54" i="20"/>
  <c r="AB53" i="20"/>
  <c r="AB52" i="20"/>
  <c r="AB50" i="20"/>
  <c r="AB49" i="20"/>
  <c r="Z48" i="20"/>
  <c r="AB47" i="20"/>
  <c r="AB46" i="20"/>
  <c r="AB44" i="20"/>
  <c r="AA48" i="20"/>
  <c r="M55" i="20"/>
  <c r="X55" i="20"/>
  <c r="V55" i="20"/>
  <c r="U55" i="20"/>
  <c r="T55" i="20"/>
  <c r="S55" i="20"/>
  <c r="R55" i="20"/>
  <c r="Q55" i="20"/>
  <c r="O55" i="20"/>
  <c r="N55" i="20"/>
  <c r="L55" i="20"/>
  <c r="K55" i="20"/>
  <c r="J55" i="20"/>
  <c r="X48" i="20"/>
  <c r="W48" i="20"/>
  <c r="U48" i="20"/>
  <c r="S48" i="20"/>
  <c r="P48" i="20"/>
  <c r="Q48" i="20"/>
  <c r="O48" i="20"/>
  <c r="N48" i="20"/>
  <c r="M48" i="20"/>
  <c r="L48" i="20"/>
  <c r="J48" i="20"/>
  <c r="AB48" i="20" l="1"/>
  <c r="AB55" i="20"/>
  <c r="Y22" i="30" l="1"/>
  <c r="P45" i="30"/>
  <c r="P44" i="30"/>
  <c r="P43" i="30"/>
  <c r="P40" i="30"/>
  <c r="P39" i="30"/>
  <c r="P38" i="30"/>
  <c r="P36" i="30"/>
  <c r="P35" i="30"/>
  <c r="P34" i="30"/>
  <c r="P33" i="30"/>
  <c r="P32" i="30"/>
  <c r="P29" i="30"/>
  <c r="P28" i="30"/>
  <c r="P27" i="30"/>
  <c r="P26" i="30"/>
  <c r="P25" i="30"/>
  <c r="P24" i="30"/>
  <c r="P23" i="30"/>
  <c r="P22" i="30"/>
  <c r="G42" i="30"/>
  <c r="G38" i="30"/>
  <c r="G32" i="30"/>
  <c r="G34" i="30"/>
  <c r="G30" i="30"/>
  <c r="G28" i="30"/>
  <c r="G26" i="30"/>
  <c r="G23" i="30"/>
  <c r="G22" i="30"/>
  <c r="K61" i="29"/>
  <c r="K34" i="27"/>
  <c r="L32" i="27" l="1"/>
  <c r="L33" i="27"/>
  <c r="L31" i="27"/>
  <c r="L48" i="27"/>
  <c r="L49" i="27"/>
  <c r="L50" i="27"/>
  <c r="L47" i="27"/>
  <c r="I14" i="34" l="1"/>
  <c r="L39" i="21"/>
  <c r="Q26" i="37" l="1"/>
  <c r="O18" i="31"/>
  <c r="O17" i="31"/>
  <c r="Q32" i="37" l="1"/>
  <c r="Q37" i="20"/>
  <c r="Q36" i="20"/>
  <c r="R18" i="20" l="1"/>
  <c r="R16" i="20"/>
  <c r="R35" i="20"/>
  <c r="R37" i="20"/>
  <c r="R36" i="20"/>
  <c r="R29" i="20"/>
  <c r="R28" i="20"/>
  <c r="R32" i="20"/>
  <c r="R30" i="20"/>
  <c r="R26" i="20"/>
  <c r="R17" i="20"/>
  <c r="R25" i="20"/>
  <c r="R33" i="20"/>
  <c r="R23" i="20"/>
  <c r="R22" i="20"/>
  <c r="R31" i="20"/>
  <c r="R21" i="20"/>
  <c r="H19" i="31"/>
  <c r="H25" i="31"/>
  <c r="I19" i="31"/>
  <c r="R31" i="37"/>
  <c r="O35" i="37"/>
  <c r="L28" i="17"/>
  <c r="L27" i="17"/>
  <c r="I65" i="37"/>
  <c r="I67" i="37" s="1"/>
  <c r="J65" i="37"/>
  <c r="J67" i="37" s="1"/>
  <c r="K65" i="37"/>
  <c r="K67" i="37" s="1"/>
  <c r="L65" i="37"/>
  <c r="L67" i="37" s="1"/>
  <c r="M65" i="37"/>
  <c r="M67" i="37" s="1"/>
  <c r="K20" i="33"/>
  <c r="J20" i="33"/>
  <c r="I20" i="33"/>
  <c r="K21" i="33" l="1"/>
  <c r="J21" i="33"/>
  <c r="I21" i="33"/>
  <c r="J34" i="27" l="1"/>
  <c r="J29" i="37" l="1"/>
  <c r="J28" i="37"/>
  <c r="I26" i="37"/>
  <c r="J34" i="37" l="1"/>
  <c r="L34" i="37"/>
  <c r="N34" i="37"/>
  <c r="P34" i="37"/>
  <c r="R34" i="37"/>
  <c r="J35" i="37"/>
  <c r="K35" i="37"/>
  <c r="M35" i="37"/>
  <c r="Q35" i="37"/>
  <c r="I36" i="37"/>
  <c r="R35" i="37" l="1"/>
  <c r="R36" i="37" s="1"/>
  <c r="Q36" i="37"/>
  <c r="N35" i="37"/>
  <c r="N36" i="37" s="1"/>
  <c r="P35" i="37"/>
  <c r="P36" i="37" s="1"/>
  <c r="L35" i="37"/>
  <c r="L36" i="37" s="1"/>
  <c r="J36" i="37"/>
  <c r="M36" i="37"/>
  <c r="O36" i="37"/>
  <c r="K36" i="37"/>
  <c r="Q41" i="37" l="1"/>
  <c r="S36" i="37" s="1"/>
  <c r="I58" i="31"/>
  <c r="H58" i="31"/>
  <c r="I59" i="31"/>
  <c r="I60" i="31"/>
  <c r="H60" i="31"/>
  <c r="H59" i="31"/>
  <c r="I32" i="37"/>
  <c r="I41" i="37" s="1"/>
  <c r="K32" i="37"/>
  <c r="M32" i="37"/>
  <c r="O32" i="37"/>
  <c r="P31" i="37"/>
  <c r="N31" i="37"/>
  <c r="L31" i="37"/>
  <c r="J31" i="37"/>
  <c r="R29" i="37"/>
  <c r="R30" i="37"/>
  <c r="P30" i="37"/>
  <c r="N30" i="37"/>
  <c r="L30" i="37"/>
  <c r="J30" i="37"/>
  <c r="R40" i="37"/>
  <c r="P40" i="37"/>
  <c r="N40" i="37"/>
  <c r="L40" i="37"/>
  <c r="J40" i="37"/>
  <c r="R39" i="37"/>
  <c r="P39" i="37"/>
  <c r="N39" i="37"/>
  <c r="L39" i="37"/>
  <c r="J39" i="37"/>
  <c r="R38" i="37"/>
  <c r="P38" i="37"/>
  <c r="N38" i="37"/>
  <c r="L38" i="37"/>
  <c r="J38" i="37"/>
  <c r="O26" i="37"/>
  <c r="M26" i="37"/>
  <c r="P25" i="37"/>
  <c r="N25" i="37"/>
  <c r="L25" i="37"/>
  <c r="J25" i="37"/>
  <c r="P24" i="37"/>
  <c r="N24" i="37"/>
  <c r="L24" i="37"/>
  <c r="J24" i="37"/>
  <c r="R23" i="37"/>
  <c r="P23" i="37"/>
  <c r="N23" i="37"/>
  <c r="L23" i="37"/>
  <c r="J23" i="37"/>
  <c r="R22" i="37"/>
  <c r="P22" i="37"/>
  <c r="N22" i="37"/>
  <c r="L22" i="37"/>
  <c r="J22" i="37"/>
  <c r="R21" i="37"/>
  <c r="P21" i="37"/>
  <c r="N21" i="37"/>
  <c r="J21" i="37"/>
  <c r="R20" i="37"/>
  <c r="P20" i="37"/>
  <c r="N20" i="37"/>
  <c r="L20" i="37"/>
  <c r="J20" i="37"/>
  <c r="R19" i="37"/>
  <c r="P19" i="37"/>
  <c r="N19" i="37"/>
  <c r="L19" i="37"/>
  <c r="J19" i="37"/>
  <c r="N18" i="37"/>
  <c r="L18" i="37"/>
  <c r="J18" i="37"/>
  <c r="J19" i="31"/>
  <c r="K19" i="31"/>
  <c r="L19" i="31"/>
  <c r="N121" i="15"/>
  <c r="O113" i="15" s="1"/>
  <c r="Q121" i="15"/>
  <c r="P121" i="15"/>
  <c r="S39" i="37" l="1"/>
  <c r="S40" i="37"/>
  <c r="S18" i="37"/>
  <c r="S34" i="37"/>
  <c r="S20" i="37"/>
  <c r="S19" i="37"/>
  <c r="S38" i="37"/>
  <c r="S32" i="37"/>
  <c r="S35" i="37"/>
  <c r="M41" i="37"/>
  <c r="O19" i="31"/>
  <c r="J60" i="31"/>
  <c r="M18" i="31"/>
  <c r="M17" i="31"/>
  <c r="J59" i="31"/>
  <c r="J58" i="31"/>
  <c r="O41" i="37"/>
  <c r="L32" i="37"/>
  <c r="J32" i="37"/>
  <c r="P26" i="37"/>
  <c r="P32" i="37"/>
  <c r="J26" i="37"/>
  <c r="N26" i="37"/>
  <c r="N32" i="37"/>
  <c r="R28" i="37"/>
  <c r="R32" i="37" s="1"/>
  <c r="R18" i="37"/>
  <c r="K26" i="37"/>
  <c r="K41" i="37" s="1"/>
  <c r="L21" i="37"/>
  <c r="L26" i="37" s="1"/>
  <c r="R24" i="37"/>
  <c r="R25" i="37"/>
  <c r="O118" i="15"/>
  <c r="O120" i="15"/>
  <c r="O119" i="15"/>
  <c r="O117" i="15"/>
  <c r="O116" i="15"/>
  <c r="O115" i="15"/>
  <c r="O114" i="15"/>
  <c r="L41" i="37" l="1"/>
  <c r="N41" i="37"/>
  <c r="P41" i="37"/>
  <c r="J41" i="37"/>
  <c r="R26" i="37"/>
  <c r="R41" i="37" s="1"/>
  <c r="O121" i="15"/>
  <c r="S29" i="37" l="1"/>
  <c r="S23" i="37"/>
  <c r="S30" i="37"/>
  <c r="S21" i="37"/>
  <c r="S22" i="37"/>
  <c r="S31" i="37"/>
  <c r="S28" i="37"/>
  <c r="S25" i="37"/>
  <c r="S24" i="37"/>
  <c r="S26" i="37"/>
  <c r="L52" i="21"/>
  <c r="M22" i="21"/>
  <c r="M23" i="21"/>
  <c r="M24" i="21"/>
  <c r="M25" i="21"/>
  <c r="S41" i="37" l="1"/>
  <c r="M27" i="21"/>
  <c r="J64" i="17" l="1"/>
  <c r="I65" i="17" l="1"/>
  <c r="H65" i="17"/>
  <c r="J55" i="23"/>
  <c r="J75" i="20" l="1"/>
  <c r="K75" i="20"/>
  <c r="L75" i="20"/>
  <c r="M75" i="20"/>
  <c r="K97" i="16" l="1"/>
  <c r="O87" i="15" l="1"/>
  <c r="O69" i="15"/>
  <c r="P91" i="15"/>
  <c r="P90" i="15"/>
  <c r="P81" i="15"/>
  <c r="P80" i="15"/>
  <c r="P74" i="15"/>
  <c r="P56" i="15"/>
  <c r="P49" i="15"/>
  <c r="P50" i="15"/>
  <c r="O50" i="15"/>
  <c r="O49" i="15"/>
  <c r="P45" i="15"/>
  <c r="P44" i="15"/>
  <c r="O45" i="15"/>
  <c r="O44" i="15"/>
  <c r="O56" i="15"/>
  <c r="O33" i="15"/>
  <c r="M53" i="15"/>
  <c r="N53" i="15"/>
  <c r="O53" i="15"/>
  <c r="P53" i="15"/>
  <c r="O55" i="15" l="1"/>
  <c r="P55" i="15"/>
  <c r="O54" i="15"/>
  <c r="P54" i="15"/>
  <c r="P65" i="17" l="1"/>
  <c r="R65" i="17"/>
  <c r="S65" i="17"/>
  <c r="T65" i="17"/>
  <c r="U65" i="17"/>
  <c r="V65" i="17"/>
  <c r="O65" i="17"/>
  <c r="Q64" i="17"/>
  <c r="W64" i="17" s="1"/>
  <c r="L65" i="17"/>
  <c r="M65" i="17"/>
  <c r="K65" i="17"/>
  <c r="K28" i="17"/>
  <c r="K27" i="17"/>
  <c r="K52" i="21"/>
  <c r="O33" i="20"/>
  <c r="N33" i="20"/>
  <c r="M33" i="20"/>
  <c r="P28" i="20"/>
  <c r="O28" i="20"/>
  <c r="N28" i="20"/>
  <c r="M28" i="20"/>
  <c r="P30" i="20"/>
  <c r="O30" i="20"/>
  <c r="N30" i="20"/>
  <c r="M30" i="20"/>
  <c r="P24" i="20"/>
  <c r="P20" i="20"/>
  <c r="O20" i="20"/>
  <c r="N20" i="20"/>
  <c r="M20" i="20"/>
  <c r="P16" i="20"/>
  <c r="O16" i="20"/>
  <c r="N16" i="20"/>
  <c r="M16" i="20"/>
  <c r="O18" i="20"/>
  <c r="N18" i="20"/>
  <c r="L52" i="16"/>
  <c r="K52" i="16"/>
  <c r="J52" i="16"/>
  <c r="I52" i="16"/>
  <c r="H52" i="16"/>
  <c r="M51" i="16"/>
  <c r="M50" i="16"/>
  <c r="M49" i="16"/>
  <c r="M48" i="16"/>
  <c r="M47" i="16"/>
  <c r="M46" i="16"/>
  <c r="M45" i="16"/>
  <c r="M44" i="16"/>
  <c r="M43" i="16"/>
  <c r="R24" i="16"/>
  <c r="Q24" i="16"/>
  <c r="O34" i="20" l="1"/>
  <c r="P35" i="20"/>
  <c r="P37" i="20"/>
  <c r="P34" i="20"/>
  <c r="N37" i="20"/>
  <c r="N34" i="20"/>
  <c r="O37" i="20"/>
  <c r="Q65" i="17"/>
  <c r="N35" i="20"/>
  <c r="M35" i="20"/>
  <c r="O35" i="20"/>
  <c r="M37" i="20"/>
  <c r="M34" i="20"/>
  <c r="M52" i="16"/>
</calcChain>
</file>

<file path=xl/sharedStrings.xml><?xml version="1.0" encoding="utf-8"?>
<sst xmlns="http://schemas.openxmlformats.org/spreadsheetml/2006/main" count="2793" uniqueCount="1670">
  <si>
    <t>ABOUT THIS WORKBOOK</t>
  </si>
  <si>
    <t>REPORTING BOUNDARIES</t>
  </si>
  <si>
    <t>IMPORTANT NOTICE</t>
  </si>
  <si>
    <t>RESTATEMENTS</t>
  </si>
  <si>
    <t>CONTENTS</t>
  </si>
  <si>
    <t>GRI Standard</t>
  </si>
  <si>
    <t>Disclosure</t>
  </si>
  <si>
    <t>Omission</t>
  </si>
  <si>
    <t>UN SDGs</t>
  </si>
  <si>
    <t>Annual Report – Parent entity information</t>
  </si>
  <si>
    <t>Sustainability Report – Our Sustainability Approach</t>
  </si>
  <si>
    <t>Sustainability Report - About this Report</t>
  </si>
  <si>
    <t>MATERIAL TOPICS</t>
  </si>
  <si>
    <t>GRI 204: Procurement Practices</t>
  </si>
  <si>
    <t>204-1 Proportion of spending on local suppliers</t>
  </si>
  <si>
    <t>Number of employees completed Code of Conduct and Business Integrity e-training</t>
  </si>
  <si>
    <t>Sustainability Report – Health and Safety</t>
  </si>
  <si>
    <t>GRI 403: Occupational Health and Safety 2018</t>
  </si>
  <si>
    <t>403-1 Occupational health and safety management system</t>
  </si>
  <si>
    <t>Sustainability Report – Our Safety Management Framework</t>
  </si>
  <si>
    <t>403-2 Hazard identification, risk assessment, and incident investigation</t>
  </si>
  <si>
    <t>Sustainability Report – Hazard Identification, Risk Assessment and Incident Management</t>
  </si>
  <si>
    <t>403-3 Occupational health services</t>
  </si>
  <si>
    <t>Sustainability Report – Health and Wellbeing</t>
  </si>
  <si>
    <t>403-4 Worker participation, consultation, and communication on occupational health and safety</t>
  </si>
  <si>
    <t>Sustainability Report – Health and Safety Training</t>
  </si>
  <si>
    <t>403-5 Worker training on occupational health and safety</t>
  </si>
  <si>
    <t>403-6 Promotion of worker health</t>
  </si>
  <si>
    <t>403-7 Prevention and mitigation of occupational health and safety impacts directly linked by business relationships</t>
  </si>
  <si>
    <t>Sustainability Report – Contractor Management</t>
  </si>
  <si>
    <t>403-8 Workers covered by an occupational health and safety management system</t>
  </si>
  <si>
    <t>403-9 Work-related injuries</t>
  </si>
  <si>
    <t>403-10 Work-related ill health</t>
  </si>
  <si>
    <t>GRI 401: Employment 2016</t>
  </si>
  <si>
    <t>401-2 Benefits provided to full-time employees that are not provided to temporary or part-time employees</t>
  </si>
  <si>
    <t xml:space="preserve">GRI 405: Diversity and Equal Opportunity 2016 </t>
  </si>
  <si>
    <t>405-1: Diversity of governance bodies and employees</t>
  </si>
  <si>
    <t>Sustainability Report – Diversity and Inclusion</t>
  </si>
  <si>
    <t>THEME: ENVIRONMENT</t>
  </si>
  <si>
    <t>Sustainability Report – Environment</t>
  </si>
  <si>
    <t>GRI 303: Water and Effluents 2018</t>
  </si>
  <si>
    <t>303-3 Water withdrawal</t>
  </si>
  <si>
    <t>Sustainability Report - Water</t>
  </si>
  <si>
    <t>303-4 Water discharge</t>
  </si>
  <si>
    <t xml:space="preserve">GRI 304: Biodiversity </t>
  </si>
  <si>
    <t>304-1 Operational sites owned, leased, managed in, or adjacent to, protected areas and areas of high biodiversity value outside protected areas</t>
  </si>
  <si>
    <t>304-4 IUCN Red List species and national conservation list species with habitats in areas affected by operations</t>
  </si>
  <si>
    <t>306-1 Waste generation and significant waste-related impacts</t>
  </si>
  <si>
    <t>306-3 Waste generated</t>
  </si>
  <si>
    <t>GRI 307: Environmental Compliance</t>
  </si>
  <si>
    <t>THEME: CLIMATE CHANGE</t>
  </si>
  <si>
    <t>Sustainability Report – Climate Change</t>
  </si>
  <si>
    <t>GRI 201: Economic Performance</t>
  </si>
  <si>
    <t>201-2 Financial implications and other risks and opportunities due to climate change</t>
  </si>
  <si>
    <t>GRI 302: Energy 2016</t>
  </si>
  <si>
    <t>302-1 Energy consumption within the organisation</t>
  </si>
  <si>
    <t>GRI 305: Emissions 2016</t>
  </si>
  <si>
    <t>305-1 Direct (Scope 1) GHG emissions</t>
  </si>
  <si>
    <t>305-2 Energy indirect (Scope 2) GHG emissions</t>
  </si>
  <si>
    <t>305-4 GHG emissions intensity</t>
  </si>
  <si>
    <t>THEME: SOCIAL</t>
  </si>
  <si>
    <t>SUSTAINABILITY ACCOUNTING STANDARDS INDEX</t>
  </si>
  <si>
    <t xml:space="preserve">Mineral Resources Limited commenced adoption of SASB – Metals and Mining Sustainability Accounting Standard in FY21 to enhance our disclosure. </t>
  </si>
  <si>
    <t>Topic</t>
  </si>
  <si>
    <t>Code</t>
  </si>
  <si>
    <t>Accounting Metric</t>
  </si>
  <si>
    <t>Direct Response/Reference</t>
  </si>
  <si>
    <t>Workbook Tab</t>
  </si>
  <si>
    <t>Greenhouse Gas Emissions</t>
  </si>
  <si>
    <t>EM-MM-110a.1.</t>
  </si>
  <si>
    <t xml:space="preserve">Gross global Scope 1 emissions,  percentage covered under emissions-limiting regulations </t>
  </si>
  <si>
    <t>EM-MM-110a.2.</t>
  </si>
  <si>
    <t xml:space="preserve">Discussion of long-term and short-term strategy or plan to manage Scope 1 emissions, emissions reduction targets, and an analysis of performance against those targets </t>
  </si>
  <si>
    <t>Air Quality</t>
  </si>
  <si>
    <t>EM-MM-120a.1.</t>
  </si>
  <si>
    <t>Energy Management</t>
  </si>
  <si>
    <t xml:space="preserve">EM-MM-130a.1. </t>
  </si>
  <si>
    <t>Energy</t>
  </si>
  <si>
    <t>Water Management</t>
  </si>
  <si>
    <t>EM-MM-140a.1</t>
  </si>
  <si>
    <t>Water</t>
  </si>
  <si>
    <t>EM-MM-140a.2.</t>
  </si>
  <si>
    <t>Number of incidents of non-compliance associated with water quality permits, standards, and regulations</t>
  </si>
  <si>
    <t xml:space="preserve">MinRes had zero incidents of non-compliance associated with water quality permits, standards and regulations. </t>
  </si>
  <si>
    <t>Waste &amp; Hazardous Materials Management</t>
  </si>
  <si>
    <t>EM-MM-150a.4</t>
  </si>
  <si>
    <t>Total weight of non-mineral waste generated</t>
  </si>
  <si>
    <t>Waste &amp; Tailings</t>
  </si>
  <si>
    <t>EM-MM-150a.5</t>
  </si>
  <si>
    <t xml:space="preserve">Total weight of tailings produced </t>
  </si>
  <si>
    <t>EM-MM-150a.6</t>
  </si>
  <si>
    <t xml:space="preserve">Total weight of waste rock generated </t>
  </si>
  <si>
    <t>EM-MM-150a.7</t>
  </si>
  <si>
    <t>EM-MM-150a.8</t>
  </si>
  <si>
    <t xml:space="preserve">Total weight of hazardous waste recycled </t>
  </si>
  <si>
    <t>EM-MM-150a.9</t>
  </si>
  <si>
    <t xml:space="preserve">Number of significant incidents associated with hazardous materials and waste management </t>
  </si>
  <si>
    <t>EM-MM-150a.10</t>
  </si>
  <si>
    <t xml:space="preserve">Description of waste and hazardous materials management policies and procedures for active and inactive operations </t>
  </si>
  <si>
    <t>Biodiversity Impacts</t>
  </si>
  <si>
    <t>EM-MM-160a.1</t>
  </si>
  <si>
    <t>Description of environmental management
policies and practices for active sites</t>
  </si>
  <si>
    <t xml:space="preserve">EM-MM-160a.2. </t>
  </si>
  <si>
    <t xml:space="preserve">EM-MM-160a.3. </t>
  </si>
  <si>
    <t>Percentage of (1) proved and (2) probable reserves in or near sites with protected conservation status or endangered species habitat</t>
  </si>
  <si>
    <t>Biodiversity</t>
  </si>
  <si>
    <t>Security, Human Rights &amp; Rights of Indigenous Peoples</t>
  </si>
  <si>
    <t xml:space="preserve">EM-MM-210a.1. </t>
  </si>
  <si>
    <t>Percentage of (1) proved and (2) probable
reserves in or near areas of conflict</t>
  </si>
  <si>
    <t xml:space="preserve">Zero percent of proved and probable mineral and ore reserves and zero percent of proved petroleum reserves are in or near areas of conflict. </t>
  </si>
  <si>
    <t>EM-MM-210a.2.</t>
  </si>
  <si>
    <t>Percentage of (1) proved and (2) probable
reserves in or near indigenous land</t>
  </si>
  <si>
    <t>EM-MM-210a.3.</t>
  </si>
  <si>
    <t>Discussion of engagement processes and due diligence practices with respect to human rights, indigenous rights, and operation in areas of conflict</t>
  </si>
  <si>
    <t>Community Relations</t>
  </si>
  <si>
    <t>EM-MM-210b.1.</t>
  </si>
  <si>
    <t>Discussion of process to manage risks and opportunities associated with community rights and interests</t>
  </si>
  <si>
    <t>EM-MM-210b.2.</t>
  </si>
  <si>
    <t>Number and duration of non-technical delays</t>
  </si>
  <si>
    <t>In FY22, there were no protest events or project delays as a result of community concerns, community or stakeholder resistance or protest, or armed conflict in relation to MinRes' operated assets.</t>
  </si>
  <si>
    <t>Labor Relations</t>
  </si>
  <si>
    <t>EM-MM-310a.1</t>
  </si>
  <si>
    <t>Percentage of active workforce covered under collective bargaining agreements, broken down by U.S. and foreign employees</t>
  </si>
  <si>
    <t>EM-MM-310a.2.</t>
  </si>
  <si>
    <t xml:space="preserve">Number and duration of strikes and lockouts </t>
  </si>
  <si>
    <t>Workforce Health &amp; Safety</t>
  </si>
  <si>
    <t>EM-MM-320a.1.</t>
  </si>
  <si>
    <t>Health &amp; Safety</t>
  </si>
  <si>
    <t>Business Ethics &amp; Transparency</t>
  </si>
  <si>
    <t>EM-MM-510a.1.</t>
  </si>
  <si>
    <t xml:space="preserve">Description of the management system for prevention of corruption and bribery throughout the value chain </t>
  </si>
  <si>
    <t>EM-MM-510a.2.</t>
  </si>
  <si>
    <t xml:space="preserve">Production in countries that have the 20 lowest rankings in Transparency International’s Corruption Perception Index </t>
  </si>
  <si>
    <t xml:space="preserve">Tailings Storage Facilities Management </t>
  </si>
  <si>
    <t>EM-MM-540a.1</t>
  </si>
  <si>
    <t>Tailings Facility Register</t>
  </si>
  <si>
    <t>EM-MM-540a.2</t>
  </si>
  <si>
    <t xml:space="preserve">Summary of tailings management systems and governance structure used to monitor and maintain the stability of tailings storage facilities </t>
  </si>
  <si>
    <t>EM-MM-540a.3</t>
  </si>
  <si>
    <t xml:space="preserve">Approach to development of Emergency Preparedness and Response Plans (EPRPs) for tailings storage facilities </t>
  </si>
  <si>
    <t>Activity Metrics</t>
  </si>
  <si>
    <t>EM-MM-000.A</t>
  </si>
  <si>
    <t>Production of 
(1) Metal ores and 
(2) Finished metal products</t>
  </si>
  <si>
    <t>EM-MM-000.B</t>
  </si>
  <si>
    <t>Total number of employees, percentage contractors</t>
  </si>
  <si>
    <t>Our People</t>
  </si>
  <si>
    <t>UNITED NATIONS GLOBAL COMPACT - TEN PRINCIPLES INDEX</t>
  </si>
  <si>
    <r>
      <rPr>
        <sz val="11"/>
        <rFont val="Arial"/>
        <family val="2"/>
      </rPr>
      <t xml:space="preserve">MinRes joined the United Nations Global Compact (UNGC) in 2021 and outlines in our </t>
    </r>
    <r>
      <rPr>
        <i/>
        <sz val="11"/>
        <rFont val="Arial"/>
        <family val="2"/>
      </rPr>
      <t>2022 Sustainability Report</t>
    </r>
    <r>
      <rPr>
        <sz val="11"/>
        <rFont val="Arial"/>
        <family val="2"/>
      </rPr>
      <t xml:space="preserve"> how the Ten Principles – covering human rights, labour, environment, and anti-corruption – are integrated into our business strategy, culture and daily operations.</t>
    </r>
  </si>
  <si>
    <t>The Ten Principles of the United Nations Global Compact</t>
  </si>
  <si>
    <t>Human Rights</t>
  </si>
  <si>
    <r>
      <rPr>
        <b/>
        <sz val="11"/>
        <rFont val="Arial"/>
        <family val="2"/>
      </rPr>
      <t>Principle 2:</t>
    </r>
    <r>
      <rPr>
        <sz val="11"/>
        <rFont val="Arial"/>
        <family val="2"/>
      </rPr>
      <t xml:space="preserve"> make sure that they are not complicit in human rights abuses.</t>
    </r>
  </si>
  <si>
    <t>Labour</t>
  </si>
  <si>
    <r>
      <rPr>
        <b/>
        <sz val="11"/>
        <rFont val="Arial"/>
        <family val="2"/>
      </rPr>
      <t>Principle 6:</t>
    </r>
    <r>
      <rPr>
        <sz val="11"/>
        <rFont val="Arial"/>
        <family val="2"/>
      </rPr>
      <t xml:space="preserve"> the elimination of discrimination in respect of employment and occupation.</t>
    </r>
  </si>
  <si>
    <t>Environment</t>
  </si>
  <si>
    <r>
      <rPr>
        <b/>
        <sz val="11"/>
        <rFont val="Arial"/>
        <family val="2"/>
      </rPr>
      <t>Principle 9:</t>
    </r>
    <r>
      <rPr>
        <sz val="11"/>
        <rFont val="Arial"/>
        <family val="2"/>
      </rPr>
      <t xml:space="preserve"> encourage the development and diffusion of environmentally friendly technologies.</t>
    </r>
  </si>
  <si>
    <t>Anti-Corruption</t>
  </si>
  <si>
    <r>
      <rPr>
        <b/>
        <sz val="11"/>
        <rFont val="Arial"/>
        <family val="2"/>
      </rPr>
      <t xml:space="preserve">Principle 10: </t>
    </r>
    <r>
      <rPr>
        <sz val="11"/>
        <rFont val="Arial"/>
        <family val="2"/>
      </rPr>
      <t>Businesses should work against corruption in all its forms, including extortion and bribery.</t>
    </r>
  </si>
  <si>
    <t>TASKFORCE ON CLIMATE-RELATED FINANCIAL DISCLOSURES INDEX</t>
  </si>
  <si>
    <t>Our Progress</t>
  </si>
  <si>
    <t>GOVERNANCE</t>
  </si>
  <si>
    <t>Describe the Board’s oversight of climate-related risks and opportunities.</t>
  </si>
  <si>
    <t>Describe management’s role in assessing and managing climate-related risks and opportunities.</t>
  </si>
  <si>
    <t>STRATEGY</t>
  </si>
  <si>
    <t>Describe the climate-related risks and opportunities the organisation has identified over the short, medium, and long term.</t>
  </si>
  <si>
    <t>Describe the impact of climate-related risks and opportunities on the organisation’s businesses, strategy, and financial planning.</t>
  </si>
  <si>
    <t>Describe the resilience of the organisation’s strategy, taking into consideration different climate-related scenarios, including a 2°C or lower scenario.</t>
  </si>
  <si>
    <t>RISK MANAGEMENT</t>
  </si>
  <si>
    <t>Describe the organisation’s processes for identifying and assessing climate-related risks.</t>
  </si>
  <si>
    <t>Describe the organisation’s processes for managing climate-related risks.</t>
  </si>
  <si>
    <t>Describe how processes for identifying, assessing, and managing climate-related risks are integrated into the organisation’s overall risk management.</t>
  </si>
  <si>
    <t>METRICS &amp; TARGETS</t>
  </si>
  <si>
    <t>Disclose the metrics used by the organisation to assess climate-related risks and opportunities in line with its strategy and risk management process.</t>
  </si>
  <si>
    <t>Disclose Scope 1, Scope 2, and, if appropriate, Scope 3 greenhouse gas (GHG) emissions, and the related risks.</t>
  </si>
  <si>
    <t>Describe the targets used by the organisation to manage climate-related risks and opportunities and performance against targets.</t>
  </si>
  <si>
    <t xml:space="preserve">CORPORATE GOVERNANCE </t>
  </si>
  <si>
    <t>Nomination Committee Charter</t>
  </si>
  <si>
    <t xml:space="preserve">Climate Change Policy </t>
  </si>
  <si>
    <t>Board Charter</t>
  </si>
  <si>
    <t>Performance Evaluation Practices Procedure</t>
  </si>
  <si>
    <t>Gendered Violence Position Statement</t>
  </si>
  <si>
    <t>Corporate Governance Statement</t>
  </si>
  <si>
    <t>Selection and Appointment of Director Procedure</t>
  </si>
  <si>
    <t>Investor Engagement Policy</t>
  </si>
  <si>
    <t>Remuneration Committee Charter</t>
  </si>
  <si>
    <t xml:space="preserve">Tailings Storage Facility Policy </t>
  </si>
  <si>
    <t>Political Donations Policy</t>
  </si>
  <si>
    <t>Audit and Risk Committee Charter</t>
  </si>
  <si>
    <t>Whistleblower Procedure</t>
  </si>
  <si>
    <t xml:space="preserve">Anti-Bribery and Corruption Policy </t>
  </si>
  <si>
    <t xml:space="preserve">Code of Conduct and Business Integrity </t>
  </si>
  <si>
    <t>Community Policy</t>
  </si>
  <si>
    <t>Continuous Disclosure Policy</t>
  </si>
  <si>
    <t xml:space="preserve">Diversity and Inclusion Policy </t>
  </si>
  <si>
    <t>Enterprise Risk Management Policy</t>
  </si>
  <si>
    <t>Environment Policy</t>
  </si>
  <si>
    <t>Health and Safety Policy</t>
  </si>
  <si>
    <t>Human Rights Policy</t>
  </si>
  <si>
    <t>Mental Health Policy</t>
  </si>
  <si>
    <t>Responsible Production Policy</t>
  </si>
  <si>
    <t>Related Party Transactions Policy</t>
  </si>
  <si>
    <t xml:space="preserve">Securities Trading Policy </t>
  </si>
  <si>
    <t xml:space="preserve">Supplier Code of Conduct </t>
  </si>
  <si>
    <t>Sustainability Policy</t>
  </si>
  <si>
    <t xml:space="preserve">Whistleblower Policy </t>
  </si>
  <si>
    <t>ETHICS AND INTEGRITY</t>
  </si>
  <si>
    <t xml:space="preserve">We provide avenues for MinRes employees and stakeholders to raise a breach or suspected breach of the Code through both internal channels and our external independent whistleblowing service, MinRes Integrity Assist. </t>
  </si>
  <si>
    <t>For further information, refer to our:</t>
  </si>
  <si>
    <t>Code of Conduct and Business Integrity</t>
  </si>
  <si>
    <t>Whistleblower policy</t>
  </si>
  <si>
    <t>Whistleblower procedure</t>
  </si>
  <si>
    <t>GRI 102-17 | Ethics and integrity</t>
  </si>
  <si>
    <t>FY22</t>
  </si>
  <si>
    <t>Total new issues reported</t>
  </si>
  <si>
    <t>Total cases closed at end of FY</t>
  </si>
  <si>
    <t>Total cases remaining open at end of FY</t>
  </si>
  <si>
    <t xml:space="preserve">Total substantiated claims </t>
  </si>
  <si>
    <t>Substantiated claims (%)</t>
  </si>
  <si>
    <t>Number Reported</t>
  </si>
  <si>
    <t>Number Substantiated</t>
  </si>
  <si>
    <t>Percentage Reported (%)</t>
  </si>
  <si>
    <t>Case Type</t>
  </si>
  <si>
    <t>Abuse of influence</t>
  </si>
  <si>
    <t>-</t>
  </si>
  <si>
    <t>Breach of law</t>
  </si>
  <si>
    <t>Bullying</t>
  </si>
  <si>
    <t>Discrimination</t>
  </si>
  <si>
    <t>Policy / Procedure</t>
  </si>
  <si>
    <t xml:space="preserve">Total </t>
  </si>
  <si>
    <t xml:space="preserve">GRI 307-1 | Non-compliance with environmental laws and regulations </t>
  </si>
  <si>
    <t>GRI 419-1 | Non-compliance with laws and regulations in the social and economic area</t>
  </si>
  <si>
    <t>Site</t>
  </si>
  <si>
    <t>Authority</t>
  </si>
  <si>
    <t>Amount (AUD)</t>
  </si>
  <si>
    <t>Summary of issue</t>
  </si>
  <si>
    <t>Fines</t>
  </si>
  <si>
    <t xml:space="preserve">Total fines </t>
  </si>
  <si>
    <t>Sanctions</t>
  </si>
  <si>
    <t>Total sanctions</t>
  </si>
  <si>
    <t>RESPONSIBLE PRODUCTION</t>
  </si>
  <si>
    <t>MODERN SLAVERY</t>
  </si>
  <si>
    <t xml:space="preserve">Metric </t>
  </si>
  <si>
    <t>Unit</t>
  </si>
  <si>
    <t>FY20</t>
  </si>
  <si>
    <t>FY21</t>
  </si>
  <si>
    <t>Our Operations</t>
  </si>
  <si>
    <t>Employees</t>
  </si>
  <si>
    <t>Number</t>
  </si>
  <si>
    <t>Casual employees</t>
  </si>
  <si>
    <t xml:space="preserve">Number </t>
  </si>
  <si>
    <t>Our Suppliers</t>
  </si>
  <si>
    <t xml:space="preserve">Active suppliers </t>
  </si>
  <si>
    <t xml:space="preserve">Countries where suppliers are located </t>
  </si>
  <si>
    <t>International suppliers</t>
  </si>
  <si>
    <t>Australian suppliers</t>
  </si>
  <si>
    <t>West Australian suppliers</t>
  </si>
  <si>
    <t xml:space="preserve">Supplier Spend </t>
  </si>
  <si>
    <t>Total Procurement spend</t>
  </si>
  <si>
    <t xml:space="preserve">AUD$ billion </t>
  </si>
  <si>
    <t xml:space="preserve">Total International spend </t>
  </si>
  <si>
    <t>Percentage</t>
  </si>
  <si>
    <t xml:space="preserve">Total Australian spend </t>
  </si>
  <si>
    <t xml:space="preserve">Total West Australian spend </t>
  </si>
  <si>
    <t>Shipping</t>
  </si>
  <si>
    <t>Our Due Diligence Actions</t>
  </si>
  <si>
    <t xml:space="preserve">Suppliers screened by third-party platform </t>
  </si>
  <si>
    <t xml:space="preserve">Percentage </t>
  </si>
  <si>
    <t>Remediation</t>
  </si>
  <si>
    <t>Training</t>
  </si>
  <si>
    <t>No. of Business units completing Modern Slavery Awareness training</t>
  </si>
  <si>
    <t>Supply
Sustainability</t>
  </si>
  <si>
    <t>Supply
Sustainability 
Energy
Human Resources
Legal
Investor Relations
Risk
Shipping</t>
  </si>
  <si>
    <t>Governance</t>
  </si>
  <si>
    <t>The Board has had an annual deep dive into modern slavery awareness and response since FY20. In FY22, the Sustainability Committee was established and commenced oversight of modern slavery as a standing agenda item</t>
  </si>
  <si>
    <t>HEALTH AND SAFETY</t>
  </si>
  <si>
    <t>FY13</t>
  </si>
  <si>
    <t>FY14</t>
  </si>
  <si>
    <t>FY15</t>
  </si>
  <si>
    <t>FY16</t>
  </si>
  <si>
    <t>FY17</t>
  </si>
  <si>
    <t>FY18</t>
  </si>
  <si>
    <t>FY19</t>
  </si>
  <si>
    <r>
      <t>TRIFR</t>
    </r>
    <r>
      <rPr>
        <b/>
        <vertAlign val="superscript"/>
        <sz val="11"/>
        <color rgb="FF000000"/>
        <rFont val="Arial"/>
        <family val="2"/>
      </rPr>
      <t xml:space="preserve"> </t>
    </r>
  </si>
  <si>
    <t>LTIFR</t>
  </si>
  <si>
    <t>Employees LTIFR (per 1,000,000 hours worked)</t>
  </si>
  <si>
    <t>Employees LTIFR (per 200,000 hours worked)</t>
  </si>
  <si>
    <t>Contractors LTIFR (per 1,000,000 hours worked)</t>
  </si>
  <si>
    <t>Contractors LTIFR (per 200,000 hours worked)</t>
  </si>
  <si>
    <t>Combined employees and contractors LTIFR (per 1,000,000 hours worked)</t>
  </si>
  <si>
    <t>Combined employees and contractors LTIFR (per 200,000 hours worked)</t>
  </si>
  <si>
    <t>Employees TRIFR (per 1,000,000 hours worked)</t>
  </si>
  <si>
    <t>Employees TRIFR (per 200,000 hours worked)</t>
  </si>
  <si>
    <t>Contractors TRIFR (per 1,000,000 hours worked)</t>
  </si>
  <si>
    <t>Contractors TRIFR (per 200,000 hours worked)</t>
  </si>
  <si>
    <t>Combined employees and contractors TRIFR (per 1,000,000 hours worked)</t>
  </si>
  <si>
    <t>Combined employees and contractors TRIFR (per 200,000 hours worked)</t>
  </si>
  <si>
    <t>Employees fatality rate (per 1,000,000 hours worked)</t>
  </si>
  <si>
    <t>Employees fatality rate (per 200,000 hours worked)</t>
  </si>
  <si>
    <t>Contractors fatality rate (per 1,000,000 hours worked)</t>
  </si>
  <si>
    <t>Contractors fatality rate (per 200,000 hours worked)</t>
  </si>
  <si>
    <t xml:space="preserve">Combined employees and contractors fatality rate (per 1,000,000 hours worked) </t>
  </si>
  <si>
    <t>Combined employees and contractors fatality rate (per 200,000 hours worked)</t>
  </si>
  <si>
    <t>Employees high consequence work-related injury rate (per 1,000,000 hours worked)</t>
  </si>
  <si>
    <t>Employees high consequence work-related injury rate (per 200,000 hours worked)</t>
  </si>
  <si>
    <t>Contractors high consequence work-related injury rate (per 1,000,000 hours worked)</t>
  </si>
  <si>
    <t>Contractors high consequence work-related injury rate (per 200,000 hours worked)</t>
  </si>
  <si>
    <t xml:space="preserve">Combined employees and contractors high consequence work-related injury rate (per 1,000,000 hours worked) </t>
  </si>
  <si>
    <t>Combined employees and contractors high consequence work-related injury rate (per 200,000 hours worked)</t>
  </si>
  <si>
    <t xml:space="preserve">Combined employees and contractors all incident rate (per 1,000,000 hours worked) </t>
  </si>
  <si>
    <t>Combined employees and contractors all incident rate (per 200,000 hours worked)</t>
  </si>
  <si>
    <t xml:space="preserve">Combined employees and contractors near miss incident rate (per 1,000,000 hours worked) </t>
  </si>
  <si>
    <t>Combined employees and contractors near incident rate (per 200,000 hours worked)</t>
  </si>
  <si>
    <t>Nature of Injury Category:</t>
  </si>
  <si>
    <t># of Injuries</t>
  </si>
  <si>
    <t>%</t>
  </si>
  <si>
    <t>Sprains and strains</t>
  </si>
  <si>
    <t>Superficial injury</t>
  </si>
  <si>
    <t>Open wound</t>
  </si>
  <si>
    <t>Contusion and crushing injury</t>
  </si>
  <si>
    <t>Foreign body</t>
  </si>
  <si>
    <t>Disorder of muscle, tendon and tissue</t>
  </si>
  <si>
    <t>Burns</t>
  </si>
  <si>
    <t xml:space="preserve">TOTAL </t>
  </si>
  <si>
    <t>OUR PEOPLE</t>
  </si>
  <si>
    <t>Employment contract &amp; type</t>
  </si>
  <si>
    <t>Female</t>
  </si>
  <si>
    <t>Male</t>
  </si>
  <si>
    <t>Total</t>
  </si>
  <si>
    <t>Permanent Part Time</t>
  </si>
  <si>
    <t>Permanent Full Time</t>
  </si>
  <si>
    <t>Fixed-term Part Time</t>
  </si>
  <si>
    <t>Fixed-term Full Time</t>
  </si>
  <si>
    <t>Casual</t>
  </si>
  <si>
    <t>Region</t>
  </si>
  <si>
    <t>Fixed-term Part time</t>
  </si>
  <si>
    <t>Fixed-term Full time</t>
  </si>
  <si>
    <t>Ashburton</t>
  </si>
  <si>
    <t>New South Wales</t>
  </si>
  <si>
    <t>Northern Territory</t>
  </si>
  <si>
    <t>Perth</t>
  </si>
  <si>
    <t>Pilbara-Marble Bar</t>
  </si>
  <si>
    <t>Pilbara-Newman</t>
  </si>
  <si>
    <t>Port Hedland</t>
  </si>
  <si>
    <t>Queensland</t>
  </si>
  <si>
    <t>Yilgarn</t>
  </si>
  <si>
    <t>China</t>
  </si>
  <si>
    <t>Fixed term Full time</t>
  </si>
  <si>
    <t>DIVERSITY AND INCLUSION</t>
  </si>
  <si>
    <t>Overall Female Representation</t>
  </si>
  <si>
    <t>Overall Indigenous Representation</t>
  </si>
  <si>
    <t>C-Suite</t>
  </si>
  <si>
    <t>Executives and Senior Management</t>
  </si>
  <si>
    <t>Management</t>
  </si>
  <si>
    <t>Professionals</t>
  </si>
  <si>
    <t>Operations, Support and Service</t>
  </si>
  <si>
    <t>Under 30</t>
  </si>
  <si>
    <t>30-50</t>
  </si>
  <si>
    <t>Over 50</t>
  </si>
  <si>
    <t>MinRes Category</t>
  </si>
  <si>
    <t>Identifies as indigenous</t>
  </si>
  <si>
    <t>Does not identify as indigenous</t>
  </si>
  <si>
    <t>Gender</t>
  </si>
  <si>
    <t>Age Group</t>
  </si>
  <si>
    <t>30 - 50</t>
  </si>
  <si>
    <t xml:space="preserve">Over 50 </t>
  </si>
  <si>
    <t>Pilbara</t>
  </si>
  <si>
    <t>Total new hires in FY21</t>
  </si>
  <si>
    <t>Percentage of new hires in FY21</t>
  </si>
  <si>
    <t>Total new hires in FY22</t>
  </si>
  <si>
    <t>Percentage of new hires in FY22</t>
  </si>
  <si>
    <t>Mineral Resources Limited Board Members as at 30 June 2022</t>
  </si>
  <si>
    <t>First Name</t>
  </si>
  <si>
    <t>Last Name</t>
  </si>
  <si>
    <t>Position</t>
  </si>
  <si>
    <t>James</t>
  </si>
  <si>
    <t>McClements</t>
  </si>
  <si>
    <t>Chairman (Non Executive)</t>
  </si>
  <si>
    <t>Christopher</t>
  </si>
  <si>
    <t>Ellison</t>
  </si>
  <si>
    <t>Managing Director</t>
  </si>
  <si>
    <t>Kelvin</t>
  </si>
  <si>
    <t>Flynn</t>
  </si>
  <si>
    <t>Director (Non Executive)</t>
  </si>
  <si>
    <t>Susan</t>
  </si>
  <si>
    <t>Corlett</t>
  </si>
  <si>
    <t>Xi</t>
  </si>
  <si>
    <t>Meka</t>
  </si>
  <si>
    <t>TRAINING</t>
  </si>
  <si>
    <t xml:space="preserve">Female </t>
  </si>
  <si>
    <t>AIR QUALITY</t>
  </si>
  <si>
    <t>SASB | EM-MM-120a.1. Air quality</t>
  </si>
  <si>
    <t>Operation</t>
  </si>
  <si>
    <r>
      <t>Air Total Emissions</t>
    </r>
    <r>
      <rPr>
        <b/>
        <vertAlign val="superscript"/>
        <sz val="11"/>
        <color rgb="FFFFFFFF"/>
        <rFont val="Arial"/>
        <family val="2"/>
      </rPr>
      <t>1</t>
    </r>
    <r>
      <rPr>
        <b/>
        <sz val="11"/>
        <color rgb="FFFFFFFF"/>
        <rFont val="Arial"/>
        <family val="2"/>
      </rPr>
      <t xml:space="preserve"> (Tonnes)</t>
    </r>
  </si>
  <si>
    <t>Yilgarn Hub (Iron Ore)</t>
  </si>
  <si>
    <t>Carbon monoxide</t>
  </si>
  <si>
    <t>Lead and compounds</t>
  </si>
  <si>
    <t>Mercury and compounds</t>
  </si>
  <si>
    <t>Oxides of nitrogen</t>
  </si>
  <si>
    <t>Particulate matter &lt;10um</t>
  </si>
  <si>
    <t>Particulate matter &lt;2.5um</t>
  </si>
  <si>
    <t>Sulphur dioxide</t>
  </si>
  <si>
    <t>Total volatile organic compounds</t>
  </si>
  <si>
    <t>Pilbara (Iron Ore)</t>
  </si>
  <si>
    <t>Iron Valley Operations</t>
  </si>
  <si>
    <t>Wonmunna Iron Ore Project</t>
  </si>
  <si>
    <r>
      <rPr>
        <b/>
        <sz val="11"/>
        <color rgb="FF000000"/>
        <rFont val="Arial"/>
        <family val="2"/>
      </rPr>
      <t>Pilbara Hub (Iron Ore) - TOTAL</t>
    </r>
    <r>
      <rPr>
        <b/>
        <vertAlign val="superscript"/>
        <sz val="11"/>
        <color rgb="FF000000"/>
        <rFont val="Arial"/>
        <family val="2"/>
      </rPr>
      <t>3</t>
    </r>
  </si>
  <si>
    <t>Lithium Commodities</t>
  </si>
  <si>
    <t>MRL Wodgina Operations</t>
  </si>
  <si>
    <t>Mt Marion Mine Operations</t>
  </si>
  <si>
    <t>MinRes reports its emissions of listed substances annually to the Australian National Pollutant Inventory (NPI) for facilities that meet the relevant reporting thresholds. Emissions are calculated using the approaches defined in the National Pollutant Inventory (NPI) Emission Estimation Technique (EET) manuals, with most calculations undertaken using emission factors for each substance.</t>
  </si>
  <si>
    <t>Additional to Iron Valley Operations and Wonmunna Iron Ore Project, total values for Utah Point Hub include Mango Yard.</t>
  </si>
  <si>
    <t>WASTE &amp; TAILINGS</t>
  </si>
  <si>
    <t>We are committed to appropriately managing and reducing waste generated from our operations and sites. Our mining operations generate mining-related waste including waste rock and tailings, and non-mineral waste streams in the form of general waste, comingled recycling, construction and demolition, tyres and rubber, and hazardous waste types including liquid, solid and septic waste. 
To ensure waste is appropriately managed, MinRes monitors and reports on all hazardous and non-hazardous waste streams in accordance with the Waste Avoidance and Resource Recovery Act 2007 and landfill licence conditions issued by the Department of Water and Environmental Regulation.
Our waste performance metrics are detailed below.</t>
  </si>
  <si>
    <t>Unit '000 WMT</t>
  </si>
  <si>
    <t>Koolyanobbing</t>
  </si>
  <si>
    <t>Pilbara Hub  (Iron Ore)</t>
  </si>
  <si>
    <t>Iron Valley</t>
  </si>
  <si>
    <t>Wonmunna</t>
  </si>
  <si>
    <t xml:space="preserve">Mt Marion </t>
  </si>
  <si>
    <t xml:space="preserve">Wodgina </t>
  </si>
  <si>
    <r>
      <t>Non-hazardous waste</t>
    </r>
    <r>
      <rPr>
        <b/>
        <vertAlign val="superscript"/>
        <sz val="11"/>
        <color theme="0"/>
        <rFont val="Arial"/>
        <family val="2"/>
      </rPr>
      <t>1</t>
    </r>
  </si>
  <si>
    <t>Landfill</t>
  </si>
  <si>
    <t>Recycling</t>
  </si>
  <si>
    <t>Treatment and Disposal</t>
  </si>
  <si>
    <r>
      <t>Hazardous waste</t>
    </r>
    <r>
      <rPr>
        <b/>
        <vertAlign val="superscript"/>
        <sz val="11"/>
        <color theme="0"/>
        <rFont val="Arial"/>
        <family val="2"/>
      </rPr>
      <t>2</t>
    </r>
  </si>
  <si>
    <r>
      <t xml:space="preserve">Total </t>
    </r>
    <r>
      <rPr>
        <b/>
        <vertAlign val="superscript"/>
        <sz val="11"/>
        <color theme="1"/>
        <rFont val="Arial"/>
        <family val="2"/>
      </rPr>
      <t>3</t>
    </r>
  </si>
  <si>
    <t>1 A reclassification of general and comingled waste and the inclusion of a construction and demolition waste category was undertaken in FY21. This was done to improve non-hazardous waste disclosure.
2 Hazardous waste streams further refined with the inclusion of liquid, solid and septic waste classifications to improve hazardous waste disclosure. Septic waste includes the treatment and disposal of wastewater both on and off site.
3 Revised conversion factors have been applied to hazardous waste data in FY21 as per Waste Avoidance and Resource Recovery Regulations 2008</t>
  </si>
  <si>
    <t xml:space="preserve">Operation </t>
  </si>
  <si>
    <t>Mt Marion</t>
  </si>
  <si>
    <r>
      <t>Wodgina</t>
    </r>
    <r>
      <rPr>
        <vertAlign val="superscript"/>
        <sz val="11"/>
        <color rgb="FF000000"/>
        <rFont val="Arial"/>
        <family val="2"/>
      </rPr>
      <t>1</t>
    </r>
    <r>
      <rPr>
        <sz val="11"/>
        <color rgb="FF000000"/>
        <rFont val="Arial"/>
        <family val="2"/>
      </rPr>
      <t xml:space="preserve"> </t>
    </r>
  </si>
  <si>
    <t xml:space="preserve"> - </t>
  </si>
  <si>
    <r>
      <rPr>
        <vertAlign val="superscript"/>
        <sz val="8"/>
        <color theme="1"/>
        <rFont val="Arial"/>
        <family val="2"/>
      </rPr>
      <t xml:space="preserve">1 </t>
    </r>
    <r>
      <rPr>
        <sz val="8"/>
        <color theme="1"/>
        <rFont val="Arial"/>
        <family val="2"/>
      </rPr>
      <t>No tailings generated at Wodgina operation in FY18 &amp; FY21</t>
    </r>
  </si>
  <si>
    <t>Acid Rock Drainage Potential Risk</t>
  </si>
  <si>
    <t>Predicted to occur</t>
  </si>
  <si>
    <t>Actively mitigated</t>
  </si>
  <si>
    <t>Under treatment or remediation</t>
  </si>
  <si>
    <t>Comment</t>
  </si>
  <si>
    <t>No</t>
  </si>
  <si>
    <t>Carina ceased mining in 2018</t>
  </si>
  <si>
    <t>Pilbara Hub (Iron Ore)</t>
  </si>
  <si>
    <t>TAILINGS FACILITY REGISTER</t>
  </si>
  <si>
    <t>Tailings Dam Name/identifier</t>
  </si>
  <si>
    <t>Please identify every tailings storage facility and identify if there are multiple dams (saddle or secondary dams) within that facility. Please provide details of these within question 20.</t>
  </si>
  <si>
    <t>Wodgina TSF1</t>
  </si>
  <si>
    <t>Wodgina TSF2</t>
  </si>
  <si>
    <t>Wodgina TSF3</t>
  </si>
  <si>
    <t>Wodgina TSF3E</t>
  </si>
  <si>
    <t>Mt Marion GCB</t>
  </si>
  <si>
    <t>Coobina TSF 1</t>
  </si>
  <si>
    <t>Koolyanobbing in-pit TSF</t>
  </si>
  <si>
    <t>Australia</t>
  </si>
  <si>
    <t xml:space="preserve">Mine </t>
  </si>
  <si>
    <t>Wodgina</t>
  </si>
  <si>
    <t>Coobina Chromite Mine</t>
  </si>
  <si>
    <t xml:space="preserve">Albemarle’s Lithium Process Plant </t>
  </si>
  <si>
    <t>Location</t>
  </si>
  <si>
    <t xml:space="preserve">Ownership </t>
  </si>
  <si>
    <t>MARBL Lithium Operations Pty Ltd</t>
  </si>
  <si>
    <t>Reed Industrial Minerals Pty Ltd</t>
  </si>
  <si>
    <t>Pilbara Chromite Pty Ltd</t>
  </si>
  <si>
    <t>Yilgarn Iron Ore Pty Ltd</t>
  </si>
  <si>
    <t xml:space="preserve">Status </t>
  </si>
  <si>
    <t>Closed - Decommissioned</t>
  </si>
  <si>
    <t>Closed - Inactive</t>
  </si>
  <si>
    <t xml:space="preserve">Active </t>
  </si>
  <si>
    <t>Unknown</t>
  </si>
  <si>
    <t xml:space="preserve">Dam currently operated or closed as per currently approved design </t>
  </si>
  <si>
    <t>Yes</t>
  </si>
  <si>
    <t xml:space="preserve">Raising method </t>
  </si>
  <si>
    <t>Landform</t>
  </si>
  <si>
    <t>None</t>
  </si>
  <si>
    <t>Dry Stacking with controlled compaction</t>
  </si>
  <si>
    <t>Current Maximum Height (m)</t>
  </si>
  <si>
    <t>N/A</t>
  </si>
  <si>
    <t>2400000 
No change based on Care &amp; Maintenance status of Wodgina</t>
  </si>
  <si>
    <t>Most recent Independent Expert Review</t>
  </si>
  <si>
    <t>Environmental 2000</t>
  </si>
  <si>
    <t>What is your hazard categorisation of this facility, based on consequence of failure?</t>
  </si>
  <si>
    <t>Low</t>
  </si>
  <si>
    <t xml:space="preserve">What guideline do you follow for the classification system? </t>
  </si>
  <si>
    <t>TSF code of practice (WA DMP 2013)</t>
  </si>
  <si>
    <t>Guidelines on the Safe Design and Operating Standards for Tailings Storage DoIR May 1999</t>
  </si>
  <si>
    <t>ANCOLD 1019</t>
  </si>
  <si>
    <t xml:space="preserve">Do you have internal/in house engineering specialist oversight of this facility? Or do you have external engineering support for this purpose? </t>
  </si>
  <si>
    <t>Internal</t>
  </si>
  <si>
    <t>Internal &amp; External</t>
  </si>
  <si>
    <t>External engineering support</t>
  </si>
  <si>
    <t xml:space="preserve">Has a formal analysis of the downstream impact on communities, ecosystems and critical infrastructure in the event of catastrophic failure been undertaken and to reflect final conditions? If so, when did this assessment take place? </t>
  </si>
  <si>
    <t xml:space="preserve">Yes </t>
  </si>
  <si>
    <t>Is there a) a closure plan in place for this dam, and b) does it include long term monitoring?</t>
  </si>
  <si>
    <t>a) Yes b) No</t>
  </si>
  <si>
    <t>a) Yes b) Yes</t>
  </si>
  <si>
    <t>Have you, or do you plan to assess your tailings facilities against the impact of more regular extreme weather events as a result of climate change, e.g. over the next two years?</t>
  </si>
  <si>
    <t>Any other relevant information and supporting documentation.  
Please state if you have omitted any other exposure to tailings facilities through any joint ventures you may have.</t>
  </si>
  <si>
    <t>Q19: Closed, encapsulated and stable
Q8,9,10: No information available from previous owner</t>
  </si>
  <si>
    <t>Q17: in pit tailings
Q19 - assessed against a 1 in 100 year event</t>
  </si>
  <si>
    <t>BIODIVERSITY</t>
  </si>
  <si>
    <t>MinRes recognises the nature of our operations has the potential to impact natural habitats and ecosystems in direct and indirect ways.  We work to ensure direct and indirect environmental impacts are avoided, minimised, rehabilitated and offset in alignment with the mitigation hierarchy. We are committed to responsible environmental management during all aspects of the mine lifecycle to protect the long-term health of the environments and communities where we operate.
Our biodiversity performance metrics are detailed below.</t>
  </si>
  <si>
    <t>Yilgarn Hub</t>
  </si>
  <si>
    <t>Pilbara Hub</t>
  </si>
  <si>
    <t>Geographic Location</t>
  </si>
  <si>
    <t>Yilgarn Hub is located approximately 47 km north east of Southern Cross in the Shire of Yilgarn in Western Australia</t>
  </si>
  <si>
    <t>Iron Valley is located approximately 90 km north-west of Newman in the Pilbara Region of Western Australia</t>
  </si>
  <si>
    <t>Wonmunna is located  approximately 80km northwest of Newman and approximately 360km south of Port Hedland in the Pilbara region of Western Australia</t>
  </si>
  <si>
    <t>Wodgina is located approximately 80km south of Port Hedland in the Pilbara region of Western Australia</t>
  </si>
  <si>
    <t>Mt Marion is located approximately 36 km south of the City of Kalgoorlie-Boulder in the Shire of Yilgarn in Western Australia</t>
  </si>
  <si>
    <t>Type of Operation</t>
  </si>
  <si>
    <r>
      <t>Iron ore mine operations including haulage on private haul road, on-site processing and train loading</t>
    </r>
    <r>
      <rPr>
        <vertAlign val="superscript"/>
        <sz val="11"/>
        <color rgb="FF000000"/>
        <rFont val="Arial"/>
        <family val="2"/>
      </rPr>
      <t>1</t>
    </r>
  </si>
  <si>
    <t xml:space="preserve">Iron ore mine operations including on-site processing </t>
  </si>
  <si>
    <t>Lithium mine operations and on-site beneficiation plant</t>
  </si>
  <si>
    <t>Size of operational site (ha)</t>
  </si>
  <si>
    <t>Position in relation to protected area (in the area, adjacent to, or containing portions of) or the high biodiversity value area outside protected areas</t>
  </si>
  <si>
    <t>Operation is located near the Mount Manning - Helena-Aurora Ranges.</t>
  </si>
  <si>
    <t>The operation is adjacent to Weeli Wolli Creek, located along the eastern boundary of the site.</t>
  </si>
  <si>
    <t>Wonmunna is located approximately 26.5 km upstream of the Weeli Wolli Springs Priority Ecological Community (state listed PEC).</t>
  </si>
  <si>
    <t>The operation is not located in or adjacent to any protected areas under either state or Commonwealth legislation.</t>
  </si>
  <si>
    <t> The operation is not located in or adjacent to any protected areas under either state or Commonwealth legislation.</t>
  </si>
  <si>
    <t xml:space="preserve">Rare flora are also located in the Koolyanobbing Range and the Windarling Range. </t>
  </si>
  <si>
    <t>Biodiversity value characterised by the attribute of the protected area or area of high biodiversity value outside the protected area (terrestrial, freshwater, or maritime ecosystem)</t>
  </si>
  <si>
    <t>Terrestrial</t>
  </si>
  <si>
    <t>Freshwater</t>
  </si>
  <si>
    <t> N/A</t>
  </si>
  <si>
    <t>Biodiversity value characterised by listing of protected status (such as IUCN Protected Area Management Categories, Ramsar Convention, national legislation)</t>
  </si>
  <si>
    <r>
      <t xml:space="preserve">Priority 1 Ecological Community under the </t>
    </r>
    <r>
      <rPr>
        <i/>
        <sz val="11"/>
        <color rgb="FF000000"/>
        <rFont val="Arial"/>
        <family val="2"/>
      </rPr>
      <t>Biodiversity Conservation Act 2016.</t>
    </r>
  </si>
  <si>
    <t>  N/A</t>
  </si>
  <si>
    <r>
      <t> </t>
    </r>
    <r>
      <rPr>
        <sz val="11"/>
        <color rgb="FF000000"/>
        <rFont val="Arial"/>
        <family val="2"/>
      </rPr>
      <t> </t>
    </r>
  </si>
  <si>
    <r>
      <t xml:space="preserve">Koolyanobbing </t>
    </r>
    <r>
      <rPr>
        <b/>
        <vertAlign val="superscript"/>
        <sz val="11"/>
        <color rgb="FFFFFFFF"/>
        <rFont val="Arial"/>
        <family val="2"/>
      </rPr>
      <t>1</t>
    </r>
  </si>
  <si>
    <r>
      <t>Iron Valley</t>
    </r>
    <r>
      <rPr>
        <sz val="11"/>
        <color rgb="FF000000"/>
        <rFont val="Arial"/>
        <family val="2"/>
      </rPr>
      <t> </t>
    </r>
    <r>
      <rPr>
        <b/>
        <sz val="11"/>
        <color rgb="FFFFFFFF"/>
        <rFont val="Arial"/>
        <family val="2"/>
      </rPr>
      <t xml:space="preserve"> </t>
    </r>
  </si>
  <si>
    <r>
      <t>Wonmunna</t>
    </r>
    <r>
      <rPr>
        <sz val="11"/>
        <color rgb="FFFFFFFF"/>
        <rFont val="Arial"/>
        <family val="2"/>
      </rPr>
      <t> </t>
    </r>
  </si>
  <si>
    <r>
      <t xml:space="preserve">International Union for Conservation of Nature (IUCN) Red List </t>
    </r>
    <r>
      <rPr>
        <b/>
        <vertAlign val="superscript"/>
        <sz val="11"/>
        <color theme="0"/>
        <rFont val="Arial"/>
        <family val="2"/>
      </rPr>
      <t>2</t>
    </r>
  </si>
  <si>
    <t xml:space="preserve">Critically endangered </t>
  </si>
  <si>
    <t>Endangered</t>
  </si>
  <si>
    <t>Vulnerable</t>
  </si>
  <si>
    <t>Near Threatened</t>
  </si>
  <si>
    <t>Least Concern</t>
  </si>
  <si>
    <t xml:space="preserve">LAND MANAGEMENT </t>
  </si>
  <si>
    <t>Pilbara Hub (Iron Ore)</t>
  </si>
  <si>
    <t>WATER</t>
  </si>
  <si>
    <t xml:space="preserve">GRI 303-3 | Water Withdrawn by Source, Water Quality and Water Risk Rating (ML) broken down by operation: </t>
  </si>
  <si>
    <t>Climate Conditions</t>
  </si>
  <si>
    <r>
      <t>Risk: Water Stress</t>
    </r>
    <r>
      <rPr>
        <b/>
        <vertAlign val="superscript"/>
        <sz val="11"/>
        <color theme="0"/>
        <rFont val="Arial"/>
        <family val="2"/>
      </rPr>
      <t>1</t>
    </r>
  </si>
  <si>
    <t>Proportion of site in the water stressed area</t>
  </si>
  <si>
    <r>
      <t xml:space="preserve">Water Quality Category </t>
    </r>
    <r>
      <rPr>
        <b/>
        <vertAlign val="superscript"/>
        <sz val="11"/>
        <color theme="0"/>
        <rFont val="Arial"/>
        <family val="2"/>
      </rPr>
      <t>1</t>
    </r>
  </si>
  <si>
    <r>
      <t>Source</t>
    </r>
    <r>
      <rPr>
        <b/>
        <vertAlign val="superscript"/>
        <sz val="11"/>
        <color theme="0"/>
        <rFont val="Arial"/>
        <family val="2"/>
      </rPr>
      <t>2</t>
    </r>
  </si>
  <si>
    <t xml:space="preserve">% of Total Water Withdrawn </t>
  </si>
  <si>
    <t>Semi-arid</t>
  </si>
  <si>
    <t>High</t>
  </si>
  <si>
    <t>Category 3</t>
  </si>
  <si>
    <t>Groundwater</t>
  </si>
  <si>
    <t>Category 1</t>
  </si>
  <si>
    <t>Arid</t>
  </si>
  <si>
    <t>Semi-desert tropical</t>
  </si>
  <si>
    <r>
      <t xml:space="preserve">Wodgina </t>
    </r>
    <r>
      <rPr>
        <vertAlign val="superscript"/>
        <sz val="11"/>
        <color rgb="FF000000"/>
        <rFont val="Arial"/>
        <family val="2"/>
      </rPr>
      <t>3</t>
    </r>
  </si>
  <si>
    <t xml:space="preserve">GRI 303-4 | Water Discharge (units in Megalitres - ML) </t>
  </si>
  <si>
    <t>Water Quality</t>
  </si>
  <si>
    <t>Water Stress</t>
  </si>
  <si>
    <r>
      <t>Freshwater</t>
    </r>
    <r>
      <rPr>
        <vertAlign val="superscript"/>
        <sz val="11"/>
        <color rgb="FF000000"/>
        <rFont val="Arial"/>
        <family val="2"/>
      </rPr>
      <t>1</t>
    </r>
  </si>
  <si>
    <r>
      <t>1</t>
    </r>
    <r>
      <rPr>
        <sz val="8"/>
        <color theme="1"/>
        <rFont val="Arial"/>
        <family val="2"/>
      </rPr>
      <t xml:space="preserve"> Water quality identified as freshwater with limit of Total Dissolved Solids ≤1000 mg/L, category rating as per MCA due to required treatment to meet drinking water standards.  </t>
    </r>
  </si>
  <si>
    <t>CLIMATE CHANGE RISKS AND OPPORTUNITIES</t>
  </si>
  <si>
    <t xml:space="preserve">Risk </t>
  </si>
  <si>
    <t>Most relevant scenario</t>
  </si>
  <si>
    <t>Risk Description</t>
  </si>
  <si>
    <t>Potential Financial Impact</t>
  </si>
  <si>
    <t>PHYSICAL - ACUTE</t>
  </si>
  <si>
    <t>Changes to the intensity and frequency of extreme events such as cyclones, floods and fire events has the potential to increase the risk of damage to MinRes’ facilities and existing infrastructure such as access roads, rail lines and port facilities. This has the potential to impact construction and development of new facilities and infrastructure, which may result in interruptions and delays to business operations, disruptions to supply chains, transportation and logistics (such as rail and shipping schedules) as well as potential harm to the health and safety of the MinRes workforce. disruptions to supply chains, transportation and logistics (such as rail and shipping schedules) as well as potential harm to the health and safety of the MinRes workforce.</t>
  </si>
  <si>
    <t>PHYSICAL - CHRONIC</t>
  </si>
  <si>
    <t>Average and maximum temperatures</t>
  </si>
  <si>
    <t>Climate change is likely to cause an increase in the long-term average and maximum temperatures in areas of MinRes operations, including construction projects. This increases the risks associated with employee health and safety due to more extreme-heat days and longer-term exposure to higher temperatures. This may also result in health and safety impacts on the workforce due to heat stress and/or require alterations to current rostering schedules, which may increase operational costs. Higher temperatures may also necessitate increased air conditioning for cooling of offices and buildings resulting in increased energy cost and GHG emissions.</t>
  </si>
  <si>
    <t>Climate change will result in increased temperatures and reduced rainfall where MinRes operates with Utah Point Hub, Ashburton Hub and South West Creek Hub operations rainfall potentially decreasing by 1.5 per cent to 6 per cent under differing scenarios. This increases the risk associated with water availability and quality for MinRes operations. While water risks vary across the locations where MinRes operates, this risk may result in the costly import of water into certain locations unless recycling rates can be increased. If extreme climatic events do get worse with increased water stress, floods, droughts, sea level rises as predicted by the climate models, further pro-active management and mitigation measures may have to be taken to ensure that operations do not experience business interruption and loss of production. Water related infrastructure, such as water supply reservoirs, dam spillways and river levees, have been designed for historic rainfall patterns. 
Upgrading this infrastructure to cope with increased flooding and drought may be required if weather patterns change.</t>
  </si>
  <si>
    <t>TRANSITION - POLICY AND LEGAL</t>
  </si>
  <si>
    <t xml:space="preserve">Carbon Pricing </t>
  </si>
  <si>
    <r>
      <t>·</t>
    </r>
    <r>
      <rPr>
        <sz val="10"/>
        <rFont val="Times New Roman"/>
        <family val="1"/>
      </rPr>
      <t> </t>
    </r>
    <r>
      <rPr>
        <sz val="10"/>
        <rFont val="Arial"/>
        <family val="2"/>
        <scheme val="minor"/>
      </rPr>
      <t>Net Zero Trajectory (More likely)</t>
    </r>
    <r>
      <rPr>
        <sz val="10"/>
        <rFont val="Symbol"/>
        <family val="1"/>
        <charset val="2"/>
      </rPr>
      <t xml:space="preserve">
· </t>
    </r>
    <r>
      <rPr>
        <sz val="10"/>
        <rFont val="Arial"/>
        <family val="2"/>
        <scheme val="minor"/>
      </rPr>
      <t xml:space="preserve">Paris Aligned (Likely)
</t>
    </r>
    <r>
      <rPr>
        <sz val="10"/>
        <rFont val="Symbol"/>
        <family val="1"/>
        <charset val="2"/>
      </rPr>
      <t xml:space="preserve">· </t>
    </r>
    <r>
      <rPr>
        <sz val="10"/>
        <rFont val="Arial"/>
        <family val="2"/>
        <scheme val="minor"/>
      </rPr>
      <t>Current Trajectory (Less likely)</t>
    </r>
  </si>
  <si>
    <t>In response to climate change, governments will seek to reduce emissions from industry through the implementation of rapidly rising carbon pricing mechanisms, such as emission trading schemes or a carbon tax. The world is transitioning to a blanket carbon price estimated by the High-Level Commission on Carbon Prices to reach $50 -$100 USD per tonne by 203015 (where carbon cost pass through is normal practice). This change presents a risk as there may be a period when increased carbon costs cannot be passed through to customers. 
In November 2021, the UN Climate Change Conference (COP26), which is part of the United Nations Framework Convention on Climate Change, will seek a resolution to Article 6 of the Paris Agreement which entails promotion of integrated, holistic and balanced approaches to assist governments in implementing their nationally determined contributions, or nationally determined contributions, through voluntary international co-operation. If adopted, this may result in increased costs to MinRes, as well as potential adverse impacts on reputation, future business opportunities and business growth.</t>
  </si>
  <si>
    <r>
      <rPr>
        <sz val="10"/>
        <rFont val="Symbol"/>
        <family val="1"/>
        <charset val="2"/>
      </rPr>
      <t>·</t>
    </r>
    <r>
      <rPr>
        <sz val="10"/>
        <rFont val="Times New Roman"/>
        <family val="1"/>
      </rPr>
      <t> </t>
    </r>
    <r>
      <rPr>
        <sz val="10"/>
        <rFont val="Arial"/>
        <family val="2"/>
        <scheme val="minor"/>
      </rPr>
      <t>Increased operating costs</t>
    </r>
    <r>
      <rPr>
        <sz val="10"/>
        <rFont val="Symbol"/>
        <family val="1"/>
        <charset val="2"/>
      </rPr>
      <t xml:space="preserve">
·</t>
    </r>
    <r>
      <rPr>
        <sz val="8"/>
        <rFont val="Symbol"/>
        <family val="1"/>
        <charset val="2"/>
      </rPr>
      <t xml:space="preserve"> </t>
    </r>
    <r>
      <rPr>
        <sz val="10"/>
        <rFont val="Arial"/>
        <family val="2"/>
        <scheme val="minor"/>
      </rPr>
      <t xml:space="preserve">Increased costs and/or reduced demand for products and services
</t>
    </r>
    <r>
      <rPr>
        <sz val="10"/>
        <rFont val="Symbol"/>
        <family val="1"/>
        <charset val="2"/>
      </rPr>
      <t>·</t>
    </r>
    <r>
      <rPr>
        <sz val="8"/>
        <rFont val="Arial"/>
        <family val="2"/>
      </rPr>
      <t xml:space="preserve"> </t>
    </r>
    <r>
      <rPr>
        <sz val="10"/>
        <rFont val="Arial"/>
        <family val="2"/>
        <scheme val="minor"/>
      </rPr>
      <t>Legal fines and costs</t>
    </r>
  </si>
  <si>
    <t>Increased data collection and reporting requirements</t>
  </si>
  <si>
    <r>
      <t xml:space="preserve">· </t>
    </r>
    <r>
      <rPr>
        <sz val="10"/>
        <rFont val="Arial"/>
        <family val="2"/>
        <scheme val="minor"/>
      </rPr>
      <t>Net Zero Trajectory (More likely)</t>
    </r>
    <r>
      <rPr>
        <sz val="10"/>
        <rFont val="Symbol"/>
        <family val="1"/>
        <charset val="2"/>
      </rPr>
      <t xml:space="preserve">
· </t>
    </r>
    <r>
      <rPr>
        <sz val="10"/>
        <rFont val="Arial"/>
        <family val="2"/>
        <scheme val="minor"/>
      </rPr>
      <t>Paris Aligned (Likely)</t>
    </r>
    <r>
      <rPr>
        <sz val="10"/>
        <rFont val="Symbol"/>
        <family val="1"/>
        <charset val="2"/>
      </rPr>
      <t xml:space="preserve">
· </t>
    </r>
    <r>
      <rPr>
        <sz val="10"/>
        <rFont val="Arial"/>
        <family val="2"/>
        <scheme val="minor"/>
      </rPr>
      <t>Current Trajectory (Less likely)</t>
    </r>
  </si>
  <si>
    <t>Governments, regulatory bodies and other interested stakeholders are responding to climate change by seeking increased disclosure of GHG emissions from industry. This poses a risk that the calculation and disclosure of Scope 3 emissions (non-operational emissions associated with upstream and downstream activities) may become mandatory. This would place increased data collection and reporting and resourcing requirements on MinRes.</t>
  </si>
  <si>
    <r>
      <t xml:space="preserve">Supply chain </t>
    </r>
    <r>
      <rPr>
        <b/>
        <sz val="10"/>
        <color rgb="FF000000"/>
        <rFont val="Arial"/>
        <family val="2"/>
        <scheme val="minor"/>
      </rPr>
      <t>management</t>
    </r>
  </si>
  <si>
    <r>
      <rPr>
        <sz val="10"/>
        <color rgb="FF000000"/>
        <rFont val="Symbol"/>
        <family val="1"/>
        <charset val="2"/>
      </rPr>
      <t>·</t>
    </r>
    <r>
      <rPr>
        <sz val="10"/>
        <color rgb="FF000000"/>
        <rFont val="Arial"/>
        <family val="2"/>
      </rPr>
      <t xml:space="preserve"> </t>
    </r>
    <r>
      <rPr>
        <sz val="10"/>
        <color rgb="FF000000"/>
        <rFont val="Arial"/>
        <family val="2"/>
        <scheme val="minor"/>
      </rPr>
      <t xml:space="preserve">Net Zero Trajectory (More likely)
</t>
    </r>
    <r>
      <rPr>
        <sz val="10"/>
        <color rgb="FF000000"/>
        <rFont val="Symbol"/>
        <family val="1"/>
        <charset val="2"/>
      </rPr>
      <t>·</t>
    </r>
    <r>
      <rPr>
        <sz val="10"/>
        <color rgb="FF000000"/>
        <rFont val="Arial"/>
        <family val="2"/>
      </rPr>
      <t xml:space="preserve"> </t>
    </r>
    <r>
      <rPr>
        <sz val="10"/>
        <color rgb="FF000000"/>
        <rFont val="Arial"/>
        <family val="2"/>
        <scheme val="minor"/>
      </rPr>
      <t xml:space="preserve">Paris Aligned (Likely)
</t>
    </r>
    <r>
      <rPr>
        <sz val="10"/>
        <color rgb="FF000000"/>
        <rFont val="Symbol"/>
        <family val="1"/>
        <charset val="2"/>
      </rPr>
      <t>·</t>
    </r>
    <r>
      <rPr>
        <sz val="10"/>
        <color rgb="FF000000"/>
        <rFont val="Arial"/>
        <family val="2"/>
      </rPr>
      <t xml:space="preserve"> </t>
    </r>
    <r>
      <rPr>
        <sz val="10"/>
        <color rgb="FF000000"/>
        <rFont val="Arial"/>
        <family val="2"/>
        <scheme val="minor"/>
      </rPr>
      <t>Current Trajectory (Less likely)</t>
    </r>
  </si>
  <si>
    <t>As the global economy seeks to address climate change, organisations unable to manage climate risks and decarbonise may not meet customer, supplier or stakeholder hurdle requirements in their procurement, supply or support practices and policies. This may pose potential adverse impacts on MinRes’ reputation, supply chain and market perceptions; as well as potentially limit future business.</t>
  </si>
  <si>
    <r>
      <t>·</t>
    </r>
    <r>
      <rPr>
        <sz val="10"/>
        <color rgb="FF000000"/>
        <rFont val="Arial"/>
        <family val="2"/>
      </rPr>
      <t xml:space="preserve"> </t>
    </r>
    <r>
      <rPr>
        <sz val="10"/>
        <color rgb="FF000000"/>
        <rFont val="Arial"/>
        <family val="2"/>
        <scheme val="minor"/>
      </rPr>
      <t xml:space="preserve">Increased operating costs
</t>
    </r>
    <r>
      <rPr>
        <sz val="10"/>
        <color rgb="FF000000"/>
        <rFont val="Symbol"/>
        <family val="1"/>
        <charset val="2"/>
      </rPr>
      <t>·</t>
    </r>
    <r>
      <rPr>
        <sz val="10"/>
        <color rgb="FF000000"/>
        <rFont val="Arial"/>
        <family val="2"/>
      </rPr>
      <t xml:space="preserve"> </t>
    </r>
    <r>
      <rPr>
        <sz val="10"/>
        <color rgb="FF000000"/>
        <rFont val="Arial"/>
        <family val="2"/>
        <scheme val="minor"/>
      </rPr>
      <t>Increased costs and/or reduced demand for products and services</t>
    </r>
  </si>
  <si>
    <t>Natural gas/Liquefied natural gas (LNG)</t>
  </si>
  <si>
    <r>
      <rPr>
        <sz val="10"/>
        <color rgb="FF000000"/>
        <rFont val="Symbol"/>
        <family val="1"/>
        <charset val="2"/>
      </rPr>
      <t>·</t>
    </r>
    <r>
      <rPr>
        <sz val="8"/>
        <color rgb="FF000000"/>
        <rFont val="Arial"/>
        <family val="2"/>
      </rPr>
      <t xml:space="preserve"> </t>
    </r>
    <r>
      <rPr>
        <sz val="10"/>
        <color rgb="FF000000"/>
        <rFont val="Arial"/>
        <family val="2"/>
        <scheme val="minor"/>
      </rPr>
      <t xml:space="preserve">Net Zero Trajectory (More likely)
</t>
    </r>
    <r>
      <rPr>
        <sz val="10"/>
        <color rgb="FF000000"/>
        <rFont val="Symbol"/>
        <family val="1"/>
        <charset val="2"/>
      </rPr>
      <t>·</t>
    </r>
    <r>
      <rPr>
        <sz val="8"/>
        <color rgb="FF000000"/>
        <rFont val="Arial"/>
        <family val="2"/>
      </rPr>
      <t xml:space="preserve"> </t>
    </r>
    <r>
      <rPr>
        <sz val="10"/>
        <color rgb="FF000000"/>
        <rFont val="Arial"/>
        <family val="2"/>
        <scheme val="minor"/>
      </rPr>
      <t xml:space="preserve">Paris Aligned (Likely)
</t>
    </r>
    <r>
      <rPr>
        <sz val="10"/>
        <color rgb="FF000000"/>
        <rFont val="Symbol"/>
        <family val="1"/>
        <charset val="2"/>
      </rPr>
      <t>·</t>
    </r>
    <r>
      <rPr>
        <sz val="10"/>
        <color rgb="FF000000"/>
        <rFont val="Arial"/>
        <family val="2"/>
        <scheme val="minor"/>
      </rPr>
      <t xml:space="preserve"> Current Trajectory (Less likely)</t>
    </r>
  </si>
  <si>
    <t>Low-carbon renewable energy and storage technologies have the potential to produce lower cost energy than higher emission alternatives. This poses a risk of reduced value associated with MinRes’ natural gas assets. This may result in potential adverse financial impacts, loss of business opportunities and adverse impacts on market perception.</t>
  </si>
  <si>
    <r>
      <t>·</t>
    </r>
    <r>
      <rPr>
        <sz val="8"/>
        <rFont val="Symbol"/>
        <family val="1"/>
        <charset val="2"/>
      </rPr>
      <t xml:space="preserve"> </t>
    </r>
    <r>
      <rPr>
        <sz val="10"/>
        <rFont val="Arial"/>
        <family val="2"/>
        <scheme val="minor"/>
      </rPr>
      <t>Increased operating costs</t>
    </r>
    <r>
      <rPr>
        <sz val="10"/>
        <rFont val="Symbol"/>
        <family val="1"/>
        <charset val="2"/>
      </rPr>
      <t xml:space="preserve">
·</t>
    </r>
    <r>
      <rPr>
        <sz val="8"/>
        <rFont val="Arial"/>
        <family val="2"/>
        <scheme val="minor"/>
      </rPr>
      <t xml:space="preserve"> </t>
    </r>
    <r>
      <rPr>
        <sz val="10"/>
        <rFont val="Arial"/>
        <family val="2"/>
        <scheme val="minor"/>
      </rPr>
      <t>Increased costs and/or reduced demand for products and services</t>
    </r>
  </si>
  <si>
    <t>TRANSITION - TECHNOLOGY</t>
  </si>
  <si>
    <t>Changing consumer and customer demand</t>
  </si>
  <si>
    <r>
      <rPr>
        <sz val="10"/>
        <rFont val="Symbol"/>
        <family val="1"/>
        <charset val="2"/>
      </rPr>
      <t>·</t>
    </r>
    <r>
      <rPr>
        <sz val="8"/>
        <rFont val="Arial"/>
        <family val="2"/>
      </rPr>
      <t xml:space="preserve"> </t>
    </r>
    <r>
      <rPr>
        <sz val="10"/>
        <rFont val="Arial"/>
        <family val="2"/>
        <scheme val="minor"/>
      </rPr>
      <t xml:space="preserve">Net Zero Trajectory (More likely)
</t>
    </r>
    <r>
      <rPr>
        <sz val="10"/>
        <rFont val="Symbol"/>
        <family val="1"/>
        <charset val="2"/>
      </rPr>
      <t>·</t>
    </r>
    <r>
      <rPr>
        <sz val="8"/>
        <rFont val="Arial"/>
        <family val="2"/>
      </rPr>
      <t xml:space="preserve"> </t>
    </r>
    <r>
      <rPr>
        <sz val="10"/>
        <rFont val="Arial"/>
        <family val="2"/>
        <scheme val="minor"/>
      </rPr>
      <t xml:space="preserve">Paris Aligned (Likely)
</t>
    </r>
    <r>
      <rPr>
        <sz val="10"/>
        <rFont val="Symbol"/>
        <family val="1"/>
        <charset val="2"/>
      </rPr>
      <t>·</t>
    </r>
    <r>
      <rPr>
        <sz val="8"/>
        <rFont val="Arial"/>
        <family val="2"/>
      </rPr>
      <t xml:space="preserve"> </t>
    </r>
    <r>
      <rPr>
        <sz val="10"/>
        <rFont val="Arial"/>
        <family val="2"/>
        <scheme val="minor"/>
      </rPr>
      <t>Current Trajectory (Less likely)</t>
    </r>
  </si>
  <si>
    <t>As the global economy seeks to address climate change, there is a risk that emission intensive products, such as iron ore, may suffer from reduced demand. This may negatively affect demand for MinRes products and services, resulting in adverse financial impacts, loss of business opportunities, impact on market perception and business growth.</t>
  </si>
  <si>
    <r>
      <t>·</t>
    </r>
    <r>
      <rPr>
        <sz val="8"/>
        <rFont val="Arial"/>
        <family val="2"/>
      </rPr>
      <t xml:space="preserve"> </t>
    </r>
    <r>
      <rPr>
        <sz val="10"/>
        <rFont val="Arial"/>
        <family val="2"/>
        <scheme val="minor"/>
      </rPr>
      <t>Reduced demand for products/services</t>
    </r>
    <r>
      <rPr>
        <sz val="10"/>
        <rFont val="Symbol"/>
        <family val="1"/>
        <charset val="2"/>
      </rPr>
      <t xml:space="preserve">
·</t>
    </r>
    <r>
      <rPr>
        <sz val="8"/>
        <rFont val="Symbol"/>
        <family val="1"/>
        <charset val="2"/>
      </rPr>
      <t xml:space="preserve"> </t>
    </r>
    <r>
      <rPr>
        <sz val="10"/>
        <rFont val="Arial"/>
        <family val="2"/>
        <scheme val="minor"/>
      </rPr>
      <t>R&amp;D expenditures in new and alternative technology</t>
    </r>
    <r>
      <rPr>
        <sz val="10"/>
        <rFont val="Symbol"/>
        <family val="1"/>
        <charset val="2"/>
      </rPr>
      <t xml:space="preserve">
·</t>
    </r>
    <r>
      <rPr>
        <sz val="8"/>
        <rFont val="Symbol"/>
        <family val="1"/>
        <charset val="2"/>
      </rPr>
      <t xml:space="preserve"> </t>
    </r>
    <r>
      <rPr>
        <sz val="10"/>
        <rFont val="Arial"/>
        <family val="2"/>
        <scheme val="minor"/>
      </rPr>
      <t xml:space="preserve">Capital investments in technology development
</t>
    </r>
    <r>
      <rPr>
        <sz val="10"/>
        <rFont val="Symbol"/>
        <family val="1"/>
        <charset val="2"/>
      </rPr>
      <t>·</t>
    </r>
    <r>
      <rPr>
        <sz val="8"/>
        <rFont val="Arial"/>
        <family val="2"/>
      </rPr>
      <t xml:space="preserve"> </t>
    </r>
    <r>
      <rPr>
        <sz val="10"/>
        <rFont val="Arial"/>
        <family val="2"/>
        <scheme val="minor"/>
      </rPr>
      <t xml:space="preserve">Costs to adopt/ deploy new practices / processes. </t>
    </r>
  </si>
  <si>
    <t>Product substitution</t>
  </si>
  <si>
    <t>Policies introduced to manage climate change may result in price increases in core MinRes products, such as iron ore. This poses a risk of product substitution and increased levels of recycling (e.g., scrap, plastics, titanium). This may reduce demand for iron ore and MinRes services, potentially creating an adverse impact on MinRes’ financial position and an impact on market perceptions.</t>
  </si>
  <si>
    <r>
      <t>·</t>
    </r>
    <r>
      <rPr>
        <sz val="8"/>
        <rFont val="Arial"/>
        <family val="2"/>
        <scheme val="minor"/>
      </rPr>
      <t xml:space="preserve"> </t>
    </r>
    <r>
      <rPr>
        <sz val="10"/>
        <rFont val="Arial"/>
        <family val="2"/>
        <scheme val="minor"/>
      </rPr>
      <t>Reduced demand for products/services</t>
    </r>
    <r>
      <rPr>
        <sz val="10"/>
        <rFont val="Symbol"/>
        <family val="1"/>
        <charset val="2"/>
      </rPr>
      <t xml:space="preserve">
·</t>
    </r>
    <r>
      <rPr>
        <sz val="8"/>
        <rFont val="Symbol"/>
        <family val="1"/>
        <charset val="2"/>
      </rPr>
      <t xml:space="preserve"> </t>
    </r>
    <r>
      <rPr>
        <sz val="10"/>
        <rFont val="Arial"/>
        <family val="2"/>
        <scheme val="minor"/>
      </rPr>
      <t>R&amp;D expenditures in new and alternative technology</t>
    </r>
    <r>
      <rPr>
        <sz val="10"/>
        <rFont val="Symbol"/>
        <family val="1"/>
        <charset val="2"/>
      </rPr>
      <t xml:space="preserve">
·</t>
    </r>
    <r>
      <rPr>
        <sz val="8"/>
        <rFont val="Arial"/>
        <family val="2"/>
        <scheme val="minor"/>
      </rPr>
      <t xml:space="preserve"> </t>
    </r>
    <r>
      <rPr>
        <sz val="10"/>
        <rFont val="Arial"/>
        <family val="2"/>
        <scheme val="minor"/>
      </rPr>
      <t>Capital investments in technology development</t>
    </r>
    <r>
      <rPr>
        <sz val="10"/>
        <rFont val="Symbol"/>
        <family val="1"/>
        <charset val="2"/>
      </rPr>
      <t xml:space="preserve">
·</t>
    </r>
    <r>
      <rPr>
        <sz val="8"/>
        <rFont val="Symbol"/>
        <family val="1"/>
        <charset val="2"/>
      </rPr>
      <t xml:space="preserve"> </t>
    </r>
    <r>
      <rPr>
        <sz val="10"/>
        <rFont val="Arial"/>
        <family val="2"/>
        <scheme val="minor"/>
      </rPr>
      <t xml:space="preserve">Costs to adopt/ deploy new practices / processes. </t>
    </r>
  </si>
  <si>
    <t>TRANSITION - MARKET</t>
  </si>
  <si>
    <t>Scrutiny and activism</t>
  </si>
  <si>
    <r>
      <t>·</t>
    </r>
    <r>
      <rPr>
        <sz val="8"/>
        <rFont val="Arial"/>
        <family val="2"/>
        <scheme val="minor"/>
      </rPr>
      <t xml:space="preserve"> </t>
    </r>
    <r>
      <rPr>
        <sz val="10"/>
        <rFont val="Arial"/>
        <family val="2"/>
        <scheme val="minor"/>
      </rPr>
      <t>Net Zero Trajectory (More Likely)</t>
    </r>
    <r>
      <rPr>
        <sz val="10"/>
        <rFont val="Symbol"/>
        <family val="1"/>
        <charset val="2"/>
      </rPr>
      <t xml:space="preserve">
· </t>
    </r>
    <r>
      <rPr>
        <sz val="10"/>
        <rFont val="Arial"/>
        <family val="2"/>
        <scheme val="minor"/>
      </rPr>
      <t>Paris Aligned (Likely)</t>
    </r>
    <r>
      <rPr>
        <sz val="10"/>
        <rFont val="Symbol"/>
        <family val="1"/>
        <charset val="2"/>
      </rPr>
      <t xml:space="preserve">
·</t>
    </r>
    <r>
      <rPr>
        <sz val="8"/>
        <rFont val="Symbol"/>
        <family val="1"/>
        <charset val="2"/>
      </rPr>
      <t xml:space="preserve"> </t>
    </r>
    <r>
      <rPr>
        <sz val="10"/>
        <rFont val="Arial"/>
        <family val="2"/>
        <scheme val="minor"/>
      </rPr>
      <t>Current Trajectory (Less likely)</t>
    </r>
  </si>
  <si>
    <r>
      <t xml:space="preserve">· </t>
    </r>
    <r>
      <rPr>
        <sz val="10"/>
        <rFont val="Arial"/>
        <family val="2"/>
        <scheme val="minor"/>
      </rPr>
      <t>Reduced demand for goods/services due to shifted customer preference</t>
    </r>
    <r>
      <rPr>
        <sz val="10"/>
        <rFont val="Symbol"/>
        <family val="1"/>
        <charset val="2"/>
      </rPr>
      <t xml:space="preserve">
·</t>
    </r>
    <r>
      <rPr>
        <sz val="8"/>
        <rFont val="Arial"/>
        <family val="2"/>
        <scheme val="minor"/>
      </rPr>
      <t xml:space="preserve"> </t>
    </r>
    <r>
      <rPr>
        <sz val="10"/>
        <rFont val="Arial"/>
        <family val="2"/>
        <scheme val="minor"/>
      </rPr>
      <t>Increased production costs due to changing input prices and output requirements</t>
    </r>
    <r>
      <rPr>
        <sz val="10"/>
        <rFont val="Symbol"/>
        <family val="1"/>
        <charset val="2"/>
      </rPr>
      <t xml:space="preserve">
·</t>
    </r>
    <r>
      <rPr>
        <sz val="8"/>
        <rFont val="Symbol"/>
        <family val="1"/>
        <charset val="2"/>
      </rPr>
      <t xml:space="preserve"> </t>
    </r>
    <r>
      <rPr>
        <sz val="10"/>
        <rFont val="Arial"/>
        <family val="2"/>
        <scheme val="minor"/>
      </rPr>
      <t xml:space="preserve">Change in revenue mix/sources resulting in decreased revenues </t>
    </r>
  </si>
  <si>
    <t>TRANSITION - REPUTATION</t>
  </si>
  <si>
    <t>Cost of capital</t>
  </si>
  <si>
    <r>
      <t>·</t>
    </r>
    <r>
      <rPr>
        <sz val="8"/>
        <rFont val="Symbol"/>
        <family val="1"/>
        <charset val="2"/>
      </rPr>
      <t xml:space="preserve"> </t>
    </r>
    <r>
      <rPr>
        <sz val="10"/>
        <rFont val="Arial"/>
        <family val="2"/>
        <scheme val="minor"/>
      </rPr>
      <t>Net Zero Trajectory (More likely)</t>
    </r>
    <r>
      <rPr>
        <sz val="10"/>
        <rFont val="Symbol"/>
        <family val="1"/>
        <charset val="2"/>
      </rPr>
      <t xml:space="preserve">
·</t>
    </r>
    <r>
      <rPr>
        <sz val="8"/>
        <rFont val="Symbol"/>
        <family val="1"/>
        <charset val="2"/>
      </rPr>
      <t xml:space="preserve"> </t>
    </r>
    <r>
      <rPr>
        <sz val="10"/>
        <rFont val="Arial"/>
        <family val="2"/>
        <scheme val="minor"/>
      </rPr>
      <t>Paris Aligned (Likely)</t>
    </r>
    <r>
      <rPr>
        <sz val="10"/>
        <rFont val="Symbol"/>
        <family val="1"/>
        <charset val="2"/>
      </rPr>
      <t xml:space="preserve">
·</t>
    </r>
    <r>
      <rPr>
        <sz val="8"/>
        <rFont val="Symbol"/>
        <family val="1"/>
        <charset val="2"/>
      </rPr>
      <t xml:space="preserve"> </t>
    </r>
    <r>
      <rPr>
        <sz val="10"/>
        <rFont val="Arial"/>
        <family val="2"/>
        <scheme val="minor"/>
      </rPr>
      <t>Current Trajectory (Less likely)</t>
    </r>
  </si>
  <si>
    <t>As the global economy seeks to address climate change, there is a risk that organisations unable to manage climate risk and decarbonise will be subject to increased costs of capital as investors and financial organisations seek to manage climate risk within their portfolio. Potential impacts of this include a damage to reputation, impact on market perceptions, increased financial costs and potential loss of business opportunities.</t>
  </si>
  <si>
    <r>
      <t>·</t>
    </r>
    <r>
      <rPr>
        <sz val="8"/>
        <rFont val="Symbol"/>
        <family val="1"/>
        <charset val="2"/>
      </rPr>
      <t xml:space="preserve"> </t>
    </r>
    <r>
      <rPr>
        <sz val="10"/>
        <rFont val="Arial"/>
        <family val="2"/>
        <scheme val="minor"/>
      </rPr>
      <t xml:space="preserve">Reduction in capital availability </t>
    </r>
    <r>
      <rPr>
        <sz val="10"/>
        <rFont val="Symbol"/>
        <family val="1"/>
        <charset val="2"/>
      </rPr>
      <t xml:space="preserve">
·</t>
    </r>
    <r>
      <rPr>
        <sz val="8"/>
        <rFont val="Symbol"/>
        <family val="1"/>
        <charset val="2"/>
      </rPr>
      <t xml:space="preserve"> </t>
    </r>
    <r>
      <rPr>
        <sz val="10"/>
        <rFont val="Arial"/>
        <family val="2"/>
        <scheme val="minor"/>
      </rPr>
      <t xml:space="preserve">Increased operating and capital costs </t>
    </r>
    <r>
      <rPr>
        <sz val="10"/>
        <rFont val="Symbol"/>
        <family val="1"/>
        <charset val="2"/>
      </rPr>
      <t xml:space="preserve">
·</t>
    </r>
    <r>
      <rPr>
        <sz val="8"/>
        <rFont val="Symbol"/>
        <family val="1"/>
        <charset val="2"/>
      </rPr>
      <t xml:space="preserve"> </t>
    </r>
    <r>
      <rPr>
        <sz val="10"/>
        <rFont val="Arial"/>
        <family val="2"/>
        <scheme val="minor"/>
      </rPr>
      <t xml:space="preserve">Policy and legal risks intensified </t>
    </r>
    <r>
      <rPr>
        <sz val="10"/>
        <rFont val="Symbol"/>
        <family val="1"/>
        <charset val="2"/>
      </rPr>
      <t xml:space="preserve">
</t>
    </r>
  </si>
  <si>
    <t>Opportunity</t>
  </si>
  <si>
    <t>Opportunity Description</t>
  </si>
  <si>
    <t xml:space="preserve">Resource Efficiency </t>
  </si>
  <si>
    <r>
      <t>·</t>
    </r>
    <r>
      <rPr>
        <sz val="8"/>
        <rFont val="Symbol"/>
        <family val="1"/>
        <charset val="2"/>
      </rPr>
      <t xml:space="preserve"> </t>
    </r>
    <r>
      <rPr>
        <sz val="10"/>
        <rFont val="Arial"/>
        <family val="2"/>
        <scheme val="minor"/>
      </rPr>
      <t>Net Zero Trajectory (More likely)</t>
    </r>
    <r>
      <rPr>
        <sz val="10"/>
        <rFont val="Symbol"/>
        <family val="1"/>
        <charset val="2"/>
      </rPr>
      <t xml:space="preserve">
·</t>
    </r>
    <r>
      <rPr>
        <sz val="8"/>
        <rFont val="Symbol"/>
        <family val="1"/>
        <charset val="2"/>
      </rPr>
      <t xml:space="preserve"> </t>
    </r>
    <r>
      <rPr>
        <sz val="10"/>
        <rFont val="Arial"/>
        <family val="2"/>
        <scheme val="minor"/>
      </rPr>
      <t>Paris Aligned (Likely)</t>
    </r>
    <r>
      <rPr>
        <sz val="10"/>
        <rFont val="Symbol"/>
        <family val="1"/>
        <charset val="2"/>
      </rPr>
      <t xml:space="preserve">
·</t>
    </r>
    <r>
      <rPr>
        <sz val="8"/>
        <rFont val="Symbol"/>
        <family val="1"/>
        <charset val="2"/>
      </rPr>
      <t xml:space="preserve"> </t>
    </r>
    <r>
      <rPr>
        <sz val="10"/>
        <rFont val="Arial"/>
        <family val="2"/>
        <scheme val="minor"/>
      </rPr>
      <t>Current Trajectory (Likely)</t>
    </r>
    <r>
      <rPr>
        <sz val="10"/>
        <rFont val="Symbol"/>
        <family val="1"/>
        <charset val="2"/>
      </rPr>
      <t xml:space="preserve">
·</t>
    </r>
    <r>
      <rPr>
        <sz val="8"/>
        <rFont val="Symbol"/>
        <family val="1"/>
        <charset val="2"/>
      </rPr>
      <t xml:space="preserve"> </t>
    </r>
    <r>
      <rPr>
        <sz val="10"/>
        <rFont val="Arial"/>
        <family val="2"/>
        <scheme val="minor"/>
      </rPr>
      <t>Net Zero Trajectory/Current Trajectory and Paris Aligned (Equally likely)</t>
    </r>
  </si>
  <si>
    <r>
      <t xml:space="preserve">Operational efficiency: </t>
    </r>
    <r>
      <rPr>
        <sz val="10"/>
        <rFont val="Arial"/>
        <family val="2"/>
        <scheme val="minor"/>
      </rPr>
      <t xml:space="preserve">Driving decarbonisation through operational efficiency will play a key role in mitigating climate change. Energy savings in diesel consumption can be gained through activities such as improved payload management, idle time management and logistics and haulage optimisation. These activities are an opportunity to return economic value while also reducing air pollutants emitted from construction and mining operations. Generating greater income or returns for the same or lower cost than an alternative may present commercial advantage to MinRes.
</t>
    </r>
    <r>
      <rPr>
        <b/>
        <sz val="10"/>
        <rFont val="Arial"/>
        <family val="2"/>
        <scheme val="minor"/>
      </rPr>
      <t xml:space="preserve">Water: </t>
    </r>
    <r>
      <rPr>
        <sz val="10"/>
        <rFont val="Arial"/>
        <family val="2"/>
        <scheme val="minor"/>
      </rPr>
      <t>Long-term climate change has the potential to impact water availability and quality. As such, demonstrated efficiency in water use and management may provide enhanced corporate reputation and/or investor ratings and new business opportunities and commercial advantage to MinRes.</t>
    </r>
  </si>
  <si>
    <r>
      <t>·</t>
    </r>
    <r>
      <rPr>
        <sz val="8"/>
        <rFont val="Symbol"/>
        <family val="1"/>
        <charset val="2"/>
      </rPr>
      <t xml:space="preserve"> </t>
    </r>
    <r>
      <rPr>
        <sz val="10"/>
        <rFont val="Arial"/>
        <family val="2"/>
        <scheme val="minor"/>
      </rPr>
      <t xml:space="preserve">New and diverse revenue streams </t>
    </r>
    <r>
      <rPr>
        <sz val="10"/>
        <rFont val="Symbol"/>
        <family val="1"/>
        <charset val="2"/>
      </rPr>
      <t xml:space="preserve">
·</t>
    </r>
    <r>
      <rPr>
        <sz val="8"/>
        <rFont val="Symbol"/>
        <family val="1"/>
        <charset val="2"/>
      </rPr>
      <t xml:space="preserve"> </t>
    </r>
    <r>
      <rPr>
        <sz val="10"/>
        <rFont val="Arial"/>
        <family val="2"/>
        <scheme val="minor"/>
      </rPr>
      <t xml:space="preserve">Reduction in operation costs </t>
    </r>
  </si>
  <si>
    <t>Energy Source</t>
  </si>
  <si>
    <r>
      <t>·</t>
    </r>
    <r>
      <rPr>
        <sz val="8"/>
        <rFont val="Symbol"/>
        <family val="1"/>
        <charset val="2"/>
      </rPr>
      <t xml:space="preserve"> </t>
    </r>
    <r>
      <rPr>
        <sz val="10"/>
        <rFont val="Arial"/>
        <family val="2"/>
        <scheme val="minor"/>
      </rPr>
      <t>Net Zero Trajectory (More likely)</t>
    </r>
    <r>
      <rPr>
        <sz val="10"/>
        <rFont val="Symbol"/>
        <family val="1"/>
        <charset val="2"/>
      </rPr>
      <t xml:space="preserve">
·</t>
    </r>
    <r>
      <rPr>
        <sz val="8"/>
        <rFont val="Symbol"/>
        <family val="1"/>
        <charset val="2"/>
      </rPr>
      <t xml:space="preserve"> </t>
    </r>
    <r>
      <rPr>
        <sz val="10"/>
        <rFont val="Arial"/>
        <family val="2"/>
        <scheme val="minor"/>
      </rPr>
      <t>Paris Aligned (More Likely)</t>
    </r>
    <r>
      <rPr>
        <sz val="10"/>
        <rFont val="Symbol"/>
        <family val="1"/>
        <charset val="2"/>
      </rPr>
      <t xml:space="preserve">
· </t>
    </r>
    <r>
      <rPr>
        <sz val="10"/>
        <rFont val="Arial"/>
        <family val="2"/>
        <scheme val="minor"/>
      </rPr>
      <t>Current Trajectory (Likely)</t>
    </r>
  </si>
  <si>
    <r>
      <t>Diesel displacement</t>
    </r>
    <r>
      <rPr>
        <sz val="10"/>
        <rFont val="Arial"/>
        <family val="2"/>
        <scheme val="minor"/>
      </rPr>
      <t>:</t>
    </r>
    <r>
      <rPr>
        <b/>
        <sz val="10"/>
        <rFont val="Arial"/>
        <family val="2"/>
        <scheme val="minor"/>
      </rPr>
      <t xml:space="preserve"> </t>
    </r>
    <r>
      <rPr>
        <sz val="10"/>
        <rFont val="Arial"/>
        <family val="2"/>
        <scheme val="minor"/>
      </rPr>
      <t>As the focus on addressing climate change increases, emission intensive fuels, such as diesel, will be increasingly under the spotlight. The current industry reliance on diesel for remote mining operations provides a specific opportunity for lower-emission energy sources, such as gas, to be used more extensively. This may present an opportunity for MinRes to develop solutions for its own operations and customers, providing alternative revenue streams. This may strengthen MinRes’ competitive advantage, enhance its corporate reputation and allow for the development of new business opportunities</t>
    </r>
    <r>
      <rPr>
        <b/>
        <sz val="10"/>
        <rFont val="Arial"/>
        <family val="2"/>
        <scheme val="minor"/>
      </rPr>
      <t xml:space="preserve">
Electrification:</t>
    </r>
    <r>
      <rPr>
        <sz val="10"/>
        <rFont val="Arial"/>
        <family val="2"/>
        <scheme val="minor"/>
      </rPr>
      <t xml:space="preserve"> Addressing climate change will drive coordinated efforts for large scale electrification in the mining industry. Opportunities to replace a significant volume of fossil fuels on our mine sites will result in lowering energy costs and emissions. Additionally, if renewable electricity is consumed, the greenhouse-gas emissions lower significantly.
</t>
    </r>
    <r>
      <rPr>
        <b/>
        <sz val="10"/>
        <rFont val="Arial"/>
        <family val="2"/>
        <scheme val="minor"/>
      </rPr>
      <t>Solar and battery:</t>
    </r>
    <r>
      <rPr>
        <sz val="10"/>
        <rFont val="Arial"/>
        <family val="2"/>
        <scheme val="minor"/>
      </rPr>
      <t xml:space="preserve"> In all three climate scenarios, large-scale solar and battery is expected to perform well as a micro-grid energy solution that is becoming increasingly commercially viable to support decarbonisation. MinRes can reduce its operational reliance on diesel power plants through solar, while reducing costs and increasing reliability of energy supply. In September 2020, MinRes acquired Wonmunna iron ore mine, and with consideration of a carbon price, has commenced rollout of a 2.1MW solar array along with a battery storage facility, to be commissioned in under two years from project onboarding.
</t>
    </r>
    <r>
      <rPr>
        <b/>
        <sz val="10"/>
        <rFont val="Arial"/>
        <family val="2"/>
        <scheme val="minor"/>
      </rPr>
      <t xml:space="preserve">Energy storage: </t>
    </r>
    <r>
      <rPr>
        <sz val="10"/>
        <rFont val="Arial"/>
        <family val="2"/>
        <scheme val="minor"/>
      </rPr>
      <t xml:space="preserve">Renewable energy technology and electric vehicles will drive increased battery demand for energy storage under both the Net Zero Trajectory and Paris Aligned pathway scenarios. Energy storage supports solar and wind power enabling full potential gains of the energy generated. As the world’s demand for electric vehicles and energy storage grows, this could increase demand for MinRes’ lithium product which has a significant application in batteries.
</t>
    </r>
    <r>
      <rPr>
        <b/>
        <sz val="10"/>
        <rFont val="Arial"/>
        <family val="2"/>
        <scheme val="minor"/>
      </rPr>
      <t xml:space="preserve">Hydrogen: </t>
    </r>
    <r>
      <rPr>
        <sz val="10"/>
        <rFont val="Arial"/>
        <family val="2"/>
        <scheme val="minor"/>
      </rPr>
      <t xml:space="preserve">Renewable hydrogen-based fuels are projected to form part of Australia’s energy mix to help drive down emissions and provide an opportunity to build a competitive export industry. The Low Emissions Technology Statement has set the goal for hydrogen production below AUD$2 per kilogram and the Government’s National Hydrogen Strategy sets the vision for commercial renewable hydrogen exports by 2030. As technology evolves, MinRes will canvas opportunities to adopt new technology once commercial scalability has been achieved.
</t>
    </r>
    <r>
      <rPr>
        <b/>
        <sz val="10"/>
        <rFont val="Arial"/>
        <family val="2"/>
        <scheme val="minor"/>
      </rPr>
      <t>Wind power:</t>
    </r>
    <r>
      <rPr>
        <sz val="10"/>
        <rFont val="Arial"/>
        <family val="2"/>
        <scheme val="minor"/>
      </rPr>
      <t xml:space="preserve"> Is currently one of the most cost-effective sources of large-scale renewable energy. Potential opportunities exist for MinRes to advance into this sector of renewables with onboarding of future assets.
</t>
    </r>
    <r>
      <rPr>
        <b/>
        <sz val="10"/>
        <rFont val="Arial"/>
        <family val="2"/>
        <scheme val="minor"/>
      </rPr>
      <t>Geothermal:</t>
    </r>
    <r>
      <rPr>
        <sz val="10"/>
        <rFont val="Arial"/>
        <family val="2"/>
        <scheme val="minor"/>
      </rPr>
      <t xml:space="preserve"> Provides an opportunity for baseload power sourced from the production of hot water from sedimentary aquifers at depth, where production can be sustained over time. Geothermal is an emerging industry in Australia. It has been estimated Australia’s total energy requirements for 26,000 years could be supplied by one per cent of the geothermal resources at less than five kilometres in depth and at temperatures greater than 150°C (Geoscience Australia, 2021) .
</t>
    </r>
  </si>
  <si>
    <r>
      <rPr>
        <sz val="10"/>
        <rFont val="Symbol"/>
        <family val="1"/>
        <charset val="2"/>
      </rPr>
      <t>·</t>
    </r>
    <r>
      <rPr>
        <sz val="6.8"/>
        <rFont val="Symbol"/>
        <family val="1"/>
        <charset val="2"/>
      </rPr>
      <t xml:space="preserve"> </t>
    </r>
    <r>
      <rPr>
        <sz val="10"/>
        <rFont val="Arial"/>
        <family val="2"/>
        <scheme val="minor"/>
      </rPr>
      <t>Reduction in operation costs</t>
    </r>
    <r>
      <rPr>
        <sz val="8.5"/>
        <rFont val="Symbol"/>
        <family val="1"/>
        <charset val="2"/>
      </rPr>
      <t xml:space="preserve">
</t>
    </r>
    <r>
      <rPr>
        <sz val="10"/>
        <rFont val="Symbol"/>
        <family val="1"/>
        <charset val="2"/>
      </rPr>
      <t>·</t>
    </r>
    <r>
      <rPr>
        <sz val="10"/>
        <rFont val="Arial"/>
        <family val="2"/>
        <scheme val="minor"/>
      </rPr>
      <t xml:space="preserve"> Increased productivity</t>
    </r>
  </si>
  <si>
    <t xml:space="preserve">Products and services </t>
  </si>
  <si>
    <r>
      <rPr>
        <sz val="10"/>
        <color theme="1"/>
        <rFont val="Symbol"/>
        <family val="1"/>
        <charset val="2"/>
      </rPr>
      <t>·</t>
    </r>
    <r>
      <rPr>
        <sz val="8"/>
        <color theme="1"/>
        <rFont val="Arial"/>
        <family val="2"/>
      </rPr>
      <t xml:space="preserve"> </t>
    </r>
    <r>
      <rPr>
        <sz val="10"/>
        <color theme="1"/>
        <rFont val="Arial"/>
        <family val="2"/>
        <scheme val="minor"/>
      </rPr>
      <t xml:space="preserve">Net Zero Trajectory (More likely)
</t>
    </r>
    <r>
      <rPr>
        <sz val="10"/>
        <color theme="1"/>
        <rFont val="Symbol"/>
        <family val="1"/>
        <charset val="2"/>
      </rPr>
      <t>·</t>
    </r>
    <r>
      <rPr>
        <sz val="8"/>
        <color theme="1"/>
        <rFont val="Arial"/>
        <family val="2"/>
      </rPr>
      <t xml:space="preserve"> </t>
    </r>
    <r>
      <rPr>
        <sz val="10"/>
        <color theme="1"/>
        <rFont val="Arial"/>
        <family val="2"/>
        <scheme val="minor"/>
      </rPr>
      <t xml:space="preserve">Paris Aligned (Likely)
</t>
    </r>
    <r>
      <rPr>
        <sz val="10"/>
        <color theme="1"/>
        <rFont val="Symbol"/>
        <family val="1"/>
        <charset val="2"/>
      </rPr>
      <t>·</t>
    </r>
    <r>
      <rPr>
        <sz val="8"/>
        <color theme="1"/>
        <rFont val="Arial"/>
        <family val="2"/>
      </rPr>
      <t xml:space="preserve"> </t>
    </r>
    <r>
      <rPr>
        <sz val="10"/>
        <color theme="1"/>
        <rFont val="Arial"/>
        <family val="2"/>
        <scheme val="minor"/>
      </rPr>
      <t>Current Trajectory (Less likely)</t>
    </r>
  </si>
  <si>
    <r>
      <t>Natural gas/LNG:</t>
    </r>
    <r>
      <rPr>
        <sz val="10"/>
        <rFont val="Arial"/>
        <family val="2"/>
        <scheme val="minor"/>
      </rPr>
      <t xml:space="preserve"> Our short-term transitionary decarbonisation efforts will include gas alternatives. Our wholly owned subsidiary, Energy Resources Limited (ERL), continues to identify and explore opportunities to develop and secure low-cost gas solutions to support the growth and development of MinRes and the broader resource industry and communities in Western Australia
</t>
    </r>
    <r>
      <rPr>
        <b/>
        <sz val="10"/>
        <rFont val="Arial"/>
        <family val="2"/>
        <scheme val="minor"/>
      </rPr>
      <t xml:space="preserve">Demand for lower carbon goods and services: </t>
    </r>
    <r>
      <rPr>
        <sz val="10"/>
        <rFont val="Arial"/>
        <family val="2"/>
        <scheme val="minor"/>
      </rPr>
      <t xml:space="preserve">As the world transitions to a lower-emission economy, the drive for resource and carbon efficiency will increase the demand for alternative light-weight products in mining operations such as carbon fibre mining components. This provides potential for MinRes to identify opportunities to invest in and utilise emerging technologies applicable to the mining sector. MinRes’ portfolio is aimed at enabling a low carbon future with our lithium resources to assist in indirectly reducing energy consumption and environmental impacts. 
MinRes’ Board is committed to no investments in thermal coal.
</t>
    </r>
    <r>
      <rPr>
        <b/>
        <sz val="10"/>
        <rFont val="Arial"/>
        <family val="2"/>
        <scheme val="minor"/>
      </rPr>
      <t>Mining innovation:</t>
    </r>
    <r>
      <rPr>
        <sz val="10"/>
        <rFont val="Arial"/>
        <family val="2"/>
        <scheme val="minor"/>
      </rPr>
      <t xml:space="preserve"> MinRes has a strong internal capability across business divisions to be able to implement highly technical solutions. Leveraging understanding of the requirements of a net zero transition will support the provision of services to brownfields and new greenfield clients, while continuing to drive innovation through our carbon fibre technologies, our NextGen crushing technology and jumbo road train automation.
</t>
    </r>
  </si>
  <si>
    <t xml:space="preserve">Markets </t>
  </si>
  <si>
    <r>
      <t xml:space="preserve">Diversifying our portfolio: </t>
    </r>
    <r>
      <rPr>
        <sz val="10"/>
        <rFont val="Arial"/>
        <family val="2"/>
        <scheme val="minor"/>
      </rPr>
      <t xml:space="preserve">MinRes is well positioned as an enabler of a low-carbon economy, including our lithium operations supporting the transition to a low-carbon future. MinRes is set to benefit from potential additional demand projected under all scenarios over the next 30 years.
</t>
    </r>
    <r>
      <rPr>
        <b/>
        <sz val="10"/>
        <rFont val="Arial"/>
        <family val="2"/>
        <scheme val="minor"/>
      </rPr>
      <t>Carbon pricing:</t>
    </r>
    <r>
      <rPr>
        <sz val="10"/>
        <rFont val="Arial"/>
        <family val="2"/>
        <scheme val="minor"/>
      </rPr>
      <t xml:space="preserve"> In response to climate change, governments will seek to reduce emissions from industry through the implementation of rapidly rising carbon pricing mechanisms, such as emission trading schemes or a carbon tax. MinRes anticipates adoption will be accelerated under a Net Zero Trajectory scenario. While there is a level of risk assumed under different carbon pricing and regulatory scenarios, such as those described in Table XX, the opportunity exists to improve MinRes’ competitive position given our GHG emissions performance compared to our peers and our practical strategy in place to enable net zero by 2050.
</t>
    </r>
  </si>
  <si>
    <t xml:space="preserve">Resilience </t>
  </si>
  <si>
    <r>
      <rPr>
        <b/>
        <sz val="10"/>
        <rFont val="Arial"/>
        <family val="2"/>
        <scheme val="minor"/>
      </rPr>
      <t>Design for net zero:</t>
    </r>
    <r>
      <rPr>
        <sz val="10"/>
        <rFont val="Arial"/>
        <family val="2"/>
        <scheme val="minor"/>
      </rPr>
      <t xml:space="preserve"> Planned greenfield operations dominate MinRes’ future emissions profile and commissioning these new operations provides a unique opportunity to design them as ‘net zero ready’. Early consideration of future potential infrastructure and operational characteristics required for a net zero mine prevents the lock-in of high emissions equipment. 
Insights from the energy analysis at MinRes’ existing sites, applied to our planned greenfield sites where the design can be modified to optimise the energy use and productivity, provides an opportunity for MinRes to increase resilience of its operations and services under a changing climate. This may result in enhanced competitive advantage over the long term and reduced capital expenditure on climate change adaptation.</t>
    </r>
  </si>
  <si>
    <r>
      <t xml:space="preserve">· </t>
    </r>
    <r>
      <rPr>
        <sz val="10"/>
        <rFont val="Arial"/>
        <family val="2"/>
        <scheme val="minor"/>
      </rPr>
      <t xml:space="preserve">Diversification of revenue streams </t>
    </r>
  </si>
  <si>
    <t>ENERGY CONSUMPTION</t>
  </si>
  <si>
    <t xml:space="preserve">Non-renewable fuel consumption </t>
  </si>
  <si>
    <t>GJ</t>
  </si>
  <si>
    <t>MWh</t>
  </si>
  <si>
    <t>% Total energy consumption</t>
  </si>
  <si>
    <t>Diesel fuel - non-transport (excavators, cranes, forklifts)</t>
  </si>
  <si>
    <t>Diesel fuel - electricity generation</t>
  </si>
  <si>
    <t>Diesel fuel - transport</t>
  </si>
  <si>
    <t>Diesel - explosives</t>
  </si>
  <si>
    <t>LNG</t>
  </si>
  <si>
    <t>Petrol</t>
  </si>
  <si>
    <t>Oils and greases</t>
  </si>
  <si>
    <t>Non-lubricant oils</t>
  </si>
  <si>
    <t>Total non-renewable fuel consumption</t>
  </si>
  <si>
    <t xml:space="preserve">Electricity consumption </t>
  </si>
  <si>
    <t>Purchased electricity consumption</t>
  </si>
  <si>
    <t>Self-generated solar PV electricity consumption</t>
  </si>
  <si>
    <t>Total electricity consumption</t>
  </si>
  <si>
    <t>Electricity sold</t>
  </si>
  <si>
    <t>Gross solar PV self-generation</t>
  </si>
  <si>
    <t xml:space="preserve">Self-generated solar PV electricity not consumed </t>
  </si>
  <si>
    <t>Solar PV electricity sold</t>
  </si>
  <si>
    <r>
      <rPr>
        <vertAlign val="superscript"/>
        <sz val="8"/>
        <color theme="1"/>
        <rFont val="Arial"/>
        <family val="2"/>
      </rPr>
      <t>2</t>
    </r>
    <r>
      <rPr>
        <sz val="8"/>
        <color theme="1"/>
        <rFont val="Arial"/>
        <family val="2"/>
      </rPr>
      <t xml:space="preserve"> As a result of rounding, figures for individual fuel types may not add up to the stated total.   </t>
    </r>
  </si>
  <si>
    <t>Other non-renewable fuel consumption</t>
  </si>
  <si>
    <r>
      <t>Generation that is consumed by organisation</t>
    </r>
    <r>
      <rPr>
        <sz val="8"/>
        <color theme="1"/>
        <rFont val="Arial"/>
        <family val="2"/>
      </rPr>
      <t>3</t>
    </r>
  </si>
  <si>
    <r>
      <rPr>
        <sz val="5"/>
        <rFont val="Arial"/>
        <family val="2"/>
        <scheme val="minor"/>
      </rPr>
      <t>1</t>
    </r>
    <r>
      <rPr>
        <sz val="8"/>
        <rFont val="Arial"/>
        <family val="2"/>
        <scheme val="minor"/>
      </rPr>
      <t xml:space="preserve"> This is total solar PV generation</t>
    </r>
  </si>
  <si>
    <r>
      <rPr>
        <sz val="5"/>
        <rFont val="Arial"/>
        <family val="2"/>
        <scheme val="minor"/>
      </rPr>
      <t xml:space="preserve">2 </t>
    </r>
    <r>
      <rPr>
        <sz val="8"/>
        <rFont val="Arial"/>
        <family val="2"/>
        <scheme val="minor"/>
      </rPr>
      <t>This is solar PV consumed (Total generation - exports)</t>
    </r>
  </si>
  <si>
    <r>
      <rPr>
        <sz val="5"/>
        <rFont val="Arial"/>
        <family val="2"/>
        <scheme val="minor"/>
      </rPr>
      <t>3</t>
    </r>
    <r>
      <rPr>
        <sz val="8"/>
        <rFont val="Arial"/>
        <family val="2"/>
        <scheme val="minor"/>
      </rPr>
      <t xml:space="preserve"> This includes onsite generation (non-renewable) plus solar PV consumed by organisation</t>
    </r>
  </si>
  <si>
    <r>
      <rPr>
        <sz val="5"/>
        <color rgb="FF000000"/>
        <rFont val="Arial"/>
        <family val="2"/>
      </rPr>
      <t>4</t>
    </r>
    <r>
      <rPr>
        <sz val="8"/>
        <color rgb="FF000000"/>
        <rFont val="Arial"/>
        <family val="2"/>
      </rPr>
      <t xml:space="preserve"> This includes onsite generation (non-renewable) plus solar PV gross generation (before export). The organisation has nill generation or consumption of heat, steam and cooling.</t>
    </r>
  </si>
  <si>
    <t>Electricity</t>
  </si>
  <si>
    <t>GREENHOUSE GAS EMISSIONS</t>
  </si>
  <si>
    <t>kWh</t>
  </si>
  <si>
    <t>KWh</t>
  </si>
  <si>
    <t>SASB | EM-MM-110a.1. Greenhouse Gas</t>
  </si>
  <si>
    <t>Note: emissions are not inclusive of Wodgina in accordance with the Clean Energy Regulations and our JV arrangement.</t>
  </si>
  <si>
    <r>
      <t>We use emission factors disclosed in the Australian National Greenhouse and Energy Reporting (Measurement) Determination, 2008 made under subsection 10(3) of the National Greenhouse and Energy Reporting (NGER) Act 2007. The emission factors applied are for metric tonnes of carbon dioxide equivalent, including the greenhouse gases CO</t>
    </r>
    <r>
      <rPr>
        <vertAlign val="subscript"/>
        <sz val="8"/>
        <color theme="1"/>
        <rFont val="Arial"/>
        <family val="2"/>
      </rPr>
      <t>2</t>
    </r>
    <r>
      <rPr>
        <sz val="8"/>
        <color theme="1"/>
        <rFont val="Arial"/>
        <family val="2"/>
      </rPr>
      <t>, CH</t>
    </r>
    <r>
      <rPr>
        <vertAlign val="subscript"/>
        <sz val="8"/>
        <color theme="1"/>
        <rFont val="Arial"/>
        <family val="2"/>
      </rPr>
      <t>4</t>
    </r>
    <r>
      <rPr>
        <sz val="8"/>
        <color theme="1"/>
        <rFont val="Arial"/>
        <family val="2"/>
      </rPr>
      <t xml:space="preserve"> and N</t>
    </r>
    <r>
      <rPr>
        <vertAlign val="subscript"/>
        <sz val="8"/>
        <color theme="1"/>
        <rFont val="Arial"/>
        <family val="2"/>
      </rPr>
      <t>2</t>
    </r>
    <r>
      <rPr>
        <sz val="8"/>
        <color theme="1"/>
        <rFont val="Arial"/>
        <family val="2"/>
      </rPr>
      <t>O.
Global Warming Potential (GWP) values are defined in the NGER Regulations, 2008 based on the 100-year GWP timeframe referenced in the Intergovernmental Panel on Climate Change’s (IPCC) 2007 Fourth Assessment Report. No biogenic CO</t>
    </r>
    <r>
      <rPr>
        <vertAlign val="subscript"/>
        <sz val="8"/>
        <color theme="1"/>
        <rFont val="Arial"/>
        <family val="2"/>
      </rPr>
      <t xml:space="preserve">2 </t>
    </r>
    <r>
      <rPr>
        <sz val="8"/>
        <color theme="1"/>
        <rFont val="Arial"/>
        <family val="2"/>
      </rPr>
      <t>emissions have been included in our Scope 1 GHG emissions, while Scope 2 GHG emissions are calculated using a location-based approach.</t>
    </r>
  </si>
  <si>
    <r>
      <t>Carbon Dioxide (CO</t>
    </r>
    <r>
      <rPr>
        <sz val="8"/>
        <color rgb="FF000000"/>
        <rFont val="Arial"/>
        <family val="2"/>
      </rPr>
      <t>2)</t>
    </r>
  </si>
  <si>
    <t>Methane (CH4)</t>
  </si>
  <si>
    <t>Nitrous Oxide (N2O)</t>
  </si>
  <si>
    <t>Hydrofluorocarbons (HFCs)</t>
  </si>
  <si>
    <t>Perfluorocarbons (PFCs)</t>
  </si>
  <si>
    <t>Sulfur Hexafluoride (SF6)</t>
  </si>
  <si>
    <t>Nitrogen Trifluoride (NF3)</t>
  </si>
  <si>
    <t xml:space="preserve">Scope 1 </t>
  </si>
  <si>
    <t xml:space="preserve">Scope 2 </t>
  </si>
  <si>
    <t xml:space="preserve">Longitude </t>
  </si>
  <si>
    <t>Barrington Street (Carbonart)</t>
  </si>
  <si>
    <t>Bungaroo South Exploration</t>
  </si>
  <si>
    <t>Carina Rail Transport</t>
  </si>
  <si>
    <t>Corporate Head Office (Applecross)</t>
  </si>
  <si>
    <t>Corporate Head Office (Osborne Park)</t>
  </si>
  <si>
    <t>Jackson 4 Operations</t>
  </si>
  <si>
    <t>Ken's Bore</t>
  </si>
  <si>
    <t>Koolyanobbing Mine Operations</t>
  </si>
  <si>
    <t>Kumina Project</t>
  </si>
  <si>
    <t>Kwinana (Crushing)</t>
  </si>
  <si>
    <t>Kwinana Workshop</t>
  </si>
  <si>
    <t>Lockyer Deep</t>
  </si>
  <si>
    <t>Mango Yard</t>
  </si>
  <si>
    <t>Mt Richardson</t>
  </si>
  <si>
    <t>Parker Range</t>
  </si>
  <si>
    <t>Red Gully Processing Facility</t>
  </si>
  <si>
    <t>Resource Development Group</t>
  </si>
  <si>
    <t>Wellard Street Storage</t>
  </si>
  <si>
    <t>Scope 1</t>
  </si>
  <si>
    <t>Scope 2</t>
  </si>
  <si>
    <t>Total emissions</t>
  </si>
  <si>
    <t>Iron Ore</t>
  </si>
  <si>
    <t xml:space="preserve">Lithium </t>
  </si>
  <si>
    <t>GRI 305-4 | GHG emissions intensity</t>
  </si>
  <si>
    <t>Tonnes Material Mined (TMM)</t>
  </si>
  <si>
    <t>GHG intensity: tCO2e/ TMM (wet metric kt)</t>
  </si>
  <si>
    <t xml:space="preserve">Number of Initiatives </t>
  </si>
  <si>
    <t xml:space="preserve">Scope </t>
  </si>
  <si>
    <t xml:space="preserve">Commentary </t>
  </si>
  <si>
    <t>CCS, Geothermal, battery/electrification of roadtrains, LNG/Electric Haul Packs</t>
  </si>
  <si>
    <t>To be implemented</t>
  </si>
  <si>
    <t>Onslow Solar (5+1.15 MW), Wind</t>
  </si>
  <si>
    <t>1 &amp; 2</t>
  </si>
  <si>
    <t>Technology Area</t>
  </si>
  <si>
    <t>Description</t>
  </si>
  <si>
    <t>Hazer Synthetic Graphite Production</t>
  </si>
  <si>
    <t>Pilot demonstration</t>
  </si>
  <si>
    <t>Synthetic Zeolite Manufacture</t>
  </si>
  <si>
    <t>Next Gen Portable and Modular Crushing Technology</t>
  </si>
  <si>
    <t xml:space="preserve">Development of New Spodumene Processing Techniques for Improved Efficiency </t>
  </si>
  <si>
    <t>Small-scale commercial deployment</t>
  </si>
  <si>
    <t xml:space="preserve">CULTURAL HERITAGE </t>
  </si>
  <si>
    <t>No. of CAT sessions held</t>
  </si>
  <si>
    <t xml:space="preserve">No. reportable heritage incidents </t>
  </si>
  <si>
    <t>RECONCILIATION ACTION PLAN</t>
  </si>
  <si>
    <t>No.</t>
  </si>
  <si>
    <t>Action</t>
  </si>
  <si>
    <t>Deliverable</t>
  </si>
  <si>
    <t xml:space="preserve">Timeline </t>
  </si>
  <si>
    <t>Responsibility</t>
  </si>
  <si>
    <t>RELATIONSHIPS</t>
  </si>
  <si>
    <t>Establish and strengthen mutually beneficial relationships with Aboriginal and Torres Strait Islander stakeholders and organisations</t>
  </si>
  <si>
    <t>Identify Aboriginal and Torres Strait Islander stakeholders and organisations within our local area or sphere of influence</t>
  </si>
  <si>
    <t>General Manager Communities and Heritage</t>
  </si>
  <si>
    <t>Research best practice and principles that support partnerships with Aboriginal and Torres Strait Islander stakeholders and organisations</t>
  </si>
  <si>
    <t>Principal Indigenous Engagement</t>
  </si>
  <si>
    <t>Build relationships through celebrating National Reconciliation Week (NRW)</t>
  </si>
  <si>
    <t>Circulate Reconciliation Australia’s NRW resources and reconciliation materials to our staff</t>
  </si>
  <si>
    <t>General Manager Communications</t>
  </si>
  <si>
    <t>RAP Working Group members to participate in an external NRW event</t>
  </si>
  <si>
    <t>27 May – 3 June 2022</t>
  </si>
  <si>
    <t>Encourage and support MinRes staff and senior leaders to participate in at least one external event to recognise and celebrate NRW</t>
  </si>
  <si>
    <t>27 May – 3 June</t>
  </si>
  <si>
    <t>Executive General Manager Project Services</t>
  </si>
  <si>
    <t>Promote reconciliation through our sphere of influence</t>
  </si>
  <si>
    <t>Communicate our commitment to reconciliation to all staff</t>
  </si>
  <si>
    <t>Identify external stakeholders that our organisation can engage with on our reconciliation journey</t>
  </si>
  <si>
    <t>Identify Reconciliation Australia and other like-minded organisations that we could approach to collaborate with on our reconciliation journey</t>
  </si>
  <si>
    <t>Promote positive race relations through anti-discrimination strategies</t>
  </si>
  <si>
    <t>Research best practice race relations and anti-discrimination policies and implement as part of a fit for purpose plan for MinRes</t>
  </si>
  <si>
    <t>General Manager Human Resources</t>
  </si>
  <si>
    <t>Conduct a review of HR policies and procedures to identify existing antidiscrimination provisions, and future needs</t>
  </si>
  <si>
    <t>RESPECT</t>
  </si>
  <si>
    <t>Increase understanding, value and recognition of Aboriginal and Torres Strait Islander cultures, histories, knowledge and rights through cultural learning</t>
  </si>
  <si>
    <t>Develop a business case and implement site specific Cultural Awareness training to increase understanding, value and recognition of Aboriginal and Torres Strait Islander cultures, histories, knowledge and rights within our organisation</t>
  </si>
  <si>
    <t>Conduct a review of cultural learning needs within our organisation</t>
  </si>
  <si>
    <t>Demonstrate respect to Aboriginal and Torres Strait Islander peoples by observing cultural protocols</t>
  </si>
  <si>
    <t>Develop an understanding of the local Traditional Owners or Custodians of the lands and waters within our organisations operational area</t>
  </si>
  <si>
    <t>Increase staff understanding of the purpose and significance behind cultural protocols, including Acknowledgement of Country and Welcome to Country protocols through Cultural Awareness training and by investigating other opportunities</t>
  </si>
  <si>
    <t>Build respect for Aboriginal and Torres Strait Islander cultures and histories by celebrating NAIDOC Week</t>
  </si>
  <si>
    <t>Raise awareness and share information among our staff about the meaning of NAIDOC Week</t>
  </si>
  <si>
    <t>Community Engagement Officer</t>
  </si>
  <si>
    <t>Introduce our staff to NAIDOC Week by promoting external events in the local areas in which we operate</t>
  </si>
  <si>
    <t>RAP Working Group to participate in an external NAIDOC Week event and share this engagement in a meaningful way with MinRes staff</t>
  </si>
  <si>
    <t>OPPORTUNITIES</t>
  </si>
  <si>
    <t>Improve employment outcomes by increasing Aboriginal and Torres Strait Islander recruitment, retention and professional development</t>
  </si>
  <si>
    <t>Develop a business case for Aboriginal and Torres Strait Islander employment within our organisation</t>
  </si>
  <si>
    <t>Build understanding and gather more information of current Aboriginal and Torres Strait Islander staffing to inform and develop a future employment and professional development opportunities plan</t>
  </si>
  <si>
    <t>Increase Aboriginal and Torres Strait Islander supplier diversity to support improved economic and social outcomes</t>
  </si>
  <si>
    <t>Develop a business case for procurement from Aboriginal and Torres Strait Islander owned businesses</t>
  </si>
  <si>
    <t>Principal Sustainable Procurement</t>
  </si>
  <si>
    <t>Investigate Supply Nation membership and evaluate the benefits this membership would bring to MinRes</t>
  </si>
  <si>
    <t>Establish and maintain an effective RAP Working Group (RWG) to drive governance of the RAP</t>
  </si>
  <si>
    <t>Form a RWG to govern and lead RAP implementation</t>
  </si>
  <si>
    <t>Draft a Terms of Reference for the RWG</t>
  </si>
  <si>
    <t>Establish Aboriginal and Torres Strait Islander representation on the RWG</t>
  </si>
  <si>
    <t>Provide appropriate support for effective implementation of RAP commitments</t>
  </si>
  <si>
    <t>Define, budget and procure resource needs for RAP implementation</t>
  </si>
  <si>
    <t>Executive General Manager Energy</t>
  </si>
  <si>
    <t>Engage senior leaders in the delivery of RAP commitments</t>
  </si>
  <si>
    <t>Define and implement appropriate systems and capability to track, measure and report on RAP commitments</t>
  </si>
  <si>
    <t>Build accountability and transparency through reporting RAP achievements, challenges and learnings both internally and externally</t>
  </si>
  <si>
    <t>Complete and submit the annual RAP Impact Measurement Questionnaire to Reconciliation Australia</t>
  </si>
  <si>
    <t>Sustainability Manager</t>
  </si>
  <si>
    <t>Report RAP progress in MinRes’ annual Sustainability Report and celebrate key milestones with staff</t>
  </si>
  <si>
    <t>Continue our reconciliation journey by developing our next RAP</t>
  </si>
  <si>
    <t>Register via Reconciliation Australia’s website to begin developing our next RAP</t>
  </si>
  <si>
    <t xml:space="preserve">SOCIAL </t>
  </si>
  <si>
    <t>Community Contributions (Million AUD)</t>
  </si>
  <si>
    <t>FY19
AUD Million</t>
  </si>
  <si>
    <t>FY20
AUD Million</t>
  </si>
  <si>
    <r>
      <t xml:space="preserve">FY21 </t>
    </r>
    <r>
      <rPr>
        <vertAlign val="superscript"/>
        <sz val="11"/>
        <color theme="0"/>
        <rFont val="Arial"/>
        <family val="2"/>
      </rPr>
      <t xml:space="preserve">
</t>
    </r>
    <r>
      <rPr>
        <b/>
        <sz val="11"/>
        <color theme="0"/>
        <rFont val="Arial"/>
        <family val="2"/>
      </rPr>
      <t>AUD Million</t>
    </r>
  </si>
  <si>
    <r>
      <t>FY22</t>
    </r>
    <r>
      <rPr>
        <vertAlign val="superscript"/>
        <sz val="11"/>
        <color theme="0"/>
        <rFont val="Arial"/>
        <family val="2"/>
      </rPr>
      <t xml:space="preserve">
</t>
    </r>
    <r>
      <rPr>
        <b/>
        <sz val="11"/>
        <color theme="0"/>
        <rFont val="Arial"/>
        <family val="2"/>
      </rPr>
      <t>AUD Million</t>
    </r>
  </si>
  <si>
    <t xml:space="preserve">Value Generated </t>
  </si>
  <si>
    <t>Revenue</t>
  </si>
  <si>
    <t>Payment to federal, state and local governments</t>
  </si>
  <si>
    <t>Employee wages and benefits paid</t>
  </si>
  <si>
    <t xml:space="preserve">Community contributions </t>
  </si>
  <si>
    <t>Payments to suppliers and subcontractors</t>
  </si>
  <si>
    <t>Investment in infrastructure and exploration and innovation</t>
  </si>
  <si>
    <t xml:space="preserve">Financing costs </t>
  </si>
  <si>
    <t>GRI 415-1 | Political Contributions</t>
  </si>
  <si>
    <t xml:space="preserve">FY19
AUD </t>
  </si>
  <si>
    <t xml:space="preserve">FY20
AUD </t>
  </si>
  <si>
    <r>
      <t xml:space="preserve">FY21 </t>
    </r>
    <r>
      <rPr>
        <vertAlign val="superscript"/>
        <sz val="11"/>
        <color theme="0"/>
        <rFont val="Arial"/>
        <family val="2"/>
      </rPr>
      <t xml:space="preserve">
</t>
    </r>
    <r>
      <rPr>
        <b/>
        <sz val="11"/>
        <color theme="0"/>
        <rFont val="Arial"/>
        <family val="2"/>
      </rPr>
      <t>AUD</t>
    </r>
  </si>
  <si>
    <r>
      <t>FY22</t>
    </r>
    <r>
      <rPr>
        <vertAlign val="superscript"/>
        <sz val="11"/>
        <color theme="0"/>
        <rFont val="Arial"/>
        <family val="2"/>
      </rPr>
      <t xml:space="preserve">
</t>
    </r>
    <r>
      <rPr>
        <b/>
        <sz val="11"/>
        <color theme="0"/>
        <rFont val="Arial"/>
        <family val="2"/>
      </rPr>
      <t xml:space="preserve">AUD </t>
    </r>
  </si>
  <si>
    <t>Australian Labor Party</t>
  </si>
  <si>
    <t>Liberal Party of Australia (WA) Inc</t>
  </si>
  <si>
    <t>National Party of Australia (WA)</t>
  </si>
  <si>
    <t>CAREER ENTRY PATHWAYS</t>
  </si>
  <si>
    <t xml:space="preserve">At MinRes, our people are the foundation of our business and are instrumental to our ongoing growth and success. It is critical to our business to identify, attract and retain high quality talent to help us meet our objectives. We work to build organisational capacity by ensuring our people are treated fairly, have access to career development opportunities and have a positive employee experience. </t>
  </si>
  <si>
    <t xml:space="preserve">Gender </t>
  </si>
  <si>
    <t xml:space="preserve">Male </t>
  </si>
  <si>
    <t xml:space="preserve">Identifies as </t>
  </si>
  <si>
    <t xml:space="preserve">Does not identify </t>
  </si>
  <si>
    <t xml:space="preserve">Apprentices </t>
  </si>
  <si>
    <t xml:space="preserve">Trainees </t>
  </si>
  <si>
    <t xml:space="preserve">Graduates </t>
  </si>
  <si>
    <t>Trade Upgrades</t>
  </si>
  <si>
    <t>Latitude</t>
  </si>
  <si>
    <t>Under investigation</t>
  </si>
  <si>
    <t>Implementation commenced</t>
  </si>
  <si>
    <t>Wonmunna Solar, Autonomous Road Trains, Walter Drive Solar</t>
  </si>
  <si>
    <t xml:space="preserve">GRI 302-1 | Energy consumption within the organisation </t>
  </si>
  <si>
    <r>
      <t>Total net energy consumption with the organisation</t>
    </r>
    <r>
      <rPr>
        <b/>
        <vertAlign val="superscript"/>
        <sz val="11"/>
        <color rgb="FFFFFFFF"/>
        <rFont val="Arial"/>
        <family val="2"/>
      </rPr>
      <t>2</t>
    </r>
  </si>
  <si>
    <r>
      <rPr>
        <vertAlign val="superscript"/>
        <sz val="8"/>
        <color rgb="FF000000"/>
        <rFont val="Arial"/>
        <family val="2"/>
      </rPr>
      <t>1</t>
    </r>
    <r>
      <rPr>
        <sz val="8"/>
        <color rgb="FF000000"/>
        <rFont val="Arial"/>
        <family val="2"/>
      </rPr>
      <t xml:space="preserve"> Natural gas is not reported in FY21 due to a change in the operational control of Wodgina. FY22 Natural Gas related to pipeline natural gas for 20 Walters Drive</t>
    </r>
  </si>
  <si>
    <r>
      <rPr>
        <vertAlign val="superscript"/>
        <sz val="8"/>
        <color rgb="FF000000"/>
        <rFont val="Arial"/>
        <family val="2"/>
      </rPr>
      <t>3</t>
    </r>
    <r>
      <rPr>
        <sz val="8"/>
        <color rgb="FF000000"/>
        <rFont val="Arial"/>
        <family val="2"/>
      </rPr>
      <t xml:space="preserve"> Consumption of fuel excludes feedstocks and is in higher heating value (HHV)</t>
    </r>
  </si>
  <si>
    <t xml:space="preserve">Contractor </t>
  </si>
  <si>
    <t xml:space="preserve">Other </t>
  </si>
  <si>
    <t>Employee</t>
  </si>
  <si>
    <t>Employees include permanent part time, permanent full time, fixed-term part time, fixed-term full time and casual</t>
  </si>
  <si>
    <t>Contractors</t>
  </si>
  <si>
    <r>
      <t>Employee</t>
    </r>
    <r>
      <rPr>
        <vertAlign val="superscript"/>
        <sz val="11"/>
        <rFont val="Arial"/>
        <family val="2"/>
      </rPr>
      <t>1</t>
    </r>
  </si>
  <si>
    <r>
      <t>Employee</t>
    </r>
    <r>
      <rPr>
        <vertAlign val="superscript"/>
        <sz val="11"/>
        <color theme="1"/>
        <rFont val="Arial"/>
        <family val="2"/>
      </rPr>
      <t>1</t>
    </r>
  </si>
  <si>
    <t>Category 2</t>
  </si>
  <si>
    <t xml:space="preserve">Category 2 </t>
  </si>
  <si>
    <t xml:space="preserve">Category 3 </t>
  </si>
  <si>
    <t xml:space="preserve">Category 1 </t>
  </si>
  <si>
    <t xml:space="preserve">Groundwater </t>
  </si>
  <si>
    <t>Note: MinRes has previously reported water metrics in abstraction volumes, FY21 we have updated to reporting as water withdrawal.</t>
  </si>
  <si>
    <t xml:space="preserve">MinRes has 0 operations (0%) where artisanal and small scale mining (ASM) takes place on, or adjacent to the site. </t>
  </si>
  <si>
    <r>
      <rPr>
        <sz val="10"/>
        <rFont val="Symbol"/>
        <family val="1"/>
        <charset val="2"/>
      </rPr>
      <t>·</t>
    </r>
    <r>
      <rPr>
        <sz val="10"/>
        <rFont val="Arial"/>
        <family val="2"/>
      </rPr>
      <t xml:space="preserve"> </t>
    </r>
    <r>
      <rPr>
        <sz val="10"/>
        <rFont val="Arial"/>
        <family val="2"/>
        <scheme val="minor"/>
      </rPr>
      <t xml:space="preserve">Current Trajectory (More likely)
</t>
    </r>
    <r>
      <rPr>
        <sz val="10"/>
        <rFont val="Symbol"/>
        <family val="1"/>
        <charset val="2"/>
      </rPr>
      <t>·</t>
    </r>
    <r>
      <rPr>
        <sz val="10"/>
        <rFont val="Arial"/>
        <family val="2"/>
      </rPr>
      <t xml:space="preserve"> </t>
    </r>
    <r>
      <rPr>
        <sz val="10"/>
        <rFont val="Arial"/>
        <family val="2"/>
        <scheme val="minor"/>
      </rPr>
      <t xml:space="preserve">Paris Aligned (Likely)
</t>
    </r>
    <r>
      <rPr>
        <sz val="10"/>
        <rFont val="Symbol"/>
        <family val="1"/>
        <charset val="2"/>
      </rPr>
      <t>·</t>
    </r>
    <r>
      <rPr>
        <sz val="10"/>
        <rFont val="Arial"/>
        <family val="2"/>
      </rPr>
      <t xml:space="preserve"> </t>
    </r>
    <r>
      <rPr>
        <sz val="10"/>
        <rFont val="Arial"/>
        <family val="2"/>
        <scheme val="minor"/>
      </rPr>
      <t>Net Zero Trajectory (Likely)</t>
    </r>
  </si>
  <si>
    <r>
      <rPr>
        <sz val="10"/>
        <color theme="1"/>
        <rFont val="Symbol"/>
        <family val="1"/>
        <charset val="2"/>
      </rPr>
      <t xml:space="preserve">· </t>
    </r>
    <r>
      <rPr>
        <sz val="10"/>
        <color theme="1"/>
        <rFont val="Arial"/>
        <family val="2"/>
        <scheme val="minor"/>
      </rPr>
      <t xml:space="preserve">Increased operating costs and capital costs
</t>
    </r>
    <r>
      <rPr>
        <sz val="10"/>
        <color theme="1"/>
        <rFont val="Symbol"/>
        <family val="1"/>
        <charset val="2"/>
      </rPr>
      <t xml:space="preserve">· </t>
    </r>
    <r>
      <rPr>
        <sz val="10"/>
        <color theme="1"/>
        <rFont val="Arial"/>
        <family val="2"/>
        <scheme val="minor"/>
      </rPr>
      <t xml:space="preserve">Reduced revenue from decreased production capacity 
</t>
    </r>
    <r>
      <rPr>
        <sz val="10"/>
        <color theme="1"/>
        <rFont val="Symbol"/>
        <family val="1"/>
        <charset val="2"/>
      </rPr>
      <t xml:space="preserve">· </t>
    </r>
    <r>
      <rPr>
        <sz val="10"/>
        <color theme="1"/>
        <rFont val="Arial"/>
        <family val="2"/>
        <scheme val="minor"/>
      </rPr>
      <t xml:space="preserve">Reduced revenue and higher costs from negative impacts on employees
</t>
    </r>
    <r>
      <rPr>
        <sz val="10"/>
        <color theme="1"/>
        <rFont val="Symbol"/>
        <family val="1"/>
        <charset val="2"/>
      </rPr>
      <t xml:space="preserve">· </t>
    </r>
    <r>
      <rPr>
        <sz val="10"/>
        <color theme="1"/>
        <rFont val="Arial"/>
        <family val="2"/>
        <scheme val="minor"/>
      </rPr>
      <t xml:space="preserve">Shortened asset mine life
</t>
    </r>
    <r>
      <rPr>
        <sz val="10"/>
        <color theme="1"/>
        <rFont val="Symbol"/>
        <family val="1"/>
        <charset val="2"/>
      </rPr>
      <t xml:space="preserve">· </t>
    </r>
    <r>
      <rPr>
        <sz val="10"/>
        <color theme="1"/>
        <rFont val="Arial"/>
        <family val="2"/>
        <scheme val="minor"/>
      </rPr>
      <t>Increased insurance premiums and potentially reduced availability on assets in high-risk locations</t>
    </r>
  </si>
  <si>
    <r>
      <rPr>
        <sz val="10"/>
        <rFont val="Symbol"/>
        <family val="1"/>
        <charset val="2"/>
      </rPr>
      <t>·</t>
    </r>
    <r>
      <rPr>
        <sz val="10"/>
        <rFont val="Arial"/>
        <family val="2"/>
      </rPr>
      <t xml:space="preserve"> </t>
    </r>
    <r>
      <rPr>
        <sz val="10"/>
        <rFont val="Arial"/>
        <family val="2"/>
        <scheme val="minor"/>
      </rPr>
      <t xml:space="preserve">Current Trajectory (More likely)
</t>
    </r>
    <r>
      <rPr>
        <sz val="10"/>
        <rFont val="Symbol"/>
        <family val="1"/>
        <charset val="2"/>
      </rPr>
      <t>·</t>
    </r>
    <r>
      <rPr>
        <sz val="10"/>
        <rFont val="Arial"/>
        <family val="2"/>
      </rPr>
      <t xml:space="preserve"> </t>
    </r>
    <r>
      <rPr>
        <sz val="10"/>
        <rFont val="Arial"/>
        <family val="2"/>
        <scheme val="minor"/>
      </rPr>
      <t xml:space="preserve">Paris Aligned (Likely)
</t>
    </r>
    <r>
      <rPr>
        <sz val="10"/>
        <rFont val="Symbol"/>
        <family val="1"/>
        <charset val="2"/>
      </rPr>
      <t>·</t>
    </r>
    <r>
      <rPr>
        <sz val="10"/>
        <rFont val="Arial"/>
        <family val="2"/>
      </rPr>
      <t xml:space="preserve"> </t>
    </r>
    <r>
      <rPr>
        <sz val="10"/>
        <rFont val="Arial"/>
        <family val="2"/>
        <scheme val="minor"/>
      </rPr>
      <t>Net Zero Trajectory (Less likely)</t>
    </r>
  </si>
  <si>
    <r>
      <t xml:space="preserve">· </t>
    </r>
    <r>
      <rPr>
        <sz val="10"/>
        <rFont val="Arial"/>
        <family val="2"/>
        <scheme val="minor"/>
      </rPr>
      <t>Increased operating costs and capital costs</t>
    </r>
    <r>
      <rPr>
        <sz val="10"/>
        <rFont val="Symbol"/>
        <family val="1"/>
        <charset val="2"/>
      </rPr>
      <t xml:space="preserve">
· </t>
    </r>
    <r>
      <rPr>
        <sz val="10"/>
        <rFont val="Arial"/>
        <family val="2"/>
        <scheme val="minor"/>
      </rPr>
      <t>Reduced revenue from decreased production capacity</t>
    </r>
    <r>
      <rPr>
        <sz val="10"/>
        <rFont val="Symbol"/>
        <family val="1"/>
        <charset val="2"/>
      </rPr>
      <t xml:space="preserve">
· </t>
    </r>
    <r>
      <rPr>
        <sz val="10"/>
        <rFont val="Arial"/>
        <family val="2"/>
        <scheme val="minor"/>
      </rPr>
      <t xml:space="preserve">Policy and legal risks intensified </t>
    </r>
  </si>
  <si>
    <r>
      <rPr>
        <sz val="10"/>
        <color rgb="FF000000"/>
        <rFont val="Symbol"/>
        <family val="1"/>
        <charset val="2"/>
      </rPr>
      <t>·</t>
    </r>
    <r>
      <rPr>
        <sz val="10"/>
        <color rgb="FF000000"/>
        <rFont val="Arial"/>
        <family val="2"/>
      </rPr>
      <t xml:space="preserve"> </t>
    </r>
    <r>
      <rPr>
        <sz val="10"/>
        <color rgb="FF000000"/>
        <rFont val="Arial"/>
        <family val="2"/>
        <scheme val="minor"/>
      </rPr>
      <t xml:space="preserve">Current Trajectory (More likely)
</t>
    </r>
    <r>
      <rPr>
        <sz val="10"/>
        <color rgb="FF000000"/>
        <rFont val="Symbol"/>
        <family val="1"/>
        <charset val="2"/>
      </rPr>
      <t>·</t>
    </r>
    <r>
      <rPr>
        <sz val="10"/>
        <color rgb="FF000000"/>
        <rFont val="Arial"/>
        <family val="2"/>
      </rPr>
      <t xml:space="preserve"> </t>
    </r>
    <r>
      <rPr>
        <sz val="10"/>
        <color rgb="FF000000"/>
        <rFont val="Arial"/>
        <family val="2"/>
        <scheme val="minor"/>
      </rPr>
      <t xml:space="preserve">Paris Aligned (Likely)
</t>
    </r>
    <r>
      <rPr>
        <sz val="10"/>
        <color rgb="FF000000"/>
        <rFont val="Symbol"/>
        <family val="1"/>
        <charset val="2"/>
      </rPr>
      <t>·</t>
    </r>
    <r>
      <rPr>
        <sz val="10"/>
        <color rgb="FF000000"/>
        <rFont val="Arial"/>
        <family val="2"/>
      </rPr>
      <t xml:space="preserve"> </t>
    </r>
    <r>
      <rPr>
        <sz val="10"/>
        <color rgb="FF000000"/>
        <rFont val="Arial"/>
        <family val="2"/>
        <scheme val="minor"/>
      </rPr>
      <t>Net Zero Trajectory (Less likely)</t>
    </r>
  </si>
  <si>
    <r>
      <t>·</t>
    </r>
    <r>
      <rPr>
        <sz val="10"/>
        <color theme="1"/>
        <rFont val="Arial"/>
        <family val="2"/>
      </rPr>
      <t xml:space="preserve"> </t>
    </r>
    <r>
      <rPr>
        <sz val="10"/>
        <color theme="1"/>
        <rFont val="Arial"/>
        <family val="2"/>
        <scheme val="minor"/>
      </rPr>
      <t>Increased operating costs and capital costs</t>
    </r>
  </si>
  <si>
    <r>
      <t>·</t>
    </r>
    <r>
      <rPr>
        <sz val="10"/>
        <rFont val="Arial"/>
        <family val="2"/>
        <scheme val="minor"/>
      </rPr>
      <t xml:space="preserve"> Increased operating costs</t>
    </r>
    <r>
      <rPr>
        <sz val="10"/>
        <rFont val="Symbol"/>
        <family val="1"/>
        <charset val="2"/>
      </rPr>
      <t xml:space="preserve">
· </t>
    </r>
    <r>
      <rPr>
        <sz val="10"/>
        <rFont val="Arial"/>
        <family val="2"/>
        <scheme val="minor"/>
      </rPr>
      <t>Increased costs and/or reduced demand for products and services</t>
    </r>
  </si>
  <si>
    <t>MinRes community donations</t>
  </si>
  <si>
    <t>MinRes specific topic indicators</t>
  </si>
  <si>
    <t xml:space="preserve">MinRes specific topic indicator </t>
  </si>
  <si>
    <t>MinRes specific topic indicator</t>
  </si>
  <si>
    <t>Planned</t>
  </si>
  <si>
    <t>Q19: Inactive and stable</t>
  </si>
  <si>
    <t>GRI 410-1 | Security personnel trained in human rights policies or procedures</t>
  </si>
  <si>
    <t xml:space="preserve">Code of Conduct Training </t>
  </si>
  <si>
    <t>Security personnel include MinRes employees and employees of third-party organisations</t>
  </si>
  <si>
    <t>N/A (Planned)</t>
  </si>
  <si>
    <t>THEME: OUR PRINCIPLES OF GOVERNANCE</t>
  </si>
  <si>
    <t>Material Topic: Operating with ethics and integrity</t>
  </si>
  <si>
    <t>THEME: Value Creation</t>
  </si>
  <si>
    <t>Material Topic: Economic performance and value creation</t>
  </si>
  <si>
    <t xml:space="preserve">Method of Modern Slavery Awareness and Response training </t>
  </si>
  <si>
    <t>Internal Workshop</t>
  </si>
  <si>
    <t>Engaged third-party subject matter expert to facilitate training</t>
  </si>
  <si>
    <t xml:space="preserve">201-1 Direct economic value generated </t>
  </si>
  <si>
    <t xml:space="preserve">201-4 Financial assistance received from government </t>
  </si>
  <si>
    <t>&gt;150</t>
  </si>
  <si>
    <t>THEME: Responsible Supply Chains</t>
  </si>
  <si>
    <t>Material Topic: Socially, environmentally responsible, transparent and agile supply chain</t>
  </si>
  <si>
    <t>GRI 414: Supplier Social Assessment</t>
  </si>
  <si>
    <t>414-1 New suppliers that were screened using social criteria</t>
  </si>
  <si>
    <t>414-2 Negative social impacts in the supply chain and actions taken</t>
  </si>
  <si>
    <t xml:space="preserve">GRI 408: Child Labor </t>
  </si>
  <si>
    <t>408-1 Operations and suppliers at significant risk for incidents of child labor</t>
  </si>
  <si>
    <t>THEME: HEALTH, SAFETY &amp; WELLBEING</t>
  </si>
  <si>
    <t>Material Topic: Maintaining a safe working environment that promotes health and wellbeing</t>
  </si>
  <si>
    <t>THEME: OUR PEOPLE</t>
  </si>
  <si>
    <t xml:space="preserve">Material Topic: Attracting and retaining talent </t>
  </si>
  <si>
    <t>Material Topic: Developing a diverse and inclusive workplace</t>
  </si>
  <si>
    <r>
      <rPr>
        <vertAlign val="superscript"/>
        <sz val="8"/>
        <color rgb="FF000000"/>
        <rFont val="Arial"/>
        <family val="2"/>
      </rPr>
      <t>4</t>
    </r>
    <r>
      <rPr>
        <sz val="8"/>
        <color rgb="FF000000"/>
        <rFont val="Arial"/>
        <family val="2"/>
      </rPr>
      <t xml:space="preserve"> Energy consumption reporting approach has been updated in FY22, resulting in a restatement for financial years 2018 - 2021. Increase in the total energy consumption reported is attributed to addition of unprocessed natural gas and diesel-explosives. Non-lubricant oils have further been reclassified as 'other non-renewable fuel consumption'.</t>
    </r>
  </si>
  <si>
    <t>Consequence</t>
  </si>
  <si>
    <t>Likelihood</t>
  </si>
  <si>
    <t>Severity</t>
  </si>
  <si>
    <t>Minor</t>
  </si>
  <si>
    <t>Possible</t>
  </si>
  <si>
    <t>Major</t>
  </si>
  <si>
    <t xml:space="preserve">Unlikley </t>
  </si>
  <si>
    <t>Material Topic: Managing environmental impacts and enhancing resource efficiency</t>
  </si>
  <si>
    <t>Material Topic: Understanding and managing our climate-related obligations, risks and opportunities under a changing climate</t>
  </si>
  <si>
    <t xml:space="preserve">Material Topic: Developing and maintaining strong community and stakeholder relationships  </t>
  </si>
  <si>
    <t>Material Topic: Protection of cultural heritage</t>
  </si>
  <si>
    <t xml:space="preserve">GRI 411: Rights of Indigenous Peoples </t>
  </si>
  <si>
    <t>GRI 404: Training and Education</t>
  </si>
  <si>
    <t xml:space="preserve">404-1 Average hours of training per year per employee </t>
  </si>
  <si>
    <t xml:space="preserve">404-2 Programs for upgrading employee skills and transition assistance programs </t>
  </si>
  <si>
    <t>Number of apprenticeships by gender and Indigenous status</t>
  </si>
  <si>
    <t>Number of traineeships by gender and Indigenous status</t>
  </si>
  <si>
    <t>Number of graduates by gender and Indigenous status</t>
  </si>
  <si>
    <t>GRI 406: Non-discrimination</t>
  </si>
  <si>
    <t xml:space="preserve">406-1 Incidents of discrimination and corrective actions taken </t>
  </si>
  <si>
    <t xml:space="preserve">GRI 419: Socioeconomic Compliance </t>
  </si>
  <si>
    <t xml:space="preserve">419-1 Non-compliance with laws and regulations in the social and economic area </t>
  </si>
  <si>
    <t>Sustainability Performance Tables - Ethics &amp; Integrity</t>
  </si>
  <si>
    <t xml:space="preserve">Sustainability Performance Tables - Ethics &amp; Integrity </t>
  </si>
  <si>
    <t xml:space="preserve">GRI 415: Public Policy </t>
  </si>
  <si>
    <t xml:space="preserve">415-1 Political contributions </t>
  </si>
  <si>
    <t xml:space="preserve">GRI 410: Security Practices </t>
  </si>
  <si>
    <t xml:space="preserve">410-1 Security personnel trained in human rights policies or procedures </t>
  </si>
  <si>
    <t xml:space="preserve">306-2 Management of significant waste-related impacts </t>
  </si>
  <si>
    <t xml:space="preserve">GRI 306: Waste 2020 </t>
  </si>
  <si>
    <t>306-4 Waste diverted from disposal</t>
  </si>
  <si>
    <t>306-5 Waste directed to disposal</t>
  </si>
  <si>
    <t xml:space="preserve">Modern Slavery Statement </t>
  </si>
  <si>
    <t>Moderate</t>
  </si>
  <si>
    <t xml:space="preserve">Medium </t>
  </si>
  <si>
    <t>Minimal</t>
  </si>
  <si>
    <t xml:space="preserve">Likely </t>
  </si>
  <si>
    <t xml:space="preserve">Major </t>
  </si>
  <si>
    <t xml:space="preserve">High </t>
  </si>
  <si>
    <t xml:space="preserve">Unlikely </t>
  </si>
  <si>
    <t>Critical</t>
  </si>
  <si>
    <t>Very High</t>
  </si>
  <si>
    <t>&gt;2% and &lt;5% of EBITDA or cash flow</t>
  </si>
  <si>
    <t>&lt;2% of EBITDA or cash flow</t>
  </si>
  <si>
    <t xml:space="preserve">&gt;7% and &lt;10% of EBITDA or cash flow
</t>
  </si>
  <si>
    <t xml:space="preserve">&gt;10% of EBITDA or cash flow, announceable to the ASX
</t>
  </si>
  <si>
    <t>Potential Financial Consequence</t>
  </si>
  <si>
    <r>
      <rPr>
        <b/>
        <u/>
        <sz val="10"/>
        <rFont val="Arial"/>
        <family val="2"/>
        <scheme val="minor"/>
      </rPr>
      <t>&gt;</t>
    </r>
    <r>
      <rPr>
        <b/>
        <sz val="10"/>
        <rFont val="Arial"/>
        <family val="2"/>
        <scheme val="minor"/>
      </rPr>
      <t>5% and &lt;7%</t>
    </r>
    <r>
      <rPr>
        <sz val="10"/>
        <rFont val="Arial"/>
        <family val="2"/>
        <scheme val="minor"/>
      </rPr>
      <t xml:space="preserve"> of </t>
    </r>
    <r>
      <rPr>
        <b/>
        <sz val="10"/>
        <rFont val="Arial"/>
        <family val="2"/>
        <scheme val="minor"/>
      </rPr>
      <t>EBITDA or cash flow</t>
    </r>
    <r>
      <rPr>
        <sz val="12"/>
        <rFont val="Arial"/>
        <family val="2"/>
        <scheme val="minor"/>
      </rPr>
      <t xml:space="preserve">
</t>
    </r>
  </si>
  <si>
    <t>EMISSIONS REDUCTION</t>
  </si>
  <si>
    <r>
      <rPr>
        <sz val="10"/>
        <rFont val="Symbol"/>
        <family val="1"/>
        <charset val="2"/>
      </rPr>
      <t>·</t>
    </r>
    <r>
      <rPr>
        <sz val="7"/>
        <rFont val="Arial"/>
        <family val="2"/>
      </rPr>
      <t xml:space="preserve"> </t>
    </r>
    <r>
      <rPr>
        <sz val="10"/>
        <rFont val="Arial"/>
        <family val="2"/>
        <scheme val="minor"/>
      </rPr>
      <t>Diversified portfolio</t>
    </r>
    <r>
      <rPr>
        <b/>
        <sz val="8.5"/>
        <rFont val="Arial"/>
        <family val="2"/>
        <scheme val="minor"/>
      </rPr>
      <t xml:space="preserve">
</t>
    </r>
    <r>
      <rPr>
        <b/>
        <sz val="10"/>
        <rFont val="Symbol"/>
        <family val="1"/>
        <charset val="2"/>
      </rPr>
      <t>·</t>
    </r>
    <r>
      <rPr>
        <b/>
        <sz val="5.95"/>
        <rFont val="Arial"/>
        <family val="2"/>
      </rPr>
      <t xml:space="preserve"> </t>
    </r>
    <r>
      <rPr>
        <sz val="10"/>
        <rFont val="Arial"/>
        <family val="2"/>
        <scheme val="minor"/>
      </rPr>
      <t>Reduction in operation costs</t>
    </r>
  </si>
  <si>
    <t xml:space="preserve">Sustainability Report – Health and Safety -  Our Performance
</t>
  </si>
  <si>
    <t>Sustainability Report – Biodiversity
Sustainability Performance Tables - Biodiversity &amp; Land Management</t>
  </si>
  <si>
    <t>Sustainability Report - Water
Sustainability Performance Tables - Water</t>
  </si>
  <si>
    <t>Sustainability Report – Land Management and Rehabilitation
Sustainability Performance Tables - Biodiversity &amp; Land Management</t>
  </si>
  <si>
    <t>Sustainability Report - Waste
Sustainability Performance Tables - Waste &amp; Tailings</t>
  </si>
  <si>
    <t xml:space="preserve">Sustainability Report – Our Performance - Metrics and Targets
Sustainability Performance Tables - GHG Emissions </t>
  </si>
  <si>
    <t>Sustainability Report – Our People - Diversity and Inclusion</t>
  </si>
  <si>
    <t>Sustainability Report – Our People - Diversity and Inclusion
Sustainability Performance Tables - Diversity</t>
  </si>
  <si>
    <t>Sustainability Performance Tables - Training</t>
  </si>
  <si>
    <t>Sustainability Report – Attracting and Retaining Talent</t>
  </si>
  <si>
    <t>Sustainability Report – Attracting and Retaining Talent - Remuneration and Benefits</t>
  </si>
  <si>
    <t>Sustainability Report - Attracting and Retaining Talent - Career Entry Pathways 
Sustainability Performance Tables - Social &amp; Career Entry Pathways</t>
  </si>
  <si>
    <t>Sustainability Performance Tables - Social &amp; Career Entry Pathways</t>
  </si>
  <si>
    <t xml:space="preserve">Sustainability Report - Responsible Supply Chain </t>
  </si>
  <si>
    <t xml:space="preserve">Sustainability Report - Social - Protection of Cultural Heritage </t>
  </si>
  <si>
    <t>Sustainability Report – Community and Stakeholder Engagement - Community partnerships and contributions</t>
  </si>
  <si>
    <t>Sustainability Report - Community and Stakeholder Engagement</t>
  </si>
  <si>
    <t>Sustainability Report - Our Sustainability Approach - Creating value through our business</t>
  </si>
  <si>
    <t>Sustainability Report – Our Principles of Governance</t>
  </si>
  <si>
    <t xml:space="preserve">Sustainability Report – Our Principles of Governance - Code of Conduct and Business Integrity
Sustainability Performance Tables - Ethics &amp; Integrity </t>
  </si>
  <si>
    <t>Sustainability Report – Our Sustainability Approach - Our Stakeholders</t>
  </si>
  <si>
    <t>Total terminations in FY21</t>
  </si>
  <si>
    <t>Percentage of terminations in FY21</t>
  </si>
  <si>
    <t>Total terminations in FY22</t>
  </si>
  <si>
    <t>Percentage of terminations in FY22</t>
  </si>
  <si>
    <t>Zimi</t>
  </si>
  <si>
    <r>
      <t>MinRes Category</t>
    </r>
    <r>
      <rPr>
        <b/>
        <vertAlign val="superscript"/>
        <sz val="11"/>
        <color theme="0"/>
        <rFont val="Arial"/>
        <family val="2"/>
      </rPr>
      <t>1</t>
    </r>
  </si>
  <si>
    <t>Key Management Personnel</t>
  </si>
  <si>
    <t>CEO</t>
  </si>
  <si>
    <t>Senior Managers</t>
  </si>
  <si>
    <t>Other Manager</t>
  </si>
  <si>
    <t>Community and Personal Service</t>
  </si>
  <si>
    <t>Clerical and Administrative</t>
  </si>
  <si>
    <t>Technicians and Trade</t>
  </si>
  <si>
    <t>Machinery Operators and Drivers</t>
  </si>
  <si>
    <t>Sales</t>
  </si>
  <si>
    <t>WGEA Category</t>
  </si>
  <si>
    <t>MD and Chief's</t>
  </si>
  <si>
    <t>Other Executives/General Managers</t>
  </si>
  <si>
    <t xml:space="preserve">EGMs, GMs, Heads of, </t>
  </si>
  <si>
    <t>Superintendents and above, who do not fall into any other management category</t>
  </si>
  <si>
    <t xml:space="preserve">Degree qualified roles, such as Engineers, Geologist, Accountants etc. </t>
  </si>
  <si>
    <t xml:space="preserve">All other roles, including Supervisors, Operators, Trades, Admin etc. </t>
  </si>
  <si>
    <t>Labourers</t>
  </si>
  <si>
    <t>201-3 Defined benefit plan obligations and other retirement plans</t>
  </si>
  <si>
    <t>Gender balance per MinRes occupational categories</t>
  </si>
  <si>
    <t>Explanation</t>
  </si>
  <si>
    <t>Sustainability Report – Our Principles of Governance - Whistleblowing Provisions</t>
  </si>
  <si>
    <t xml:space="preserve">MinRes has had zero significant incidents associated with hazardous materials and waste management through FY22. </t>
  </si>
  <si>
    <t>Planned Talings Storage Facility - Tailings’ source is the Albemarle Lithium Hydroxide Plant in Kemerton, Western Australia.</t>
  </si>
  <si>
    <t xml:space="preserve">Confirmed instances of Modern Slavery reported in the supply chain </t>
  </si>
  <si>
    <t xml:space="preserve">Confirmed instances of Modern Slavery reported in operations </t>
  </si>
  <si>
    <t>Suppliers issued with improvement notices</t>
  </si>
  <si>
    <t>FY22 emissions exclude Coobina Chromite Mine, Carine Iron Ore Project, Poondano Iron Ore Mine, Phils Creek Iron Ore Mine and Boodarie Facility as facilities did not exceed the NPI reporting threshold.</t>
  </si>
  <si>
    <r>
      <t>FY22</t>
    </r>
    <r>
      <rPr>
        <b/>
        <vertAlign val="superscript"/>
        <sz val="11"/>
        <color rgb="FFFFFFFF"/>
        <rFont val="Arial"/>
        <family val="2"/>
      </rPr>
      <t>2</t>
    </r>
  </si>
  <si>
    <t xml:space="preserve">No. days of heritage survey </t>
  </si>
  <si>
    <r>
      <t xml:space="preserve">% Change FY21 </t>
    </r>
    <r>
      <rPr>
        <sz val="11"/>
        <color theme="0"/>
        <rFont val="Arial"/>
        <family val="2"/>
      </rPr>
      <t>to</t>
    </r>
    <r>
      <rPr>
        <b/>
        <sz val="11"/>
        <color theme="0"/>
        <rFont val="Arial"/>
        <family val="2"/>
      </rPr>
      <t xml:space="preserve"> FY22</t>
    </r>
  </si>
  <si>
    <t xml:space="preserve">GRI 305-1 and 305-2: Emissions  </t>
  </si>
  <si>
    <t>Complete</t>
  </si>
  <si>
    <t>Ongoing</t>
  </si>
  <si>
    <t xml:space="preserve">Ongoing </t>
  </si>
  <si>
    <t>Status as at 30th June 2022</t>
  </si>
  <si>
    <t>FY22 
Total</t>
  </si>
  <si>
    <t>Modular LNG</t>
  </si>
  <si>
    <t xml:space="preserve">Automated Trucks </t>
  </si>
  <si>
    <t>Average % of total R&amp;D investment over FY19-FY21</t>
  </si>
  <si>
    <t xml:space="preserve">Stage of Development </t>
  </si>
  <si>
    <t xml:space="preserve">Development of an innovative autonomous road train solution. Autonomous truck platooning is the linking of two or more trucks in a convoy using connectivity technology and automated driving support systems. These vehicles automatically maintain a set, close distance between each other when they are connected for certain parts of a journey. The automated driving support system has the potential to reduce fuel consumption by up to 11%. </t>
  </si>
  <si>
    <t xml:space="preserve">Development of a modular Liquefied Natural Gas (LNG) storage and vaporisation system for gas-fired power generation at remote mine sites to reduce Scope 2 tonnes of carbon dioxide emissions equivalent.  </t>
  </si>
  <si>
    <r>
      <rPr>
        <vertAlign val="superscript"/>
        <sz val="8"/>
        <color theme="1"/>
        <rFont val="Arial"/>
        <family val="2"/>
      </rPr>
      <t>1</t>
    </r>
    <r>
      <rPr>
        <sz val="8"/>
        <color theme="1"/>
        <rFont val="Arial"/>
        <family val="2"/>
      </rPr>
      <t xml:space="preserve"> Total Recordable Injury Frequency Rate (TRIFR): The sum of (fatalities + lost-time cases + restricted work cases + medical treatment cases) x 1,000,000 hours worked) divided by actual hours to ensure that incident classification definitions are applied uniformly across the Occupational Safety and Health Administration (OSHA) guidelines for the recording and reporting of occupation</t>
    </r>
    <r>
      <rPr>
        <sz val="8"/>
        <rFont val="Arial"/>
        <family val="2"/>
      </rPr>
      <t>al injuries and illnesses</t>
    </r>
    <r>
      <rPr>
        <sz val="8"/>
        <color rgb="FFFF0000"/>
        <rFont val="Arial"/>
        <family val="2"/>
      </rPr>
      <t xml:space="preserve">. </t>
    </r>
  </si>
  <si>
    <t>MinRes is a participant in the Kemerton Lithium Hydroxide (LiOH) plant as part of the
MARBL Joint Venture (JV). The Kemerton plant will generate (~6%) of lithium content with the remaining being a by-product or tailings from the process.
Through the correct treatment or formulations, this by-product can be used to produce alternative construction materials or be converted into zeolites for use as molecular sieves, with the added bennfit of reducing the amount of material send to tailings facilities.</t>
  </si>
  <si>
    <t>MinRes recongises that our operations and projects intersect, lie adjacent to, or are located in proxomity to areas of cultural heritage significance to local Aboriginal communities. We acknowledge and respect the relationships that Aboriginal and Torres Strait Islander communities have to land and waters. We are committed to building strong and trusting relationships with Aboriginal and Torres Strait Islander communities and continually improving our approach to protecting and preserving cultural heritage.</t>
  </si>
  <si>
    <t>MinRes invests in research and development (R&amp;D) for low carbon products and services related to mining and mining services.</t>
  </si>
  <si>
    <t xml:space="preserve">Value Chain Stage(s) covered </t>
  </si>
  <si>
    <t>Direct operations</t>
  </si>
  <si>
    <t>Direct operations
Downstream</t>
  </si>
  <si>
    <t>Full/commercial-scale demonstration</t>
  </si>
  <si>
    <t>Large scale commercial deployment</t>
  </si>
  <si>
    <t>Current 250,000m³ Design 350,000m³</t>
  </si>
  <si>
    <t>Graphite is a key mineral often used in metal manufacturing, and in energy devices like batteries and solar panels.
MinRes is undertaking a project with the objective of developing new low-emission processes to produce a high purity synthetic graphite and hydrogen (as a byproduct)
using natural gas as feed stocks and iron oxide as a process catalyst.</t>
  </si>
  <si>
    <t>FY19, FY20, FY21</t>
  </si>
  <si>
    <t>FY19, FY20</t>
  </si>
  <si>
    <t>GRI 2: General Disclosures 2021: the organisation and its reporting practices</t>
  </si>
  <si>
    <t xml:space="preserve">2-1 Organisation details </t>
  </si>
  <si>
    <t>2-2 Entities included in the organisations sustainability reporting</t>
  </si>
  <si>
    <t xml:space="preserve">2-3 Reporting period, frequency and contact point </t>
  </si>
  <si>
    <t>2-4 Restatements of information</t>
  </si>
  <si>
    <t>Improvements in the processing of Lithium as a key mineral in the energy transition towards a low-carbon future. Development of New Spodumene processing techniques for improved efficiency and increased product grade (Mt Marion) and development of New Spodumene processes for improved flotation and fines rejection (Wodgina).</t>
  </si>
  <si>
    <t>Design and development of Next Gen Portable and Modular Crushing technologies delivering safe, reliable production for the hard-rock crushing industry. 
Modular design allows for fewer transport movements and quicker installation / demobilsation time frames resulting in reduced emissions.</t>
  </si>
  <si>
    <t>2-5 External assurance</t>
  </si>
  <si>
    <t>GRI 2: General Disclosures 2021: Activities and workers</t>
  </si>
  <si>
    <t xml:space="preserve">2-6 Activities, value chain and other business relationships </t>
  </si>
  <si>
    <t>2-7 Employees</t>
  </si>
  <si>
    <t>2-8 Workers who are not employees</t>
  </si>
  <si>
    <t xml:space="preserve">GRI 2: General Disclosures 2021: Governance </t>
  </si>
  <si>
    <t>2-9 Governance structure and composition</t>
  </si>
  <si>
    <t xml:space="preserve">2-10 Nomination and selection of the highest governance body </t>
  </si>
  <si>
    <t>2-11 Chair of the highest governance body</t>
  </si>
  <si>
    <t xml:space="preserve">2-12 Role of the highest governance body in overseeing the management of impacts </t>
  </si>
  <si>
    <t>2-13 Delegation of responsibility for managing impacts</t>
  </si>
  <si>
    <t xml:space="preserve">2-14 Role of the highest governance body in sustainability reporting </t>
  </si>
  <si>
    <t>2-15 Conflicts of interest</t>
  </si>
  <si>
    <t xml:space="preserve">2-16 Communication of critical concerns </t>
  </si>
  <si>
    <t xml:space="preserve">2-17 Collective knowledge of the highest governance body </t>
  </si>
  <si>
    <t xml:space="preserve">2-18 Evaluation of the performance of the highest governance body </t>
  </si>
  <si>
    <t>2-19 Remuneration policies</t>
  </si>
  <si>
    <t>2-20 Process to determine remuneration</t>
  </si>
  <si>
    <t xml:space="preserve">2-21 Annual total compensation ratio </t>
  </si>
  <si>
    <t>GRI 2: General Disclosures 2021: Strategy, policies and practice</t>
  </si>
  <si>
    <t>2-22 Statement on sustainable development strategy</t>
  </si>
  <si>
    <t>2-23 Policy commitments</t>
  </si>
  <si>
    <t xml:space="preserve">2-24 Embedding policy commitments </t>
  </si>
  <si>
    <t>2-25 Processes to remediate negative impacts</t>
  </si>
  <si>
    <t xml:space="preserve">2-26 Mechanisms for seeking advice and raising concerns </t>
  </si>
  <si>
    <t>2-27 Compliance with laws and regulations</t>
  </si>
  <si>
    <t>2-28 Membership associations</t>
  </si>
  <si>
    <t>GRI 2: General Disclosures 2021: Stakeholder engagement</t>
  </si>
  <si>
    <t>2-29 Approach to stakeholder engagement</t>
  </si>
  <si>
    <t xml:space="preserve">2-30 Collective bargaining agreements </t>
  </si>
  <si>
    <t xml:space="preserve">GRI 3: Material Topics 2021: Disclosures on material topics </t>
  </si>
  <si>
    <t>3-1 Process to determine material topics</t>
  </si>
  <si>
    <t xml:space="preserve">3-2 List of material topics </t>
  </si>
  <si>
    <t>3-3 Management of material topics</t>
  </si>
  <si>
    <t>Sustainability Report – Our People
Sustainability Performance Tables - Our People</t>
  </si>
  <si>
    <t>Annual Report - Remuneration Report
Sustainability Report - Our People - Remuneration and Benefits</t>
  </si>
  <si>
    <t>Annual Report - Remuneration Report</t>
  </si>
  <si>
    <t xml:space="preserve">Mineral Resources Limited (ABN 33 118 549 910) 
Sustainability Report - About this Report
Sustainability Report - Mineral Resources At A Glance 
Annual Report - Corporate Directory </t>
  </si>
  <si>
    <t>GRI 404 | Training and Education</t>
  </si>
  <si>
    <t>GRI 411-1 | Rights of Indigenous People</t>
  </si>
  <si>
    <t xml:space="preserve">GRI 404-2 | Programs for upgrading employee skills and transition assistance programs </t>
  </si>
  <si>
    <t>SASB | EM-MM-320a.1. Workforce Health and Safety</t>
  </si>
  <si>
    <t>GRI 403-9 | Work Related Injuries</t>
  </si>
  <si>
    <t>GRI 2-23 | Policy commitments</t>
  </si>
  <si>
    <t xml:space="preserve">GRI 2.9 | Governance structure and composition </t>
  </si>
  <si>
    <t>SASB EM-MM-510a | Production in countries that have the 20 lowest rankings in Transparency International's Corruption Perception Index</t>
  </si>
  <si>
    <t>GRI 204-1 | Proportion of spending on local suppliers
GRI 414-1 | New suppliers that were screened using social criteria 
GRI 414-2 | Negative social impacts in the supply chain and actions taken</t>
  </si>
  <si>
    <t xml:space="preserve">GRI 306 | Waste </t>
  </si>
  <si>
    <t>SASB EM-MM-160a.2 | Percentage of mine sites where acid rock drainage (ARD) is: (1) predicted to occur, (2) actively mitigated, and (3) under treatment or remediation       </t>
  </si>
  <si>
    <t xml:space="preserve">GRI 304 | Biodiversity </t>
  </si>
  <si>
    <t>SASB EM-MM-140a.2 | Number of incidents of non-compliance associated with water quality permits, standards, and regulations</t>
  </si>
  <si>
    <t xml:space="preserve">GRI 2-30 | Collective bargaining agreements </t>
  </si>
  <si>
    <t>SASB EM-MM-310a.1 | Percentage of active workforce covered under collective bargaining agreements</t>
  </si>
  <si>
    <t>Number of work stoppages</t>
  </si>
  <si>
    <t>SASB EM-MM-310a.2 | Number and duration of strikes and lockouts</t>
  </si>
  <si>
    <t xml:space="preserve">GRI 401-1 | New employee hires and employee turnover </t>
  </si>
  <si>
    <t xml:space="preserve">Country </t>
  </si>
  <si>
    <t>-23.504
120.274</t>
  </si>
  <si>
    <t xml:space="preserve">  -21.18138
  118.67333</t>
  </si>
  <si>
    <t xml:space="preserve">  -21.18083
  118.67944</t>
  </si>
  <si>
    <t xml:space="preserve">  -21.187777
  118.663888</t>
  </si>
  <si>
    <t xml:space="preserve">  -21.1841528
  118.6648972</t>
  </si>
  <si>
    <t xml:space="preserve">  -31.08083
  121.4325</t>
  </si>
  <si>
    <t>-30.843
119.550</t>
  </si>
  <si>
    <t>Care and maintenance</t>
  </si>
  <si>
    <t xml:space="preserve">Date of initial operation </t>
  </si>
  <si>
    <t xml:space="preserve">Unknown </t>
  </si>
  <si>
    <t xml:space="preserve">In pit </t>
  </si>
  <si>
    <r>
      <t>Tailings deposited in ghost crab pit to Mar 2019 was approx. 1.9 million m3 of a dam capacity of approx. 7.5million m</t>
    </r>
    <r>
      <rPr>
        <vertAlign val="superscript"/>
        <sz val="11"/>
        <color theme="1"/>
        <rFont val="Arial"/>
        <family val="2"/>
      </rPr>
      <t>3</t>
    </r>
  </si>
  <si>
    <r>
      <t>Total Tailings deposited in ghost crab pit in 5 years will be approx. 3.8 million m3 of a dam capacity of approx. of 7.5million m</t>
    </r>
    <r>
      <rPr>
        <vertAlign val="superscript"/>
        <sz val="11"/>
        <color theme="1"/>
        <rFont val="Arial"/>
        <family val="2"/>
      </rPr>
      <t>3</t>
    </r>
  </si>
  <si>
    <r>
      <t>Current Tailings Storage Impoundment Volume (m</t>
    </r>
    <r>
      <rPr>
        <vertAlign val="superscript"/>
        <sz val="11"/>
        <rFont val="Arial"/>
        <family val="2"/>
      </rPr>
      <t>3</t>
    </r>
    <r>
      <rPr>
        <sz val="11"/>
        <rFont val="Arial"/>
        <family val="2"/>
      </rPr>
      <t>)</t>
    </r>
  </si>
  <si>
    <t>Do you have full and complete relevant engineering records including design, construction, operation, maintenance and/or closure?</t>
  </si>
  <si>
    <t xml:space="preserve">Low </t>
  </si>
  <si>
    <t xml:space="preserve">MinRes Risk Matrix </t>
  </si>
  <si>
    <t>Has this facility, at any point in its history, failed to be confirmed or certified as stable, or experienced notable stability concerns, as identified by an independent engineer (even if later certified as stable by the same or a different firm)?</t>
  </si>
  <si>
    <t xml:space="preserve">No </t>
  </si>
  <si>
    <t>Q19: Closed and stable
Q 8,9,10: No information available from previous owner</t>
  </si>
  <si>
    <t>Q19 - assessed against a 1 in 100 year event</t>
  </si>
  <si>
    <t xml:space="preserve">Total no. of identified incidents or violations </t>
  </si>
  <si>
    <t xml:space="preserve">GRI 102 - 8 | Total workforce
GRI 401 | Employment </t>
  </si>
  <si>
    <t>Conversion factors</t>
  </si>
  <si>
    <r>
      <t xml:space="preserve">MinRes is committed to investigating alternative and renewable energy options to support the achievement of net zero emissions by 2050. Currently, diesel is the primary energy source for mining equipment, transportation, and haulage of materials over long distances and for electricity generation at some of our non-grid-connected operations. While we have made significant progress in non-diesel electricity generation through the development of the Mt Marion gas-fired power station with LNG storage and vaporisation, we continue to investigate additional ways to reduce our reliance on diesel fuel with new developments in the Pilbara and Ashburton Hubs. 
Emission reduction initiatives active within the reporting year are detailed in the 2022 Sustainability Report on </t>
    </r>
    <r>
      <rPr>
        <sz val="11"/>
        <color rgb="FFC00000"/>
        <rFont val="Arial"/>
        <family val="2"/>
      </rPr>
      <t>page XX.</t>
    </r>
  </si>
  <si>
    <t>Aboriginal and Torres Strait Islander</t>
  </si>
  <si>
    <t>Table 1: Key corporate governance documents &amp; policies</t>
  </si>
  <si>
    <t xml:space="preserve">Figure 1: Sustainability governance structure </t>
  </si>
  <si>
    <t>Table 1: Percentage of employees completing Code of Conduct and Business Integrity e-training</t>
  </si>
  <si>
    <t>Table 2: Number of employees who have utilised the MinRes whistleblowing service, MinRes Integrity Assist</t>
  </si>
  <si>
    <t>Table 3: Nature and total number of ethics matters opened through MinRes Integrity Assist</t>
  </si>
  <si>
    <r>
      <t>Table 4: Percentage of security personnel completing Code of Conduct and Business Integrity e-training</t>
    </r>
    <r>
      <rPr>
        <vertAlign val="superscript"/>
        <sz val="11"/>
        <color theme="9"/>
        <rFont val="Arial"/>
        <family val="2"/>
      </rPr>
      <t>1</t>
    </r>
  </si>
  <si>
    <t>Table 5: Non-compliance with environmental, social or economic laws and regulations</t>
  </si>
  <si>
    <t>Figure 1: Location of MinRes operations</t>
  </si>
  <si>
    <t>Table 1: Modern slavery performance metrics</t>
  </si>
  <si>
    <t xml:space="preserve">Table 2: Historical trends in Lost Time Injuries (LTI) - employees and contractors </t>
  </si>
  <si>
    <t xml:space="preserve">Table 3: Historical trends in Total Recordable Injuries (TRI) - employees and contractors </t>
  </si>
  <si>
    <t>Table 4: Historical trends in fatality rates - employees and contractors</t>
  </si>
  <si>
    <t xml:space="preserve">Table 5: Historical trends in high consequence work-related injury rates - employees and contractors </t>
  </si>
  <si>
    <t>Table 6: Historical trends in all incident rates - combined employees and contractors</t>
  </si>
  <si>
    <t xml:space="preserve">Table 7: Historical trends in near miss incident rates - combined employees and contractors </t>
  </si>
  <si>
    <t>Table 8: Nature of FY21 - FY22 work-related injuries</t>
  </si>
  <si>
    <t>Table 1: Total employees by employment contract, type and gender</t>
  </si>
  <si>
    <t xml:space="preserve">Table 2: Total employees by employment contract type and region during FY22 </t>
  </si>
  <si>
    <t>Table 3: Total employees by employment contract type and region during FY21</t>
  </si>
  <si>
    <t>Table 4: Total employees by employment contract type and region during FY20</t>
  </si>
  <si>
    <t>Table 5: Total employees by employment contract type and region during FY19</t>
  </si>
  <si>
    <t>Table 6: Total employees by employment contract type and region during FY18</t>
  </si>
  <si>
    <t>Table 8: Employee-related work stoppages due to employee disputes</t>
  </si>
  <si>
    <t>Table 3: Total employees by role category and gender profile</t>
  </si>
  <si>
    <t>Table 6: New Hires</t>
  </si>
  <si>
    <t>Table 7: Terminations</t>
  </si>
  <si>
    <t>Table 8: MinRes employee category mapping</t>
  </si>
  <si>
    <t xml:space="preserve">Table 1: Number of internal training courses/programs available </t>
  </si>
  <si>
    <t>Table 2: Total hours of training per employee type</t>
  </si>
  <si>
    <t>Table 3: Average hours of training per employee by type of employee</t>
  </si>
  <si>
    <t>Table 4: Average hours of training per employee by employment contract type and gender profile</t>
  </si>
  <si>
    <r>
      <t>Table 5: Total hours of Emergency Response training</t>
    </r>
    <r>
      <rPr>
        <vertAlign val="superscript"/>
        <sz val="11"/>
        <color theme="9"/>
        <rFont val="Arial"/>
        <family val="2"/>
      </rPr>
      <t>3</t>
    </r>
    <r>
      <rPr>
        <sz val="11"/>
        <color theme="9"/>
        <rFont val="Arial"/>
        <family val="2"/>
      </rPr>
      <t xml:space="preserve"> per employee by type of employee</t>
    </r>
  </si>
  <si>
    <t>Table 6: Average hours of Emergency Response training per employee by gender profile</t>
  </si>
  <si>
    <t>Table 1: Air quality emissions FY17 to FY22</t>
  </si>
  <si>
    <t>Table 1: Water withdrawn by source and water quality for FY18 - FY22</t>
  </si>
  <si>
    <t>Table 1: Site biodiversity status and species per IUCN Red List conservation status</t>
  </si>
  <si>
    <t>Table 2: Number of IUCN Red List species and national conservation list species with habitats in areas affected by the operations of the organisation, by level of extinction risk</t>
  </si>
  <si>
    <t xml:space="preserve">Table 1: Waste rock </t>
  </si>
  <si>
    <t>Table 2: Non-Mineral Waste (tonnes)</t>
  </si>
  <si>
    <t>Table 3: Total amounts of overburden, rock, tailings and sludges for FY18 - FY22</t>
  </si>
  <si>
    <t>Table 4: Acid Rock Drainage potential risk across operations</t>
  </si>
  <si>
    <t>Table 1: Tailings Facility Register</t>
  </si>
  <si>
    <t>Table 1: Climate-related Risks</t>
  </si>
  <si>
    <t>Table 2: Climate-related Opportunities</t>
  </si>
  <si>
    <t>Table 2: Total energy generation FY18 - FY22</t>
  </si>
  <si>
    <r>
      <rPr>
        <sz val="11"/>
        <color rgb="FF4B9BA6"/>
        <rFont val="Arial"/>
        <family val="2"/>
      </rPr>
      <t>Table 3: Total operational energy spend FY18 - FY22</t>
    </r>
    <r>
      <rPr>
        <b/>
        <sz val="11"/>
        <color rgb="FFFF0000"/>
        <rFont val="Arial"/>
        <family val="2"/>
      </rPr>
      <t xml:space="preserve"> </t>
    </r>
    <r>
      <rPr>
        <sz val="11"/>
        <color rgb="FF4B9BA6"/>
        <rFont val="Arial"/>
        <family val="2"/>
      </rPr>
      <t>($)</t>
    </r>
    <r>
      <rPr>
        <b/>
        <sz val="11"/>
        <color rgb="FFFF0000"/>
        <rFont val="Arial"/>
        <family val="2"/>
      </rPr>
      <t xml:space="preserve"> </t>
    </r>
  </si>
  <si>
    <r>
      <t>Table 1: Scope 1 and 2 greenhouse gas emissions</t>
    </r>
    <r>
      <rPr>
        <vertAlign val="superscript"/>
        <sz val="11"/>
        <color theme="9"/>
        <rFont val="Arial"/>
        <family val="2"/>
      </rPr>
      <t>1</t>
    </r>
  </si>
  <si>
    <r>
      <rPr>
        <sz val="11"/>
        <color rgb="FF4B9BA6"/>
        <rFont val="Arial"/>
        <family val="2"/>
      </rPr>
      <t>Table 2: Greenhouse gases associated with Scope 1 emissions</t>
    </r>
    <r>
      <rPr>
        <b/>
        <sz val="11"/>
        <color rgb="FFFF0000"/>
        <rFont val="Arial"/>
        <family val="2"/>
      </rPr>
      <t xml:space="preserve"> </t>
    </r>
  </si>
  <si>
    <t>Table 3: Facility level greenhouse gas emissions for FY22 (tCO2e)</t>
  </si>
  <si>
    <t xml:space="preserve">Table 4: Commodity level greenhouse gas emissions for FY22 (tCO2e) </t>
  </si>
  <si>
    <r>
      <t>Table 5: Carbon intensity of our operations (tCO</t>
    </r>
    <r>
      <rPr>
        <vertAlign val="subscript"/>
        <sz val="11"/>
        <color theme="9"/>
        <rFont val="Arial"/>
        <family val="2"/>
      </rPr>
      <t>2</t>
    </r>
    <r>
      <rPr>
        <sz val="11"/>
        <color theme="9"/>
        <rFont val="Arial"/>
        <family val="2"/>
      </rPr>
      <t>e/TMM)</t>
    </r>
  </si>
  <si>
    <t xml:space="preserve">Table 6: Emission reduction initiatives </t>
  </si>
  <si>
    <t xml:space="preserve">Table 7: Low carbon investments </t>
  </si>
  <si>
    <t>Table 1: Employee Cultural Awareness Training (CAT)</t>
  </si>
  <si>
    <t>Table 2: Heritage site management and deployment of surveys</t>
  </si>
  <si>
    <t>Table 3: Number of incidents or violations involving the rights of Aboriginal and Torres Strait Islander peoples</t>
  </si>
  <si>
    <t xml:space="preserve">Table 4: Recononcialition Action Plan Deliverables </t>
  </si>
  <si>
    <t xml:space="preserve">Table 1: Total contributions to community partnerships </t>
  </si>
  <si>
    <t>Table 2: Value generated and distributed for FY19 - FY22</t>
  </si>
  <si>
    <t>Table 3: Total political contributions made during FY19 - FY22</t>
  </si>
  <si>
    <t>Table 5: FY22 career entry programs by gender and Aboriginal and Torres Strait Islander profile</t>
  </si>
  <si>
    <t xml:space="preserve">ETHICS &amp; INTEGRITY </t>
  </si>
  <si>
    <t xml:space="preserve">Our Principles of Governance </t>
  </si>
  <si>
    <t xml:space="preserve">Responsible Supply Chain </t>
  </si>
  <si>
    <t>Table 1: Total energy consumption FY18 - FY22</t>
  </si>
  <si>
    <t xml:space="preserve">SASB | EM-MM-130a.1. Energy management
</t>
  </si>
  <si>
    <t>Percentage attributable to political advocacy (FY22)</t>
  </si>
  <si>
    <t xml:space="preserve">Age </t>
  </si>
  <si>
    <t>GRI 405-1 | Diversity and Equal Opportunity</t>
  </si>
  <si>
    <t>405-2: Ratio of basic salary and remuneration of women and men</t>
  </si>
  <si>
    <t>Table 1: Board composition by gender profile</t>
  </si>
  <si>
    <t>Table 2: Employee diversity</t>
  </si>
  <si>
    <t>Table 4: Total employees by role category and age profile</t>
  </si>
  <si>
    <t xml:space="preserve">Table 5: Total employees by Aboriginal and Torres Strait Islander profile and role category </t>
  </si>
  <si>
    <t>Year(s) of investment</t>
  </si>
  <si>
    <t>R&amp;D Investment ($AUD) in FY21</t>
  </si>
  <si>
    <t>R&amp;D Investment ($AUD) over FY19-FY21</t>
  </si>
  <si>
    <t>Carina Iron Ore mine</t>
  </si>
  <si>
    <t>Department of Mines, Industry Regulation and Safety</t>
  </si>
  <si>
    <t>Subsidiary</t>
  </si>
  <si>
    <t xml:space="preserve">Crushing Services International Pty Ltd (CSI) and Polaris Metals Pty Ltd </t>
  </si>
  <si>
    <r>
      <t>600,000 litre raw water tank spontaneously failed at the Carina iron ore mine in May 2018 with fine received February 2022. While no workers were in the vicinity when the tank failed, the outrush of water affected an operational area of 24,000m</t>
    </r>
    <r>
      <rPr>
        <vertAlign val="superscript"/>
        <sz val="11"/>
        <color theme="1"/>
        <rFont val="Arial"/>
        <family val="2"/>
      </rPr>
      <t>2</t>
    </r>
    <r>
      <rPr>
        <sz val="11"/>
        <color theme="1"/>
        <rFont val="Arial"/>
        <family val="2"/>
      </rPr>
      <t xml:space="preserve"> and displaced pumping infrastructure, ladders and associated debris. Risk has been assessed since the event and controls in place to ensure tank structures and components are maintained in a safe and stable condition and that appropriately trained and experienced workers undertake repair work. </t>
    </r>
  </si>
  <si>
    <t>EMPLOYEES AND CONTRACTORS</t>
  </si>
  <si>
    <t xml:space="preserve">AIR QUALITY </t>
  </si>
  <si>
    <t>Metric</t>
  </si>
  <si>
    <t>Yilgarn Iron</t>
  </si>
  <si>
    <t>Marion</t>
  </si>
  <si>
    <t>Total volume to tasks (ML/year)</t>
  </si>
  <si>
    <t>Total volume of reused water (ML/year)</t>
  </si>
  <si>
    <t>Reuse efficiency (%)</t>
  </si>
  <si>
    <t>Total volume of recycled water (ML)</t>
  </si>
  <si>
    <t>Recycling efficiency (%)</t>
  </si>
  <si>
    <t>Other (pit groundwater recovery)</t>
  </si>
  <si>
    <t>Evaporation</t>
  </si>
  <si>
    <t>Entrainment</t>
  </si>
  <si>
    <t xml:space="preserve">Iron Valley </t>
  </si>
  <si>
    <t xml:space="preserve">Wonmunna </t>
  </si>
  <si>
    <t xml:space="preserve">FY22 </t>
  </si>
  <si>
    <t>TOTAL</t>
  </si>
  <si>
    <t xml:space="preserve">Table 3: FY22 water efficiency </t>
  </si>
  <si>
    <t>Table 4: Water discharge for FY18 - FY22</t>
  </si>
  <si>
    <r>
      <rPr>
        <vertAlign val="superscript"/>
        <sz val="11"/>
        <color theme="1"/>
        <rFont val="Arial"/>
        <family val="2"/>
      </rPr>
      <t>1</t>
    </r>
    <r>
      <rPr>
        <vertAlign val="superscript"/>
        <sz val="8"/>
        <color theme="1"/>
        <rFont val="Arial"/>
        <family val="2"/>
      </rPr>
      <t xml:space="preserve"> </t>
    </r>
    <r>
      <rPr>
        <sz val="8"/>
        <color theme="1"/>
        <rFont val="Arial"/>
        <family val="2"/>
      </rPr>
      <t>Water withdrawal is water that enters the operational water system and is used to supply the operational water demands</t>
    </r>
  </si>
  <si>
    <r>
      <t>Discharge (output)</t>
    </r>
    <r>
      <rPr>
        <b/>
        <vertAlign val="superscript"/>
        <sz val="11"/>
        <color theme="1"/>
        <rFont val="Arial"/>
        <family val="2"/>
      </rPr>
      <t>2</t>
    </r>
  </si>
  <si>
    <t>3 Water sources are defined as groundwater, surface water, and third-party. Third-party water is water supplied by an entity external to the operation, such as from a municipality. MinRes has no operations that withdraw seawater.</t>
  </si>
  <si>
    <t>4 Criteria for determining water quality categories correlates with the Mineral Council of Australia’s (MCA) Water Accounting Framework with high quality water (Category 1) and low-quality water (Category 3).</t>
  </si>
  <si>
    <r>
      <t>Source</t>
    </r>
    <r>
      <rPr>
        <b/>
        <vertAlign val="superscript"/>
        <sz val="11"/>
        <color theme="0"/>
        <rFont val="Arial"/>
        <family val="2"/>
      </rPr>
      <t>3</t>
    </r>
  </si>
  <si>
    <r>
      <t>Category 1</t>
    </r>
    <r>
      <rPr>
        <vertAlign val="superscript"/>
        <sz val="11"/>
        <color theme="0"/>
        <rFont val="Arial"/>
        <family val="2"/>
      </rPr>
      <t>4</t>
    </r>
  </si>
  <si>
    <r>
      <t>Withdrawal (input)</t>
    </r>
    <r>
      <rPr>
        <b/>
        <vertAlign val="superscript"/>
        <sz val="11"/>
        <color theme="1"/>
        <rFont val="Arial"/>
        <family val="2"/>
        <scheme val="minor"/>
      </rPr>
      <t>1</t>
    </r>
  </si>
  <si>
    <t xml:space="preserve">2 Water discharge is water that has been removed (discharged, consumed, used or lost) after it has been used for a task </t>
  </si>
  <si>
    <t xml:space="preserve">BIODIVERSITY </t>
  </si>
  <si>
    <t>Climate Change</t>
  </si>
  <si>
    <t>RISKS &amp; OPPORTUNITIES</t>
  </si>
  <si>
    <t>GHG EMISSIONS</t>
  </si>
  <si>
    <t xml:space="preserve">CAREER ENTRY PATHWAYS </t>
  </si>
  <si>
    <t>HEALTH &amp; SAFETY</t>
  </si>
  <si>
    <t>SOCIAL</t>
  </si>
  <si>
    <t>Cultural Heritage</t>
  </si>
  <si>
    <t>CULTURAL HERITAGE</t>
  </si>
  <si>
    <t xml:space="preserve">G4-EC1 Direct economic value generated and distributed </t>
  </si>
  <si>
    <r>
      <t>Table 1: Historical safety injury rates for total employees and contractors (per 1,000,000 hours worked)</t>
    </r>
    <r>
      <rPr>
        <vertAlign val="superscript"/>
        <sz val="11"/>
        <color theme="9"/>
        <rFont val="Arial"/>
        <family val="2"/>
      </rPr>
      <t>1</t>
    </r>
  </si>
  <si>
    <t>Table 3: Cumulative land disturbance and rehabilitation information for FY19-FY22 consolidated for all MinRes tenements</t>
  </si>
  <si>
    <r>
      <rPr>
        <sz val="11"/>
        <color theme="1"/>
        <rFont val="Symbol"/>
        <family val="1"/>
        <charset val="2"/>
      </rPr>
      <t>·</t>
    </r>
    <r>
      <rPr>
        <sz val="9.35"/>
        <color theme="1"/>
        <rFont val="Arial"/>
        <family val="2"/>
      </rPr>
      <t xml:space="preserve"> </t>
    </r>
    <r>
      <rPr>
        <sz val="11"/>
        <color theme="1"/>
        <rFont val="Arial"/>
        <family val="2"/>
      </rPr>
      <t>Sustainability Accounting Standards Board (SASB) Metals &amp; Mining and Coal Operations Standards</t>
    </r>
  </si>
  <si>
    <r>
      <rPr>
        <sz val="11"/>
        <color theme="1"/>
        <rFont val="Symbol"/>
        <family val="1"/>
        <charset val="2"/>
      </rPr>
      <t>·</t>
    </r>
    <r>
      <rPr>
        <sz val="9.35"/>
        <color theme="1"/>
        <rFont val="Arial"/>
        <family val="1"/>
        <charset val="2"/>
      </rPr>
      <t xml:space="preserve"> </t>
    </r>
    <r>
      <rPr>
        <sz val="11"/>
        <color theme="1"/>
        <rFont val="Arial"/>
        <family val="2"/>
      </rPr>
      <t xml:space="preserve">United Nations Global Compact (UNGC) </t>
    </r>
  </si>
  <si>
    <r>
      <rPr>
        <sz val="11"/>
        <color theme="1"/>
        <rFont val="Symbol"/>
        <family val="1"/>
        <charset val="2"/>
      </rPr>
      <t>·</t>
    </r>
    <r>
      <rPr>
        <sz val="9.35"/>
        <color theme="1"/>
        <rFont val="Arial"/>
        <family val="2"/>
      </rPr>
      <t xml:space="preserve"> </t>
    </r>
    <r>
      <rPr>
        <sz val="11"/>
        <color theme="1"/>
        <rFont val="Arial"/>
        <family val="2"/>
      </rPr>
      <t>Recommendations outlined by the Taskforce on Climate-related Financial Disclosures (TCFD)</t>
    </r>
  </si>
  <si>
    <t>During FY22, we improved our disclosure against these frameworks with 27 new and updated data tables.</t>
  </si>
  <si>
    <t xml:space="preserve">Social &amp; Career Entry Pathways </t>
  </si>
  <si>
    <t xml:space="preserve">Sustainability Report - Our Sustainability Approach - Creating value through our business
Sustainability Performance Tables - Social &amp; Career Entry Pathways
</t>
  </si>
  <si>
    <t>Sustainability Report - Our Sustainability Approach - Creating value through our business
Sustainability Performance Tables - Social &amp; Career Entry Pathways</t>
  </si>
  <si>
    <t>Sustainability Report – Air Quality
Sustainability Performance Tables - Air Quality</t>
  </si>
  <si>
    <r>
      <t>305-7 Nitrogen oxides (NO</t>
    </r>
    <r>
      <rPr>
        <vertAlign val="subscript"/>
        <sz val="11"/>
        <rFont val="Arial"/>
        <family val="2"/>
      </rPr>
      <t>X</t>
    </r>
    <r>
      <rPr>
        <sz val="11"/>
        <rFont val="Arial"/>
        <family val="2"/>
      </rPr>
      <t>), sulfur oxides (SO</t>
    </r>
    <r>
      <rPr>
        <vertAlign val="subscript"/>
        <sz val="11"/>
        <rFont val="Arial"/>
        <family val="2"/>
      </rPr>
      <t>X</t>
    </r>
    <r>
      <rPr>
        <sz val="11"/>
        <rFont val="Arial"/>
        <family val="2"/>
      </rPr>
      <t>), and other significant air emissions</t>
    </r>
  </si>
  <si>
    <r>
      <t>G4-EN21 NO</t>
    </r>
    <r>
      <rPr>
        <vertAlign val="subscript"/>
        <sz val="11"/>
        <rFont val="Arial"/>
        <family val="2"/>
      </rPr>
      <t>X</t>
    </r>
    <r>
      <rPr>
        <sz val="11"/>
        <rFont val="Arial"/>
        <family val="2"/>
      </rPr>
      <t>, SO</t>
    </r>
    <r>
      <rPr>
        <vertAlign val="subscript"/>
        <sz val="11"/>
        <rFont val="Arial"/>
        <family val="2"/>
      </rPr>
      <t>X</t>
    </r>
    <r>
      <rPr>
        <sz val="11"/>
        <rFont val="Arial"/>
        <family val="2"/>
      </rPr>
      <t xml:space="preserve"> and other significant air emissions </t>
    </r>
  </si>
  <si>
    <t xml:space="preserve">G4-EN23 Total weight of waste by type and disposal method </t>
  </si>
  <si>
    <t xml:space="preserve">G4 - MM3 | Total amounts of overburden, rock, tailings, and sludges and their associated risks </t>
  </si>
  <si>
    <t>GRI G4 - MM: Labor/Management Relations</t>
  </si>
  <si>
    <t xml:space="preserve">GRI G4 - MM: Occupational Health and Safety </t>
  </si>
  <si>
    <t xml:space="preserve">G4-LA6 Type of injury and rates of injury, occupational diseases, lost days and absenteeism, and total number of work related fatalities, by region and by gender </t>
  </si>
  <si>
    <t xml:space="preserve">GRI G4 - MM: Compliance </t>
  </si>
  <si>
    <t xml:space="preserve">G4-S08 Monetary value of significant fines and total number of non-monetary sanctions for non-compliance with laws and regulations </t>
  </si>
  <si>
    <t xml:space="preserve">GRI G4 - MM: Artisanal and Small-scale Mining </t>
  </si>
  <si>
    <t>411-1 Incidents or violations involving the rights of indigenous peoples</t>
  </si>
  <si>
    <t>Sustainability Performance Tables - Cultural Heritage</t>
  </si>
  <si>
    <t xml:space="preserve">GRI G4 MM: Economic Performance </t>
  </si>
  <si>
    <t xml:space="preserve">MM4 Number of strikes and lock-outs exceeding one week's duration, by country </t>
  </si>
  <si>
    <t xml:space="preserve">GRI G4 MM: Emissions </t>
  </si>
  <si>
    <t>GRI G4 MM: Biodiversity</t>
  </si>
  <si>
    <t>MM1 Amount of land (owned or leased, and managed for production activities or extractive use) disturbed or rehabilitated</t>
  </si>
  <si>
    <t>GRI G4 MM: Effluents and waste</t>
  </si>
  <si>
    <t>MM3 Total amount of overburden, rock, tailings, and sludges and their associated risks</t>
  </si>
  <si>
    <t xml:space="preserve">MM8 Number (and percentage) of company operating sites where artisanal and small-scale mining takes place on, or adjacent to, the site; the associated risks and the actions taken to manage and mitigate these risks </t>
  </si>
  <si>
    <t>GRI G4 - SO8| Monetary value of significant fines and total number of non-monetary sanctions for non-compliance with laws and regulations</t>
  </si>
  <si>
    <t>GRI 201-1 &amp; G4 - EC1 | Direct economic value generated and distributed</t>
  </si>
  <si>
    <t>G4 - MM8 | Number (and percentage) of company operating sites where artisanal and small-scale mining (ASM) takes place on, or adjacent to, the site; the associated risks and the actions taken to manage and mitigate these risks</t>
  </si>
  <si>
    <t xml:space="preserve">          New disclosures for FY22</t>
  </si>
  <si>
    <t xml:space="preserve">Sustainability Report - Responsible Supply Chains
Sustainability Performance Tables - Modern Slavery 
Modern Slavery Statement </t>
  </si>
  <si>
    <t>Sustainability Report – Our Performance - Metrics and Targets 
Sustainability Performance Tables - Energy Consumption</t>
  </si>
  <si>
    <t xml:space="preserve">
The MinRes Decarbonisation Pathway Working Group is responsible for matters and activities related specifically to climate change and decarbonisation abatement projects to manage our carbon emissions. The group supports the integration of climate change strategy into our business and progressing internal GHG targets across operations, ensuring that these are aligned with the Board’s commitment to our target of net zero emissions by 2050. The working group is comprised of two Executive Managers and subject matter experts and meets monthly. </t>
  </si>
  <si>
    <t>To respond to climate-related risks and opportunities, MinRes embeds climate risk analysis in our portfolio composition, emissions reductions, targets, technology and innovation developments. Guidance from our climate-related policy and stakeholder engagements progresses appropriate mitigation and management strategies. Company level risks, such as the evolving climate change mitigation regulations, are monitored by our Sustainability Committee and Audit and Risk Committee as well as a dedicated Decarbonisation Pathway Working Group.</t>
  </si>
  <si>
    <t>Our approach to the identification and assessment of key climate-related risks and opportunities will evolve year-on-year to support embedding climate-related issues into business-as-usual processes. To respond to climate-related risks and opportunities, we embed climate risk analysis in our portfolio composition, emissions reductions, targets, technology and innovation developments. Guidance from our climate-related policy and stakeholder engagements progresses appropriate mitigation and management strategies. Company level risks, such as the evolving climate change mitigation regulations, are monitored by our Sustainability Committee as well as a dedicated Decarbonisation Pathway Working Group. 
MinRes further considers the cost of carbon in the investment decision making process.</t>
  </si>
  <si>
    <t>MinRes considers consequence, likelihood and severity metrics when assessing the magnitude of a risk. Opportunities and risks are assessed with consideration to safety and security, health and wellbeing, environment, community, reputation, compliance and contracting, financial production and operations and business continuity, which are then rated in line with their contribution to our delivery of our net zero target. The performance of the executive KMP has been assessed on climate-related performance metrics and are incorporated into our remuneration policies.</t>
  </si>
  <si>
    <t xml:space="preserve">Aboriginal and Torres Strait Islander suppliers </t>
  </si>
  <si>
    <t>Total Aboriginal and Torres Strait Islander spend</t>
  </si>
  <si>
    <r>
      <rPr>
        <vertAlign val="superscript"/>
        <sz val="9"/>
        <rFont val="Arial"/>
        <family val="2"/>
        <scheme val="minor"/>
      </rPr>
      <t>1</t>
    </r>
    <r>
      <rPr>
        <sz val="9"/>
        <rFont val="Arial"/>
        <family val="2"/>
        <scheme val="minor"/>
      </rPr>
      <t xml:space="preserve"> Refer to Table 8 'MinRes employee category mapping' for a definition of each MinRes occupational category in relation to the allocated role within the business. </t>
    </r>
  </si>
  <si>
    <r>
      <rPr>
        <vertAlign val="superscript"/>
        <sz val="8"/>
        <rFont val="Arial"/>
        <family val="2"/>
      </rPr>
      <t>1</t>
    </r>
    <r>
      <rPr>
        <sz val="8"/>
        <rFont val="Arial"/>
        <family val="2"/>
      </rPr>
      <t xml:space="preserve"> Criteria for determining water quality categories correlates with the Mineral Council of Australia’s (MCA) Water Accounting Framework with high quality water (Category 1) and low-quality water (Category 3).
</t>
    </r>
    <r>
      <rPr>
        <vertAlign val="superscript"/>
        <sz val="8"/>
        <rFont val="Arial"/>
        <family val="2"/>
      </rPr>
      <t>2</t>
    </r>
    <r>
      <rPr>
        <sz val="8"/>
        <rFont val="Arial"/>
        <family val="2"/>
      </rPr>
      <t xml:space="preserve"> Water sources are defined as groundwater, surface water, and third-party. Third-party water is water supplied by an entity external to the operation, such as from a municipality. MinRes has no operations that withdraw seawater.
</t>
    </r>
    <r>
      <rPr>
        <vertAlign val="superscript"/>
        <sz val="8"/>
        <rFont val="Arial"/>
        <family val="2"/>
      </rPr>
      <t>3</t>
    </r>
    <r>
      <rPr>
        <sz val="8"/>
        <rFont val="Arial"/>
        <family val="2"/>
      </rPr>
      <t xml:space="preserve"> Wodgina has been in care and maintenance and used insignificant volume of water in FY21.
</t>
    </r>
    <r>
      <rPr>
        <vertAlign val="superscript"/>
        <sz val="8"/>
        <rFont val="Arial"/>
        <family val="2"/>
      </rPr>
      <t xml:space="preserve">4 </t>
    </r>
    <r>
      <rPr>
        <sz val="8"/>
        <rFont val="Arial"/>
        <family val="2"/>
      </rPr>
      <t>Water withdrawal is water that enters the operational water system and is used to supply the operational water demands.</t>
    </r>
  </si>
  <si>
    <t xml:space="preserve">Responsible Production </t>
  </si>
  <si>
    <t>Energy Consumption</t>
  </si>
  <si>
    <t>Table 2: FY22 water balance by operation, water source and water quality (ML)</t>
  </si>
  <si>
    <r>
      <rPr>
        <sz val="11"/>
        <color theme="1"/>
        <rFont val="Segoe UI Symbol"/>
        <family val="2"/>
      </rPr>
      <t>🞁</t>
    </r>
    <r>
      <rPr>
        <sz val="11"/>
        <color theme="1"/>
        <rFont val="Arial"/>
        <family val="2"/>
      </rPr>
      <t xml:space="preserve"> 17</t>
    </r>
  </si>
  <si>
    <r>
      <rPr>
        <sz val="11"/>
        <color theme="1"/>
        <rFont val="Segoe UI Symbol"/>
        <family val="2"/>
      </rPr>
      <t>🞁</t>
    </r>
    <r>
      <rPr>
        <sz val="11"/>
        <color theme="1"/>
        <rFont val="Arial"/>
        <family val="2"/>
      </rPr>
      <t xml:space="preserve"> 27</t>
    </r>
  </si>
  <si>
    <r>
      <rPr>
        <sz val="11"/>
        <color theme="1"/>
        <rFont val="Segoe UI Symbol"/>
        <family val="2"/>
      </rPr>
      <t>🞁</t>
    </r>
    <r>
      <rPr>
        <sz val="11"/>
        <color theme="1"/>
        <rFont val="Arial"/>
        <family val="2"/>
      </rPr>
      <t xml:space="preserve"> 12</t>
    </r>
  </si>
  <si>
    <r>
      <rPr>
        <sz val="11"/>
        <color theme="1"/>
        <rFont val="Segoe UI Symbol"/>
        <family val="2"/>
      </rPr>
      <t>🞁</t>
    </r>
    <r>
      <rPr>
        <sz val="11"/>
        <color theme="1"/>
        <rFont val="Arial"/>
        <family val="2"/>
      </rPr>
      <t xml:space="preserve"> 456</t>
    </r>
  </si>
  <si>
    <r>
      <rPr>
        <sz val="11"/>
        <color theme="1"/>
        <rFont val="Segoe UI Symbol"/>
        <family val="2"/>
      </rPr>
      <t>🞁</t>
    </r>
    <r>
      <rPr>
        <sz val="11"/>
        <color theme="1"/>
        <rFont val="Arial"/>
        <family val="2"/>
      </rPr>
      <t xml:space="preserve"> 392</t>
    </r>
  </si>
  <si>
    <r>
      <rPr>
        <sz val="11"/>
        <color theme="1"/>
        <rFont val="Segoe UI Symbol"/>
        <family val="2"/>
      </rPr>
      <t>🞃</t>
    </r>
    <r>
      <rPr>
        <sz val="11"/>
        <color theme="1"/>
        <rFont val="Arial"/>
        <family val="2"/>
      </rPr>
      <t xml:space="preserve"> 0</t>
    </r>
  </si>
  <si>
    <r>
      <rPr>
        <sz val="11"/>
        <color theme="1"/>
        <rFont val="Segoe UI Symbol"/>
        <family val="2"/>
      </rPr>
      <t>🞁</t>
    </r>
    <r>
      <rPr>
        <sz val="11"/>
        <color theme="1"/>
        <rFont val="Arial"/>
        <family val="2"/>
      </rPr>
      <t xml:space="preserve"> 458</t>
    </r>
  </si>
  <si>
    <r>
      <rPr>
        <sz val="11"/>
        <color theme="1"/>
        <rFont val="Segoe UI Symbol"/>
        <family val="2"/>
      </rPr>
      <t>🞁</t>
    </r>
    <r>
      <rPr>
        <sz val="11"/>
        <color theme="1"/>
        <rFont val="Arial"/>
        <family val="2"/>
      </rPr>
      <t xml:space="preserve"> 4</t>
    </r>
  </si>
  <si>
    <r>
      <rPr>
        <sz val="11"/>
        <color theme="1"/>
        <rFont val="Segoe UI Symbol"/>
        <family val="2"/>
      </rPr>
      <t>🞁</t>
    </r>
    <r>
      <rPr>
        <sz val="11"/>
        <color theme="1"/>
        <rFont val="Arial"/>
        <family val="2"/>
      </rPr>
      <t xml:space="preserve"> 9</t>
    </r>
  </si>
  <si>
    <r>
      <rPr>
        <sz val="11"/>
        <color theme="1"/>
        <rFont val="Segoe UI Symbol"/>
        <family val="2"/>
      </rPr>
      <t>🞁</t>
    </r>
    <r>
      <rPr>
        <sz val="11"/>
        <color theme="1"/>
        <rFont val="Arial"/>
        <family val="2"/>
      </rPr>
      <t xml:space="preserve"> 354</t>
    </r>
  </si>
  <si>
    <t xml:space="preserve">CONTENTS </t>
  </si>
  <si>
    <t xml:space="preserve">Climate change poses complex and significant long-term challenges for investors. There is growing expectation from MinRes' investors and stakeholders that we understand and manage climate-related risks and opportunities affecting our business. </t>
  </si>
  <si>
    <t>Established by the Financial Stability Board, the industry-led Taskforce on Climate-related Financial Disclosures (TCFD), developed a set of recommendations, the TCFD Recommendations, to guide improved disclosure of climate-related information. Companies who align their climate change disclosures with the TCFD Recommendations provide investors and other stakeholders with the metrics and information needed to undertake more robust and consistent analyses of the potential financial impacts of climate change.</t>
  </si>
  <si>
    <t>Refer to our disclosure against the TCFD as outlined below.</t>
  </si>
  <si>
    <t xml:space="preserve">MinRes recognises the fundamental role of our health and safety performance in our overall success and our social licence to operate. We work hard to protect the safety and wellbeing of the MinRes family - our workforce, their families and the communities in which we operate. </t>
  </si>
  <si>
    <t>Our health and safety performance are detailed below.</t>
  </si>
  <si>
    <t xml:space="preserve">At MinRes, our people are the foundation of our business and are instrumental to our ongoing growth and success.
Our people performance metrics are detailed below.
</t>
  </si>
  <si>
    <t>MinRes reports our emissions of listed substances annually to the National Pollutant Inventory (NPI) for facilities that meet the relevant reporting thresholds. These are estimated using the approaches defined in the NPI Emissions Estimation Technique (EET) manuals, with most calculations undertaken using emission factors.</t>
  </si>
  <si>
    <t>Our air quality performance metrics are detailed below.</t>
  </si>
  <si>
    <t>MinRes recognises the increasing materiality and importance of water as a fundamental societal, environmental, and economic resource. We aim to apply strong and transparent water governance, manage water effectively at our operations and collaborate with key stakeholders to achieve responsible and sustainable water use.</t>
  </si>
  <si>
    <t>Our water performance metrics are detailed below.</t>
  </si>
  <si>
    <t>Our diversity and inclusion performance metrics are detailed below.</t>
  </si>
  <si>
    <t>Mine tailings - the fine-grained waste rock material discharged as a by-product of ore processing - is our largest stream of waste generated during operations. 
Tailings management is a critical part of managing the risks of the waste produced from the mining process. These risks can range from potential consequences of a Tailings Storage Facility (TSF) failure through to groundwater impact due to seepage. 
MinRes prioritises the safety of a TSF through all phases of the life cycle with consideration of many factors through project conception, planning, design, construction, operation, closure and post closure. We are committed to operating in line with the 15 principles and 77 requirements set out by the Global Industry Standard on Tailings Management (GISTM) published by the International Council on Mining and Metals (ICMM), the United Nations Environment Program (UNEP), and the Principles for Responsible Investment (PRI). 
See our Tailings Facility Register below.</t>
  </si>
  <si>
    <t xml:space="preserve">Energy is a critical input into our business operations and makes a significant contribution to our operational Scope 1 and 2 greenhouse gas emissions. </t>
  </si>
  <si>
    <t>Our energy performance metrics are detailed below.</t>
  </si>
  <si>
    <t xml:space="preserve">Our GHG emissions are directly related to our energy use and growth of our operations. MinRes calculates its direct (Scope 1) and energy indirect (Scope 2) GHG emissions for entities under its operational control  in alignment with the GHG Protocol and the Australian National Greenhouse and Energy Reporting Act (2007). </t>
  </si>
  <si>
    <t>Our GHG emissions performance metrics are detailed below.</t>
  </si>
  <si>
    <t xml:space="preserve">MinRes continues to increase the value distributed to the community, federal, state and local governments, employees, our suppliers and contractors year on year. </t>
  </si>
  <si>
    <t>Our performance metrics are detailed below.</t>
  </si>
  <si>
    <t>GRI G4 - MM1 | Environmental disclosures for the mining and metals sector - amount of land (owned or leased, and managed for production activities or extractive use) disturbed or rehabilitated</t>
  </si>
  <si>
    <t>GRI G4 - EN23 | Effluents and Waste</t>
  </si>
  <si>
    <t>SASB EM-MM-000.B | Total number of employees, percentage contractors</t>
  </si>
  <si>
    <t xml:space="preserve"> </t>
  </si>
  <si>
    <t>TABLES &amp; FIGURE LIST</t>
  </si>
  <si>
    <t>Note: none of MinRes' crushing and processes uses heat, steam or cooling.</t>
  </si>
  <si>
    <r>
      <rPr>
        <sz val="11"/>
        <rFont val="Arial"/>
        <family val="2"/>
      </rPr>
      <t xml:space="preserve">MinRes discloses our tailings storage facilities inventory in our </t>
    </r>
    <r>
      <rPr>
        <i/>
        <sz val="11"/>
        <rFont val="Arial"/>
        <family val="2"/>
      </rPr>
      <t>2022 Sustainability Performance Data Tables.</t>
    </r>
  </si>
  <si>
    <t xml:space="preserve">MinRes is committed to the highest standards of conduct and ethical behaviours in all of our business activities and stakeholder relationships. Our Code of Conduct and Business Integrity (the Code) outlines the way we do business and the behaviours that embody our MinRes values and company ethos. The Code defines how employees, directors, officers and contractors (collectively called "employees") of MinRes and its subsidiaries should conduct themselves. </t>
  </si>
  <si>
    <r>
      <t xml:space="preserve">Transparency International's lowest 20 countries (ranked 161-180) for 2021 include: Honduras, Iraq, Cambodia, Zimbabwe, Eritrea, Congo, Guinea Bissau, Comoros, Haiti, Nicaragua, Sudan, Chad, Burundi, Equatorial Guinea, Afghanistan, North Korea, Yemen, Venezuela, Somalia, Syria and South Sudan.
</t>
    </r>
    <r>
      <rPr>
        <i/>
        <sz val="11"/>
        <color theme="1"/>
        <rFont val="Arial"/>
        <family val="2"/>
      </rPr>
      <t>Source: https://www.transparency.org/en/cpi/2021</t>
    </r>
  </si>
  <si>
    <r>
      <t xml:space="preserve">We recognise that through our supply chain and operations, we could be indirectly exposed to the risk of modern slavery. We are committed to preventing instances of modern slavery in our business and our supply chain. We have set out expectations of our suppliers, and their supply chains, to uphold and respect human rights, comply with all applicable laws and regulations, and prohibit the use of all forms of forced, compulsory and child labour practices. We are committed to continuously improve and strengthen our approach to addressing and preventing modern slavery over time. 
As part of our reporting obligations under the </t>
    </r>
    <r>
      <rPr>
        <i/>
        <sz val="11"/>
        <rFont val="Arial"/>
        <family val="2"/>
      </rPr>
      <t>Modern Slavery Act 2018 (Cth)</t>
    </r>
    <r>
      <rPr>
        <sz val="11"/>
        <rFont val="Arial"/>
        <family val="2"/>
      </rPr>
      <t>, we develop an annual Modern Slavery Statement, which outlines our commitment and approach to identifying and mitigating risks of modern slavery within our operations and supply chain. Our Modern Slavery Statement is available on our website at https://www.mineralresources.com.au/</t>
    </r>
  </si>
  <si>
    <t xml:space="preserve">A diverse, inclusive and non-discriminatory workplace is critical to the growth and culture of MinRes and is a key contributor to our long-term success. We are committed to fostering diversity at all levels regardless of gender identity, nationality, marital or family status, sexual orientation, age, disability or impairment, neurodiversity, Aboriginal or Torres Strait Islander identity, ethnicity, cultural background, religious beliefs, political conviction, union membership, socio-economic background, perspective or life experience. 
</t>
  </si>
  <si>
    <t>Emergency Response Training includes the following courses/programs: NRT First Aid (CPR Refresher), Demonstrate First Attack Firefighting, NRT First Aid (Low Voltage &amp; Provide CPR), NRT (Inspect, test and maintain non-gaseous, pre-engineered fire suppression systems), Snake Handling, Mental Health First Aider Accreditation, Conduct Fire Team Operations, NRT - Operate Oxygen Breathing Apparatus, NRT - First Aid (Provide CPR), NRT - First Aid (Provide Basic Emergency Life Support), Fire Warden Training/Fire Extinguisher, Advanced Life Support Training, NRT - First Aid (Occupational First Aid), Inspect and test fire hose reels, fire extinguishers &amp; fire blankets, NRT - First Aid (Remote Situations), NRT - First Aid (Provide Advanced First Aid) and Peripheral IV Cannulation.</t>
  </si>
  <si>
    <r>
      <t xml:space="preserve">National Conservation list - Environment Protection and Biodiversity Conservation Act 1999 (EPBC Act) </t>
    </r>
    <r>
      <rPr>
        <b/>
        <vertAlign val="superscript"/>
        <sz val="11"/>
        <color theme="0"/>
        <rFont val="Arial"/>
        <family val="2"/>
      </rPr>
      <t>3</t>
    </r>
  </si>
  <si>
    <t>Waste Type (tonnes)</t>
  </si>
  <si>
    <r>
      <t>Planned Tailings Storage Impoundment Volume in 5 years' time (m</t>
    </r>
    <r>
      <rPr>
        <vertAlign val="superscript"/>
        <sz val="11"/>
        <rFont val="Arial"/>
        <family val="2"/>
      </rPr>
      <t>3</t>
    </r>
    <r>
      <rPr>
        <sz val="11"/>
        <rFont val="Arial"/>
        <family val="2"/>
      </rPr>
      <t>)</t>
    </r>
  </si>
  <si>
    <r>
      <rPr>
        <vertAlign val="superscript"/>
        <sz val="8"/>
        <rFont val="Arial"/>
        <family val="2"/>
      </rPr>
      <t xml:space="preserve">1 </t>
    </r>
    <r>
      <rPr>
        <sz val="8"/>
        <rFont val="Arial"/>
        <family val="2"/>
      </rPr>
      <t xml:space="preserve">MinRes Scope 1 and Scope 2 emissions only occur in Australia and are generated from metals and mining production activities. 
External assurance has taken place over Scope 1 and Scope 2 emissions, refer to the Independent Limited Assurance Statement in our 2022 Sustainability Report. </t>
    </r>
  </si>
  <si>
    <t xml:space="preserve">Average per cent of the total R&amp;D investment is calculated as the average proportion of R&amp;D spend over the last three years related to low carbon investment/benefit, therefore, the percentage total does not equal 100 per cent. </t>
  </si>
  <si>
    <t>Stage of development aligned to CDP reporting definitions and categorised as: Basic academic/theoretical research, Applied research and development, Pilot demonstration, Full/commercial-scale demonstration, Small scale commercial deployment and/or Large scale commercial deployment.</t>
  </si>
  <si>
    <r>
      <t xml:space="preserve">We recognise our responsibility to take meaningful action to advance reconciliation. During FY22, MinRes' inaugural Reconciliation Action Plan (RAP) - a Reflect RAP, was formally endorsed by Reconciliation Australia, which outlines and strengthens our commitment to reconciliation with Aboriginal and Torres Strait Islander communities.
Our RAP focuses on four key areas including:
</t>
    </r>
    <r>
      <rPr>
        <sz val="11"/>
        <rFont val="Symbol"/>
        <family val="1"/>
        <charset val="2"/>
      </rPr>
      <t>·</t>
    </r>
    <r>
      <rPr>
        <sz val="11"/>
        <rFont val="Arial"/>
        <family val="2"/>
      </rPr>
      <t xml:space="preserve"> Relationships building
</t>
    </r>
    <r>
      <rPr>
        <sz val="11"/>
        <rFont val="Symbol"/>
        <family val="1"/>
        <charset val="2"/>
      </rPr>
      <t>·</t>
    </r>
    <r>
      <rPr>
        <sz val="11"/>
        <rFont val="Arial"/>
        <family val="2"/>
      </rPr>
      <t xml:space="preserve"> Respect and recognition
</t>
    </r>
    <r>
      <rPr>
        <sz val="11"/>
        <rFont val="Symbol"/>
        <family val="1"/>
        <charset val="2"/>
      </rPr>
      <t>·</t>
    </r>
    <r>
      <rPr>
        <sz val="11"/>
        <rFont val="Arial"/>
        <family val="2"/>
      </rPr>
      <t xml:space="preserve"> Social and economic opportunities 
</t>
    </r>
    <r>
      <rPr>
        <sz val="11"/>
        <rFont val="Symbol"/>
        <family val="1"/>
        <charset val="2"/>
      </rPr>
      <t>·</t>
    </r>
    <r>
      <rPr>
        <sz val="11"/>
        <rFont val="Arial"/>
        <family val="2"/>
      </rPr>
      <t xml:space="preserve"> Governance and accountability
We have achieved all FY22 deliverables and all planned future commitments are on-track.</t>
    </r>
  </si>
  <si>
    <r>
      <t xml:space="preserve">Our annual responsible business reporting suite is </t>
    </r>
    <r>
      <rPr>
        <sz val="11"/>
        <rFont val="Arial"/>
        <family val="2"/>
        <scheme val="minor"/>
      </rPr>
      <t>developed</t>
    </r>
    <r>
      <rPr>
        <sz val="11"/>
        <color theme="1"/>
        <rFont val="Arial"/>
        <family val="2"/>
        <scheme val="minor"/>
      </rPr>
      <t xml:space="preserve"> in accordance with the following frameworks:</t>
    </r>
  </si>
  <si>
    <t xml:space="preserve">GRI 409: Forced of Compulsory Labor </t>
  </si>
  <si>
    <t>409-1 Operations and suppliers at significant risk for incidents of forced or compulsory labor</t>
  </si>
  <si>
    <t xml:space="preserve">401-1 New employee hires and employee turnover </t>
  </si>
  <si>
    <t>307-1 Non-compliance with environmental laws and regulations</t>
  </si>
  <si>
    <r>
      <t>Air emissions of the following pollutants: 
(1) CO
(2) NOx (excluding N</t>
    </r>
    <r>
      <rPr>
        <vertAlign val="subscript"/>
        <sz val="11"/>
        <color theme="1"/>
        <rFont val="Arial"/>
        <family val="2"/>
      </rPr>
      <t>2</t>
    </r>
    <r>
      <rPr>
        <sz val="11"/>
        <color theme="1"/>
        <rFont val="Arial"/>
        <family val="2"/>
      </rPr>
      <t>O)
(3) SOx
(4) Particulate matter (PM</t>
    </r>
    <r>
      <rPr>
        <vertAlign val="subscript"/>
        <sz val="11"/>
        <color theme="1"/>
        <rFont val="Arial"/>
        <family val="2"/>
      </rPr>
      <t>10</t>
    </r>
    <r>
      <rPr>
        <sz val="11"/>
        <color theme="1"/>
        <rFont val="Arial"/>
        <family val="2"/>
      </rPr>
      <t xml:space="preserve">)
(5) Mercury (Hg)
(6) Lead (Pb)
(7) Volatile organic compounds (VOCs) </t>
    </r>
  </si>
  <si>
    <t>(1) Total energy consumed
(2) Percentage grid electricity 
(3) Percentage renewable</t>
  </si>
  <si>
    <t>(1) Total fresh water withdrawn
(2) Percentage recycled
(3) Percentage in regions with High or Extremely High Baseline Water Stress</t>
  </si>
  <si>
    <t xml:space="preserve">Percentage of mine sites where acid rock drainage is: 
(1) Predicted to occur
(2) Actively mitigated
(3) Under treatment or remediation </t>
  </si>
  <si>
    <t>(1) MSHA all-incidence rate 
(2) Fatality rate
(3) Near miss frequency rate (NMFR)
(4) Average hours of health, safety, and emergency response training for: 
  (a) Full-time employees and 
  (b) Contract employees</t>
  </si>
  <si>
    <t xml:space="preserve">Tailings storage facility inventory table:
(1) Facility name
(2) Location
(3) Ownership
(4) Operational status
(5) Construction method
(6) Maximum permitted storage capacity
(7) Current amount of tailings stored
(8) Consequence classification
(90 Date of most recent independent technical review
(10) Material findings
(11) Mitigation measures
(12) Site-specific EPRP </t>
  </si>
  <si>
    <t xml:space="preserve">Our whistleblower policy provides an avenue for MinRes employees and stakeholders to raise and report any issues they believe are in breach of the MinRes Code and/or any other reportable conduct including, but not limited to, illegal activity, unethical behaviour, conflicts of interest, harassment, sexual harassment, discrimination, victimisation or bullying, whether experienced in a personal capacity or witnessed. </t>
  </si>
  <si>
    <t>Health, safety &amp; environment</t>
  </si>
  <si>
    <t>MinRes does not operate in any of the countries designated among the 20 lowest rankings in the 2021 Transparency International Corruption Perception Index (TICPI). All of our operations and mineral production is in Australia, which is ranked 11 in the TICPI. Refer to the map below.</t>
  </si>
  <si>
    <t>Number of LTI – employees</t>
  </si>
  <si>
    <t>Number of LTI – contractors</t>
  </si>
  <si>
    <t>Hours worked - contractors</t>
  </si>
  <si>
    <t>Number of LTI – combined employees and contractors</t>
  </si>
  <si>
    <t>Hours worked – combined employees and contractors</t>
  </si>
  <si>
    <t>Number of recordable work-related injuries - employees</t>
  </si>
  <si>
    <t>Hours worked - employees</t>
  </si>
  <si>
    <t>Number of recordable work-related injuries - contractors</t>
  </si>
  <si>
    <t>Number of recordable work-related injuries – combined employees and contractors</t>
  </si>
  <si>
    <t>Number of fatalities - employees</t>
  </si>
  <si>
    <t>Number of fatalities - contractors</t>
  </si>
  <si>
    <t>Number of fatalities – combined employees and contractors</t>
  </si>
  <si>
    <t>Number of high consequence work-related injuries - employees</t>
  </si>
  <si>
    <t>Number of high consequence work-related injuries - contractors</t>
  </si>
  <si>
    <t>Number of high consequence work-related injuries – combined employees and contractors</t>
  </si>
  <si>
    <t>High consequence work-related injury rate - contractors</t>
  </si>
  <si>
    <t>High consequence work-related injury rate - employees</t>
  </si>
  <si>
    <t>High consequence work-related injury rate – combined employees and contractors</t>
  </si>
  <si>
    <t>All incident rate – combined employees and contractors</t>
  </si>
  <si>
    <t>Number of all incidents – combined employees and contractors</t>
  </si>
  <si>
    <t>Near miss incident rate – combined employees and contractors</t>
  </si>
  <si>
    <t>Number of near miss incidents – combined employees and contractors</t>
  </si>
  <si>
    <t>Lost Time Injury Frequency Rate (LTIFR) - employees</t>
  </si>
  <si>
    <t>LTIFR - contractors</t>
  </si>
  <si>
    <t>LTIFR – combined employees and contractors</t>
  </si>
  <si>
    <t>Total Recordable Injury Frequency Rate (TRIFR) - employees</t>
  </si>
  <si>
    <t>TRIFR - contractors</t>
  </si>
  <si>
    <t>TRIFR – combined employees and contractors</t>
  </si>
  <si>
    <t>Fatality rate - contractors</t>
  </si>
  <si>
    <t>Fatality rate - employees</t>
  </si>
  <si>
    <t>All remaining categories</t>
  </si>
  <si>
    <t xml:space="preserve">Table 7: Employees covered by collective bargaining agreements </t>
  </si>
  <si>
    <t>Percentage employees covered by collective bargaining agreements</t>
  </si>
  <si>
    <t>Providing high-quality and up-to-date training solutions is important to ensure our people are equipped and supported to have a positive impact on our organisation. We are committed to providing our people with the appropriate knowledge, skills and understanding to safely and effectively complete tasks to the expected standard. Our dedicated Training team is responsible for identifying needs within the business based on the scope of specific roles and associated work activities.
Our training performance metrics are detailed below.</t>
  </si>
  <si>
    <r>
      <t>GRI 305-7 &amp; GRI G4 - MM3 EN21 | Nitrogen oxides (NOX), sulfur</t>
    </r>
    <r>
      <rPr>
        <b/>
        <sz val="11"/>
        <rFont val="Arial"/>
        <family val="2"/>
      </rPr>
      <t xml:space="preserve"> </t>
    </r>
    <r>
      <rPr>
        <b/>
        <sz val="11"/>
        <color theme="9"/>
        <rFont val="Arial"/>
        <family val="2"/>
      </rPr>
      <t>oxides (SOX), and other significant air emissions</t>
    </r>
  </si>
  <si>
    <t>Third party</t>
  </si>
  <si>
    <t xml:space="preserve">Surface water </t>
  </si>
  <si>
    <t xml:space="preserve">Third party </t>
  </si>
  <si>
    <t xml:space="preserve">Surface water  </t>
  </si>
  <si>
    <r>
      <t xml:space="preserve">Total water withdrawn - groundwater (total) + surface water (total) + third-party water (total) </t>
    </r>
    <r>
      <rPr>
        <b/>
        <vertAlign val="superscript"/>
        <sz val="11"/>
        <color rgb="FF000000"/>
        <rFont val="Arial"/>
        <family val="2"/>
      </rPr>
      <t>4</t>
    </r>
  </si>
  <si>
    <t>Total groundwater withdrawn</t>
  </si>
  <si>
    <t xml:space="preserve">Total surface water withdrawn </t>
  </si>
  <si>
    <t>Total third party withdrawn</t>
  </si>
  <si>
    <t>Medium-high</t>
  </si>
  <si>
    <t>Extremely high</t>
  </si>
  <si>
    <t>Task loss</t>
  </si>
  <si>
    <r>
      <t xml:space="preserve">Conservation park that is </t>
    </r>
    <r>
      <rPr>
        <sz val="11"/>
        <color rgb="FF333333"/>
        <rFont val="Arial"/>
        <family val="2"/>
      </rPr>
      <t>part of Australia’s National Reserve System (NRS)</t>
    </r>
  </si>
  <si>
    <r>
      <rPr>
        <vertAlign val="superscript"/>
        <sz val="8"/>
        <rFont val="Arial"/>
        <family val="2"/>
      </rPr>
      <t>1</t>
    </r>
    <r>
      <rPr>
        <sz val="8"/>
        <rFont val="Arial"/>
        <family val="2"/>
      </rPr>
      <t xml:space="preserve"> Koolyanobbing, Mt Jackson, Windarling and Deception are connected by a private haul road.</t>
    </r>
    <r>
      <rPr>
        <sz val="8"/>
        <color theme="1"/>
        <rFont val="Arial"/>
        <family val="2"/>
      </rPr>
      <t xml:space="preserve"> Our Carina operations (Carina and J4) which form part of the ‘Yilgarn’ hub are connected to the Koolyanobbing operations via the private J4 haul road. Parker Range is connected by the public road network to Koolyanobbing and by a private road to Carina. A private haul road linking Parker Range and Koolyanobbing is currently under assessment with Environmental Protection Authority (EPA)/Department of Agriculture, Water and the Environment (DAWE). 
</t>
    </r>
    <r>
      <rPr>
        <vertAlign val="superscript"/>
        <sz val="8"/>
        <color theme="1"/>
        <rFont val="Arial"/>
        <family val="2"/>
      </rPr>
      <t>2</t>
    </r>
    <r>
      <rPr>
        <sz val="8"/>
        <color theme="1"/>
        <rFont val="Arial"/>
        <family val="2"/>
      </rPr>
      <t xml:space="preserve"> Species distributions for IUCN listed species were downloaded from the Integrated Biodiversity Assessment Tool in August 2021. ArcGIS was utilised to identify all species with habitat that occur within MinRes operational areas. 
</t>
    </r>
    <r>
      <rPr>
        <vertAlign val="superscript"/>
        <sz val="8"/>
        <color theme="1"/>
        <rFont val="Arial"/>
        <family val="2"/>
      </rPr>
      <t>3</t>
    </r>
    <r>
      <rPr>
        <sz val="8"/>
        <color theme="1"/>
        <rFont val="Arial"/>
        <family val="2"/>
      </rPr>
      <t xml:space="preserve"> Number of EPBC Act listed species with potential habitat in the area of MinRes operations were attained through state of Western Australia Department of Biodiversity, Conservation and Attractions (DBCA) habitat searches cross referenced to the EPBC Act listing to indicate species of national conservation. Where site specific biodiversity survey and impact assessment information was available, it was utilised to complement the database information. 
</t>
    </r>
    <r>
      <rPr>
        <sz val="10"/>
        <color theme="1"/>
        <rFont val="Segoe UI Symbol"/>
        <family val="2"/>
      </rPr>
      <t>🞁</t>
    </r>
    <r>
      <rPr>
        <sz val="8"/>
        <color theme="1"/>
        <rFont val="Arial"/>
        <family val="2"/>
      </rPr>
      <t xml:space="preserve">  increase / </t>
    </r>
    <r>
      <rPr>
        <sz val="10"/>
        <color theme="1"/>
        <rFont val="Segoe UI Symbol"/>
        <family val="2"/>
      </rPr>
      <t>🞃</t>
    </r>
    <r>
      <rPr>
        <sz val="8"/>
        <color theme="1"/>
        <rFont val="Arial"/>
        <family val="2"/>
      </rPr>
      <t xml:space="preserve">decrease from previous financial year as a result of updated GIS spatial data increasing or changing operational footprint resulting in additional species and/or as a result of Flora &amp; Fauna study verification.  </t>
    </r>
  </si>
  <si>
    <t>General waste</t>
  </si>
  <si>
    <t>Comingled waste</t>
  </si>
  <si>
    <t>Construction &amp; demolition waste</t>
  </si>
  <si>
    <t>Tyres &amp; rubber</t>
  </si>
  <si>
    <t>Liquid waste</t>
  </si>
  <si>
    <t>Solid waste</t>
  </si>
  <si>
    <t>Scrap metal recycled (AAA)</t>
  </si>
  <si>
    <t>Disposal method</t>
  </si>
  <si>
    <t>Septic waste</t>
  </si>
  <si>
    <t xml:space="preserve">Sub total </t>
  </si>
  <si>
    <t>Sub total</t>
  </si>
  <si>
    <r>
      <t xml:space="preserve">Climate change presents opportunities and risks for MinRes. Our innovative capabilities as a mining services provider positions us well to respond to climate change drivers by developing energy efficient materials handling solutions at our operations and displacing diesel fuel usage. 
Using the TCFD recommendations, climate-related risks are characterised as either physical risks relating to the physical impacts of climate change, or transition risks related to the risks associated with transitioning to a lower-carbon economy. Climate-related opportunities are characterised in line with resource efficiency, energy source, product or service, market or resilience opportunities. 
MinRes identifies and assesses climate-related risks and opportunities through the following activities:
</t>
    </r>
    <r>
      <rPr>
        <sz val="11"/>
        <rFont val="Symbol"/>
        <family val="1"/>
        <charset val="2"/>
      </rPr>
      <t>·</t>
    </r>
    <r>
      <rPr>
        <sz val="7.7"/>
        <rFont val="Arial"/>
        <family val="2"/>
      </rPr>
      <t xml:space="preserve"> </t>
    </r>
    <r>
      <rPr>
        <sz val="11"/>
        <rFont val="Arial"/>
        <family val="2"/>
      </rPr>
      <t xml:space="preserve">Assessed physical climate information and projections for Australia for the areas where MinRes’ operations are located. This includes a series of climate-indicators for 2030 and 2050 under Scenario 1, 2 and 3, including review of average temperature increases, maximum temperature increases, rainfall, days above 35°C and 99.9 percentile rainfall days
</t>
    </r>
    <r>
      <rPr>
        <sz val="11"/>
        <rFont val="Symbol"/>
        <family val="1"/>
        <charset val="2"/>
      </rPr>
      <t>·</t>
    </r>
    <r>
      <rPr>
        <sz val="7.7"/>
        <rFont val="Arial"/>
        <family val="2"/>
      </rPr>
      <t xml:space="preserve"> </t>
    </r>
    <r>
      <rPr>
        <sz val="11"/>
        <rFont val="Arial"/>
        <family val="2"/>
      </rPr>
      <t xml:space="preserve">Climate focused workshops and interviews engaging management, senior executives and subject matter experts across both corporate and operations to identify climate-related risks and opportunities
</t>
    </r>
    <r>
      <rPr>
        <sz val="11"/>
        <rFont val="Symbol"/>
        <family val="1"/>
        <charset val="2"/>
      </rPr>
      <t>·</t>
    </r>
    <r>
      <rPr>
        <sz val="11"/>
        <rFont val="Arial"/>
        <family val="2"/>
      </rPr>
      <t xml:space="preserve"> Embedded quarterly risk assessment workshops to survey and review and rank likelihood and consequence of the identified climate-related risks, using MinRes’ enterprise risk-rating matrix
The financial consequences of minor risks are set at less than 2 per cent of EBITDA or cash flow; with the financial consequence of critical risks set at over 10 per cent of EBITDA or cashflow, announceable to the Australian Stock Exchange. From a likelihood perspective, risks are rated from almost certain, where the event has a greater than 85 per cent expected probability of occurring (may occur throughout a year) to rare less than 10 per cent expected probability (occur once in more than 20 years).
The outcome of this process is a list of identified climate-related risks and opportunities, detailed in the tables below.</t>
    </r>
  </si>
  <si>
    <t>Extreme events</t>
  </si>
  <si>
    <r>
      <t>Natural gas</t>
    </r>
    <r>
      <rPr>
        <vertAlign val="superscript"/>
        <sz val="11"/>
        <color rgb="FF000000"/>
        <rFont val="Arial"/>
        <family val="2"/>
      </rPr>
      <t>1</t>
    </r>
  </si>
  <si>
    <t>LPG and acetylene</t>
  </si>
  <si>
    <t>Unprocessed natural gas</t>
  </si>
  <si>
    <t>Natural gas condensate</t>
  </si>
  <si>
    <t>Total other consumption</t>
  </si>
  <si>
    <r>
      <rPr>
        <sz val="11"/>
        <color rgb="FF000000"/>
        <rFont val="Arial"/>
        <family val="2"/>
      </rPr>
      <t>Gross generation from renewable (solar PV before export)</t>
    </r>
    <r>
      <rPr>
        <sz val="8"/>
        <color rgb="FF000000"/>
        <rFont val="Arial"/>
        <family val="2"/>
      </rPr>
      <t>1</t>
    </r>
  </si>
  <si>
    <r>
      <rPr>
        <sz val="11"/>
        <color rgb="FF000000"/>
        <rFont val="Arial"/>
        <family val="2"/>
      </rPr>
      <t>Generation from renewable that is consumed (Solar PV)</t>
    </r>
    <r>
      <rPr>
        <sz val="8"/>
        <color rgb="FF000000"/>
        <rFont val="Arial"/>
        <family val="2"/>
      </rPr>
      <t>2</t>
    </r>
  </si>
  <si>
    <r>
      <t xml:space="preserve">Total gross generation </t>
    </r>
    <r>
      <rPr>
        <b/>
        <sz val="8"/>
        <color theme="1"/>
        <rFont val="Arial"/>
        <family val="2"/>
      </rPr>
      <t>4</t>
    </r>
  </si>
  <si>
    <t>Fuel and diesel</t>
  </si>
  <si>
    <t>Rebate - diesel fuel</t>
  </si>
  <si>
    <t>Total energy spend</t>
  </si>
  <si>
    <t>Total operating expenses</t>
  </si>
  <si>
    <r>
      <t>Scope 1 emissions (tCO</t>
    </r>
    <r>
      <rPr>
        <vertAlign val="subscript"/>
        <sz val="11"/>
        <color rgb="FF000000"/>
        <rFont val="Arial"/>
        <family val="2"/>
      </rPr>
      <t>2</t>
    </r>
    <r>
      <rPr>
        <sz val="11"/>
        <color rgb="FF000000"/>
        <rFont val="Arial"/>
        <family val="2"/>
      </rPr>
      <t>e)</t>
    </r>
  </si>
  <si>
    <r>
      <t>Scope 2 emissions (tCO</t>
    </r>
    <r>
      <rPr>
        <vertAlign val="subscript"/>
        <sz val="11"/>
        <color rgb="FF000000"/>
        <rFont val="Arial"/>
        <family val="2"/>
      </rPr>
      <t>2</t>
    </r>
    <r>
      <rPr>
        <sz val="11"/>
        <color rgb="FF000000"/>
        <rFont val="Arial"/>
        <family val="2"/>
      </rPr>
      <t>e)</t>
    </r>
  </si>
  <si>
    <t>% of total emissions FY22</t>
  </si>
  <si>
    <r>
      <t>Land disturbed (ha)</t>
    </r>
    <r>
      <rPr>
        <b/>
        <vertAlign val="superscript"/>
        <sz val="11"/>
        <color rgb="FFFFFFFF"/>
        <rFont val="Arial"/>
        <family val="2"/>
      </rPr>
      <t>1</t>
    </r>
  </si>
  <si>
    <t>Sustainability Performance Tables –   Land Disturbance</t>
  </si>
  <si>
    <t>As the global economy seeks to address climate change, there is an increasing risk that organisations unable to manage climate risk and decarbonise will be subject to scrutiny by a range of stakeholders including governments, investors, non-government organisations (NGOs) and communities. This may negatively affect MinRes’ reputation, its ability to attract new business opportunities and its ability to attract and retain talent. Investor activism is increasing and year on year the sector is experiencing an increasing pressure on the world’s major energy firms to transform their businesses.</t>
  </si>
  <si>
    <r>
      <t xml:space="preserve">MinRes' corporate governance structure consists of a Board of Directors (Board), whose role is to represent shareholders, promote and protect the interests of the Company, and to build sustainable value for our shareholders. The Board discharges this responsibility by having regard for the interests of all relevant stakeholders. 
The Board consists of three sub-committees, shown in Figure 1, which provide assistance and recommendations to the Board in fulfilling their responsibilities and oversight of the social, ethical, and environmental impact of the Company's operations, approving policies and monitoring compliance with the Company's sustainability policies and practices. Refer to our </t>
    </r>
    <r>
      <rPr>
        <i/>
        <sz val="11"/>
        <color theme="1"/>
        <rFont val="Arial"/>
        <family val="2"/>
      </rPr>
      <t>2022 Sustainability Report</t>
    </r>
    <r>
      <rPr>
        <sz val="11"/>
        <color theme="1"/>
        <rFont val="Arial"/>
        <family val="2"/>
      </rPr>
      <t xml:space="preserve"> for further information.
All policies and procedures are internally reviewed and managed by our senior leadership team and further reviewed by the Sustainability Committee and approved by the Board when related to corporate governance documents. 
Our corporate governance documents are made publicly available on our website.</t>
    </r>
  </si>
  <si>
    <t>Key corporate governance documents</t>
  </si>
  <si>
    <t>Charters</t>
  </si>
  <si>
    <t>Goverance policies</t>
  </si>
  <si>
    <t>Appendix 4G ASX Key Governance Disclosures</t>
  </si>
  <si>
    <t xml:space="preserve">          Updated disclosures for FY22</t>
  </si>
  <si>
    <t xml:space="preserve">Sustainability Charter  </t>
  </si>
  <si>
    <r>
      <t>Sustainability Committee meetings with oversight of modern slavery</t>
    </r>
    <r>
      <rPr>
        <vertAlign val="superscript"/>
        <sz val="11"/>
        <color theme="1"/>
        <rFont val="Arial"/>
        <family val="2"/>
      </rPr>
      <t>1</t>
    </r>
  </si>
  <si>
    <t>Sexual Harassment</t>
  </si>
  <si>
    <t>1 Geoscience Australia, 2021. Geothermal Energy Resources. Available: https://www.ga.gov.au/scientific-topics/energy/resources/geothermal-energy-resources</t>
  </si>
  <si>
    <t>GLOBAL REPORTING INITIATIVE CONTENT INDEX</t>
  </si>
  <si>
    <t xml:space="preserve">          Corporate Governance developed and introduced in FY22</t>
  </si>
  <si>
    <r>
      <rPr>
        <sz val="11"/>
        <color theme="1"/>
        <rFont val="Symbol"/>
        <family val="1"/>
        <charset val="2"/>
      </rPr>
      <t>·</t>
    </r>
    <r>
      <rPr>
        <sz val="9.35"/>
        <color theme="1"/>
        <rFont val="Arial"/>
        <family val="2"/>
      </rPr>
      <t xml:space="preserve"> </t>
    </r>
    <r>
      <rPr>
        <sz val="11"/>
        <color theme="1"/>
        <rFont val="Arial"/>
        <family val="2"/>
      </rPr>
      <t xml:space="preserve">Global Reporting Initiative (GRI) </t>
    </r>
  </si>
  <si>
    <r>
      <t>Value Distributed</t>
    </r>
    <r>
      <rPr>
        <b/>
        <vertAlign val="superscript"/>
        <sz val="11"/>
        <color rgb="FF000000"/>
        <rFont val="Arial"/>
        <family val="2"/>
      </rPr>
      <t xml:space="preserve"> </t>
    </r>
    <r>
      <rPr>
        <b/>
        <vertAlign val="superscript"/>
        <sz val="11"/>
        <color rgb="FF000000"/>
        <rFont val="Arial"/>
        <family val="2"/>
      </rPr>
      <t>1</t>
    </r>
  </si>
  <si>
    <r>
      <rPr>
        <vertAlign val="superscript"/>
        <sz val="8"/>
        <rFont val="Arial"/>
        <family val="2"/>
      </rPr>
      <t xml:space="preserve">1 </t>
    </r>
    <r>
      <rPr>
        <sz val="8"/>
        <rFont val="Arial"/>
        <family val="2"/>
      </rPr>
      <t>Value derived from the MinRes FY22 Cash Flow Statement</t>
    </r>
  </si>
  <si>
    <r>
      <t>Land under rehabilitation (ha)</t>
    </r>
    <r>
      <rPr>
        <b/>
        <vertAlign val="superscript"/>
        <sz val="11"/>
        <color rgb="FFFFFFFF"/>
        <rFont val="Arial"/>
        <family val="2"/>
      </rPr>
      <t>1</t>
    </r>
  </si>
  <si>
    <r>
      <t>Yilgarn Hub (Iron Ore)</t>
    </r>
    <r>
      <rPr>
        <b/>
        <vertAlign val="superscript"/>
        <sz val="11"/>
        <color rgb="FF000000"/>
        <rFont val="Arial"/>
        <family val="2"/>
      </rPr>
      <t>2</t>
    </r>
  </si>
  <si>
    <r>
      <t>Iron Valley</t>
    </r>
    <r>
      <rPr>
        <vertAlign val="superscript"/>
        <sz val="11"/>
        <color rgb="FF000000"/>
        <rFont val="Arial"/>
        <family val="2"/>
      </rPr>
      <t>3</t>
    </r>
  </si>
  <si>
    <r>
      <t>Mt Marion</t>
    </r>
    <r>
      <rPr>
        <vertAlign val="superscript"/>
        <sz val="11"/>
        <color rgb="FF000000"/>
        <rFont val="Arial"/>
        <family val="2"/>
      </rPr>
      <t>3</t>
    </r>
  </si>
  <si>
    <r>
      <t>Wodgina</t>
    </r>
    <r>
      <rPr>
        <vertAlign val="superscript"/>
        <sz val="11"/>
        <color rgb="FF000000"/>
        <rFont val="Arial"/>
        <family val="2"/>
      </rPr>
      <t>1,3</t>
    </r>
  </si>
  <si>
    <t>Decreases in land rehabilitation may be attributed to re-disturbance as a result of internal/external survey audits.</t>
  </si>
  <si>
    <t>The Yilgarn Hub (Iron Ore) FY20-FY21 figures have been restated due to an update of the reporting boundary in FY22 to capture Carina in addition to Koolyanobbing and Parker Range.</t>
  </si>
  <si>
    <t>FY20-FY21 Iron Valley, Mt Marion and Wodgina rehabilitation restated following a review of historical rehabilitation activities in FY22.</t>
  </si>
  <si>
    <t>Excludes GRI topics not considered material to MinRes</t>
  </si>
  <si>
    <t xml:space="preserve">Topics not considered material </t>
  </si>
  <si>
    <t xml:space="preserve">Sustainability Report – Our Sustainability Approach.
Additionally our 2022 Sustainability Report is aligned to  our Material Topics and each section provides detail of the management approach. </t>
  </si>
  <si>
    <t>MinRes 2022 Publication / Direct Response</t>
  </si>
  <si>
    <t>Information unavailable/incomplete</t>
  </si>
  <si>
    <t xml:space="preserve">Sustainability Report - Independent Limited Assurance Statement 
MinRes Board and Sustainability Committee are updated annually regarding the scope of external assurance.  EY has provided external assurance over sustainability performance metrics for MinRes FY20 to date. </t>
  </si>
  <si>
    <t>Sustainability Report – Our Principles of Governance - Corporate Governance
Sustainability Report - Our People - Diversity in Leadership 
Sustainability Performance Tables - Governance</t>
  </si>
  <si>
    <t xml:space="preserve">Sustainability Report - Our Principles of Governance  </t>
  </si>
  <si>
    <t xml:space="preserve">MinRes does not currently report against GRI 2-21. MinRes will work on enhancing disclosures year-on-year to increase our alignment with the framework. </t>
  </si>
  <si>
    <t xml:space="preserve">Sustainability Report - Chair and Sustainability Chair Review </t>
  </si>
  <si>
    <t xml:space="preserve">Sustainability Report - Our Principles of Governance
Sustainability Report - Responsible Supply Chain </t>
  </si>
  <si>
    <t>Sustainability Performance Tables - Ethics &amp; Integrity - Table 5  Non-compliance with environmental, social or economic laws and regulations</t>
  </si>
  <si>
    <t>Sustainability Report – Our Sustainability Approach
Additional information in relation to GRI 3-1ai. Regarding human rights can be located in our 2022 Modern Slavery Statement</t>
  </si>
  <si>
    <t>Sustainability Report - Climate Change
Sustainability Performance Data Tables - TCFD Index &amp; Climate Risks and Opportunities</t>
  </si>
  <si>
    <t xml:space="preserve">MinRes does not currently report against GRI 201-3. MinRes will work on enhancing disclosures year-on-year to increase our alignment with the framework. </t>
  </si>
  <si>
    <t xml:space="preserve">MinRes does not currently report against GRI 201-4. MinRes will work on enhancing disclosures year-on-year to increase our alignment with the framework. </t>
  </si>
  <si>
    <t>GRI 202 Market Presence</t>
  </si>
  <si>
    <t xml:space="preserve">202-1 Ratios of standard entry level wage by gender compared to local minimum wage </t>
  </si>
  <si>
    <t xml:space="preserve">MinRes does not currently report against GRI 202-1. MinRes will work on enhancing disclosures year-on-year to increase our alignment with the framework. </t>
  </si>
  <si>
    <t>202-2 Proportion of senior management hired from the local community</t>
  </si>
  <si>
    <t xml:space="preserve">MinRes does not currently report against GRI 202-2. MinRes will work on enhancing disclosures year-on-year to increase our alignment with the framework. </t>
  </si>
  <si>
    <t>203-1 Infrastructure investments and services supported</t>
  </si>
  <si>
    <t>203-2 Significant indirect economic impacts</t>
  </si>
  <si>
    <t>GRI 203 Indirect economic impacts 2016</t>
  </si>
  <si>
    <t xml:space="preserve">MinRes does not currently report against all criteria of GRI 203-1. MinRes will work on enhancing disclosures year-on-year to increase our alignment with the framework. </t>
  </si>
  <si>
    <t xml:space="preserve">MinRes does not currently report against all criteria of GRI 203-2. MinRes will work on enhancing disclosures year-on-year to increase our alignment with the framework. </t>
  </si>
  <si>
    <t xml:space="preserve">Sustainability Report  – Responsible Supply Chain - Our Performance
Sustainability Performance Tables - Modern Slavery
MinRes defines local spend as spend within Western Australia. All our operations and activities are located in Australia. </t>
  </si>
  <si>
    <t>205-1 Operations assessed for risks related to corruption</t>
  </si>
  <si>
    <t>205-2 Communication and training about anti-corruption policies and procedures</t>
  </si>
  <si>
    <t>205-3 Confirmed incidents of corruption and actions taken</t>
  </si>
  <si>
    <t>206-1 Legal actions for anti-competitive behaviour, anti-trust, and monopoly practices</t>
  </si>
  <si>
    <t xml:space="preserve">MinRes does not currently report against GRI 205-2 c, d &amp; e. MinRes will work on enhancing disclosures year-on-year to increase our alignment with the framework. </t>
  </si>
  <si>
    <t xml:space="preserve">MinRes does not report against GRI 205-3 a, b &amp; c. </t>
  </si>
  <si>
    <t>GRI 205: Anti Corruption 2016</t>
  </si>
  <si>
    <t>GRI 206: Anti Competitive behaviour</t>
  </si>
  <si>
    <t>GRI 207: Tax 2019</t>
  </si>
  <si>
    <t>207-1 Approach to tax</t>
  </si>
  <si>
    <t>207-2 Tax governance, control, and risk management</t>
  </si>
  <si>
    <t>207-3 Stakeholder engagement and management of concerns related to tax</t>
  </si>
  <si>
    <t>207-4 Country-by-country reporting</t>
  </si>
  <si>
    <t xml:space="preserve">MinRes will work on enhancing disclosures year-on-year to increase our alignment with the framework. </t>
  </si>
  <si>
    <t>302-3 Energy intensity</t>
  </si>
  <si>
    <t>302-4 Reduction of energy consumption</t>
  </si>
  <si>
    <t>302-5 Reductions in energy requirements of products and services</t>
  </si>
  <si>
    <t>303-01 Interactions with water as a shared resource</t>
  </si>
  <si>
    <t xml:space="preserve">MinRes does not currently report against GRI 303-01 d. MinRes will work on enhancing disclosures year-on-year to increase our alignment with the framework. </t>
  </si>
  <si>
    <t>303-02 Management of water discharge-related impacts</t>
  </si>
  <si>
    <t xml:space="preserve">304-3 Habitats protected or restored </t>
  </si>
  <si>
    <t xml:space="preserve">304-2 Significant impacts of activities, products, and services on biodiversity </t>
  </si>
  <si>
    <t xml:space="preserve"> MinRes will work on enhancing disclosures year-on-year to increase our alignment with the framework. </t>
  </si>
  <si>
    <t>305-3 Other indirect (Scope 3) GHG emissions</t>
  </si>
  <si>
    <t>305-5 Reduction of GHG emissions</t>
  </si>
  <si>
    <t>305-6 Emissions of ozone-depleting substances (ODS)</t>
  </si>
  <si>
    <t>GRI 308: 
Supplier Environmental Assessment 2016</t>
  </si>
  <si>
    <t>308-1 New suppliers that were screened using environmental criteria</t>
  </si>
  <si>
    <t>308-2 Negative environmental impacts in the supply chain and actions taken</t>
  </si>
  <si>
    <t xml:space="preserve">Partially disclosed. MinRes will work on enhancing disclosures year-on-year to increase our alignment with the framework. </t>
  </si>
  <si>
    <t xml:space="preserve">401-3 Parental leave </t>
  </si>
  <si>
    <t xml:space="preserve">MinRes does not currently report against GRI 401-3.  MinRes will work on enhancing disclosures year-on-year to increase our alignment with the framework. </t>
  </si>
  <si>
    <t>GRI 402: 
Labor/management relations 2016</t>
  </si>
  <si>
    <t xml:space="preserve">402-1 Minimum notice periods regarding operational changes </t>
  </si>
  <si>
    <t>404-3 Percentage of employees receiving regular performance and career development reviews</t>
  </si>
  <si>
    <t>GRI 409: Forced or compulsory labour 2016</t>
  </si>
  <si>
    <t>GRI 412: 
Human rights assessment 2016</t>
  </si>
  <si>
    <t>412-1 Operations that have been subject to human rights reviews or impact assessments</t>
  </si>
  <si>
    <t>412-2 Employee training on human rights policies or procedures</t>
  </si>
  <si>
    <t>412-3 Significant investment agreements and contracts that include human rights clauses or that underwent human rights screening</t>
  </si>
  <si>
    <t>GRI 413: Local communities 2016</t>
  </si>
  <si>
    <t>413-1 Operations with local community engagement, impact assessments, and development programs</t>
  </si>
  <si>
    <t>413-2 Operations with significant actual and potential negative impacts on Local communities</t>
  </si>
  <si>
    <t>GRI 418: Customer privacy 2016</t>
  </si>
  <si>
    <t>418-1 Substantiated complaints concerning breaches of customer privacy and losses of customer data</t>
  </si>
  <si>
    <t xml:space="preserve">Mineral Resources Limited reports in accordance with the Global Reporting Initiative (GRI) Standards 2021, and with the G4 Mining and Metals Sector Disclosures, including MinRes specific ESG performance indicators.
</t>
  </si>
  <si>
    <t xml:space="preserve">MinRes does not report against GRI 2-6 b iii on entities downstream from our organisation and their activities. MinRes will work on enhancing our disclosures year-on-year. </t>
  </si>
  <si>
    <t xml:space="preserve">MinRes reports on topics considered material to the company as per our materiality identification process. GRI topics not considered material include topics such as GRI 301 Materials, GRI 416 Customer health and safety and GRI 417 Marketing and labelling. </t>
  </si>
  <si>
    <t xml:space="preserve">MinRes (Total) </t>
  </si>
  <si>
    <t xml:space="preserve"> MinRes is targeting Net Zero emissions by 2050 and  progresses appropriate mitigation and management strategies. MinRes will work on enhancing disclosures year-on-year to increase our alignment with the framework. </t>
  </si>
  <si>
    <t>There were no legal actions for anti-competitive behaviour, anti-trust, and monopoly practices during FY22.</t>
  </si>
  <si>
    <t xml:space="preserve">During FY22, the Company identified some irregularities in the activities of an employee. The Company engaged a third party to investigate the conduct of this employee and based on the results of that investigation, the employee's employment was terminated. The Company also commenced legal proceedings against the former employee in relation to their conduct while employed with the Company. </t>
  </si>
  <si>
    <t xml:space="preserve">Complete </t>
  </si>
  <si>
    <t xml:space="preserve">Audit and Risk Committee Charter
Audit and Risk Committee provides review of key financial processes such as the tax and treasury
operations, to ensure prudent management practices are in place. </t>
  </si>
  <si>
    <t>Sustainability Report - Our Principles of Governance
Whistleblower Policy 
Annual Report - Assurance statement</t>
  </si>
  <si>
    <t xml:space="preserve">MinRes does not report against 2072 a. i, ii and iii. MinRes will work on enhancing disclosures year-on-year to increase our alignment with the framework. </t>
  </si>
  <si>
    <r>
      <t>Estimated CO</t>
    </r>
    <r>
      <rPr>
        <b/>
        <vertAlign val="subscript"/>
        <sz val="11"/>
        <color theme="0"/>
        <rFont val="Arial"/>
        <family val="2"/>
      </rPr>
      <t>2</t>
    </r>
    <r>
      <rPr>
        <b/>
        <sz val="11"/>
        <color theme="0"/>
        <rFont val="Arial"/>
        <family val="2"/>
      </rPr>
      <t xml:space="preserve"> Savings </t>
    </r>
  </si>
  <si>
    <t>GHG Emissions</t>
  </si>
  <si>
    <r>
      <rPr>
        <sz val="11"/>
        <rFont val="Arial"/>
        <family val="2"/>
      </rPr>
      <t xml:space="preserve">MinRes is committed to freedom of association and collective bargaining. As at 30 June 2021, 37 per cent of employees were covered by collective bargaining agreements. 
Refer to </t>
    </r>
    <r>
      <rPr>
        <i/>
        <sz val="11"/>
        <rFont val="Arial"/>
        <family val="2"/>
      </rPr>
      <t xml:space="preserve">2022 Sustainability Report </t>
    </r>
    <r>
      <rPr>
        <sz val="11"/>
        <rFont val="Arial"/>
        <family val="2"/>
      </rPr>
      <t>(page 86).</t>
    </r>
  </si>
  <si>
    <r>
      <rPr>
        <sz val="11"/>
        <rFont val="Arial"/>
        <family val="2"/>
      </rPr>
      <t xml:space="preserve">MinRes considers the precautionary principle in our environmental management approach. 
</t>
    </r>
    <r>
      <rPr>
        <sz val="11"/>
        <color rgb="FFC00000"/>
        <rFont val="Arial"/>
        <family val="2"/>
      </rPr>
      <t xml:space="preserve">
</t>
    </r>
    <r>
      <rPr>
        <sz val="11"/>
        <rFont val="Arial"/>
        <family val="2"/>
      </rPr>
      <t xml:space="preserve">Refer to </t>
    </r>
    <r>
      <rPr>
        <i/>
        <sz val="11"/>
        <rFont val="Arial"/>
        <family val="2"/>
      </rPr>
      <t>2022 Sustainability Report</t>
    </r>
    <r>
      <rPr>
        <i/>
        <sz val="11"/>
        <color rgb="FFC00000"/>
        <rFont val="Arial"/>
        <family val="2"/>
      </rPr>
      <t xml:space="preserve"> </t>
    </r>
    <r>
      <rPr>
        <sz val="11"/>
        <rFont val="Arial"/>
        <family val="2"/>
      </rPr>
      <t>(page 50 and 95).</t>
    </r>
  </si>
  <si>
    <r>
      <rPr>
        <sz val="11"/>
        <rFont val="Arial"/>
        <family val="2"/>
      </rPr>
      <t xml:space="preserve">Refer to </t>
    </r>
    <r>
      <rPr>
        <i/>
        <sz val="11"/>
        <rFont val="Arial"/>
        <family val="2"/>
      </rPr>
      <t>2022 Sustainability Report</t>
    </r>
    <r>
      <rPr>
        <i/>
        <sz val="11"/>
        <color rgb="FFC00000"/>
        <rFont val="Arial"/>
        <family val="2"/>
      </rPr>
      <t xml:space="preserve"> </t>
    </r>
    <r>
      <rPr>
        <sz val="11"/>
        <rFont val="Arial"/>
        <family val="2"/>
      </rPr>
      <t>(page 94 - 119).</t>
    </r>
  </si>
  <si>
    <r>
      <rPr>
        <sz val="11"/>
        <rFont val="Arial"/>
        <family val="2"/>
      </rPr>
      <t xml:space="preserve">MinRes' </t>
    </r>
    <r>
      <rPr>
        <i/>
        <sz val="11"/>
        <rFont val="Arial"/>
        <family val="2"/>
      </rPr>
      <t>Anti-Bribery and Corruption Policy</t>
    </r>
    <r>
      <rPr>
        <sz val="11"/>
        <rFont val="Arial"/>
        <family val="2"/>
      </rPr>
      <t xml:space="preserve"> outlines our commitment to fair and legal business practices and avoiding bribery, corruption and fraud.
Refer to</t>
    </r>
    <r>
      <rPr>
        <i/>
        <sz val="11"/>
        <rFont val="Arial"/>
        <family val="2"/>
      </rPr>
      <t xml:space="preserve"> 2022 Sustainability Report</t>
    </r>
    <r>
      <rPr>
        <sz val="11"/>
        <rFont val="Arial"/>
        <family val="2"/>
      </rPr>
      <t xml:space="preserve"> (page 42).</t>
    </r>
  </si>
  <si>
    <r>
      <t>MinRes discloses our Scope 1 emissions in our</t>
    </r>
    <r>
      <rPr>
        <i/>
        <sz val="11"/>
        <rFont val="Arial"/>
        <family val="2"/>
      </rPr>
      <t xml:space="preserve"> 2022 Annual Report </t>
    </r>
    <r>
      <rPr>
        <sz val="11"/>
        <rFont val="Arial"/>
        <family val="2"/>
      </rPr>
      <t xml:space="preserve">(page 63) and </t>
    </r>
    <r>
      <rPr>
        <i/>
        <sz val="11"/>
        <rFont val="Arial"/>
        <family val="2"/>
      </rPr>
      <t xml:space="preserve">2022 Sustainability Report </t>
    </r>
    <r>
      <rPr>
        <sz val="11"/>
        <rFont val="Arial"/>
        <family val="2"/>
      </rPr>
      <t>(page 133 - 134)</t>
    </r>
    <r>
      <rPr>
        <i/>
        <sz val="11"/>
        <rFont val="Arial"/>
        <family val="2"/>
      </rPr>
      <t>.</t>
    </r>
    <r>
      <rPr>
        <sz val="11"/>
        <rFont val="Arial"/>
        <family val="2"/>
      </rPr>
      <t xml:space="preserve"> 
Gases included in our emissions air quality data does not include methane. 
</t>
    </r>
  </si>
  <si>
    <r>
      <t>MinRes has enhanced water disclosure reporting related to the percentage water withdrawn and recycled in regions with high /extremely high baseline water stress. We are working to improve our performance in this area by FY23 in line with our water stewardship pathway, refer to our</t>
    </r>
    <r>
      <rPr>
        <i/>
        <sz val="11"/>
        <rFont val="Arial"/>
        <family val="2"/>
      </rPr>
      <t xml:space="preserve"> 2022 Sustainability Report </t>
    </r>
    <r>
      <rPr>
        <sz val="11"/>
        <rFont val="Arial"/>
        <family val="2"/>
      </rPr>
      <t>(page 99 - 100 and 104) .</t>
    </r>
  </si>
  <si>
    <r>
      <t xml:space="preserve">MinRes had zero incidents of non-compliance associated with water quality permits, standards and regulations through FY22. Refer to our </t>
    </r>
    <r>
      <rPr>
        <i/>
        <sz val="11"/>
        <rFont val="Arial"/>
        <family val="2"/>
      </rPr>
      <t>2022 Sustainability Report - Water-related compliance</t>
    </r>
    <r>
      <rPr>
        <sz val="11"/>
        <rFont val="Arial"/>
        <family val="2"/>
      </rPr>
      <t xml:space="preserve"> for further information (page 103). </t>
    </r>
  </si>
  <si>
    <t xml:space="preserve">Total weight of hazardous waste generated </t>
  </si>
  <si>
    <r>
      <rPr>
        <sz val="11"/>
        <rFont val="Arial"/>
        <family val="2"/>
      </rPr>
      <t xml:space="preserve">MinRes discloses waste and hazardous material management in our </t>
    </r>
    <r>
      <rPr>
        <i/>
        <sz val="11"/>
        <rFont val="Arial"/>
        <family val="2"/>
      </rPr>
      <t xml:space="preserve">2022 Sustainability Report </t>
    </r>
    <r>
      <rPr>
        <sz val="11"/>
        <rFont val="Arial"/>
        <family val="2"/>
      </rPr>
      <t>(page 95 and 105).</t>
    </r>
  </si>
  <si>
    <r>
      <t xml:space="preserve">Our community engagement processes and due diligence practices with respect to human rights, Indigenous peoples' rights, and operation in areas of conflict are described in our </t>
    </r>
    <r>
      <rPr>
        <i/>
        <sz val="11"/>
        <rFont val="Arial"/>
        <family val="2"/>
      </rPr>
      <t xml:space="preserve">2022 Sustainability Report </t>
    </r>
    <r>
      <rPr>
        <sz val="11"/>
        <rFont val="Arial"/>
        <family val="2"/>
      </rPr>
      <t>(pages 48 - 54 and 138 - 147)</t>
    </r>
    <r>
      <rPr>
        <i/>
        <sz val="11"/>
        <rFont val="Arial"/>
        <family val="2"/>
      </rPr>
      <t>.</t>
    </r>
    <r>
      <rPr>
        <sz val="11"/>
        <rFont val="Arial"/>
        <family val="2"/>
      </rPr>
      <t xml:space="preserve">
</t>
    </r>
  </si>
  <si>
    <r>
      <rPr>
        <sz val="11"/>
        <rFont val="Arial"/>
        <family val="2"/>
      </rPr>
      <t xml:space="preserve">All MinRes employees have the right to freedom of association. As at 30 June 2022, 37 per cent of employees were covered by collective bargaining agreements. MinRes has no employees based in the United States. Refer to </t>
    </r>
    <r>
      <rPr>
        <i/>
        <sz val="11"/>
        <rFont val="Arial"/>
        <family val="2"/>
      </rPr>
      <t>2022 Sustainability Report</t>
    </r>
    <r>
      <rPr>
        <i/>
        <sz val="11"/>
        <color rgb="FFC00000"/>
        <rFont val="Arial"/>
        <family val="2"/>
      </rPr>
      <t xml:space="preserve"> </t>
    </r>
    <r>
      <rPr>
        <sz val="11"/>
        <rFont val="Arial"/>
        <family val="2"/>
      </rPr>
      <t>(page 86).</t>
    </r>
  </si>
  <si>
    <r>
      <t xml:space="preserve">MinRes discloses our business ethics &amp; transparency in our </t>
    </r>
    <r>
      <rPr>
        <i/>
        <sz val="11"/>
        <rFont val="Arial"/>
        <family val="2"/>
      </rPr>
      <t>2022 Sustainability Report</t>
    </r>
    <r>
      <rPr>
        <sz val="11"/>
        <rFont val="Arial"/>
        <family val="2"/>
      </rPr>
      <t xml:space="preserve"> (page 48 - 51).</t>
    </r>
  </si>
  <si>
    <r>
      <t xml:space="preserve">MinRes does not operate in any of the countries designated among the 20 lowest rankings in the 2021 Transparency International Corruption Perception Index (TICPI). All of our operations and mineral production is in Australia, which is ranked 11 in the TICPI. Refer to our </t>
    </r>
    <r>
      <rPr>
        <i/>
        <sz val="11"/>
        <rFont val="Arial"/>
        <family val="2"/>
      </rPr>
      <t>2022 Sustainability Performance Tables.</t>
    </r>
  </si>
  <si>
    <r>
      <t>MinRes discloses our air quality in our</t>
    </r>
    <r>
      <rPr>
        <i/>
        <sz val="11"/>
        <rFont val="Arial"/>
        <family val="2"/>
      </rPr>
      <t xml:space="preserve"> 2022</t>
    </r>
    <r>
      <rPr>
        <sz val="11"/>
        <rFont val="Arial"/>
        <family val="2"/>
      </rPr>
      <t xml:space="preserve"> </t>
    </r>
    <r>
      <rPr>
        <i/>
        <sz val="11"/>
        <rFont val="Arial"/>
        <family val="2"/>
      </rPr>
      <t xml:space="preserve">Sustainability Report </t>
    </r>
    <r>
      <rPr>
        <sz val="11"/>
        <rFont val="Arial"/>
        <family val="2"/>
      </rPr>
      <t xml:space="preserve">(page 96) and </t>
    </r>
    <r>
      <rPr>
        <i/>
        <sz val="11"/>
        <rFont val="Arial"/>
        <family val="2"/>
      </rPr>
      <t>2022 Sustainability Performance Tables</t>
    </r>
    <r>
      <rPr>
        <sz val="11"/>
        <rFont val="Arial"/>
        <family val="2"/>
      </rPr>
      <t xml:space="preserve">. 
MinRes reports air emissions using our submissions to the National Pollutant Inventory (NPI). Submissions to the NPI cover the air pollutant emissions listed under SASB, as well as additional pollutants that are required by regulatory agencies where MinRes operates. Calculations are aligned with the NPI reporting rules and NPI emissions estimation methodology. This data is available to the public at http://www.npi.gov.au. </t>
    </r>
  </si>
  <si>
    <r>
      <t xml:space="preserve">MinRes discloses energy consumed in our </t>
    </r>
    <r>
      <rPr>
        <i/>
        <sz val="11"/>
        <rFont val="Arial"/>
        <family val="2"/>
      </rPr>
      <t>2022 Sustainability Report</t>
    </r>
    <r>
      <rPr>
        <sz val="11"/>
        <rFont val="Arial"/>
        <family val="2"/>
      </rPr>
      <t xml:space="preserve"> (page 132) and </t>
    </r>
    <r>
      <rPr>
        <i/>
        <sz val="11"/>
        <rFont val="Arial"/>
        <family val="2"/>
      </rPr>
      <t xml:space="preserve">2022 Sustainability Performance Tables. </t>
    </r>
  </si>
  <si>
    <r>
      <t xml:space="preserve">MinRes discloses this in our </t>
    </r>
    <r>
      <rPr>
        <i/>
        <sz val="11"/>
        <rFont val="Arial"/>
        <family val="2"/>
      </rPr>
      <t>2022 Sustainability Performance Tables.</t>
    </r>
  </si>
  <si>
    <r>
      <rPr>
        <sz val="11"/>
        <rFont val="Arial"/>
        <family val="2"/>
      </rPr>
      <t>Biodiversity information on the total number of IUCN Red List species and species of national conservation with habitats in areas affected by our operated assets is disclosed in our</t>
    </r>
    <r>
      <rPr>
        <i/>
        <sz val="11"/>
        <rFont val="Arial"/>
        <family val="2"/>
      </rPr>
      <t xml:space="preserve"> 2022 Sustainability Performance Tables </t>
    </r>
    <r>
      <rPr>
        <sz val="11"/>
        <rFont val="Arial"/>
        <family val="2"/>
      </rPr>
      <t xml:space="preserve">and </t>
    </r>
    <r>
      <rPr>
        <i/>
        <sz val="11"/>
        <rFont val="Arial"/>
        <family val="2"/>
      </rPr>
      <t>2022</t>
    </r>
    <r>
      <rPr>
        <sz val="11"/>
        <rFont val="Arial"/>
        <family val="2"/>
      </rPr>
      <t xml:space="preserve"> </t>
    </r>
    <r>
      <rPr>
        <i/>
        <sz val="11"/>
        <rFont val="Arial"/>
        <family val="2"/>
      </rPr>
      <t>Sustainability Report</t>
    </r>
    <r>
      <rPr>
        <sz val="11"/>
        <color rgb="FFC00000"/>
        <rFont val="Arial"/>
        <family val="2"/>
      </rPr>
      <t xml:space="preserve"> </t>
    </r>
    <r>
      <rPr>
        <sz val="11"/>
        <rFont val="Arial"/>
        <family val="2"/>
      </rPr>
      <t>(page 112).</t>
    </r>
  </si>
  <si>
    <r>
      <rPr>
        <sz val="11"/>
        <rFont val="Arial"/>
        <family val="2"/>
      </rPr>
      <t xml:space="preserve">MinRes discloses waste rock generated in our </t>
    </r>
    <r>
      <rPr>
        <i/>
        <sz val="11"/>
        <rFont val="Arial"/>
        <family val="2"/>
      </rPr>
      <t>2022 Sustainability Report</t>
    </r>
    <r>
      <rPr>
        <i/>
        <sz val="11"/>
        <color rgb="FFC00000"/>
        <rFont val="Arial"/>
        <family val="2"/>
      </rPr>
      <t xml:space="preserve"> </t>
    </r>
    <r>
      <rPr>
        <sz val="11"/>
        <rFont val="Arial"/>
        <family val="2"/>
      </rPr>
      <t xml:space="preserve">(page 106) and </t>
    </r>
    <r>
      <rPr>
        <i/>
        <sz val="11"/>
        <rFont val="Arial"/>
        <family val="2"/>
      </rPr>
      <t>2022 Sustainability Performance Tables.</t>
    </r>
  </si>
  <si>
    <r>
      <t xml:space="preserve">All of our proved and probable reserves to date have been on Indigenous peoples land. Refer to our </t>
    </r>
    <r>
      <rPr>
        <i/>
        <sz val="11"/>
        <rFont val="Arial"/>
        <family val="2"/>
      </rPr>
      <t>2022 Sustainability Report</t>
    </r>
    <r>
      <rPr>
        <sz val="11"/>
        <color rgb="FFC00000"/>
        <rFont val="Arial"/>
        <family val="2"/>
      </rPr>
      <t xml:space="preserve"> </t>
    </r>
    <r>
      <rPr>
        <sz val="11"/>
        <rFont val="Arial"/>
        <family val="2"/>
      </rPr>
      <t xml:space="preserve">(page 142).
</t>
    </r>
  </si>
  <si>
    <r>
      <t xml:space="preserve">In FY22, no work stoppages involving 1,000 or more workers lasting one full shift or longer occurred at our operated assets. MinRes discloses this in our </t>
    </r>
    <r>
      <rPr>
        <i/>
        <sz val="11"/>
        <rFont val="Arial"/>
        <family val="2"/>
      </rPr>
      <t>2022 Sustainability Performance Tables.</t>
    </r>
  </si>
  <si>
    <r>
      <rPr>
        <sz val="11"/>
        <rFont val="Arial"/>
        <family val="2"/>
      </rPr>
      <t xml:space="preserve">MinRes discloses our workforce health &amp; safety in our </t>
    </r>
    <r>
      <rPr>
        <i/>
        <sz val="11"/>
        <rFont val="Arial"/>
        <family val="2"/>
      </rPr>
      <t>2022 Sustainability Report</t>
    </r>
    <r>
      <rPr>
        <i/>
        <sz val="11"/>
        <color rgb="FFC00000"/>
        <rFont val="Arial"/>
        <family val="2"/>
      </rPr>
      <t xml:space="preserve"> </t>
    </r>
    <r>
      <rPr>
        <sz val="11"/>
        <rFont val="Arial"/>
        <family val="2"/>
      </rPr>
      <t>(page 71 - 72)</t>
    </r>
    <r>
      <rPr>
        <i/>
        <sz val="11"/>
        <color rgb="FFC00000"/>
        <rFont val="Arial"/>
        <family val="2"/>
      </rPr>
      <t xml:space="preserve"> </t>
    </r>
    <r>
      <rPr>
        <sz val="11"/>
        <rFont val="Arial"/>
        <family val="2"/>
      </rPr>
      <t xml:space="preserve">and </t>
    </r>
    <r>
      <rPr>
        <i/>
        <sz val="11"/>
        <rFont val="Arial"/>
        <family val="2"/>
      </rPr>
      <t>2022 Sustainability Performance Tables.</t>
    </r>
  </si>
  <si>
    <r>
      <rPr>
        <sz val="11"/>
        <rFont val="Arial"/>
        <family val="2"/>
      </rPr>
      <t xml:space="preserve">MinRes discloses Iron Ore and Spodumene production in our </t>
    </r>
    <r>
      <rPr>
        <i/>
        <sz val="11"/>
        <rFont val="Arial"/>
        <family val="2"/>
      </rPr>
      <t xml:space="preserve">2022 Sustainability Report </t>
    </r>
    <r>
      <rPr>
        <sz val="11"/>
        <rFont val="Arial"/>
        <family val="2"/>
      </rPr>
      <t>(page 9).</t>
    </r>
    <r>
      <rPr>
        <sz val="11"/>
        <color rgb="FFC00000"/>
        <rFont val="Arial"/>
        <family val="2"/>
      </rPr>
      <t xml:space="preserve">
</t>
    </r>
    <r>
      <rPr>
        <sz val="11"/>
        <rFont val="Arial"/>
        <family val="2"/>
      </rPr>
      <t xml:space="preserve">Refer to our </t>
    </r>
    <r>
      <rPr>
        <i/>
        <sz val="11"/>
        <rFont val="Arial"/>
        <family val="2"/>
      </rPr>
      <t xml:space="preserve">2022 Annual Report </t>
    </r>
    <r>
      <rPr>
        <sz val="11"/>
        <rFont val="Arial"/>
        <family val="2"/>
      </rPr>
      <t>for further information on our production activities and financial performance.</t>
    </r>
  </si>
  <si>
    <r>
      <rPr>
        <sz val="11"/>
        <rFont val="Arial"/>
        <family val="2"/>
      </rPr>
      <t xml:space="preserve">MinRes discloses our people metrics in our </t>
    </r>
    <r>
      <rPr>
        <i/>
        <sz val="11"/>
        <rFont val="Arial"/>
        <family val="2"/>
      </rPr>
      <t>2022 Sustainability Report</t>
    </r>
    <r>
      <rPr>
        <i/>
        <sz val="11"/>
        <color rgb="FFC00000"/>
        <rFont val="Arial"/>
        <family val="2"/>
      </rPr>
      <t xml:space="preserve"> </t>
    </r>
    <r>
      <rPr>
        <sz val="11"/>
        <rFont val="Arial"/>
        <family val="2"/>
      </rPr>
      <t>(page 76)</t>
    </r>
    <r>
      <rPr>
        <sz val="11"/>
        <color rgb="FFC00000"/>
        <rFont val="Arial"/>
        <family val="2"/>
      </rPr>
      <t xml:space="preserve"> </t>
    </r>
    <r>
      <rPr>
        <sz val="11"/>
        <rFont val="Arial"/>
        <family val="2"/>
      </rPr>
      <t xml:space="preserve">and </t>
    </r>
    <r>
      <rPr>
        <i/>
        <sz val="11"/>
        <rFont val="Arial"/>
        <family val="2"/>
      </rPr>
      <t>2022 Sustainability Performance Tables</t>
    </r>
    <r>
      <rPr>
        <sz val="11"/>
        <rFont val="Arial"/>
        <family val="2"/>
      </rPr>
      <t>.</t>
    </r>
  </si>
  <si>
    <r>
      <rPr>
        <sz val="11"/>
        <rFont val="Arial"/>
        <family val="2"/>
      </rPr>
      <t xml:space="preserve">MinRes discloses our tailings storage facilities management in our </t>
    </r>
    <r>
      <rPr>
        <i/>
        <sz val="11"/>
        <rFont val="Arial"/>
        <family val="2"/>
      </rPr>
      <t>2022 Sustainability Report</t>
    </r>
    <r>
      <rPr>
        <sz val="11"/>
        <rFont val="Arial"/>
        <family val="2"/>
      </rPr>
      <t xml:space="preserve"> (page 106 - 107). </t>
    </r>
  </si>
  <si>
    <r>
      <rPr>
        <sz val="11"/>
        <rFont val="Arial"/>
        <family val="2"/>
      </rPr>
      <t>MinRes has a dedicated Communities and Stakeholder Engagement team that manages risks and opportunities associated with community rights and interests. Refer to</t>
    </r>
    <r>
      <rPr>
        <i/>
        <sz val="11"/>
        <rFont val="Arial"/>
        <family val="2"/>
      </rPr>
      <t xml:space="preserve"> </t>
    </r>
    <r>
      <rPr>
        <sz val="11"/>
        <rFont val="Arial"/>
        <family val="2"/>
      </rPr>
      <t xml:space="preserve">our </t>
    </r>
    <r>
      <rPr>
        <i/>
        <sz val="11"/>
        <rFont val="Arial"/>
        <family val="2"/>
      </rPr>
      <t>2022 Sustainability Report</t>
    </r>
    <r>
      <rPr>
        <sz val="11"/>
        <color rgb="FFC00000"/>
        <rFont val="Arial"/>
        <family val="2"/>
      </rPr>
      <t xml:space="preserve"> </t>
    </r>
    <r>
      <rPr>
        <sz val="11"/>
        <rFont val="Arial"/>
        <family val="2"/>
      </rPr>
      <t>(page 138 - 147).</t>
    </r>
  </si>
  <si>
    <r>
      <t>Refer to</t>
    </r>
    <r>
      <rPr>
        <i/>
        <sz val="11"/>
        <rFont val="Arial"/>
        <family val="2"/>
      </rPr>
      <t xml:space="preserve"> 2022 Sustainability Report </t>
    </r>
    <r>
      <rPr>
        <sz val="11"/>
        <rFont val="Arial"/>
        <family val="2"/>
      </rPr>
      <t>(page 124 - 127).</t>
    </r>
  </si>
  <si>
    <t xml:space="preserve">MinRes will work on enhancing our disclosures year-on-year. </t>
  </si>
  <si>
    <t>Information incomplete</t>
  </si>
  <si>
    <t>Information unavailable</t>
  </si>
  <si>
    <t xml:space="preserve">Board Nomination Committee Charter
</t>
  </si>
  <si>
    <t xml:space="preserve">
Annual Report - Chair's Review
MinRes Chair is an Independent Non-Executive Director
</t>
  </si>
  <si>
    <t>Sustainability Report - Corporate Governance</t>
  </si>
  <si>
    <t>Mineral Resources Website: Corporate Governance 
Sustainability Report - Corporate Governance, Climate Governance  Board and Committee &amp; Managements Role</t>
  </si>
  <si>
    <t xml:space="preserve">Sustainability Report - Corporate Governance  
MinRes Sustainability Committee and Board have oversight and approval of sustainability annual reporting activities. </t>
  </si>
  <si>
    <t xml:space="preserve">Sustainability Report - Our Principles of Governance
Modern Slavery Statement </t>
  </si>
  <si>
    <t>Sustainability Report - Mineral Resources At A Glance 
Modern Slavery Statement</t>
  </si>
  <si>
    <t>Sustainability Report – Our People - Grievances and Disputes
Sustainability Performance Tables - Our People
Modern Slavery Statement - Our Operations
Employees not covered by collective bargaining agreements are provided with employment agreements that are underpinned by a Modern Award (where applicable for their occupation or industry), and where no Modern Award exists, the agreements are underpinned by the National Employment Standards within the Fair Work Act 2009 (Cth).</t>
  </si>
  <si>
    <t>Corporate Governance Statement 
Sustainability Report - Our People - Diversity in Leadership
All Directors have experience in the governance of other organisations. All Executive Directors
appointed to the Sustainability Committee, have a deep familiarity with the management of material sustainability issues to enable effective oversight.</t>
  </si>
  <si>
    <t xml:space="preserve">Corporate Governance Statement 
</t>
  </si>
  <si>
    <t xml:space="preserve"> Corporate Governance Statement </t>
  </si>
  <si>
    <t>Modern Slavery Statement</t>
  </si>
  <si>
    <t xml:space="preserve">Refer to direct response </t>
  </si>
  <si>
    <t>Sustainability Report - Ethics &amp; Integrity, Safe and Respectful Behaviours</t>
  </si>
  <si>
    <t>FY22 all reported tax disclosure related to operations solely based in Australia.</t>
  </si>
  <si>
    <t xml:space="preserve">
Sustainability Performance Tables - Our People</t>
  </si>
  <si>
    <t>No strikes and lock outs have occurred over 2022.</t>
  </si>
  <si>
    <t xml:space="preserve">Sustainability Performance Tables - Waste &amp; Tailings
MinRes has 0 operations (0%) where artisanal and small scale mining (ASM) takes place on, or adjacent to the site. </t>
  </si>
  <si>
    <r>
      <t xml:space="preserve">Sustainability Report - Environment  </t>
    </r>
    <r>
      <rPr>
        <sz val="11"/>
        <color rgb="FFC00000"/>
        <rFont val="Arial"/>
        <family val="2"/>
      </rPr>
      <t xml:space="preserve">
</t>
    </r>
    <r>
      <rPr>
        <sz val="11"/>
        <rFont val="Arial"/>
        <family val="2"/>
      </rPr>
      <t>Sustainability Performance Tables - Ethics &amp; Integrity
MinRes had no major environmental incidents and received no
fines or prosecutions relating to environmental performance at our
operations.</t>
    </r>
  </si>
  <si>
    <t xml:space="preserve">Vessels chartered </t>
  </si>
  <si>
    <r>
      <rPr>
        <sz val="11"/>
        <rFont val="Arial"/>
        <family val="2"/>
      </rPr>
      <t xml:space="preserve">MinRes discloses tailings produced in our </t>
    </r>
    <r>
      <rPr>
        <i/>
        <sz val="11"/>
        <rFont val="Arial"/>
        <family val="2"/>
      </rPr>
      <t>2022 Sustainability Report</t>
    </r>
    <r>
      <rPr>
        <sz val="11"/>
        <rFont val="Arial"/>
        <family val="2"/>
      </rPr>
      <t xml:space="preserve"> (page 108) and </t>
    </r>
    <r>
      <rPr>
        <i/>
        <sz val="11"/>
        <rFont val="Arial"/>
        <family val="2"/>
      </rPr>
      <t>2022 Sustainability Performance Tables</t>
    </r>
    <r>
      <rPr>
        <i/>
        <sz val="11"/>
        <color rgb="FFC00000"/>
        <rFont val="Arial"/>
        <family val="2"/>
      </rPr>
      <t>.</t>
    </r>
  </si>
  <si>
    <r>
      <t xml:space="preserve">Our Sustainability Performance Data Tables should be read in conjunction with the </t>
    </r>
    <r>
      <rPr>
        <i/>
        <sz val="11"/>
        <color theme="10"/>
        <rFont val="Arial"/>
        <family val="2"/>
        <scheme val="minor"/>
      </rPr>
      <t>2022 Sustainability Report</t>
    </r>
    <r>
      <rPr>
        <sz val="11"/>
        <color theme="10"/>
        <rFont val="Arial"/>
        <family val="2"/>
        <scheme val="minor"/>
      </rPr>
      <t xml:space="preserve">, </t>
    </r>
    <r>
      <rPr>
        <i/>
        <sz val="11"/>
        <color theme="10"/>
        <rFont val="Arial"/>
        <family val="2"/>
        <scheme val="minor"/>
      </rPr>
      <t>2022 Annual Report</t>
    </r>
    <r>
      <rPr>
        <sz val="11"/>
        <color theme="10"/>
        <rFont val="Arial"/>
        <family val="2"/>
        <scheme val="minor"/>
      </rPr>
      <t xml:space="preserve"> and </t>
    </r>
    <r>
      <rPr>
        <i/>
        <sz val="11"/>
        <color theme="10"/>
        <rFont val="Arial"/>
        <family val="2"/>
        <scheme val="minor"/>
      </rPr>
      <t>Modern Slavery Statement</t>
    </r>
    <r>
      <rPr>
        <sz val="11"/>
        <color theme="10"/>
        <rFont val="Arial"/>
        <family val="2"/>
        <scheme val="minor"/>
      </rPr>
      <t xml:space="preserve">. These documents comprise our annual </t>
    </r>
    <r>
      <rPr>
        <sz val="11"/>
        <rFont val="Arial"/>
        <family val="2"/>
        <scheme val="minor"/>
      </rPr>
      <t>responsible</t>
    </r>
    <r>
      <rPr>
        <sz val="11"/>
        <color theme="10"/>
        <rFont val="Arial"/>
        <family val="2"/>
        <scheme val="minor"/>
      </rPr>
      <t xml:space="preserve"> business reporting suite.</t>
    </r>
  </si>
  <si>
    <t>Refer to 2022 Annual Report and direct response</t>
  </si>
  <si>
    <r>
      <t xml:space="preserve">
2022 Sustainability Report </t>
    </r>
    <r>
      <rPr>
        <sz val="11"/>
        <rFont val="Arial"/>
        <family val="2"/>
      </rPr>
      <t xml:space="preserve">(pages 2-3)
</t>
    </r>
    <r>
      <rPr>
        <i/>
        <sz val="11"/>
        <rFont val="Arial"/>
        <family val="2"/>
      </rPr>
      <t>2022 Sustainability Report</t>
    </r>
    <r>
      <rPr>
        <sz val="11"/>
        <rFont val="Arial"/>
        <family val="2"/>
      </rPr>
      <t xml:space="preserve"> (pages 8-9)</t>
    </r>
    <r>
      <rPr>
        <i/>
        <sz val="11"/>
        <rFont val="Arial"/>
        <family val="2"/>
      </rPr>
      <t xml:space="preserve">
2022 Annual Report</t>
    </r>
    <r>
      <rPr>
        <sz val="11"/>
        <rFont val="Arial"/>
        <family val="2"/>
      </rPr>
      <t xml:space="preserve"> (pages 203-206)</t>
    </r>
  </si>
  <si>
    <r>
      <t xml:space="preserve">2022 Sustainability Report </t>
    </r>
    <r>
      <rPr>
        <sz val="11"/>
        <rFont val="Arial"/>
        <family val="2"/>
      </rPr>
      <t>(pages 2-3)</t>
    </r>
    <r>
      <rPr>
        <i/>
        <sz val="11"/>
        <rFont val="Arial"/>
        <family val="2"/>
      </rPr>
      <t xml:space="preserve">
2022 Annual Report </t>
    </r>
    <r>
      <rPr>
        <sz val="11"/>
        <rFont val="Arial"/>
        <family val="2"/>
      </rPr>
      <t>(pages 203-206)</t>
    </r>
  </si>
  <si>
    <r>
      <t xml:space="preserve">2022 Sustainability Report </t>
    </r>
    <r>
      <rPr>
        <sz val="11"/>
        <rFont val="Arial"/>
        <family val="2"/>
      </rPr>
      <t>(page 116)</t>
    </r>
  </si>
  <si>
    <r>
      <t>2022 Sustainability Report</t>
    </r>
    <r>
      <rPr>
        <sz val="11"/>
        <rFont val="Arial"/>
        <family val="2"/>
      </rPr>
      <t xml:space="preserve"> (page 76)</t>
    </r>
  </si>
  <si>
    <r>
      <t>2022 Sustainability Report</t>
    </r>
    <r>
      <rPr>
        <sz val="11"/>
        <rFont val="Arial"/>
        <family val="2"/>
      </rPr>
      <t xml:space="preserve"> (pages 8-9)</t>
    </r>
  </si>
  <si>
    <r>
      <rPr>
        <i/>
        <sz val="11"/>
        <rFont val="Arial"/>
        <family val="2"/>
      </rPr>
      <t>2022 Annual Report</t>
    </r>
    <r>
      <rPr>
        <sz val="11"/>
        <rFont val="Arial"/>
        <family val="2"/>
      </rPr>
      <t xml:space="preserve"> (pages 2-3)</t>
    </r>
  </si>
  <si>
    <r>
      <rPr>
        <i/>
        <sz val="11"/>
        <rFont val="Arial"/>
        <family val="2"/>
      </rPr>
      <t>2022 Annual Report</t>
    </r>
    <r>
      <rPr>
        <sz val="11"/>
        <rFont val="Arial"/>
        <family val="2"/>
      </rPr>
      <t xml:space="preserve"> (pages 189)</t>
    </r>
  </si>
  <si>
    <r>
      <t xml:space="preserve">2022 Sustainability Report </t>
    </r>
    <r>
      <rPr>
        <sz val="11"/>
        <rFont val="Arial"/>
        <family val="2"/>
      </rPr>
      <t>(page 37)</t>
    </r>
  </si>
  <si>
    <r>
      <t xml:space="preserve">2022 Sustainability Report </t>
    </r>
    <r>
      <rPr>
        <sz val="11"/>
        <rFont val="Arial"/>
        <family val="2"/>
      </rPr>
      <t>(pages 37,123)</t>
    </r>
  </si>
  <si>
    <r>
      <t>Mineral Resources Website: Corporate Governance Statement
2022 Sustainability Report</t>
    </r>
    <r>
      <rPr>
        <sz val="11"/>
        <rFont val="Arial"/>
        <family val="2"/>
      </rPr>
      <t xml:space="preserve"> (page 90)</t>
    </r>
  </si>
  <si>
    <t>2022 Annual Report (pages 85 -89)</t>
  </si>
  <si>
    <r>
      <t xml:space="preserve">2022 Sustainability Report </t>
    </r>
    <r>
      <rPr>
        <sz val="11"/>
        <rFont val="Arial"/>
        <family val="2"/>
      </rPr>
      <t>(page 39)</t>
    </r>
  </si>
  <si>
    <r>
      <t xml:space="preserve">2022 Sustainability Report </t>
    </r>
    <r>
      <rPr>
        <sz val="11"/>
        <rFont val="Arial"/>
        <family val="2"/>
      </rPr>
      <t>(page 28)</t>
    </r>
  </si>
  <si>
    <r>
      <t xml:space="preserve">2022 Sustainability Report </t>
    </r>
    <r>
      <rPr>
        <sz val="11"/>
        <rFont val="Arial"/>
        <family val="2"/>
      </rPr>
      <t>(page 86)</t>
    </r>
  </si>
  <si>
    <r>
      <t xml:space="preserve">2022 Sustainability Report </t>
    </r>
    <r>
      <rPr>
        <sz val="11"/>
        <rFont val="Arial"/>
        <family val="2"/>
      </rPr>
      <t>(pages 13-15)</t>
    </r>
  </si>
  <si>
    <r>
      <t xml:space="preserve">2022 Sustainability Report </t>
    </r>
    <r>
      <rPr>
        <sz val="11"/>
        <rFont val="Arial"/>
        <family val="2"/>
      </rPr>
      <t>(page 16)</t>
    </r>
  </si>
  <si>
    <r>
      <t xml:space="preserve">2022 Sustainability Report </t>
    </r>
    <r>
      <rPr>
        <sz val="11"/>
        <rFont val="Arial"/>
        <family val="2"/>
      </rPr>
      <t>(pages 36-44)</t>
    </r>
  </si>
  <si>
    <r>
      <t xml:space="preserve">2022 Sustainability Report </t>
    </r>
    <r>
      <rPr>
        <sz val="11"/>
        <rFont val="Arial"/>
        <family val="2"/>
      </rPr>
      <t>(pages 18-21)</t>
    </r>
  </si>
  <si>
    <r>
      <t xml:space="preserve">2022 Sustainability Report </t>
    </r>
    <r>
      <rPr>
        <sz val="11"/>
        <rFont val="Arial"/>
        <family val="2"/>
      </rPr>
      <t>(page 42)</t>
    </r>
  </si>
  <si>
    <r>
      <t>2022 Sustainability Report</t>
    </r>
    <r>
      <rPr>
        <sz val="11"/>
        <rFont val="Arial"/>
        <family val="2"/>
      </rPr>
      <t xml:space="preserve"> (page 36)</t>
    </r>
  </si>
  <si>
    <r>
      <t>2022 Sustainability Report</t>
    </r>
    <r>
      <rPr>
        <sz val="11"/>
        <rFont val="Arial"/>
        <family val="2"/>
      </rPr>
      <t xml:space="preserve"> (pages 41, 62)</t>
    </r>
  </si>
  <si>
    <r>
      <t xml:space="preserve">2022 Sustainability Report </t>
    </r>
    <r>
      <rPr>
        <sz val="11"/>
        <rFont val="Arial"/>
        <family val="2"/>
      </rPr>
      <t>(page 39)</t>
    </r>
    <r>
      <rPr>
        <i/>
        <sz val="11"/>
        <rFont val="Arial"/>
        <family val="2"/>
      </rPr>
      <t xml:space="preserve">
Refer to Table 4  - Percentage of security personnel completing Code of Conduct and Business Integrity e-training</t>
    </r>
  </si>
  <si>
    <r>
      <t xml:space="preserve">2022 Sustainability Report </t>
    </r>
    <r>
      <rPr>
        <sz val="11"/>
        <rFont val="Arial"/>
        <family val="2"/>
      </rPr>
      <t>(pages 31-33)</t>
    </r>
  </si>
  <si>
    <r>
      <t>2022 Sustainability Report</t>
    </r>
    <r>
      <rPr>
        <sz val="11"/>
        <rFont val="Arial"/>
        <family val="2"/>
      </rPr>
      <t xml:space="preserve"> (pages 48-49)</t>
    </r>
  </si>
  <si>
    <r>
      <t>2022 Sustainability Report</t>
    </r>
    <r>
      <rPr>
        <sz val="11"/>
        <rFont val="Arial"/>
        <family val="2"/>
      </rPr>
      <t xml:space="preserve"> (pages 64-66)</t>
    </r>
  </si>
  <si>
    <r>
      <t xml:space="preserve">2022 Sustainability Report </t>
    </r>
    <r>
      <rPr>
        <sz val="11"/>
        <rFont val="Arial"/>
        <family val="2"/>
      </rPr>
      <t>(pages 66-67)</t>
    </r>
  </si>
  <si>
    <r>
      <t xml:space="preserve">2022 Sustainability Report </t>
    </r>
    <r>
      <rPr>
        <sz val="11"/>
        <rFont val="Arial"/>
        <family val="2"/>
      </rPr>
      <t>(page 66)</t>
    </r>
  </si>
  <si>
    <r>
      <t xml:space="preserve">2022 Sustainability Report </t>
    </r>
    <r>
      <rPr>
        <sz val="11"/>
        <rFont val="Arial"/>
        <family val="2"/>
      </rPr>
      <t>(page 65)</t>
    </r>
  </si>
  <si>
    <r>
      <t xml:space="preserve">2022 Sustainability Report </t>
    </r>
    <r>
      <rPr>
        <sz val="11"/>
        <rFont val="Arial"/>
        <family val="2"/>
      </rPr>
      <t>(page 69)</t>
    </r>
  </si>
  <si>
    <r>
      <t xml:space="preserve">2022 Sustainability Report </t>
    </r>
    <r>
      <rPr>
        <sz val="11"/>
        <rFont val="Arial"/>
        <family val="2"/>
      </rPr>
      <t>(pages 64-65)</t>
    </r>
  </si>
  <si>
    <r>
      <t>2022 Sustainability Report</t>
    </r>
    <r>
      <rPr>
        <sz val="11"/>
        <rFont val="Arial"/>
        <family val="2"/>
      </rPr>
      <t xml:space="preserve"> (pages 78 - 79)</t>
    </r>
  </si>
  <si>
    <r>
      <t xml:space="preserve">2022 Sustainability Report </t>
    </r>
    <r>
      <rPr>
        <sz val="11"/>
        <rFont val="Arial"/>
        <family val="2"/>
      </rPr>
      <t>(page 90)</t>
    </r>
  </si>
  <si>
    <r>
      <t xml:space="preserve">2022 Sustainability Report </t>
    </r>
    <r>
      <rPr>
        <sz val="11"/>
        <rFont val="Arial"/>
        <family val="2"/>
      </rPr>
      <t>(page 88)</t>
    </r>
  </si>
  <si>
    <r>
      <t>2022 Sustainability Report</t>
    </r>
    <r>
      <rPr>
        <sz val="11"/>
        <rFont val="Arial"/>
        <family val="2"/>
      </rPr>
      <t xml:space="preserve"> (pages 94-95)</t>
    </r>
  </si>
  <si>
    <r>
      <t xml:space="preserve">2022 Sustainability Report </t>
    </r>
    <r>
      <rPr>
        <sz val="11"/>
        <rFont val="Arial"/>
        <family val="2"/>
      </rPr>
      <t>(page 96)</t>
    </r>
  </si>
  <si>
    <r>
      <t>2022 Sustainability Report</t>
    </r>
    <r>
      <rPr>
        <sz val="11"/>
        <rFont val="Arial"/>
        <family val="2"/>
      </rPr>
      <t xml:space="preserve"> (pages 97-100)</t>
    </r>
  </si>
  <si>
    <r>
      <t xml:space="preserve">2022 Sustainability Report </t>
    </r>
    <r>
      <rPr>
        <sz val="11"/>
        <rFont val="Arial"/>
        <family val="2"/>
      </rPr>
      <t>(page 102)</t>
    </r>
  </si>
  <si>
    <r>
      <t>2022 Sustainability Report</t>
    </r>
    <r>
      <rPr>
        <sz val="11"/>
        <rFont val="Arial"/>
        <family val="2"/>
      </rPr>
      <t xml:space="preserve"> (pages 104)</t>
    </r>
  </si>
  <si>
    <r>
      <t>2022 Sustainability Report</t>
    </r>
    <r>
      <rPr>
        <sz val="11"/>
        <rFont val="Arial"/>
        <family val="2"/>
      </rPr>
      <t xml:space="preserve"> (page 104)</t>
    </r>
  </si>
  <si>
    <r>
      <t xml:space="preserve">2022 Sustainability Report </t>
    </r>
    <r>
      <rPr>
        <sz val="11"/>
        <rFont val="Arial"/>
        <family val="2"/>
      </rPr>
      <t>(page 112)</t>
    </r>
  </si>
  <si>
    <r>
      <t>2022 Sustainability Report</t>
    </r>
    <r>
      <rPr>
        <sz val="11"/>
        <rFont val="Arial"/>
        <family val="2"/>
      </rPr>
      <t xml:space="preserve"> (page 113)</t>
    </r>
  </si>
  <si>
    <r>
      <t>2022 Sustainability Report</t>
    </r>
    <r>
      <rPr>
        <sz val="11"/>
        <rFont val="Arial"/>
        <family val="2"/>
      </rPr>
      <t xml:space="preserve"> (page 112)</t>
    </r>
  </si>
  <si>
    <r>
      <t xml:space="preserve">2022 Sustainability Report </t>
    </r>
    <r>
      <rPr>
        <sz val="11"/>
        <rFont val="Arial"/>
        <family val="2"/>
      </rPr>
      <t>(pages 105-110)</t>
    </r>
  </si>
  <si>
    <r>
      <t>2022 Sustainability Report</t>
    </r>
    <r>
      <rPr>
        <sz val="11"/>
        <rFont val="Arial"/>
        <family val="2"/>
      </rPr>
      <t xml:space="preserve"> (pages 110-111)</t>
    </r>
  </si>
  <si>
    <r>
      <t xml:space="preserve">2022 Sustainability Report </t>
    </r>
    <r>
      <rPr>
        <sz val="11"/>
        <rFont val="Arial"/>
        <family val="2"/>
      </rPr>
      <t>(pages 114-116)</t>
    </r>
  </si>
  <si>
    <r>
      <t>2022 Sustainability Report</t>
    </r>
    <r>
      <rPr>
        <sz val="11"/>
        <rFont val="Arial"/>
        <family val="2"/>
      </rPr>
      <t xml:space="preserve"> (pages 106-110)</t>
    </r>
  </si>
  <si>
    <r>
      <t xml:space="preserve">2022 Sustainability Report </t>
    </r>
    <r>
      <rPr>
        <sz val="11"/>
        <rFont val="Arial"/>
        <family val="2"/>
      </rPr>
      <t>(page 109)</t>
    </r>
  </si>
  <si>
    <r>
      <t>2022 Sustainability Report</t>
    </r>
    <r>
      <rPr>
        <sz val="11"/>
        <rFont val="Arial"/>
        <family val="2"/>
      </rPr>
      <t xml:space="preserve"> (page 106)</t>
    </r>
  </si>
  <si>
    <r>
      <t xml:space="preserve">2022 Sustainability Report </t>
    </r>
    <r>
      <rPr>
        <sz val="11"/>
        <rFont val="Arial"/>
        <family val="2"/>
      </rPr>
      <t>(page 133)</t>
    </r>
  </si>
  <si>
    <r>
      <t>2022 Sustainability Report</t>
    </r>
    <r>
      <rPr>
        <sz val="11"/>
        <rFont val="Arial"/>
        <family val="2"/>
      </rPr>
      <t xml:space="preserve"> (page 133)</t>
    </r>
  </si>
  <si>
    <r>
      <t xml:space="preserve">2022 Sustainability Report </t>
    </r>
    <r>
      <rPr>
        <sz val="11"/>
        <rFont val="Arial"/>
        <family val="2"/>
      </rPr>
      <t>(page 134)</t>
    </r>
  </si>
  <si>
    <r>
      <t xml:space="preserve">2022 Sustainability Report </t>
    </r>
    <r>
      <rPr>
        <sz val="11"/>
        <rFont val="Arial"/>
        <family val="2"/>
      </rPr>
      <t>(page 147)</t>
    </r>
  </si>
  <si>
    <r>
      <t xml:space="preserve">2022 Sustainability Report </t>
    </r>
    <r>
      <rPr>
        <sz val="11"/>
        <rFont val="Arial"/>
        <family val="2"/>
      </rPr>
      <t>(page 149)</t>
    </r>
  </si>
  <si>
    <r>
      <t>2022 Sustainability Report</t>
    </r>
    <r>
      <rPr>
        <sz val="11"/>
        <rFont val="Arial"/>
        <family val="2"/>
      </rPr>
      <t xml:space="preserve"> (page 149)</t>
    </r>
  </si>
  <si>
    <r>
      <t>2022 Annual Report</t>
    </r>
    <r>
      <rPr>
        <sz val="11"/>
        <rFont val="Arial"/>
        <family val="2"/>
      </rPr>
      <t xml:space="preserve"> (page 85 -89)</t>
    </r>
    <r>
      <rPr>
        <i/>
        <sz val="11"/>
        <rFont val="Arial"/>
        <family val="2"/>
      </rPr>
      <t xml:space="preserve">
2022 Sustainability Report </t>
    </r>
    <r>
      <rPr>
        <sz val="11"/>
        <rFont val="Arial"/>
        <family val="2"/>
      </rPr>
      <t>(pages 78-79)</t>
    </r>
  </si>
  <si>
    <r>
      <t xml:space="preserve">2022 Sustainability Report </t>
    </r>
    <r>
      <rPr>
        <sz val="11"/>
        <rFont val="Arial"/>
        <family val="2"/>
      </rPr>
      <t>(pages 4-5)</t>
    </r>
  </si>
  <si>
    <r>
      <t xml:space="preserve">2022 Sustainability Report </t>
    </r>
    <r>
      <rPr>
        <sz val="11"/>
        <rFont val="Arial"/>
        <family val="2"/>
      </rPr>
      <t>(pages 37,49)</t>
    </r>
  </si>
  <si>
    <r>
      <t>2022 Sustainability Report</t>
    </r>
    <r>
      <rPr>
        <sz val="11"/>
        <rFont val="Arial"/>
        <family val="2"/>
      </rPr>
      <t xml:space="preserve"> (pages 25-28)</t>
    </r>
  </si>
  <si>
    <r>
      <t xml:space="preserve">2022 Sustainability Report </t>
    </r>
    <r>
      <rPr>
        <sz val="11"/>
        <rFont val="Arial"/>
        <family val="2"/>
      </rPr>
      <t>(pages 64-66)</t>
    </r>
  </si>
  <si>
    <r>
      <t xml:space="preserve">2022 Sustainability Report </t>
    </r>
    <r>
      <rPr>
        <sz val="11"/>
        <color theme="1"/>
        <rFont val="Arial"/>
        <family val="2"/>
        <scheme val="minor"/>
      </rPr>
      <t>(page 159)</t>
    </r>
  </si>
  <si>
    <r>
      <t>Mineral Resources Website:</t>
    </r>
    <r>
      <rPr>
        <i/>
        <sz val="11"/>
        <rFont val="Arial"/>
        <family val="2"/>
      </rPr>
      <t xml:space="preserve"> Corporate Governance Statement</t>
    </r>
  </si>
  <si>
    <r>
      <t xml:space="preserve">Mineral Resources Website: </t>
    </r>
    <r>
      <rPr>
        <i/>
        <sz val="11"/>
        <rFont val="Arial"/>
        <family val="2"/>
      </rPr>
      <t>Corporate Governance Statement</t>
    </r>
  </si>
  <si>
    <r>
      <t xml:space="preserve">2022 Sustainability Report </t>
    </r>
    <r>
      <rPr>
        <sz val="11"/>
        <color theme="1"/>
        <rFont val="Arial"/>
        <family val="2"/>
        <scheme val="minor"/>
      </rPr>
      <t>(pages 31-33)</t>
    </r>
  </si>
  <si>
    <r>
      <t xml:space="preserve">Refer to </t>
    </r>
    <r>
      <rPr>
        <i/>
        <sz val="11"/>
        <rFont val="Arial"/>
        <family val="2"/>
      </rPr>
      <t>Table 5: FY22 career entry programs by gender and Aboriginal and Torres Strait Islander profile</t>
    </r>
  </si>
  <si>
    <r>
      <t xml:space="preserve">2022 Sustainability Report </t>
    </r>
    <r>
      <rPr>
        <sz val="11"/>
        <color theme="1"/>
        <rFont val="Arial"/>
        <family val="2"/>
        <scheme val="minor"/>
      </rPr>
      <t>(page 94)</t>
    </r>
  </si>
  <si>
    <r>
      <t xml:space="preserve">2022 Sustainability Report </t>
    </r>
    <r>
      <rPr>
        <sz val="11"/>
        <color theme="1"/>
        <rFont val="Arial"/>
        <family val="2"/>
        <scheme val="minor"/>
      </rPr>
      <t>(pages 122-124)</t>
    </r>
  </si>
  <si>
    <r>
      <t>Refer to</t>
    </r>
    <r>
      <rPr>
        <i/>
        <sz val="11"/>
        <rFont val="Arial"/>
        <family val="2"/>
      </rPr>
      <t xml:space="preserve"> Table 3: Total political contributions made during FY19 - FY22</t>
    </r>
  </si>
  <si>
    <t xml:space="preserve">Sustainability Report – Our Principles of Governance.
Anti-corruption training is embedded in our Business Code of Conduct. </t>
  </si>
  <si>
    <r>
      <t>2022 Sustainability Report</t>
    </r>
    <r>
      <rPr>
        <sz val="11"/>
        <rFont val="Arial"/>
        <family val="2"/>
      </rPr>
      <t xml:space="preserve"> (pages 37,90)</t>
    </r>
  </si>
  <si>
    <r>
      <t xml:space="preserve">Refer to Training </t>
    </r>
    <r>
      <rPr>
        <i/>
        <sz val="11"/>
        <rFont val="Arial"/>
        <family val="2"/>
      </rPr>
      <t>Table 2: Total hours of training per employee type</t>
    </r>
  </si>
  <si>
    <r>
      <t xml:space="preserve">2022 Sustainability Report </t>
    </r>
    <r>
      <rPr>
        <sz val="11"/>
        <rFont val="Arial"/>
        <family val="2"/>
        <scheme val="minor"/>
      </rPr>
      <t>(page 131)</t>
    </r>
    <r>
      <rPr>
        <i/>
        <sz val="11"/>
        <rFont val="Arial"/>
        <family val="2"/>
        <scheme val="minor"/>
      </rPr>
      <t xml:space="preserve">
</t>
    </r>
    <r>
      <rPr>
        <sz val="11"/>
        <rFont val="Arial"/>
        <family val="2"/>
        <scheme val="minor"/>
      </rPr>
      <t xml:space="preserve">Refer to </t>
    </r>
    <r>
      <rPr>
        <i/>
        <sz val="11"/>
        <rFont val="Arial"/>
        <family val="2"/>
        <scheme val="minor"/>
      </rPr>
      <t>Table 1: Climate-related Risks, Table 2: Climate-related Opportunities</t>
    </r>
  </si>
  <si>
    <r>
      <rPr>
        <i/>
        <sz val="11"/>
        <rFont val="Arial"/>
        <family val="2"/>
      </rPr>
      <t>2022 Sustainability Report</t>
    </r>
    <r>
      <rPr>
        <sz val="11"/>
        <rFont val="Arial"/>
        <family val="2"/>
      </rPr>
      <t xml:space="preserve"> (pages 50-51)
</t>
    </r>
    <r>
      <rPr>
        <i/>
        <sz val="11"/>
        <rFont val="Arial"/>
        <family val="2"/>
      </rPr>
      <t>2022 Modern Slavery Statement</t>
    </r>
    <r>
      <rPr>
        <sz val="11"/>
        <rFont val="Arial"/>
        <family val="2"/>
      </rPr>
      <t xml:space="preserve"> (28-30)</t>
    </r>
  </si>
  <si>
    <r>
      <t xml:space="preserve">MinRes is committed to continuously improve our risk identification process in alignment to the TCFD and conduct quarterly reviews of our key climate-related risks and opportunities. For further information refer to our </t>
    </r>
    <r>
      <rPr>
        <i/>
        <sz val="11"/>
        <rFont val="Arial"/>
        <family val="2"/>
      </rPr>
      <t>2022 Sustainability Report - Our climate-related risks and opportunities.</t>
    </r>
  </si>
  <si>
    <r>
      <t xml:space="preserve">This year, MinRes set a medium-term target to achieve 50% absolute reduction in operational emissions on existing emissions by 2035. This is in addition to our ongoing commitment and target of net zero operational emissions by 2050. Setting these targets drives business decisions aligned to manage climate-related risks and pursue opportunities. For further information refer to our </t>
    </r>
    <r>
      <rPr>
        <i/>
        <sz val="11"/>
        <rFont val="Arial"/>
        <family val="2"/>
      </rPr>
      <t>2022 Sustainability Report - Our Performance Metrics and Targets</t>
    </r>
    <r>
      <rPr>
        <sz val="11"/>
        <rFont val="Arial"/>
        <family val="2"/>
      </rPr>
      <t>.</t>
    </r>
  </si>
  <si>
    <r>
      <t xml:space="preserve">MinRes continues to enhance our alignment to the TCFD recommendations and disclose our identification processes and assessment of our key climate-related risks and opportunities. Year-on-year our approach will evolve to support embedding climate-related risks and opportunities into our business-as-usual processes. See </t>
    </r>
    <r>
      <rPr>
        <i/>
        <sz val="11"/>
        <color theme="1"/>
        <rFont val="Arial"/>
        <family val="2"/>
      </rPr>
      <t>Our Climate-Related Risks and Opportunities</t>
    </r>
    <r>
      <rPr>
        <sz val="11"/>
        <color theme="1"/>
        <rFont val="Arial"/>
        <family val="2"/>
      </rPr>
      <t xml:space="preserve"> for further information.</t>
    </r>
  </si>
  <si>
    <r>
      <rPr>
        <sz val="11"/>
        <rFont val="Arial"/>
        <family val="2"/>
      </rPr>
      <t xml:space="preserve">Our </t>
    </r>
    <r>
      <rPr>
        <i/>
        <sz val="11"/>
        <rFont val="Arial"/>
        <family val="2"/>
      </rPr>
      <t>Human Rights Policy</t>
    </r>
    <r>
      <rPr>
        <sz val="11"/>
        <rFont val="Arial"/>
        <family val="2"/>
      </rPr>
      <t xml:space="preserve"> outlines MinRes' commitment to human rights and our joint responsibility to ensure that our business activities respect the rights and dignity of all people.
</t>
    </r>
    <r>
      <rPr>
        <sz val="11"/>
        <color rgb="FFC00000"/>
        <rFont val="Arial"/>
        <family val="2"/>
      </rPr>
      <t xml:space="preserve">
</t>
    </r>
    <r>
      <rPr>
        <sz val="11"/>
        <rFont val="Arial"/>
        <family val="2"/>
      </rPr>
      <t xml:space="preserve">Refer to </t>
    </r>
    <r>
      <rPr>
        <i/>
        <sz val="11"/>
        <rFont val="Arial"/>
        <family val="2"/>
      </rPr>
      <t xml:space="preserve">2022 Sustainability Report </t>
    </r>
    <r>
      <rPr>
        <sz val="11"/>
        <rFont val="Arial"/>
        <family val="2"/>
      </rPr>
      <t>(page 42).</t>
    </r>
  </si>
  <si>
    <r>
      <rPr>
        <sz val="11"/>
        <rFont val="Arial"/>
        <family val="2"/>
      </rPr>
      <t xml:space="preserve">Our </t>
    </r>
    <r>
      <rPr>
        <i/>
        <sz val="11"/>
        <rFont val="Arial"/>
        <family val="2"/>
      </rPr>
      <t>Human Rights Policy</t>
    </r>
    <r>
      <rPr>
        <sz val="11"/>
        <rFont val="Arial"/>
        <family val="2"/>
      </rPr>
      <t xml:space="preserve"> outlines MinRes' commitment to prohibit any form of forced labour, including child labour, slave labour and human trafficking and prohibit any form of retaliation, discrimination, harassment or intimidation against any person reporting, in good faith, a breach or suspected breach of this Policy.
</t>
    </r>
    <r>
      <rPr>
        <sz val="11"/>
        <color rgb="FFC00000"/>
        <rFont val="Arial"/>
        <family val="2"/>
      </rPr>
      <t xml:space="preserve">
</t>
    </r>
    <r>
      <rPr>
        <sz val="11"/>
        <rFont val="Arial"/>
        <family val="2"/>
      </rPr>
      <t xml:space="preserve">Refer to </t>
    </r>
    <r>
      <rPr>
        <i/>
        <sz val="11"/>
        <rFont val="Arial"/>
        <family val="2"/>
      </rPr>
      <t>2022 Sustainability Report</t>
    </r>
    <r>
      <rPr>
        <i/>
        <sz val="11"/>
        <color rgb="FFC00000"/>
        <rFont val="Arial"/>
        <family val="2"/>
      </rPr>
      <t xml:space="preserve"> </t>
    </r>
    <r>
      <rPr>
        <sz val="11"/>
        <rFont val="Arial"/>
        <family val="2"/>
      </rPr>
      <t>(page 42).</t>
    </r>
  </si>
  <si>
    <r>
      <rPr>
        <b/>
        <sz val="11"/>
        <rFont val="Arial"/>
        <family val="2"/>
      </rPr>
      <t>Principle 1:</t>
    </r>
    <r>
      <rPr>
        <sz val="11"/>
        <rFont val="Arial"/>
        <family val="2"/>
      </rPr>
      <t xml:space="preserve"> Businesses should support and respect the protection of internationally proclaimed human rights</t>
    </r>
  </si>
  <si>
    <r>
      <rPr>
        <b/>
        <sz val="11"/>
        <rFont val="Arial"/>
        <family val="2"/>
      </rPr>
      <t xml:space="preserve">Principle 3: </t>
    </r>
    <r>
      <rPr>
        <sz val="11"/>
        <rFont val="Arial"/>
        <family val="2"/>
      </rPr>
      <t>Businesses should uphold the freedom of association and the effective recognition of the right to collective bargaining</t>
    </r>
  </si>
  <si>
    <r>
      <rPr>
        <b/>
        <sz val="11"/>
        <rFont val="Arial"/>
        <family val="2"/>
      </rPr>
      <t>Principle 4:</t>
    </r>
    <r>
      <rPr>
        <sz val="11"/>
        <rFont val="Arial"/>
        <family val="2"/>
      </rPr>
      <t xml:space="preserve"> the elimination of all forms of forced and compulsory labour</t>
    </r>
  </si>
  <si>
    <r>
      <rPr>
        <b/>
        <sz val="11"/>
        <rFont val="Arial"/>
        <family val="2"/>
      </rPr>
      <t>Principle 5:</t>
    </r>
    <r>
      <rPr>
        <sz val="11"/>
        <rFont val="Arial"/>
        <family val="2"/>
      </rPr>
      <t xml:space="preserve"> the effective abolition of child labour</t>
    </r>
  </si>
  <si>
    <r>
      <rPr>
        <b/>
        <sz val="11"/>
        <rFont val="Arial"/>
        <family val="2"/>
      </rPr>
      <t>Principle 7:</t>
    </r>
    <r>
      <rPr>
        <sz val="11"/>
        <rFont val="Arial"/>
        <family val="2"/>
      </rPr>
      <t xml:space="preserve"> Businesses should support a precautionary approach to environmental challenges</t>
    </r>
  </si>
  <si>
    <r>
      <rPr>
        <b/>
        <sz val="11"/>
        <rFont val="Arial"/>
        <family val="2"/>
      </rPr>
      <t>Principle 8</t>
    </r>
    <r>
      <rPr>
        <sz val="11"/>
        <rFont val="Arial"/>
        <family val="2"/>
      </rPr>
      <t>: undertake initiatives to promote greater environmental responsibility</t>
    </r>
  </si>
  <si>
    <r>
      <t xml:space="preserve">MinRes' Board, Audit and Risk Committee and Sustainability Committee oversee the governance of climate-related risks and opportunities. The senior management team is responsible for the execution of the company-wide approach of the transition to a low-carbon economy. Key climate-related risks and opportunities are included in the Group’s Enterprise Risk Register, which is reviewed with company subject matter experts and presented to the Audit and Risk Committee and Sustainability Committee on a quarterly basis (refer to </t>
    </r>
    <r>
      <rPr>
        <i/>
        <sz val="11"/>
        <rFont val="Arial"/>
        <family val="2"/>
      </rPr>
      <t>2022 Sustainability Report Material Topic - Our Principles of Governance</t>
    </r>
    <r>
      <rPr>
        <sz val="11"/>
        <rFont val="Arial"/>
        <family val="2"/>
      </rPr>
      <t xml:space="preserve"> for further information).</t>
    </r>
  </si>
  <si>
    <r>
      <rPr>
        <sz val="11"/>
        <rFont val="Arial"/>
        <family val="2"/>
      </rPr>
      <t xml:space="preserve">As we continue to develop our management approach to climate change, we consider the resilience of our strategy under various scenarios to ensure that our business continues to generate and sustain value under a changing climate.
Our key climate-related risks and opportunities have been identified through the lens of three future scenarios. These scenarios described a combination of possible future physical and socioeconomic impacts to which we may be exposed:
</t>
    </r>
    <r>
      <rPr>
        <sz val="11"/>
        <rFont val="Symbol"/>
        <family val="1"/>
        <charset val="2"/>
      </rPr>
      <t>·</t>
    </r>
    <r>
      <rPr>
        <sz val="7.7"/>
        <rFont val="Arial"/>
        <family val="2"/>
      </rPr>
      <t xml:space="preserve"> </t>
    </r>
    <r>
      <rPr>
        <sz val="11"/>
        <rFont val="Arial"/>
        <family val="2"/>
      </rPr>
      <t xml:space="preserve">Scenario 1: ‘Orderly and Paris-aligned transition to a low-carbon economy’ is aligned with the Paris Agreement to keep global temperature increases below 2°C above pre-industrial average temperatures and is characterised by globally co-ordinated and government-led decarbonisation, where the worst physical impacts of climate change are avoided
</t>
    </r>
    <r>
      <rPr>
        <sz val="11"/>
        <rFont val="Symbol"/>
        <family val="1"/>
        <charset val="2"/>
      </rPr>
      <t>·</t>
    </r>
    <r>
      <rPr>
        <sz val="7.7"/>
        <rFont val="Arial"/>
        <family val="2"/>
      </rPr>
      <t xml:space="preserve"> </t>
    </r>
    <r>
      <rPr>
        <sz val="11"/>
        <rFont val="Arial"/>
        <family val="2"/>
      </rPr>
      <t xml:space="preserve">Scenario 2: ‘High GHG emissions with limited global co-ordination’ is aligned with global temperate increases of approximately 4°C above pre-industrial average temperatures and is characterised by business-as-usual conditions with limited and uncoordinated climate change regulation and activity
</t>
    </r>
    <r>
      <rPr>
        <sz val="11"/>
        <rFont val="Symbol"/>
        <family val="1"/>
        <charset val="2"/>
      </rPr>
      <t>·</t>
    </r>
    <r>
      <rPr>
        <sz val="7.7"/>
        <rFont val="Arial"/>
        <family val="2"/>
      </rPr>
      <t xml:space="preserve"> </t>
    </r>
    <r>
      <rPr>
        <sz val="11"/>
        <rFont val="Arial"/>
        <family val="2"/>
      </rPr>
      <t>Scenario 3: ‘Net-Zero Emissions by 2050’ is aligned with the most recent special report by the Intergovernmental Panel on Climate Change (IPCC), limiting warming to 1.5°C above pre-industrial levels, and is characterised by energy demand reductions, decarbonisation of electricity and other fuels, electrification of energy end use, stronger climate policy mitigation pathways consistent with high likelihood of carbon pricing imposed directly or implicitly by regulatory policies.</t>
    </r>
    <r>
      <rPr>
        <sz val="11"/>
        <color rgb="FFC00000"/>
        <rFont val="Arial"/>
        <family val="2"/>
      </rPr>
      <t xml:space="preserve">
</t>
    </r>
    <r>
      <rPr>
        <sz val="11"/>
        <rFont val="Arial"/>
        <family val="2"/>
      </rPr>
      <t xml:space="preserve">
Our climate scenario analyses indicate the business’ long-term resilience and value generation under the three possible climate decarbonisation scenarios including a 1.5 - 2°C outcome. For further information refer to our </t>
    </r>
    <r>
      <rPr>
        <i/>
        <sz val="11"/>
        <rFont val="Arial"/>
        <family val="2"/>
      </rPr>
      <t>2022 Sustainability Report - Our Climate-Related Risks and Opportunities</t>
    </r>
    <r>
      <rPr>
        <sz val="11"/>
        <rFont val="Arial"/>
        <family val="2"/>
      </rPr>
      <t xml:space="preserve"> for more information about the scenarios considered when identifying and assessing our key climate-related risks and opportunities.</t>
    </r>
  </si>
  <si>
    <r>
      <t>The climate-related risk and opportunity identification and assessment process, conducted during FY20, was the first step in our TCFD journey to inform our strategic responses. We built on this foundation during FY21 with detailed corporate modelling of our company emissions profile and development of our</t>
    </r>
    <r>
      <rPr>
        <i/>
        <sz val="11"/>
        <rFont val="Arial"/>
        <family val="2"/>
      </rPr>
      <t xml:space="preserve"> Roadmap to Net Zero Emissions</t>
    </r>
    <r>
      <rPr>
        <sz val="11"/>
        <rFont val="Arial"/>
        <family val="2"/>
      </rPr>
      <t xml:space="preserve">, illustrated in page 125 of our </t>
    </r>
    <r>
      <rPr>
        <i/>
        <sz val="11"/>
        <rFont val="Arial"/>
        <family val="2"/>
      </rPr>
      <t>2022 Sustainability Report</t>
    </r>
    <r>
      <rPr>
        <sz val="11"/>
        <rFont val="Arial"/>
        <family val="2"/>
      </rPr>
      <t>, which provides a depiction of the high-level directional change in energy use and emissions in the business over time, as influenced by the introduction of abatement projects. The combined emissions reduction potential of identified projects would result in sufficient abatement to reduce MinRes' operational emissions to net zero.</t>
    </r>
  </si>
  <si>
    <r>
      <t xml:space="preserve">We disclose our energy consumption, Scope 1 , Scope 2 GHG emissions and carbon intensity per Total Material Mined (TMM) in our annual sustainability reporting. We calculate our GHG emissions in line with the GHG Protocol and the Australian </t>
    </r>
    <r>
      <rPr>
        <i/>
        <sz val="11"/>
        <rFont val="Arial"/>
        <family val="2"/>
      </rPr>
      <t>National Greenhouse and Energy Reporting Act (2007)</t>
    </r>
    <r>
      <rPr>
        <sz val="11"/>
        <rFont val="Arial"/>
        <family val="2"/>
      </rPr>
      <t xml:space="preserve">. For further information refer to our </t>
    </r>
    <r>
      <rPr>
        <i/>
        <sz val="11"/>
        <rFont val="Arial"/>
        <family val="2"/>
      </rPr>
      <t>2022 Sustainability Report - Our Performance Metrics and Targets</t>
    </r>
    <r>
      <rPr>
        <sz val="11"/>
        <rFont val="Arial"/>
        <family val="2"/>
      </rPr>
      <t>.</t>
    </r>
  </si>
  <si>
    <r>
      <t xml:space="preserve">Refer to our </t>
    </r>
    <r>
      <rPr>
        <i/>
        <sz val="11"/>
        <color theme="1"/>
        <rFont val="Arial"/>
        <family val="2"/>
        <scheme val="minor"/>
      </rPr>
      <t>2022 Sustainability Report - Responding to climate change</t>
    </r>
    <r>
      <rPr>
        <sz val="11"/>
        <color theme="1"/>
        <rFont val="Arial"/>
        <family val="2"/>
        <scheme val="minor"/>
      </rPr>
      <t xml:space="preserve"> for further information (page 124).
</t>
    </r>
  </si>
  <si>
    <r>
      <rPr>
        <sz val="11"/>
        <rFont val="Arial"/>
        <family val="2"/>
      </rPr>
      <t xml:space="preserve">MinRes discloses non-mineral waste generated in our </t>
    </r>
    <r>
      <rPr>
        <i/>
        <sz val="11"/>
        <rFont val="Arial"/>
        <family val="2"/>
      </rPr>
      <t>2022 Sustainability Report</t>
    </r>
    <r>
      <rPr>
        <i/>
        <sz val="11"/>
        <color rgb="FFC00000"/>
        <rFont val="Arial"/>
        <family val="2"/>
      </rPr>
      <t xml:space="preserve"> </t>
    </r>
    <r>
      <rPr>
        <sz val="11"/>
        <rFont val="Arial"/>
        <family val="2"/>
      </rPr>
      <t>(page 108 - 109)</t>
    </r>
    <r>
      <rPr>
        <sz val="11"/>
        <color rgb="FFC00000"/>
        <rFont val="Arial"/>
        <family val="2"/>
      </rPr>
      <t xml:space="preserve"> </t>
    </r>
    <r>
      <rPr>
        <sz val="11"/>
        <rFont val="Arial"/>
        <family val="2"/>
      </rPr>
      <t xml:space="preserve">and </t>
    </r>
    <r>
      <rPr>
        <i/>
        <sz val="11"/>
        <rFont val="Arial"/>
        <family val="2"/>
      </rPr>
      <t>2022 Sustainability Performance Tables.</t>
    </r>
  </si>
  <si>
    <r>
      <rPr>
        <sz val="11"/>
        <rFont val="Arial"/>
        <family val="2"/>
      </rPr>
      <t xml:space="preserve">MinRes discloses hazardous waste generated in our </t>
    </r>
    <r>
      <rPr>
        <i/>
        <sz val="11"/>
        <rFont val="Arial"/>
        <family val="2"/>
      </rPr>
      <t>2022 Sustainability Report</t>
    </r>
    <r>
      <rPr>
        <sz val="11"/>
        <color rgb="FFC00000"/>
        <rFont val="Arial"/>
        <family val="2"/>
      </rPr>
      <t xml:space="preserve"> </t>
    </r>
    <r>
      <rPr>
        <sz val="11"/>
        <rFont val="Arial"/>
        <family val="2"/>
      </rPr>
      <t xml:space="preserve">(page 109) and </t>
    </r>
    <r>
      <rPr>
        <i/>
        <sz val="11"/>
        <rFont val="Arial"/>
        <family val="2"/>
      </rPr>
      <t>2022 Sustainability Performance Tables.</t>
    </r>
  </si>
  <si>
    <r>
      <rPr>
        <sz val="11"/>
        <rFont val="Arial"/>
        <family val="2"/>
      </rPr>
      <t xml:space="preserve">MinRes discloses hazardous waste recyclied in our </t>
    </r>
    <r>
      <rPr>
        <i/>
        <sz val="11"/>
        <rFont val="Arial"/>
        <family val="2"/>
      </rPr>
      <t>2022 Sustainability Report</t>
    </r>
    <r>
      <rPr>
        <sz val="11"/>
        <color rgb="FFC00000"/>
        <rFont val="Arial"/>
        <family val="2"/>
      </rPr>
      <t xml:space="preserve"> </t>
    </r>
    <r>
      <rPr>
        <sz val="11"/>
        <rFont val="Arial"/>
        <family val="2"/>
      </rPr>
      <t>(page 109)</t>
    </r>
    <r>
      <rPr>
        <sz val="11"/>
        <color rgb="FFC00000"/>
        <rFont val="Arial"/>
        <family val="2"/>
      </rPr>
      <t xml:space="preserve"> </t>
    </r>
    <r>
      <rPr>
        <sz val="11"/>
        <rFont val="Arial"/>
        <family val="2"/>
      </rPr>
      <t xml:space="preserve">and </t>
    </r>
    <r>
      <rPr>
        <i/>
        <sz val="11"/>
        <rFont val="Arial"/>
        <family val="2"/>
      </rPr>
      <t>2022 Sustainability Performance Tables.</t>
    </r>
  </si>
  <si>
    <r>
      <t xml:space="preserve">Description of environmental management policies and practices for active sites can be found in our annual </t>
    </r>
    <r>
      <rPr>
        <i/>
        <sz val="11"/>
        <rFont val="Arial"/>
        <family val="2"/>
      </rPr>
      <t>2022</t>
    </r>
    <r>
      <rPr>
        <sz val="11"/>
        <rFont val="Arial"/>
        <family val="2"/>
      </rPr>
      <t xml:space="preserve"> </t>
    </r>
    <r>
      <rPr>
        <i/>
        <sz val="11"/>
        <rFont val="Arial"/>
        <family val="2"/>
      </rPr>
      <t xml:space="preserve">Sustainability Report </t>
    </r>
    <r>
      <rPr>
        <sz val="11"/>
        <rFont val="Arial"/>
        <family val="2"/>
      </rPr>
      <t>and website.</t>
    </r>
  </si>
  <si>
    <r>
      <t xml:space="preserve">MinRes is comitted to use best practices and emergency response expertise to develop, maintain, and implement site-specific emergency preparedness and response plans. Refer to our </t>
    </r>
    <r>
      <rPr>
        <i/>
        <sz val="11"/>
        <color theme="1"/>
        <rFont val="Arial"/>
        <family val="2"/>
        <scheme val="minor"/>
      </rPr>
      <t>Tailings Storage Facility Policy</t>
    </r>
    <r>
      <rPr>
        <sz val="11"/>
        <color theme="1"/>
        <rFont val="Arial"/>
        <family val="2"/>
        <scheme val="minor"/>
      </rPr>
      <t xml:space="preserve">. </t>
    </r>
  </si>
  <si>
    <r>
      <t xml:space="preserve">Refer to Diversity </t>
    </r>
    <r>
      <rPr>
        <i/>
        <sz val="11"/>
        <color theme="1"/>
        <rFont val="Arial"/>
        <family val="2"/>
        <scheme val="minor"/>
      </rPr>
      <t>Table 6: New Hires and Table 7: Terminations</t>
    </r>
  </si>
  <si>
    <r>
      <t xml:space="preserve">2022 Sustainability Report (pages 50-53)
Refer to </t>
    </r>
    <r>
      <rPr>
        <i/>
        <sz val="11"/>
        <color theme="1"/>
        <rFont val="Arial"/>
        <family val="2"/>
        <scheme val="minor"/>
      </rPr>
      <t>Table 1: Modern slavery performance metrics</t>
    </r>
  </si>
  <si>
    <r>
      <t>2022 Sustainability Report</t>
    </r>
    <r>
      <rPr>
        <sz val="11"/>
        <color theme="1"/>
        <rFont val="Arial"/>
        <family val="2"/>
        <scheme val="minor"/>
      </rPr>
      <t xml:space="preserve"> (page 131)</t>
    </r>
    <r>
      <rPr>
        <sz val="11"/>
        <color theme="1"/>
        <rFont val="Arial"/>
        <family val="2"/>
        <scheme val="minor"/>
      </rPr>
      <t xml:space="preserve">
Refer to Table 1: Climate-related Risks, Table 2: Climate-related Opportunities</t>
    </r>
  </si>
  <si>
    <r>
      <t xml:space="preserve">Refer to </t>
    </r>
    <r>
      <rPr>
        <i/>
        <sz val="11"/>
        <color theme="1"/>
        <rFont val="Arial"/>
        <family val="2"/>
        <scheme val="minor"/>
      </rPr>
      <t>Table 4  - Percentage of security personnel completing Code of Conduct and Business Integrity e-training</t>
    </r>
  </si>
  <si>
    <r>
      <rPr>
        <sz val="11"/>
        <color theme="1"/>
        <rFont val="Arial"/>
        <family val="2"/>
        <scheme val="minor"/>
      </rPr>
      <t xml:space="preserve"> Refer to </t>
    </r>
    <r>
      <rPr>
        <i/>
        <sz val="11"/>
        <color theme="1"/>
        <rFont val="Arial"/>
        <family val="2"/>
        <scheme val="minor"/>
      </rPr>
      <t>Table 5  Non-compliance with environmental, social or economic laws and regulations</t>
    </r>
  </si>
  <si>
    <r>
      <rPr>
        <sz val="11"/>
        <color theme="1"/>
        <rFont val="Arial"/>
        <family val="2"/>
        <scheme val="minor"/>
      </rPr>
      <t xml:space="preserve">Mineral Resources Website: Corporate Governance </t>
    </r>
    <r>
      <rPr>
        <i/>
        <sz val="11"/>
        <color theme="1"/>
        <rFont val="Arial"/>
        <family val="2"/>
        <scheme val="minor"/>
      </rPr>
      <t>- Nomination Committee Charter</t>
    </r>
  </si>
  <si>
    <t>MinRes received no substantiated complaints in relation to customer privacy and losses of customer data for which we are aware during FY22</t>
  </si>
  <si>
    <t>Location Publication,
page number(s) 
and/or URL</t>
  </si>
  <si>
    <r>
      <t xml:space="preserve">Refer to </t>
    </r>
    <r>
      <rPr>
        <i/>
        <sz val="11"/>
        <rFont val="Arial"/>
        <family val="2"/>
      </rPr>
      <t>Table 3: Number of incidents or violations involving the rights of Aboriginal and Torres Strait Islander peoples</t>
    </r>
  </si>
  <si>
    <r>
      <t>2022 Sustainability Report</t>
    </r>
    <r>
      <rPr>
        <sz val="11"/>
        <rFont val="Arial"/>
        <family val="2"/>
      </rPr>
      <t xml:space="preserve"> (page 150)</t>
    </r>
  </si>
  <si>
    <r>
      <t xml:space="preserve">2022 Sustainability Report </t>
    </r>
    <r>
      <rPr>
        <sz val="11"/>
        <rFont val="Arial"/>
        <family val="2"/>
      </rPr>
      <t>(page 150 - 151)</t>
    </r>
  </si>
  <si>
    <r>
      <t>2022 Sustainability Report</t>
    </r>
    <r>
      <rPr>
        <sz val="11"/>
        <rFont val="Arial"/>
        <family val="2"/>
      </rPr>
      <t xml:space="preserve"> (pages 148-149)</t>
    </r>
  </si>
  <si>
    <r>
      <t xml:space="preserve">2022 Sustainability Report </t>
    </r>
    <r>
      <rPr>
        <sz val="11"/>
        <rFont val="Arial"/>
        <family val="2"/>
      </rPr>
      <t xml:space="preserve">(pages 37,39, 41) </t>
    </r>
    <r>
      <rPr>
        <i/>
        <sz val="11"/>
        <rFont val="Arial"/>
        <family val="2"/>
      </rPr>
      <t xml:space="preserve">
2022 Annual Report </t>
    </r>
    <r>
      <rPr>
        <sz val="11"/>
        <rFont val="Arial"/>
        <family val="2"/>
      </rPr>
      <t>(pages 200-201)</t>
    </r>
  </si>
  <si>
    <r>
      <t xml:space="preserve">2022 Sustainability Report (pages 51-54)
Refer to </t>
    </r>
    <r>
      <rPr>
        <i/>
        <sz val="11"/>
        <color theme="1"/>
        <rFont val="Arial"/>
        <family val="2"/>
        <scheme val="minor"/>
      </rPr>
      <t xml:space="preserve">Table 1: Modern slavery performance metrics
</t>
    </r>
  </si>
  <si>
    <r>
      <t>2022 Sustainability Report (page 50, 53)
Refer to</t>
    </r>
    <r>
      <rPr>
        <i/>
        <sz val="11"/>
        <color theme="1"/>
        <rFont val="Arial"/>
        <family val="2"/>
        <scheme val="minor"/>
      </rPr>
      <t xml:space="preserve"> Table 1: Modern slavery performance metrics</t>
    </r>
  </si>
  <si>
    <r>
      <t xml:space="preserve">2022 Sustainability Report </t>
    </r>
    <r>
      <rPr>
        <sz val="11"/>
        <rFont val="Arial"/>
        <family val="2"/>
      </rPr>
      <t>(page 58)</t>
    </r>
  </si>
  <si>
    <r>
      <t xml:space="preserve">2022 Sustainability Report </t>
    </r>
    <r>
      <rPr>
        <sz val="11"/>
        <rFont val="Arial"/>
        <family val="2"/>
      </rPr>
      <t>(page 71 - 72)</t>
    </r>
  </si>
  <si>
    <r>
      <t xml:space="preserve">2022 Sustainability Report </t>
    </r>
    <r>
      <rPr>
        <sz val="11"/>
        <rFont val="Arial"/>
        <family val="2"/>
      </rPr>
      <t>(pages 76 - 77)</t>
    </r>
  </si>
  <si>
    <r>
      <t>2022 Sustainability Report</t>
    </r>
    <r>
      <rPr>
        <sz val="11"/>
        <rFont val="Arial"/>
        <family val="2"/>
      </rPr>
      <t xml:space="preserve"> (pages 80 - 81)</t>
    </r>
  </si>
  <si>
    <r>
      <t xml:space="preserve">2022 Sustainability Report </t>
    </r>
    <r>
      <rPr>
        <sz val="11"/>
        <rFont val="Arial"/>
        <family val="2"/>
      </rPr>
      <t>(page 84 - 85)</t>
    </r>
  </si>
  <si>
    <r>
      <t xml:space="preserve">2022 Sustainability Report </t>
    </r>
    <r>
      <rPr>
        <sz val="11"/>
        <color theme="1"/>
        <rFont val="Arial"/>
        <family val="2"/>
        <scheme val="minor"/>
      </rPr>
      <t>(page 132)</t>
    </r>
  </si>
  <si>
    <r>
      <t xml:space="preserve">2022 Sustainability Report </t>
    </r>
    <r>
      <rPr>
        <sz val="11"/>
        <rFont val="Arial"/>
        <family val="2"/>
      </rPr>
      <t>(pages 138 - 147)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</si>
</sst>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4" formatCode="_-&quot;$&quot;* #,##0.00_-;\-&quot;$&quot;* #,##0.00_-;_-&quot;$&quot;* &quot;-&quot;??_-;_-@_-"/>
    <numFmt numFmtId="43" formatCode="_-* #,##0.00_-;\-* #,##0.00_-;_-* &quot;-&quot;??_-;_-@_-"/>
    <numFmt numFmtId="164" formatCode="_-* #,##0_-;\-* #,##0_-;_-* &quot;-&quot;??_-;_-@_-"/>
    <numFmt numFmtId="165" formatCode="#,##0.0"/>
    <numFmt numFmtId="166" formatCode="0.0%"/>
    <numFmt numFmtId="167" formatCode="_-* #,##0.0_-;\-* #,##0.0_-;_-* &quot;-&quot;??_-;_-@_-"/>
    <numFmt numFmtId="168" formatCode="&quot;$&quot;#,##0.000"/>
    <numFmt numFmtId="169" formatCode="0.0"/>
    <numFmt numFmtId="170" formatCode="_(* #,##0_);_(* \(#,##0\);_(* &quot;-&quot;??_);_(@_)"/>
    <numFmt numFmtId="171" formatCode="_(* #,##0.0_);_(* \(#,##0.0\);_(* &quot;-&quot;??_);_(@_)"/>
    <numFmt numFmtId="172" formatCode="&quot;$&quot;#,##0"/>
    <numFmt numFmtId="173" formatCode="_-&quot;$&quot;* #,##0_-;\-&quot;$&quot;* #,##0_-;_-&quot;$&quot;* &quot;-&quot;??_-;_-@_-"/>
  </numFmts>
  <fonts count="171">
    <font>
      <sz val="11"/>
      <color theme="1"/>
      <name val="Arial"/>
      <family val="2"/>
      <scheme val="minor"/>
    </font>
    <font>
      <sz val="11"/>
      <color theme="1"/>
      <name val="Arial"/>
      <family val="2"/>
      <scheme val="minor"/>
    </font>
    <font>
      <b/>
      <sz val="20"/>
      <color theme="5"/>
      <name val="Arial"/>
      <family val="2"/>
    </font>
    <font>
      <sz val="11"/>
      <color theme="5"/>
      <name val="Arial"/>
      <family val="2"/>
    </font>
    <font>
      <sz val="11"/>
      <color theme="1"/>
      <name val="Arial"/>
      <family val="2"/>
    </font>
    <font>
      <sz val="11"/>
      <color theme="2"/>
      <name val="Arial"/>
      <family val="2"/>
    </font>
    <font>
      <b/>
      <sz val="11"/>
      <color theme="2"/>
      <name val="Arial"/>
      <family val="2"/>
    </font>
    <font>
      <sz val="10"/>
      <name val="Arial"/>
      <family val="2"/>
    </font>
    <font>
      <u/>
      <sz val="11"/>
      <color theme="10"/>
      <name val="Arial"/>
      <family val="2"/>
      <scheme val="minor"/>
    </font>
    <font>
      <b/>
      <sz val="11"/>
      <color theme="0"/>
      <name val="Arial"/>
      <family val="2"/>
    </font>
    <font>
      <b/>
      <sz val="11"/>
      <name val="Arial"/>
      <family val="2"/>
    </font>
    <font>
      <sz val="11"/>
      <name val="Arial"/>
      <family val="2"/>
    </font>
    <font>
      <b/>
      <sz val="11"/>
      <color theme="5"/>
      <name val="Arial"/>
      <family val="2"/>
    </font>
    <font>
      <b/>
      <sz val="11"/>
      <color rgb="FFFFFFFF"/>
      <name val="Arial"/>
      <family val="2"/>
    </font>
    <font>
      <b/>
      <vertAlign val="superscript"/>
      <sz val="11"/>
      <color rgb="FFFFFFFF"/>
      <name val="Arial"/>
      <family val="2"/>
    </font>
    <font>
      <b/>
      <sz val="11"/>
      <color rgb="FF000000"/>
      <name val="Arial"/>
      <family val="2"/>
    </font>
    <font>
      <b/>
      <vertAlign val="superscript"/>
      <sz val="11"/>
      <color rgb="FF000000"/>
      <name val="Arial"/>
      <family val="2"/>
    </font>
    <font>
      <sz val="11"/>
      <color rgb="FF000000"/>
      <name val="Arial"/>
      <family val="2"/>
    </font>
    <font>
      <i/>
      <sz val="11"/>
      <color rgb="FF000000"/>
      <name val="Arial"/>
      <family val="2"/>
    </font>
    <font>
      <b/>
      <sz val="11"/>
      <color theme="1"/>
      <name val="Arial"/>
      <family val="2"/>
    </font>
    <font>
      <sz val="8"/>
      <color theme="1"/>
      <name val="Arial"/>
      <family val="2"/>
    </font>
    <font>
      <b/>
      <vertAlign val="superscript"/>
      <sz val="11"/>
      <color theme="1"/>
      <name val="Arial"/>
      <family val="2"/>
    </font>
    <font>
      <vertAlign val="superscript"/>
      <sz val="11"/>
      <color theme="1"/>
      <name val="Arial"/>
      <family val="2"/>
    </font>
    <font>
      <sz val="8"/>
      <name val="Arial"/>
      <family val="2"/>
    </font>
    <font>
      <vertAlign val="superscript"/>
      <sz val="11"/>
      <color rgb="FF000000"/>
      <name val="Arial"/>
      <family val="2"/>
    </font>
    <font>
      <b/>
      <i/>
      <sz val="11"/>
      <name val="Arial"/>
      <family val="2"/>
    </font>
    <font>
      <vertAlign val="subscript"/>
      <sz val="11"/>
      <color theme="1"/>
      <name val="Arial"/>
      <family val="2"/>
    </font>
    <font>
      <i/>
      <sz val="11"/>
      <color theme="1"/>
      <name val="Arial"/>
      <family val="2"/>
    </font>
    <font>
      <sz val="11"/>
      <color rgb="FF333333"/>
      <name val="Arial"/>
      <family val="2"/>
    </font>
    <font>
      <sz val="11"/>
      <color rgb="FFFFFFFF"/>
      <name val="Arial"/>
      <family val="2"/>
    </font>
    <font>
      <b/>
      <i/>
      <sz val="11"/>
      <color rgb="FFFFFFFF"/>
      <name val="Arial"/>
      <family val="2"/>
    </font>
    <font>
      <vertAlign val="superscript"/>
      <sz val="8"/>
      <color theme="1"/>
      <name val="Arial"/>
      <family val="2"/>
    </font>
    <font>
      <vertAlign val="subscript"/>
      <sz val="11"/>
      <color rgb="FF000000"/>
      <name val="Arial"/>
      <family val="2"/>
    </font>
    <font>
      <vertAlign val="superscript"/>
      <sz val="8"/>
      <name val="Arial"/>
      <family val="2"/>
    </font>
    <font>
      <vertAlign val="subscript"/>
      <sz val="8"/>
      <color theme="1"/>
      <name val="Arial"/>
      <family val="2"/>
    </font>
    <font>
      <b/>
      <i/>
      <sz val="11"/>
      <color rgb="FF000000"/>
      <name val="Arial"/>
      <family val="2"/>
    </font>
    <font>
      <sz val="8"/>
      <color rgb="FFFF0000"/>
      <name val="Arial"/>
      <family val="2"/>
    </font>
    <font>
      <sz val="8"/>
      <name val="Arial"/>
      <family val="2"/>
      <scheme val="minor"/>
    </font>
    <font>
      <sz val="8"/>
      <color rgb="FF000000"/>
      <name val="Arial"/>
      <family val="2"/>
    </font>
    <font>
      <b/>
      <sz val="11"/>
      <color theme="4"/>
      <name val="Arial"/>
      <family val="2"/>
      <scheme val="minor"/>
    </font>
    <font>
      <b/>
      <sz val="9.5"/>
      <color theme="4"/>
      <name val="Arial"/>
      <family val="2"/>
      <scheme val="minor"/>
    </font>
    <font>
      <sz val="9.5"/>
      <color theme="4"/>
      <name val="Arial"/>
      <family val="2"/>
      <scheme val="minor"/>
    </font>
    <font>
      <b/>
      <sz val="11"/>
      <color theme="9"/>
      <name val="Arial"/>
      <family val="2"/>
    </font>
    <font>
      <sz val="11"/>
      <color theme="9"/>
      <name val="Arial"/>
      <family val="2"/>
    </font>
    <font>
      <vertAlign val="superscript"/>
      <sz val="11"/>
      <name val="Arial"/>
      <family val="2"/>
    </font>
    <font>
      <vertAlign val="subscript"/>
      <sz val="11"/>
      <color theme="9"/>
      <name val="Arial"/>
      <family val="2"/>
    </font>
    <font>
      <sz val="11"/>
      <color theme="0"/>
      <name val="Arial"/>
      <family val="2"/>
    </font>
    <font>
      <sz val="11"/>
      <color theme="4"/>
      <name val="Arial"/>
      <family val="2"/>
    </font>
    <font>
      <sz val="11"/>
      <color rgb="FFC00000"/>
      <name val="Arial"/>
      <family val="2"/>
    </font>
    <font>
      <b/>
      <sz val="11"/>
      <color rgb="FFC00000"/>
      <name val="Arial"/>
      <family val="2"/>
    </font>
    <font>
      <b/>
      <vertAlign val="superscript"/>
      <sz val="11"/>
      <color theme="0"/>
      <name val="Arial"/>
      <family val="2"/>
    </font>
    <font>
      <vertAlign val="superscript"/>
      <sz val="11"/>
      <color theme="0"/>
      <name val="Arial"/>
      <family val="2"/>
    </font>
    <font>
      <u/>
      <sz val="11"/>
      <color rgb="FFC00000"/>
      <name val="Arial"/>
      <family val="2"/>
      <scheme val="minor"/>
    </font>
    <font>
      <i/>
      <sz val="11"/>
      <color rgb="FFC00000"/>
      <name val="Arial"/>
      <family val="2"/>
    </font>
    <font>
      <b/>
      <sz val="16"/>
      <color theme="9" tint="-0.499984740745262"/>
      <name val="Arial"/>
      <family val="2"/>
    </font>
    <font>
      <sz val="11"/>
      <color rgb="FFFF0000"/>
      <name val="Arial"/>
      <family val="2"/>
    </font>
    <font>
      <i/>
      <sz val="11"/>
      <color rgb="FFFF0000"/>
      <name val="Arial"/>
      <family val="2"/>
    </font>
    <font>
      <sz val="5"/>
      <name val="Arial"/>
      <family val="2"/>
      <scheme val="minor"/>
    </font>
    <font>
      <vertAlign val="superscript"/>
      <sz val="11"/>
      <color theme="9"/>
      <name val="Arial"/>
      <family val="2"/>
    </font>
    <font>
      <b/>
      <sz val="11"/>
      <color theme="1"/>
      <name val="Arial"/>
      <family val="2"/>
      <scheme val="minor"/>
    </font>
    <font>
      <b/>
      <sz val="11"/>
      <color rgb="FFFFFFFF"/>
      <name val="Arial"/>
      <family val="2"/>
      <scheme val="minor"/>
    </font>
    <font>
      <sz val="11"/>
      <color rgb="FF000000"/>
      <name val="Arial"/>
      <family val="2"/>
    </font>
    <font>
      <sz val="11"/>
      <color rgb="FFC00000"/>
      <name val="Arial"/>
      <family val="2"/>
    </font>
    <font>
      <sz val="11"/>
      <name val="Arial"/>
      <family val="2"/>
    </font>
    <font>
      <b/>
      <sz val="11"/>
      <color rgb="FF000000"/>
      <name val="Arial"/>
      <family val="2"/>
    </font>
    <font>
      <sz val="8"/>
      <color theme="1"/>
      <name val="Arial"/>
      <family val="2"/>
    </font>
    <font>
      <sz val="11"/>
      <color theme="1"/>
      <name val="Arial"/>
      <family val="2"/>
    </font>
    <font>
      <b/>
      <sz val="11"/>
      <color rgb="FFFFFFFF"/>
      <name val="Arial"/>
      <family val="2"/>
    </font>
    <font>
      <sz val="5"/>
      <color rgb="FF000000"/>
      <name val="Arial"/>
      <family val="2"/>
    </font>
    <font>
      <b/>
      <sz val="10"/>
      <name val="Arial"/>
      <family val="2"/>
      <scheme val="minor"/>
    </font>
    <font>
      <b/>
      <sz val="8.5"/>
      <name val="Arial"/>
      <family val="2"/>
      <scheme val="minor"/>
    </font>
    <font>
      <sz val="8.5"/>
      <color rgb="FF4A9CA7"/>
      <name val="Symbol"/>
      <family val="1"/>
      <charset val="2"/>
    </font>
    <font>
      <b/>
      <sz val="10"/>
      <color theme="1"/>
      <name val="Arial"/>
      <family val="2"/>
    </font>
    <font>
      <sz val="8.5"/>
      <name val="Symbol"/>
      <family val="1"/>
      <charset val="2"/>
    </font>
    <font>
      <sz val="10"/>
      <color rgb="FF000000"/>
      <name val="Arial"/>
      <family val="2"/>
      <scheme val="minor"/>
    </font>
    <font>
      <sz val="10"/>
      <name val="Times New Roman"/>
      <family val="1"/>
    </font>
    <font>
      <sz val="10"/>
      <name val="Arial"/>
      <family val="2"/>
      <scheme val="minor"/>
    </font>
    <font>
      <sz val="10"/>
      <color theme="1"/>
      <name val="Arial"/>
      <family val="2"/>
      <scheme val="minor"/>
    </font>
    <font>
      <sz val="11"/>
      <color theme="1"/>
      <name val="Symbol"/>
      <family val="1"/>
      <charset val="2"/>
    </font>
    <font>
      <sz val="10"/>
      <color rgb="FF000000"/>
      <name val="Symbol"/>
      <family val="1"/>
      <charset val="2"/>
    </font>
    <font>
      <sz val="10"/>
      <name val="Symbol"/>
      <family val="1"/>
      <charset val="2"/>
    </font>
    <font>
      <sz val="10"/>
      <name val="Arial"/>
      <family val="1"/>
      <charset val="2"/>
      <scheme val="minor"/>
    </font>
    <font>
      <sz val="10"/>
      <color theme="1"/>
      <name val="Symbol"/>
      <family val="1"/>
      <charset val="2"/>
    </font>
    <font>
      <sz val="8"/>
      <name val="Symbol"/>
      <family val="1"/>
      <charset val="2"/>
    </font>
    <font>
      <sz val="10"/>
      <color rgb="FF000000"/>
      <name val="Arial"/>
      <family val="1"/>
      <charset val="2"/>
      <scheme val="minor"/>
    </font>
    <font>
      <sz val="10"/>
      <color rgb="FF000000"/>
      <name val="Arial"/>
      <family val="2"/>
    </font>
    <font>
      <b/>
      <sz val="10"/>
      <color rgb="FF000000"/>
      <name val="Arial"/>
      <family val="2"/>
      <scheme val="minor"/>
    </font>
    <font>
      <sz val="6.8"/>
      <name val="Symbol"/>
      <family val="1"/>
      <charset val="2"/>
    </font>
    <font>
      <sz val="10"/>
      <color theme="1"/>
      <name val="Arial"/>
      <family val="1"/>
      <charset val="2"/>
      <scheme val="minor"/>
    </font>
    <font>
      <vertAlign val="superscript"/>
      <sz val="8"/>
      <color rgb="FF000000"/>
      <name val="Arial"/>
      <family val="2"/>
    </font>
    <font>
      <sz val="11"/>
      <name val="Symbol"/>
      <family val="1"/>
      <charset val="2"/>
    </font>
    <font>
      <i/>
      <sz val="11"/>
      <name val="Arial"/>
      <family val="2"/>
    </font>
    <font>
      <b/>
      <sz val="11"/>
      <color theme="0"/>
      <name val="Arial"/>
      <family val="2"/>
    </font>
    <font>
      <b/>
      <sz val="11"/>
      <name val="Arial"/>
      <family val="2"/>
    </font>
    <font>
      <sz val="10"/>
      <color theme="1"/>
      <name val="Times New Roman"/>
      <family val="1"/>
    </font>
    <font>
      <b/>
      <sz val="11"/>
      <color rgb="FF000000"/>
      <name val="Calibri"/>
      <family val="2"/>
    </font>
    <font>
      <sz val="11"/>
      <color rgb="FF000000"/>
      <name val="Calibri"/>
      <family val="2"/>
    </font>
    <font>
      <sz val="12"/>
      <color theme="9"/>
      <name val="Arial"/>
      <family val="2"/>
    </font>
    <font>
      <sz val="11"/>
      <name val="Arial"/>
      <family val="2"/>
      <scheme val="minor"/>
    </font>
    <font>
      <b/>
      <sz val="16"/>
      <color theme="1"/>
      <name val="Arial"/>
      <family val="2"/>
    </font>
    <font>
      <sz val="11"/>
      <color rgb="FF4B9BA6"/>
      <name val="Arial"/>
      <family val="2"/>
    </font>
    <font>
      <b/>
      <sz val="11"/>
      <color rgb="FFFF0000"/>
      <name val="Arial"/>
      <family val="2"/>
    </font>
    <font>
      <sz val="8"/>
      <color rgb="FF000000"/>
      <name val="Arial"/>
      <family val="2"/>
    </font>
    <font>
      <sz val="10"/>
      <color theme="1"/>
      <name val="Arial"/>
      <family val="2"/>
    </font>
    <font>
      <vertAlign val="superscript"/>
      <sz val="8"/>
      <color theme="1"/>
      <name val="Arial"/>
      <family val="2"/>
    </font>
    <font>
      <b/>
      <sz val="10"/>
      <color theme="1"/>
      <name val="Arial"/>
      <family val="2"/>
      <scheme val="minor"/>
    </font>
    <font>
      <b/>
      <sz val="11"/>
      <color theme="2"/>
      <name val="Arial"/>
      <family val="2"/>
    </font>
    <font>
      <sz val="11"/>
      <color rgb="FF0070C0"/>
      <name val="Arial"/>
      <family val="2"/>
    </font>
    <font>
      <sz val="12"/>
      <name val="Arial"/>
      <family val="2"/>
      <scheme val="minor"/>
    </font>
    <font>
      <b/>
      <u/>
      <sz val="10"/>
      <name val="Arial"/>
      <family val="2"/>
      <scheme val="minor"/>
    </font>
    <font>
      <sz val="7"/>
      <name val="Arial"/>
      <family val="2"/>
    </font>
    <font>
      <b/>
      <sz val="5.95"/>
      <name val="Arial"/>
      <family val="2"/>
    </font>
    <font>
      <b/>
      <sz val="10"/>
      <name val="Symbol"/>
      <family val="1"/>
      <charset val="2"/>
    </font>
    <font>
      <sz val="11"/>
      <color rgb="FFFF3399"/>
      <name val="Arial"/>
      <family val="2"/>
    </font>
    <font>
      <sz val="9"/>
      <name val="Arial"/>
      <family val="2"/>
    </font>
    <font>
      <sz val="9"/>
      <color theme="0"/>
      <name val="Arial"/>
      <family val="2"/>
    </font>
    <font>
      <b/>
      <sz val="9"/>
      <color theme="0"/>
      <name val="Arial"/>
      <family val="2"/>
    </font>
    <font>
      <sz val="11"/>
      <name val="Arial"/>
      <family val="2"/>
    </font>
    <font>
      <b/>
      <sz val="11"/>
      <color theme="0"/>
      <name val="Arial"/>
      <family val="2"/>
      <scheme val="minor"/>
    </font>
    <font>
      <sz val="8"/>
      <color theme="1"/>
      <name val="Arial"/>
      <family val="2"/>
      <scheme val="minor"/>
    </font>
    <font>
      <b/>
      <sz val="11"/>
      <color theme="9"/>
      <name val="Arial"/>
      <family val="2"/>
      <scheme val="minor"/>
    </font>
    <font>
      <sz val="11"/>
      <color theme="9"/>
      <name val="Arial"/>
      <family val="2"/>
      <scheme val="minor"/>
    </font>
    <font>
      <sz val="9"/>
      <color theme="1"/>
      <name val="Arial"/>
      <family val="2"/>
      <scheme val="minor"/>
    </font>
    <font>
      <sz val="11"/>
      <color theme="0"/>
      <name val="Arial"/>
      <family val="2"/>
      <scheme val="minor"/>
    </font>
    <font>
      <sz val="11"/>
      <name val="Arial"/>
      <family val="2"/>
    </font>
    <font>
      <b/>
      <sz val="11"/>
      <color theme="0"/>
      <name val="Arial"/>
      <family val="2"/>
    </font>
    <font>
      <sz val="11"/>
      <color theme="1"/>
      <name val="Arial"/>
      <family val="2"/>
    </font>
    <font>
      <b/>
      <sz val="11"/>
      <color theme="1"/>
      <name val="Arial"/>
      <family val="2"/>
    </font>
    <font>
      <u/>
      <sz val="9"/>
      <color theme="10"/>
      <name val="Arial"/>
      <family val="2"/>
      <scheme val="minor"/>
    </font>
    <font>
      <b/>
      <sz val="14"/>
      <color theme="0"/>
      <name val="Arial"/>
      <family val="2"/>
      <scheme val="minor"/>
    </font>
    <font>
      <b/>
      <vertAlign val="superscript"/>
      <sz val="11"/>
      <color theme="1"/>
      <name val="Arial"/>
      <family val="2"/>
      <scheme val="minor"/>
    </font>
    <font>
      <b/>
      <sz val="9"/>
      <color theme="0"/>
      <name val="Arial"/>
      <family val="2"/>
      <scheme val="minor"/>
    </font>
    <font>
      <sz val="11"/>
      <color theme="10"/>
      <name val="Arial"/>
      <family val="2"/>
      <scheme val="minor"/>
    </font>
    <font>
      <sz val="9.35"/>
      <color theme="1"/>
      <name val="Arial"/>
      <family val="2"/>
    </font>
    <font>
      <sz val="11"/>
      <color theme="1"/>
      <name val="Arial"/>
      <family val="1"/>
      <charset val="2"/>
    </font>
    <font>
      <sz val="9.35"/>
      <color theme="1"/>
      <name val="Arial"/>
      <family val="1"/>
      <charset val="2"/>
    </font>
    <font>
      <vertAlign val="subscript"/>
      <sz val="11"/>
      <name val="Arial"/>
      <family val="2"/>
    </font>
    <font>
      <sz val="9"/>
      <color theme="1"/>
      <name val="Arial"/>
      <family val="2"/>
    </font>
    <font>
      <sz val="9"/>
      <name val="Arial"/>
      <family val="2"/>
      <scheme val="minor"/>
    </font>
    <font>
      <vertAlign val="superscript"/>
      <sz val="9"/>
      <name val="Arial"/>
      <family val="2"/>
      <scheme val="minor"/>
    </font>
    <font>
      <b/>
      <sz val="9"/>
      <color theme="1"/>
      <name val="Arial"/>
      <family val="2"/>
    </font>
    <font>
      <b/>
      <sz val="11"/>
      <color theme="9" tint="-0.499984740745262"/>
      <name val="Arial"/>
      <family val="2"/>
    </font>
    <font>
      <sz val="11"/>
      <color theme="1"/>
      <name val="Segoe UI Symbol"/>
      <family val="2"/>
    </font>
    <font>
      <sz val="10"/>
      <color theme="1"/>
      <name val="Segoe UI Symbol"/>
      <family val="2"/>
    </font>
    <font>
      <sz val="7.7"/>
      <name val="Arial"/>
      <family val="2"/>
    </font>
    <font>
      <b/>
      <sz val="8"/>
      <color theme="1"/>
      <name val="Arial"/>
      <family val="2"/>
    </font>
    <font>
      <sz val="11"/>
      <name val="Arial"/>
      <family val="2"/>
    </font>
    <font>
      <sz val="8"/>
      <color rgb="FF000000"/>
      <name val="Arial"/>
      <family val="2"/>
    </font>
    <font>
      <sz val="11"/>
      <color rgb="FF000000"/>
      <name val="Arial"/>
      <family val="2"/>
    </font>
    <font>
      <b/>
      <sz val="11"/>
      <color theme="0"/>
      <name val="Arial"/>
      <family val="2"/>
    </font>
    <font>
      <sz val="11"/>
      <color theme="1"/>
      <name val="Arial"/>
      <family val="2"/>
    </font>
    <font>
      <b/>
      <i/>
      <sz val="11"/>
      <color rgb="FFFF0000"/>
      <name val="Arial"/>
      <family val="2"/>
    </font>
    <font>
      <b/>
      <sz val="11"/>
      <color rgb="FFFFFFFF"/>
      <name val="Arial"/>
      <family val="2"/>
    </font>
    <font>
      <b/>
      <vertAlign val="subscript"/>
      <sz val="11"/>
      <color theme="0"/>
      <name val="Arial"/>
      <family val="2"/>
    </font>
    <font>
      <u/>
      <sz val="11"/>
      <name val="Arial"/>
      <family val="2"/>
      <scheme val="minor"/>
    </font>
    <font>
      <u/>
      <sz val="11"/>
      <name val="Arial"/>
      <family val="2"/>
    </font>
    <font>
      <i/>
      <sz val="11"/>
      <name val="Arial"/>
      <family val="2"/>
      <scheme val="minor"/>
    </font>
    <font>
      <sz val="11"/>
      <name val="Arial"/>
      <family val="2"/>
    </font>
    <font>
      <sz val="11"/>
      <color theme="1"/>
      <name val="Arial"/>
      <family val="2"/>
    </font>
    <font>
      <b/>
      <sz val="11"/>
      <color theme="1"/>
      <name val="Arial"/>
      <family val="2"/>
    </font>
    <font>
      <b/>
      <sz val="11"/>
      <color theme="0"/>
      <name val="Arial"/>
      <family val="2"/>
    </font>
    <font>
      <b/>
      <sz val="11"/>
      <color rgb="FF000000"/>
      <name val="Arial"/>
      <family val="2"/>
    </font>
    <font>
      <i/>
      <sz val="11"/>
      <color theme="10"/>
      <name val="Arial"/>
      <family val="2"/>
      <scheme val="minor"/>
    </font>
    <font>
      <sz val="11"/>
      <color theme="9" tint="-0.499984740745262"/>
      <name val="Arial"/>
      <family val="2"/>
    </font>
    <font>
      <i/>
      <sz val="11"/>
      <color theme="1"/>
      <name val="Arial"/>
      <family val="2"/>
      <scheme val="minor"/>
    </font>
    <font>
      <sz val="11"/>
      <color rgb="FF333333"/>
      <name val="Roboto"/>
    </font>
    <font>
      <sz val="11"/>
      <color theme="1"/>
      <name val="Arial"/>
    </font>
    <font>
      <sz val="11"/>
      <color rgb="FFC00000"/>
      <name val="Arial"/>
    </font>
    <font>
      <sz val="11"/>
      <name val="Arial"/>
    </font>
    <font>
      <u/>
      <sz val="9"/>
      <name val="Arial"/>
      <family val="2"/>
      <scheme val="minor"/>
    </font>
    <font>
      <i/>
      <sz val="11"/>
      <name val="Arial"/>
    </font>
  </fonts>
  <fills count="11">
    <fill>
      <patternFill patternType="none"/>
    </fill>
    <fill>
      <patternFill patternType="gray125"/>
    </fill>
    <fill>
      <patternFill patternType="solid">
        <fgColor rgb="FFFFFFFF"/>
        <bgColor indexed="64"/>
      </patternFill>
    </fill>
    <fill>
      <patternFill patternType="solid">
        <fgColor theme="0"/>
      </patternFill>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
      <patternFill patternType="solid">
        <fgColor rgb="FF4A9AA7"/>
        <bgColor indexed="64"/>
      </patternFill>
    </fill>
    <fill>
      <patternFill patternType="solid">
        <fgColor rgb="FFD9EBEE"/>
        <bgColor indexed="64"/>
      </patternFill>
    </fill>
    <fill>
      <patternFill patternType="solid">
        <fgColor rgb="FF4A9CA7"/>
        <bgColor indexed="64"/>
      </patternFill>
    </fill>
    <fill>
      <patternFill patternType="solid">
        <fgColor theme="9" tint="0.39997558519241921"/>
        <bgColor indexed="64"/>
      </patternFill>
    </fill>
  </fills>
  <borders count="38">
    <border>
      <left/>
      <right/>
      <top/>
      <bottom/>
      <diagonal/>
    </border>
    <border>
      <left/>
      <right/>
      <top/>
      <bottom style="thin">
        <color theme="5"/>
      </bottom>
      <diagonal/>
    </border>
    <border>
      <left style="thin">
        <color theme="5"/>
      </left>
      <right/>
      <top/>
      <bottom/>
      <diagonal/>
    </border>
    <border>
      <left/>
      <right style="thin">
        <color theme="5"/>
      </right>
      <top/>
      <bottom/>
      <diagonal/>
    </border>
    <border>
      <left/>
      <right/>
      <top style="thin">
        <color theme="5"/>
      </top>
      <bottom/>
      <diagonal/>
    </border>
    <border>
      <left/>
      <right/>
      <top/>
      <bottom style="thick">
        <color theme="5"/>
      </bottom>
      <diagonal/>
    </border>
    <border>
      <left/>
      <right/>
      <top/>
      <bottom style="medium">
        <color theme="4"/>
      </bottom>
      <diagonal/>
    </border>
    <border>
      <left/>
      <right/>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bottom style="thin">
        <color theme="5"/>
      </bottom>
      <diagonal/>
    </border>
    <border>
      <left/>
      <right style="thin">
        <color theme="0" tint="-0.34998626667073579"/>
      </right>
      <top/>
      <bottom style="thin">
        <color theme="0" tint="-0.34998626667073579"/>
      </bottom>
      <diagonal/>
    </border>
    <border>
      <left style="thin">
        <color theme="0" tint="-0.34998626667073579"/>
      </left>
      <right/>
      <top/>
      <bottom style="thin">
        <color theme="5"/>
      </bottom>
      <diagonal/>
    </border>
    <border>
      <left/>
      <right/>
      <top/>
      <bottom style="thin">
        <color theme="0" tint="-0.499984740745262"/>
      </bottom>
      <diagonal/>
    </border>
    <border>
      <left/>
      <right/>
      <top/>
      <bottom style="thick">
        <color theme="9"/>
      </bottom>
      <diagonal/>
    </border>
    <border>
      <left/>
      <right style="thin">
        <color theme="2" tint="0.39997558519241921"/>
      </right>
      <top/>
      <bottom style="thin">
        <color theme="5"/>
      </bottom>
      <diagonal/>
    </border>
    <border>
      <left/>
      <right style="thin">
        <color theme="2" tint="0.39997558519241921"/>
      </right>
      <top/>
      <bottom/>
      <diagonal/>
    </border>
    <border>
      <left style="thin">
        <color theme="2" tint="0.39997558519241921"/>
      </left>
      <right/>
      <top/>
      <bottom/>
      <diagonal/>
    </border>
    <border>
      <left style="thin">
        <color theme="2" tint="0.39997558519241921"/>
      </left>
      <right/>
      <top/>
      <bottom style="thin">
        <color theme="5"/>
      </bottom>
      <diagonal/>
    </border>
    <border>
      <left/>
      <right/>
      <top style="thin">
        <color theme="0" tint="-0.34998626667073579"/>
      </top>
      <bottom style="thin">
        <color theme="0" tint="-0.34998626667073579"/>
      </bottom>
      <diagonal/>
    </border>
    <border>
      <left/>
      <right/>
      <top style="thin">
        <color rgb="FFFFFFFF"/>
      </top>
      <bottom/>
      <diagonal/>
    </border>
    <border>
      <left style="thin">
        <color theme="5"/>
      </left>
      <right/>
      <top/>
      <bottom style="thin">
        <color theme="0" tint="-0.34998626667073579"/>
      </bottom>
      <diagonal/>
    </border>
    <border>
      <left/>
      <right style="thin">
        <color theme="5"/>
      </right>
      <top/>
      <bottom style="thin">
        <color theme="0" tint="-0.34998626667073579"/>
      </bottom>
      <diagonal/>
    </border>
    <border>
      <left/>
      <right/>
      <top style="thick">
        <color theme="9"/>
      </top>
      <bottom/>
      <diagonal/>
    </border>
    <border>
      <left/>
      <right/>
      <top/>
      <bottom style="thin">
        <color rgb="FFFFFFFF"/>
      </bottom>
      <diagonal/>
    </border>
    <border>
      <left/>
      <right/>
      <top style="thin">
        <color theme="9"/>
      </top>
      <bottom/>
      <diagonal/>
    </border>
    <border>
      <left style="thin">
        <color rgb="FF4A9CA7"/>
      </left>
      <right style="thin">
        <color theme="9"/>
      </right>
      <top style="thin">
        <color rgb="FF4A9CA7"/>
      </top>
      <bottom style="medium">
        <color theme="9"/>
      </bottom>
      <diagonal/>
    </border>
    <border>
      <left style="thin">
        <color theme="9"/>
      </left>
      <right style="thin">
        <color theme="9"/>
      </right>
      <top style="thin">
        <color rgb="FF4A9CA7"/>
      </top>
      <bottom style="medium">
        <color theme="9"/>
      </bottom>
      <diagonal/>
    </border>
    <border>
      <left style="thin">
        <color theme="9"/>
      </left>
      <right style="thin">
        <color rgb="FF4A9CA7"/>
      </right>
      <top style="thin">
        <color rgb="FF4A9CA7"/>
      </top>
      <bottom style="medium">
        <color theme="9"/>
      </bottom>
      <diagonal/>
    </border>
    <border>
      <left/>
      <right/>
      <top/>
      <bottom style="thin">
        <color theme="0" tint="-0.249977111117893"/>
      </bottom>
      <diagonal/>
    </border>
    <border>
      <left style="thin">
        <color theme="0" tint="-0.34998626667073579"/>
      </left>
      <right/>
      <top/>
      <bottom style="thin">
        <color theme="0" tint="-0.34998626667073579"/>
      </bottom>
      <diagonal/>
    </border>
    <border>
      <left/>
      <right style="thin">
        <color theme="9"/>
      </right>
      <top style="thin">
        <color theme="9"/>
      </top>
      <bottom/>
      <diagonal/>
    </border>
    <border>
      <left/>
      <right/>
      <top style="thick">
        <color theme="0"/>
      </top>
      <bottom/>
      <diagonal/>
    </border>
    <border>
      <left/>
      <right/>
      <top style="thick">
        <color theme="0"/>
      </top>
      <bottom style="thick">
        <color theme="0"/>
      </bottom>
      <diagonal/>
    </border>
    <border>
      <left/>
      <right/>
      <top/>
      <bottom style="thick">
        <color theme="0"/>
      </bottom>
      <diagonal/>
    </border>
    <border>
      <left/>
      <right style="thick">
        <color theme="0"/>
      </right>
      <top/>
      <bottom/>
      <diagonal/>
    </border>
    <border>
      <left/>
      <right style="thick">
        <color theme="0"/>
      </right>
      <top style="thin">
        <color theme="9"/>
      </top>
      <bottom/>
      <diagonal/>
    </border>
    <border>
      <left/>
      <right/>
      <top/>
      <bottom style="thin">
        <color theme="9"/>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4" fillId="0" borderId="0"/>
    <xf numFmtId="0" fontId="7" fillId="0" borderId="0"/>
    <xf numFmtId="9" fontId="7" fillId="0" borderId="0" applyFont="0" applyFill="0" applyBorder="0" applyAlignment="0" applyProtection="0"/>
    <xf numFmtId="0" fontId="39" fillId="0" borderId="0">
      <alignment horizontal="left" vertical="top" wrapText="1"/>
    </xf>
    <xf numFmtId="0" fontId="40" fillId="0" borderId="5" applyFill="0" applyProtection="0">
      <alignment horizontal="left"/>
    </xf>
    <xf numFmtId="0" fontId="40" fillId="0" borderId="5">
      <alignment horizontal="right" wrapText="1"/>
    </xf>
    <xf numFmtId="169" fontId="41" fillId="3" borderId="6">
      <alignment horizontal="right"/>
    </xf>
    <xf numFmtId="0" fontId="7" fillId="0" borderId="0"/>
    <xf numFmtId="44" fontId="1" fillId="0" borderId="0" applyFont="0" applyFill="0" applyBorder="0" applyAlignment="0" applyProtection="0"/>
  </cellStyleXfs>
  <cellXfs count="1454">
    <xf numFmtId="0" fontId="0" fillId="0" borderId="0" xfId="0"/>
    <xf numFmtId="0" fontId="2" fillId="0" borderId="0" xfId="0" applyFont="1" applyAlignment="1">
      <alignment horizontal="left" vertical="center"/>
    </xf>
    <xf numFmtId="0" fontId="3" fillId="0" borderId="0" xfId="0" applyFont="1"/>
    <xf numFmtId="0" fontId="4" fillId="0" borderId="0" xfId="0" applyFont="1"/>
    <xf numFmtId="0" fontId="12" fillId="0" borderId="0" xfId="0" applyFont="1"/>
    <xf numFmtId="0" fontId="4" fillId="0" borderId="0" xfId="0" applyFont="1" applyAlignment="1">
      <alignment horizontal="right" vertical="center" wrapText="1"/>
    </xf>
    <xf numFmtId="3" fontId="4" fillId="0" borderId="0" xfId="0" applyNumberFormat="1" applyFont="1" applyAlignment="1">
      <alignment horizontal="right" vertical="center" wrapText="1"/>
    </xf>
    <xf numFmtId="0" fontId="17" fillId="2" borderId="0" xfId="0" applyFont="1" applyFill="1" applyAlignment="1">
      <alignment horizontal="left" vertical="center" wrapText="1"/>
    </xf>
    <xf numFmtId="0" fontId="17" fillId="2" borderId="0" xfId="0" applyFont="1" applyFill="1" applyAlignment="1">
      <alignment horizontal="right" vertical="center" wrapText="1"/>
    </xf>
    <xf numFmtId="0" fontId="19" fillId="0" borderId="0" xfId="0" applyFont="1" applyAlignment="1">
      <alignment horizontal="left" vertical="center"/>
    </xf>
    <xf numFmtId="0" fontId="9" fillId="0" borderId="0" xfId="0" applyFont="1"/>
    <xf numFmtId="0" fontId="12" fillId="0" borderId="0" xfId="0" applyFont="1" applyAlignment="1">
      <alignment vertical="center"/>
    </xf>
    <xf numFmtId="0" fontId="4" fillId="0" borderId="0" xfId="0" applyFont="1" applyAlignment="1">
      <alignment vertical="center" wrapText="1"/>
    </xf>
    <xf numFmtId="0" fontId="19" fillId="0" borderId="0" xfId="0" applyFont="1" applyAlignment="1">
      <alignment vertical="center"/>
    </xf>
    <xf numFmtId="0" fontId="20" fillId="0" borderId="0" xfId="0" applyFont="1"/>
    <xf numFmtId="0" fontId="4" fillId="0" borderId="0" xfId="0" applyFont="1" applyAlignment="1">
      <alignment wrapText="1"/>
    </xf>
    <xf numFmtId="0" fontId="19" fillId="0" borderId="0" xfId="0" applyFont="1" applyAlignment="1">
      <alignment vertical="center" wrapText="1"/>
    </xf>
    <xf numFmtId="0" fontId="17"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right"/>
    </xf>
    <xf numFmtId="0" fontId="6" fillId="0" borderId="0" xfId="0" applyFont="1"/>
    <xf numFmtId="0" fontId="6" fillId="0" borderId="0" xfId="0" applyFont="1" applyAlignment="1">
      <alignment horizontal="right"/>
    </xf>
    <xf numFmtId="0" fontId="17" fillId="2" borderId="0" xfId="0" applyFont="1" applyFill="1" applyAlignment="1">
      <alignment horizontal="left" vertical="center"/>
    </xf>
    <xf numFmtId="164" fontId="17" fillId="2" borderId="0" xfId="1" applyNumberFormat="1" applyFont="1" applyFill="1" applyAlignment="1">
      <alignment horizontal="right" vertical="center"/>
    </xf>
    <xf numFmtId="164" fontId="11" fillId="0" borderId="0" xfId="1" applyNumberFormat="1" applyFont="1" applyFill="1" applyBorder="1"/>
    <xf numFmtId="0" fontId="17" fillId="2" borderId="0" xfId="0" applyFont="1" applyFill="1" applyAlignment="1">
      <alignment vertical="center"/>
    </xf>
    <xf numFmtId="0" fontId="17" fillId="2" borderId="1" xfId="0" applyFont="1" applyFill="1" applyBorder="1" applyAlignment="1">
      <alignment vertical="center"/>
    </xf>
    <xf numFmtId="0" fontId="4" fillId="0" borderId="0" xfId="0" applyFont="1" applyAlignment="1">
      <alignment horizontal="left" indent="2"/>
    </xf>
    <xf numFmtId="0" fontId="12" fillId="0" borderId="0" xfId="0" applyFont="1" applyAlignment="1">
      <alignment horizontal="left" wrapText="1"/>
    </xf>
    <xf numFmtId="2" fontId="4" fillId="0" borderId="0" xfId="0" applyNumberFormat="1" applyFont="1" applyAlignment="1">
      <alignment horizontal="right" vertical="center" wrapText="1"/>
    </xf>
    <xf numFmtId="1" fontId="4" fillId="0" borderId="0" xfId="0" applyNumberFormat="1" applyFont="1" applyAlignment="1">
      <alignment horizontal="right" vertical="center" wrapText="1"/>
    </xf>
    <xf numFmtId="2" fontId="17" fillId="2" borderId="0" xfId="0" applyNumberFormat="1" applyFont="1" applyFill="1" applyAlignment="1">
      <alignment horizontal="right" vertical="center" wrapText="1"/>
    </xf>
    <xf numFmtId="0" fontId="19" fillId="0" borderId="1" xfId="0" applyFont="1" applyBorder="1" applyAlignment="1">
      <alignment horizontal="left" vertical="center" wrapText="1"/>
    </xf>
    <xf numFmtId="164" fontId="17" fillId="2" borderId="0" xfId="1" applyNumberFormat="1" applyFont="1" applyFill="1" applyAlignment="1">
      <alignment horizontal="left" vertical="center"/>
    </xf>
    <xf numFmtId="0" fontId="12" fillId="0" borderId="0" xfId="0" applyFont="1" applyAlignment="1">
      <alignment horizontal="left" vertical="center"/>
    </xf>
    <xf numFmtId="0" fontId="4" fillId="0" borderId="0" xfId="0" applyFont="1" applyAlignment="1">
      <alignment horizontal="left" vertical="center"/>
    </xf>
    <xf numFmtId="49" fontId="9" fillId="0" borderId="0" xfId="1" applyNumberFormat="1" applyFont="1" applyFill="1" applyBorder="1" applyAlignment="1">
      <alignment vertical="top"/>
    </xf>
    <xf numFmtId="49" fontId="11" fillId="0" borderId="0" xfId="1" applyNumberFormat="1" applyFont="1" applyFill="1" applyBorder="1" applyAlignment="1">
      <alignment vertical="top" wrapText="1"/>
    </xf>
    <xf numFmtId="3" fontId="4" fillId="0" borderId="0" xfId="0" applyNumberFormat="1" applyFont="1"/>
    <xf numFmtId="0" fontId="4" fillId="0" borderId="0" xfId="4"/>
    <xf numFmtId="0" fontId="17" fillId="0" borderId="0" xfId="0" applyFont="1" applyAlignment="1">
      <alignment horizontal="center" vertical="center" wrapText="1"/>
    </xf>
    <xf numFmtId="0" fontId="4" fillId="0" borderId="0" xfId="0" applyFont="1" applyAlignment="1">
      <alignment horizontal="center" vertical="center" wrapText="1"/>
    </xf>
    <xf numFmtId="0" fontId="19" fillId="0" borderId="0" xfId="0" applyFont="1" applyAlignment="1">
      <alignment horizontal="left" vertical="center" wrapText="1"/>
    </xf>
    <xf numFmtId="0" fontId="11" fillId="0" borderId="0" xfId="0" applyFont="1"/>
    <xf numFmtId="0" fontId="15" fillId="2" borderId="0" xfId="0" applyFont="1" applyFill="1" applyAlignment="1">
      <alignment vertical="center"/>
    </xf>
    <xf numFmtId="0" fontId="4" fillId="0" borderId="0" xfId="0" applyFont="1" applyAlignment="1">
      <alignment horizontal="center"/>
    </xf>
    <xf numFmtId="0" fontId="17" fillId="0" borderId="1" xfId="0" applyFont="1" applyBorder="1" applyAlignment="1">
      <alignment horizontal="left" vertical="center" wrapText="1"/>
    </xf>
    <xf numFmtId="9" fontId="17" fillId="0" borderId="1" xfId="2" applyFont="1" applyBorder="1" applyAlignment="1">
      <alignment horizontal="right" vertical="center" wrapText="1"/>
    </xf>
    <xf numFmtId="0" fontId="11" fillId="0" borderId="0" xfId="5" applyFont="1" applyAlignment="1">
      <alignment horizontal="center" vertical="top"/>
    </xf>
    <xf numFmtId="0" fontId="11" fillId="0" borderId="0" xfId="3" applyFont="1" applyBorder="1" applyAlignment="1">
      <alignment vertical="center" wrapText="1"/>
    </xf>
    <xf numFmtId="164" fontId="17" fillId="2" borderId="0" xfId="1" applyNumberFormat="1" applyFont="1" applyFill="1" applyBorder="1" applyAlignment="1">
      <alignment horizontal="right" vertical="center"/>
    </xf>
    <xf numFmtId="0" fontId="23" fillId="0" borderId="0" xfId="0" applyFont="1"/>
    <xf numFmtId="164" fontId="17" fillId="2" borderId="1" xfId="1" applyNumberFormat="1" applyFont="1" applyFill="1" applyBorder="1" applyAlignment="1">
      <alignment horizontal="right" vertical="center"/>
    </xf>
    <xf numFmtId="164" fontId="4" fillId="0" borderId="0" xfId="0" applyNumberFormat="1" applyFont="1"/>
    <xf numFmtId="0" fontId="3" fillId="0" borderId="0" xfId="0" applyFont="1" applyAlignment="1">
      <alignment vertical="center"/>
    </xf>
    <xf numFmtId="0" fontId="17" fillId="0" borderId="0" xfId="0" applyFont="1" applyAlignment="1">
      <alignment horizontal="right" vertical="center" wrapText="1"/>
    </xf>
    <xf numFmtId="0" fontId="11" fillId="0" borderId="0" xfId="0" applyFont="1" applyAlignment="1">
      <alignment horizontal="left" wrapText="1"/>
    </xf>
    <xf numFmtId="0" fontId="20" fillId="0" borderId="0" xfId="0" applyFont="1" applyAlignment="1">
      <alignment horizontal="left"/>
    </xf>
    <xf numFmtId="9" fontId="17" fillId="0" borderId="1" xfId="2" applyFont="1" applyBorder="1" applyAlignment="1">
      <alignment horizontal="left" vertical="center" wrapText="1"/>
    </xf>
    <xf numFmtId="0" fontId="31" fillId="0" borderId="0" xfId="0" applyFont="1"/>
    <xf numFmtId="0" fontId="4" fillId="4" borderId="0" xfId="0" applyFont="1" applyFill="1"/>
    <xf numFmtId="0" fontId="42" fillId="0" borderId="0" xfId="0" applyFont="1"/>
    <xf numFmtId="0" fontId="43" fillId="0" borderId="0" xfId="0" applyFont="1" applyAlignment="1">
      <alignment vertical="center"/>
    </xf>
    <xf numFmtId="0" fontId="13" fillId="5" borderId="0" xfId="0" applyFont="1" applyFill="1" applyAlignment="1">
      <alignment vertical="center" wrapText="1"/>
    </xf>
    <xf numFmtId="0" fontId="15" fillId="6" borderId="0" xfId="0" applyFont="1" applyFill="1" applyAlignment="1">
      <alignment vertical="center" wrapText="1"/>
    </xf>
    <xf numFmtId="0" fontId="17" fillId="6" borderId="0" xfId="0" applyFont="1" applyFill="1" applyAlignment="1">
      <alignment horizontal="center" vertical="center" wrapText="1"/>
    </xf>
    <xf numFmtId="0" fontId="4" fillId="6" borderId="0" xfId="0" applyFont="1" applyFill="1" applyAlignment="1">
      <alignment horizontal="center" vertical="center" wrapText="1"/>
    </xf>
    <xf numFmtId="0" fontId="13" fillId="5" borderId="0" xfId="0" applyFont="1" applyFill="1" applyAlignment="1">
      <alignment vertical="center"/>
    </xf>
    <xf numFmtId="0" fontId="13" fillId="5" borderId="0" xfId="0" applyFont="1" applyFill="1" applyAlignment="1">
      <alignment horizontal="left" vertical="center" wrapText="1"/>
    </xf>
    <xf numFmtId="0" fontId="19" fillId="6" borderId="0" xfId="0" applyFont="1" applyFill="1" applyAlignment="1">
      <alignment horizontal="left" vertical="center" wrapText="1"/>
    </xf>
    <xf numFmtId="0" fontId="4" fillId="6" borderId="0" xfId="0" applyFont="1" applyFill="1" applyAlignment="1">
      <alignment horizontal="right" vertical="center" wrapText="1"/>
    </xf>
    <xf numFmtId="0" fontId="17" fillId="5" borderId="0" xfId="0" applyFont="1" applyFill="1" applyAlignment="1">
      <alignment vertical="center"/>
    </xf>
    <xf numFmtId="0" fontId="6" fillId="5" borderId="0" xfId="0" applyFont="1" applyFill="1" applyAlignment="1">
      <alignment vertical="center"/>
    </xf>
    <xf numFmtId="0" fontId="17" fillId="0" borderId="0" xfId="0" applyFont="1" applyAlignment="1">
      <alignment horizontal="right" vertical="center"/>
    </xf>
    <xf numFmtId="0" fontId="15" fillId="6" borderId="0" xfId="0" applyFont="1" applyFill="1" applyAlignment="1">
      <alignment vertical="center"/>
    </xf>
    <xf numFmtId="0" fontId="17" fillId="6" borderId="0" xfId="0" applyFont="1" applyFill="1" applyAlignment="1">
      <alignment horizontal="right" vertical="center"/>
    </xf>
    <xf numFmtId="0" fontId="15" fillId="6" borderId="1" xfId="0" applyFont="1" applyFill="1" applyBorder="1" applyAlignment="1">
      <alignment vertical="center"/>
    </xf>
    <xf numFmtId="0" fontId="17" fillId="0" borderId="0" xfId="0" applyFont="1" applyAlignment="1">
      <alignment vertical="center"/>
    </xf>
    <xf numFmtId="3" fontId="17" fillId="0" borderId="0" xfId="0" applyNumberFormat="1" applyFont="1" applyAlignment="1">
      <alignment horizontal="right" vertical="center" wrapText="1"/>
    </xf>
    <xf numFmtId="0" fontId="4" fillId="5" borderId="0" xfId="0" applyFont="1" applyFill="1"/>
    <xf numFmtId="0" fontId="4" fillId="6" borderId="0" xfId="0" applyFont="1" applyFill="1"/>
    <xf numFmtId="0" fontId="4" fillId="0" borderId="0" xfId="0" applyFont="1" applyAlignment="1">
      <alignment horizontal="center" vertical="center"/>
    </xf>
    <xf numFmtId="0" fontId="19" fillId="0" borderId="7" xfId="0" applyFont="1" applyBorder="1" applyAlignment="1">
      <alignment horizontal="left" vertical="center" wrapText="1"/>
    </xf>
    <xf numFmtId="0" fontId="4" fillId="0" borderId="7" xfId="0" applyFont="1" applyBorder="1" applyAlignment="1">
      <alignment horizontal="center" vertical="center"/>
    </xf>
    <xf numFmtId="0" fontId="6" fillId="5" borderId="0" xfId="0" applyFont="1" applyFill="1" applyAlignment="1">
      <alignment horizontal="center" vertical="center" wrapText="1"/>
    </xf>
    <xf numFmtId="0" fontId="17" fillId="6" borderId="0" xfId="0" applyFont="1" applyFill="1" applyAlignment="1">
      <alignment horizontal="center" vertical="center"/>
    </xf>
    <xf numFmtId="0" fontId="15" fillId="6" borderId="1" xfId="0" applyFont="1" applyFill="1" applyBorder="1" applyAlignment="1">
      <alignment horizontal="center" vertical="center"/>
    </xf>
    <xf numFmtId="0" fontId="4" fillId="6" borderId="0" xfId="0" applyFont="1" applyFill="1" applyAlignment="1">
      <alignment horizontal="center"/>
    </xf>
    <xf numFmtId="0" fontId="17" fillId="0" borderId="0" xfId="0" applyFont="1" applyAlignment="1">
      <alignment horizontal="center" vertical="center"/>
    </xf>
    <xf numFmtId="0" fontId="4" fillId="0" borderId="7" xfId="0" applyFont="1" applyBorder="1"/>
    <xf numFmtId="0" fontId="5" fillId="5" borderId="0" xfId="0" applyFont="1" applyFill="1"/>
    <xf numFmtId="0" fontId="6" fillId="5" borderId="0" xfId="0" applyFont="1" applyFill="1" applyAlignment="1">
      <alignment vertical="center" wrapText="1"/>
    </xf>
    <xf numFmtId="0" fontId="17" fillId="6" borderId="0" xfId="0" applyFont="1" applyFill="1" applyAlignment="1">
      <alignment vertical="center"/>
    </xf>
    <xf numFmtId="0" fontId="15" fillId="6" borderId="1" xfId="0" applyFont="1" applyFill="1" applyBorder="1" applyAlignment="1">
      <alignment vertical="center" wrapText="1"/>
    </xf>
    <xf numFmtId="164" fontId="17" fillId="0" borderId="0" xfId="1" applyNumberFormat="1" applyFont="1" applyFill="1" applyAlignment="1">
      <alignment horizontal="right" vertical="center" wrapText="1"/>
    </xf>
    <xf numFmtId="0" fontId="17" fillId="6" borderId="0" xfId="0" applyFont="1" applyFill="1" applyAlignment="1">
      <alignment vertical="center" wrapText="1"/>
    </xf>
    <xf numFmtId="3" fontId="17" fillId="6" borderId="0" xfId="0" applyNumberFormat="1" applyFont="1" applyFill="1" applyAlignment="1">
      <alignment horizontal="right" vertical="center" wrapText="1"/>
    </xf>
    <xf numFmtId="164" fontId="17" fillId="6" borderId="0" xfId="1" applyNumberFormat="1" applyFont="1" applyFill="1" applyAlignment="1">
      <alignment horizontal="right" vertical="center"/>
    </xf>
    <xf numFmtId="164" fontId="17" fillId="6" borderId="0" xfId="1" applyNumberFormat="1" applyFont="1" applyFill="1" applyAlignment="1">
      <alignment horizontal="right" vertical="center" wrapText="1"/>
    </xf>
    <xf numFmtId="0" fontId="19" fillId="6" borderId="1" xfId="0" applyFont="1" applyFill="1" applyBorder="1"/>
    <xf numFmtId="164" fontId="19" fillId="6" borderId="1" xfId="1" applyNumberFormat="1" applyFont="1" applyFill="1" applyBorder="1" applyAlignment="1">
      <alignment horizontal="right"/>
    </xf>
    <xf numFmtId="164" fontId="19" fillId="6" borderId="1" xfId="1" applyNumberFormat="1" applyFont="1" applyFill="1" applyBorder="1" applyAlignment="1">
      <alignment horizontal="right" indent="3"/>
    </xf>
    <xf numFmtId="164" fontId="17" fillId="0" borderId="0" xfId="1" applyNumberFormat="1" applyFont="1" applyFill="1" applyAlignment="1">
      <alignment horizontal="right" vertical="center"/>
    </xf>
    <xf numFmtId="164" fontId="19" fillId="0" borderId="1" xfId="1" applyNumberFormat="1" applyFont="1" applyFill="1" applyBorder="1" applyAlignment="1">
      <alignment horizontal="right"/>
    </xf>
    <xf numFmtId="0" fontId="15" fillId="6" borderId="0" xfId="0" applyFont="1" applyFill="1" applyAlignment="1">
      <alignment horizontal="right" vertical="center"/>
    </xf>
    <xf numFmtId="0" fontId="4" fillId="6" borderId="7" xfId="0" applyFont="1" applyFill="1" applyBorder="1"/>
    <xf numFmtId="0" fontId="17" fillId="6" borderId="1" xfId="0" applyFont="1" applyFill="1" applyBorder="1" applyAlignment="1">
      <alignment horizontal="right" vertical="center"/>
    </xf>
    <xf numFmtId="3" fontId="17" fillId="6" borderId="1" xfId="0" applyNumberFormat="1" applyFont="1" applyFill="1" applyBorder="1" applyAlignment="1">
      <alignment horizontal="right" vertical="center" wrapText="1"/>
    </xf>
    <xf numFmtId="0" fontId="4" fillId="6" borderId="0" xfId="0" applyFont="1" applyFill="1" applyAlignment="1">
      <alignment vertical="center"/>
    </xf>
    <xf numFmtId="0" fontId="15" fillId="6" borderId="0" xfId="0" applyFont="1" applyFill="1" applyAlignment="1">
      <alignment horizontal="left" vertical="center"/>
    </xf>
    <xf numFmtId="0" fontId="19" fillId="6" borderId="0" xfId="0" applyFont="1" applyFill="1"/>
    <xf numFmtId="0" fontId="17" fillId="6" borderId="8" xfId="0" applyFont="1" applyFill="1" applyBorder="1" applyAlignment="1">
      <alignment horizontal="center" vertical="center" wrapText="1"/>
    </xf>
    <xf numFmtId="3" fontId="17" fillId="0" borderId="0" xfId="0" applyNumberFormat="1" applyFont="1" applyAlignment="1">
      <alignment horizontal="center" vertical="center"/>
    </xf>
    <xf numFmtId="3" fontId="17" fillId="0" borderId="0" xfId="0" applyNumberFormat="1" applyFont="1" applyAlignment="1">
      <alignment horizontal="center" vertical="center" wrapText="1"/>
    </xf>
    <xf numFmtId="3" fontId="17" fillId="0" borderId="8" xfId="0" applyNumberFormat="1" applyFont="1" applyBorder="1" applyAlignment="1">
      <alignment horizontal="center" vertical="center" wrapText="1"/>
    </xf>
    <xf numFmtId="0" fontId="19" fillId="0" borderId="0" xfId="0" applyFont="1" applyAlignment="1">
      <alignment horizontal="center" vertical="center" wrapText="1"/>
    </xf>
    <xf numFmtId="0" fontId="11" fillId="6" borderId="0" xfId="0" applyFont="1" applyFill="1" applyAlignment="1">
      <alignment horizontal="center" vertical="center" wrapText="1"/>
    </xf>
    <xf numFmtId="0" fontId="11" fillId="0" borderId="0" xfId="0" applyFont="1" applyAlignment="1">
      <alignment horizontal="center" vertical="center" wrapText="1"/>
    </xf>
    <xf numFmtId="0" fontId="43" fillId="0" borderId="0" xfId="0" applyFont="1"/>
    <xf numFmtId="164" fontId="4" fillId="6" borderId="0" xfId="1" applyNumberFormat="1" applyFont="1" applyFill="1" applyBorder="1" applyAlignment="1">
      <alignment horizontal="right"/>
    </xf>
    <xf numFmtId="0" fontId="10" fillId="6" borderId="0" xfId="0" applyFont="1" applyFill="1" applyAlignment="1">
      <alignment horizontal="right"/>
    </xf>
    <xf numFmtId="164" fontId="19" fillId="6" borderId="0" xfId="1" applyNumberFormat="1" applyFont="1" applyFill="1" applyBorder="1" applyAlignment="1">
      <alignment horizontal="right"/>
    </xf>
    <xf numFmtId="0" fontId="15" fillId="6" borderId="1" xfId="0" applyFont="1" applyFill="1" applyBorder="1" applyAlignment="1">
      <alignment horizontal="left" vertical="center"/>
    </xf>
    <xf numFmtId="164" fontId="4" fillId="0" borderId="0" xfId="1" applyNumberFormat="1" applyFont="1" applyFill="1" applyBorder="1" applyAlignment="1">
      <alignment horizontal="right"/>
    </xf>
    <xf numFmtId="166" fontId="4" fillId="0" borderId="0" xfId="2" applyNumberFormat="1" applyFont="1" applyFill="1" applyBorder="1" applyAlignment="1">
      <alignment horizontal="right"/>
    </xf>
    <xf numFmtId="0" fontId="15" fillId="0" borderId="0" xfId="0" applyFont="1" applyAlignment="1">
      <alignment horizontal="left" vertical="center"/>
    </xf>
    <xf numFmtId="164" fontId="19" fillId="0" borderId="0" xfId="1" applyNumberFormat="1" applyFont="1" applyFill="1" applyBorder="1" applyAlignment="1">
      <alignment horizontal="right"/>
    </xf>
    <xf numFmtId="164" fontId="19" fillId="0" borderId="7" xfId="1" applyNumberFormat="1" applyFont="1" applyFill="1" applyBorder="1" applyAlignment="1">
      <alignment horizontal="right"/>
    </xf>
    <xf numFmtId="0" fontId="13" fillId="5" borderId="0" xfId="0" applyFont="1" applyFill="1" applyAlignment="1">
      <alignment horizontal="right" vertical="center"/>
    </xf>
    <xf numFmtId="0" fontId="17" fillId="6" borderId="0" xfId="0" applyFont="1" applyFill="1" applyAlignment="1">
      <alignment horizontal="left" vertical="center"/>
    </xf>
    <xf numFmtId="0" fontId="17" fillId="0" borderId="0" xfId="0" applyFont="1" applyAlignment="1">
      <alignment horizontal="left" vertical="center"/>
    </xf>
    <xf numFmtId="0" fontId="17" fillId="0" borderId="1" xfId="0" applyFont="1" applyBorder="1" applyAlignment="1">
      <alignment horizontal="left" vertical="center"/>
    </xf>
    <xf numFmtId="0" fontId="42" fillId="0" borderId="0" xfId="0" applyFont="1" applyAlignment="1">
      <alignment vertical="center"/>
    </xf>
    <xf numFmtId="0" fontId="13" fillId="5" borderId="0" xfId="0" applyFont="1" applyFill="1" applyAlignment="1">
      <alignment horizontal="right" vertical="center" wrapText="1"/>
    </xf>
    <xf numFmtId="0" fontId="11" fillId="6" borderId="0" xfId="0" applyFont="1" applyFill="1" applyAlignment="1">
      <alignment horizontal="left" vertical="center"/>
    </xf>
    <xf numFmtId="164" fontId="13" fillId="5" borderId="0" xfId="1" applyNumberFormat="1" applyFont="1" applyFill="1" applyBorder="1" applyAlignment="1">
      <alignment horizontal="right" vertical="center"/>
    </xf>
    <xf numFmtId="164" fontId="30" fillId="5" borderId="0" xfId="1" applyNumberFormat="1" applyFont="1" applyFill="1" applyBorder="1" applyAlignment="1">
      <alignment horizontal="right" vertical="center"/>
    </xf>
    <xf numFmtId="166" fontId="30" fillId="5" borderId="0" xfId="2" applyNumberFormat="1" applyFont="1" applyFill="1" applyBorder="1" applyAlignment="1">
      <alignment horizontal="right" vertical="center"/>
    </xf>
    <xf numFmtId="0" fontId="9" fillId="5" borderId="0" xfId="0" applyFont="1" applyFill="1"/>
    <xf numFmtId="0" fontId="46" fillId="5" borderId="0" xfId="0" applyFont="1" applyFill="1"/>
    <xf numFmtId="0" fontId="9" fillId="5" borderId="0" xfId="0" applyFont="1" applyFill="1" applyAlignment="1">
      <alignment vertical="center"/>
    </xf>
    <xf numFmtId="0" fontId="9" fillId="5" borderId="0" xfId="0" applyFont="1" applyFill="1" applyAlignment="1">
      <alignment horizontal="right" vertical="center"/>
    </xf>
    <xf numFmtId="15" fontId="13" fillId="5" borderId="0" xfId="0" applyNumberFormat="1" applyFont="1" applyFill="1" applyAlignment="1">
      <alignment vertical="center"/>
    </xf>
    <xf numFmtId="15" fontId="13" fillId="5" borderId="0" xfId="0" applyNumberFormat="1" applyFont="1" applyFill="1" applyAlignment="1">
      <alignment horizontal="right" vertical="center"/>
    </xf>
    <xf numFmtId="0" fontId="4" fillId="6" borderId="1" xfId="0" applyFont="1" applyFill="1" applyBorder="1" applyAlignment="1">
      <alignment horizontal="left" vertical="center" wrapText="1"/>
    </xf>
    <xf numFmtId="0" fontId="10" fillId="6" borderId="0" xfId="0" applyFont="1" applyFill="1" applyAlignment="1">
      <alignment vertical="center" wrapText="1"/>
    </xf>
    <xf numFmtId="0" fontId="11" fillId="6" borderId="0" xfId="1" applyNumberFormat="1" applyFont="1" applyFill="1" applyBorder="1" applyAlignment="1">
      <alignment vertical="center" wrapText="1"/>
    </xf>
    <xf numFmtId="0" fontId="11" fillId="6" borderId="0" xfId="1" applyNumberFormat="1" applyFont="1" applyFill="1" applyBorder="1" applyAlignment="1">
      <alignment vertical="center"/>
    </xf>
    <xf numFmtId="0" fontId="10" fillId="0" borderId="0" xfId="0" applyFont="1" applyAlignment="1">
      <alignment vertical="center" wrapText="1"/>
    </xf>
    <xf numFmtId="0" fontId="11" fillId="0" borderId="0" xfId="1" applyNumberFormat="1" applyFont="1" applyFill="1" applyBorder="1" applyAlignment="1">
      <alignment vertical="center" wrapText="1"/>
    </xf>
    <xf numFmtId="0" fontId="11" fillId="0" borderId="0" xfId="1" applyNumberFormat="1" applyFont="1" applyFill="1" applyBorder="1" applyAlignment="1">
      <alignment vertical="center"/>
    </xf>
    <xf numFmtId="49" fontId="6" fillId="5" borderId="0" xfId="1" applyNumberFormat="1" applyFont="1" applyFill="1" applyBorder="1" applyAlignment="1">
      <alignment vertical="top"/>
    </xf>
    <xf numFmtId="49" fontId="5" fillId="5" borderId="0" xfId="1" applyNumberFormat="1" applyFont="1" applyFill="1" applyBorder="1" applyAlignment="1">
      <alignment vertical="top" wrapText="1"/>
    </xf>
    <xf numFmtId="49" fontId="9" fillId="6" borderId="0" xfId="1" applyNumberFormat="1" applyFont="1" applyFill="1" applyBorder="1" applyAlignment="1">
      <alignment vertical="top"/>
    </xf>
    <xf numFmtId="49" fontId="11" fillId="6" borderId="0" xfId="1" applyNumberFormat="1" applyFont="1" applyFill="1" applyBorder="1" applyAlignment="1">
      <alignment vertical="top" wrapText="1"/>
    </xf>
    <xf numFmtId="0" fontId="11" fillId="5" borderId="0" xfId="0" applyFont="1" applyFill="1" applyAlignment="1">
      <alignment horizontal="left" vertical="top" wrapText="1"/>
    </xf>
    <xf numFmtId="0" fontId="10" fillId="5" borderId="0" xfId="0" applyFont="1" applyFill="1" applyAlignment="1">
      <alignment vertical="center"/>
    </xf>
    <xf numFmtId="0" fontId="11" fillId="5" borderId="0" xfId="0" applyFont="1" applyFill="1" applyAlignment="1">
      <alignment wrapText="1"/>
    </xf>
    <xf numFmtId="0" fontId="5" fillId="5" borderId="0" xfId="0" applyFont="1" applyFill="1" applyAlignment="1">
      <alignment vertical="center" wrapText="1"/>
    </xf>
    <xf numFmtId="0" fontId="11" fillId="6" borderId="0" xfId="0" applyFont="1" applyFill="1"/>
    <xf numFmtId="0" fontId="11" fillId="6" borderId="0" xfId="3" applyFont="1" applyFill="1" applyBorder="1" applyAlignment="1">
      <alignment vertical="center" wrapText="1"/>
    </xf>
    <xf numFmtId="0" fontId="11" fillId="0" borderId="0" xfId="0" applyFont="1" applyAlignment="1">
      <alignment vertical="center" wrapText="1"/>
    </xf>
    <xf numFmtId="0" fontId="11" fillId="0" borderId="0" xfId="0" applyFont="1" applyAlignment="1">
      <alignment vertical="top" wrapText="1"/>
    </xf>
    <xf numFmtId="0" fontId="11" fillId="6" borderId="7" xfId="0" applyFont="1" applyFill="1" applyBorder="1"/>
    <xf numFmtId="0" fontId="11" fillId="6" borderId="7" xfId="3" applyFont="1" applyFill="1" applyBorder="1" applyAlignment="1">
      <alignment vertical="center" wrapText="1"/>
    </xf>
    <xf numFmtId="0" fontId="4" fillId="0" borderId="7" xfId="0" applyFont="1" applyBorder="1" applyAlignment="1">
      <alignment horizontal="left" vertical="center" wrapText="1"/>
    </xf>
    <xf numFmtId="0" fontId="19" fillId="6" borderId="0" xfId="0" applyFont="1" applyFill="1" applyAlignment="1">
      <alignment horizontal="center"/>
    </xf>
    <xf numFmtId="0" fontId="19" fillId="6" borderId="7" xfId="0" applyFont="1" applyFill="1" applyBorder="1" applyAlignment="1">
      <alignment horizontal="right"/>
    </xf>
    <xf numFmtId="164" fontId="4" fillId="0" borderId="0" xfId="1" applyNumberFormat="1" applyFont="1" applyFill="1" applyBorder="1" applyAlignment="1">
      <alignment horizontal="center"/>
    </xf>
    <xf numFmtId="0" fontId="15" fillId="0" borderId="7" xfId="0" applyFont="1" applyBorder="1" applyAlignment="1">
      <alignment horizontal="left" vertical="center"/>
    </xf>
    <xf numFmtId="0" fontId="15" fillId="6" borderId="0" xfId="0" applyFont="1" applyFill="1" applyAlignment="1">
      <alignment horizontal="center" vertical="center"/>
    </xf>
    <xf numFmtId="3" fontId="4" fillId="0" borderId="7" xfId="0" applyNumberFormat="1" applyFont="1" applyBorder="1" applyAlignment="1">
      <alignment horizontal="right" vertical="center" wrapText="1"/>
    </xf>
    <xf numFmtId="166" fontId="4" fillId="0" borderId="0" xfId="2" applyNumberFormat="1" applyFont="1" applyFill="1" applyBorder="1" applyAlignment="1">
      <alignment horizontal="right" vertical="center" wrapText="1"/>
    </xf>
    <xf numFmtId="0" fontId="9" fillId="5" borderId="0" xfId="0" applyFont="1" applyFill="1" applyAlignment="1">
      <alignment horizontal="right" vertical="center" wrapText="1"/>
    </xf>
    <xf numFmtId="0" fontId="9" fillId="5" borderId="0" xfId="0" applyFont="1" applyFill="1" applyAlignment="1">
      <alignment horizontal="left" vertical="center"/>
    </xf>
    <xf numFmtId="168" fontId="9" fillId="5" borderId="0" xfId="0" applyNumberFormat="1" applyFont="1" applyFill="1" applyAlignment="1">
      <alignment horizontal="right" vertical="center" wrapText="1"/>
    </xf>
    <xf numFmtId="0" fontId="4" fillId="5" borderId="0" xfId="0" applyFont="1" applyFill="1" applyAlignment="1">
      <alignment horizontal="left" vertical="top" wrapText="1"/>
    </xf>
    <xf numFmtId="0" fontId="42" fillId="0" borderId="0" xfId="0" applyFont="1" applyAlignment="1">
      <alignment horizontal="left" vertical="top" wrapText="1"/>
    </xf>
    <xf numFmtId="0" fontId="19" fillId="0" borderId="0" xfId="0" applyFont="1"/>
    <xf numFmtId="165" fontId="17" fillId="0" borderId="0" xfId="0" applyNumberFormat="1" applyFont="1" applyAlignment="1">
      <alignment horizontal="center" vertical="center" wrapText="1"/>
    </xf>
    <xf numFmtId="165" fontId="17" fillId="6" borderId="0" xfId="0" applyNumberFormat="1" applyFont="1" applyFill="1" applyAlignment="1">
      <alignment horizontal="center" vertical="center"/>
    </xf>
    <xf numFmtId="165" fontId="17" fillId="0" borderId="0" xfId="0" applyNumberFormat="1" applyFont="1" applyAlignment="1">
      <alignment horizontal="center" vertical="center"/>
    </xf>
    <xf numFmtId="4" fontId="17" fillId="6" borderId="0" xfId="0" applyNumberFormat="1" applyFont="1" applyFill="1" applyAlignment="1">
      <alignment horizontal="center" vertical="center"/>
    </xf>
    <xf numFmtId="4" fontId="17" fillId="6" borderId="0" xfId="0" applyNumberFormat="1" applyFont="1" applyFill="1" applyAlignment="1">
      <alignment horizontal="center" vertical="center" wrapText="1"/>
    </xf>
    <xf numFmtId="0" fontId="9" fillId="5" borderId="2" xfId="0" applyFont="1" applyFill="1" applyBorder="1" applyAlignment="1">
      <alignment horizontal="right" vertical="center"/>
    </xf>
    <xf numFmtId="0" fontId="4" fillId="0" borderId="2" xfId="0" applyFont="1" applyBorder="1" applyAlignment="1">
      <alignment horizontal="center"/>
    </xf>
    <xf numFmtId="0" fontId="19" fillId="0" borderId="3" xfId="0" applyFont="1" applyBorder="1" applyAlignment="1">
      <alignment horizontal="center"/>
    </xf>
    <xf numFmtId="0" fontId="4"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4" fillId="6" borderId="2" xfId="0" applyFont="1" applyFill="1" applyBorder="1" applyAlignment="1">
      <alignment horizontal="center"/>
    </xf>
    <xf numFmtId="0" fontId="19" fillId="6" borderId="3" xfId="0" applyFont="1" applyFill="1" applyBorder="1" applyAlignment="1">
      <alignment horizontal="center"/>
    </xf>
    <xf numFmtId="0" fontId="19" fillId="0" borderId="0" xfId="0" applyFont="1" applyAlignment="1">
      <alignment horizontal="center"/>
    </xf>
    <xf numFmtId="0" fontId="19" fillId="6" borderId="0" xfId="0" applyFont="1" applyFill="1" applyAlignment="1">
      <alignment horizontal="center" vertical="center" wrapText="1"/>
    </xf>
    <xf numFmtId="0" fontId="4" fillId="0" borderId="7" xfId="0" applyFont="1" applyBorder="1" applyAlignment="1">
      <alignment horizontal="center"/>
    </xf>
    <xf numFmtId="9" fontId="47" fillId="6" borderId="1" xfId="2" applyFont="1" applyFill="1" applyBorder="1" applyAlignment="1">
      <alignment horizontal="center" vertical="center" wrapText="1"/>
    </xf>
    <xf numFmtId="15" fontId="13" fillId="5" borderId="0" xfId="0" applyNumberFormat="1" applyFont="1" applyFill="1" applyAlignment="1">
      <alignment horizontal="center" vertical="center" wrapText="1"/>
    </xf>
    <xf numFmtId="15" fontId="13" fillId="5" borderId="9" xfId="0" applyNumberFormat="1" applyFont="1" applyFill="1" applyBorder="1" applyAlignment="1">
      <alignment horizontal="center" vertical="center"/>
    </xf>
    <xf numFmtId="15" fontId="13" fillId="5" borderId="8" xfId="0" applyNumberFormat="1" applyFont="1" applyFill="1" applyBorder="1" applyAlignment="1">
      <alignment horizontal="center" vertical="center"/>
    </xf>
    <xf numFmtId="0" fontId="11" fillId="5" borderId="0" xfId="0" applyFont="1" applyFill="1"/>
    <xf numFmtId="0" fontId="9" fillId="5" borderId="0" xfId="0" applyFont="1" applyFill="1" applyAlignment="1">
      <alignment horizontal="center" vertical="center"/>
    </xf>
    <xf numFmtId="0" fontId="46" fillId="5" borderId="0" xfId="0" applyFont="1" applyFill="1" applyAlignment="1">
      <alignment horizontal="left" indent="2"/>
    </xf>
    <xf numFmtId="0" fontId="48" fillId="6" borderId="0" xfId="1" applyNumberFormat="1" applyFont="1" applyFill="1" applyBorder="1" applyAlignment="1">
      <alignment vertical="center"/>
    </xf>
    <xf numFmtId="0" fontId="48" fillId="0" borderId="0" xfId="1" applyNumberFormat="1" applyFont="1" applyFill="1" applyBorder="1" applyAlignment="1">
      <alignment vertical="center"/>
    </xf>
    <xf numFmtId="0" fontId="48" fillId="0" borderId="0" xfId="1" applyNumberFormat="1" applyFont="1" applyFill="1" applyBorder="1" applyAlignment="1">
      <alignment vertical="center" wrapText="1"/>
    </xf>
    <xf numFmtId="0" fontId="48" fillId="0" borderId="0" xfId="0" applyFont="1"/>
    <xf numFmtId="49" fontId="52" fillId="6" borderId="0" xfId="3" applyNumberFormat="1" applyFont="1" applyFill="1" applyBorder="1" applyAlignment="1">
      <alignment horizontal="right" vertical="top" wrapText="1"/>
    </xf>
    <xf numFmtId="49" fontId="48" fillId="0" borderId="0" xfId="1" applyNumberFormat="1" applyFont="1" applyFill="1" applyBorder="1" applyAlignment="1">
      <alignment horizontal="right" vertical="top" wrapText="1"/>
    </xf>
    <xf numFmtId="49" fontId="49" fillId="5" borderId="0" xfId="0" applyNumberFormat="1" applyFont="1" applyFill="1" applyAlignment="1">
      <alignment horizontal="right" vertical="top" wrapText="1"/>
    </xf>
    <xf numFmtId="49" fontId="52" fillId="0" borderId="0" xfId="3" applyNumberFormat="1" applyFont="1" applyFill="1" applyBorder="1" applyAlignment="1">
      <alignment horizontal="right" vertical="top" wrapText="1"/>
    </xf>
    <xf numFmtId="49" fontId="48" fillId="5" borderId="0" xfId="1" applyNumberFormat="1" applyFont="1" applyFill="1" applyBorder="1" applyAlignment="1">
      <alignment horizontal="right" vertical="top" wrapText="1"/>
    </xf>
    <xf numFmtId="49" fontId="48" fillId="6" borderId="0" xfId="1" applyNumberFormat="1" applyFont="1" applyFill="1" applyBorder="1" applyAlignment="1">
      <alignment horizontal="right" vertical="top" wrapText="1"/>
    </xf>
    <xf numFmtId="164" fontId="6" fillId="0" borderId="0" xfId="1" applyNumberFormat="1" applyFont="1" applyFill="1" applyBorder="1" applyAlignment="1"/>
    <xf numFmtId="164" fontId="6" fillId="0" borderId="0" xfId="1" applyNumberFormat="1" applyFont="1" applyFill="1" applyBorder="1" applyAlignment="1">
      <alignment horizontal="left"/>
    </xf>
    <xf numFmtId="164" fontId="6" fillId="0" borderId="0" xfId="1" applyNumberFormat="1" applyFont="1" applyFill="1" applyBorder="1" applyAlignment="1">
      <alignment horizontal="right"/>
    </xf>
    <xf numFmtId="164" fontId="6" fillId="0" borderId="0" xfId="1" applyNumberFormat="1" applyFont="1" applyFill="1" applyBorder="1" applyAlignment="1">
      <alignment horizontal="center"/>
    </xf>
    <xf numFmtId="0" fontId="19" fillId="0" borderId="0" xfId="0" applyFont="1" applyAlignment="1">
      <alignment horizontal="right"/>
    </xf>
    <xf numFmtId="0" fontId="4" fillId="6" borderId="13" xfId="0" applyFont="1" applyFill="1" applyBorder="1"/>
    <xf numFmtId="0" fontId="4" fillId="0" borderId="13" xfId="0" applyFont="1" applyBorder="1"/>
    <xf numFmtId="0" fontId="4" fillId="6" borderId="13" xfId="0" applyFont="1" applyFill="1" applyBorder="1" applyAlignment="1">
      <alignment horizontal="left" vertical="center" wrapText="1"/>
    </xf>
    <xf numFmtId="0" fontId="4" fillId="6" borderId="13" xfId="0" applyFont="1" applyFill="1" applyBorder="1" applyAlignment="1">
      <alignment horizontal="right" vertical="center" wrapText="1"/>
    </xf>
    <xf numFmtId="0" fontId="10" fillId="0" borderId="8" xfId="0" applyFont="1" applyBorder="1" applyAlignment="1">
      <alignment horizontal="center"/>
    </xf>
    <xf numFmtId="0" fontId="11" fillId="0" borderId="9" xfId="5" applyFont="1" applyBorder="1" applyAlignment="1">
      <alignment horizontal="center" vertical="top"/>
    </xf>
    <xf numFmtId="0" fontId="10" fillId="0" borderId="8" xfId="5" applyFont="1" applyBorder="1" applyAlignment="1">
      <alignment horizontal="center" vertical="top"/>
    </xf>
    <xf numFmtId="0" fontId="11" fillId="0" borderId="0" xfId="0" applyFont="1" applyAlignment="1">
      <alignment horizontal="center"/>
    </xf>
    <xf numFmtId="0" fontId="10" fillId="0" borderId="0" xfId="0" applyFont="1" applyAlignment="1">
      <alignment horizontal="center"/>
    </xf>
    <xf numFmtId="9" fontId="11" fillId="6" borderId="12" xfId="2" applyFont="1" applyFill="1" applyBorder="1" applyAlignment="1">
      <alignment horizontal="center" vertical="center" wrapText="1"/>
    </xf>
    <xf numFmtId="9" fontId="11" fillId="6" borderId="1" xfId="2" applyFont="1" applyFill="1" applyBorder="1" applyAlignment="1">
      <alignment horizontal="center" vertical="center" wrapText="1"/>
    </xf>
    <xf numFmtId="0" fontId="10" fillId="6" borderId="10" xfId="0" applyFont="1" applyFill="1" applyBorder="1" applyAlignment="1">
      <alignment horizontal="center"/>
    </xf>
    <xf numFmtId="9" fontId="11" fillId="6" borderId="10" xfId="2" applyFont="1" applyFill="1" applyBorder="1" applyAlignment="1">
      <alignment horizontal="center" vertical="center" wrapText="1"/>
    </xf>
    <xf numFmtId="166" fontId="11" fillId="6" borderId="1" xfId="2" applyNumberFormat="1"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9" fillId="6" borderId="13" xfId="0" applyFont="1" applyFill="1" applyBorder="1" applyAlignment="1">
      <alignment horizontal="left" vertical="center" wrapText="1"/>
    </xf>
    <xf numFmtId="0" fontId="4" fillId="6" borderId="13" xfId="0" applyFont="1" applyFill="1" applyBorder="1" applyAlignment="1">
      <alignment horizontal="center" vertical="center" wrapText="1"/>
    </xf>
    <xf numFmtId="0" fontId="15" fillId="6" borderId="13" xfId="0" applyFont="1" applyFill="1" applyBorder="1" applyAlignment="1">
      <alignment vertical="center" wrapText="1"/>
    </xf>
    <xf numFmtId="0" fontId="17" fillId="6" borderId="13" xfId="0" applyFont="1" applyFill="1" applyBorder="1" applyAlignment="1">
      <alignment horizontal="center" vertical="center" wrapText="1"/>
    </xf>
    <xf numFmtId="49" fontId="9" fillId="5" borderId="0" xfId="1" applyNumberFormat="1" applyFont="1" applyFill="1" applyBorder="1" applyAlignment="1">
      <alignment vertical="top"/>
    </xf>
    <xf numFmtId="0" fontId="11" fillId="6" borderId="0" xfId="0" applyFont="1" applyFill="1" applyAlignment="1">
      <alignment horizontal="left"/>
    </xf>
    <xf numFmtId="0" fontId="11" fillId="0" borderId="0" xfId="0" applyFont="1" applyAlignment="1">
      <alignment horizontal="left"/>
    </xf>
    <xf numFmtId="0" fontId="9" fillId="0" borderId="0" xfId="0" applyFont="1" applyAlignment="1">
      <alignment horizontal="center" vertical="center"/>
    </xf>
    <xf numFmtId="0" fontId="19" fillId="6" borderId="7" xfId="0" applyFont="1" applyFill="1" applyBorder="1"/>
    <xf numFmtId="0" fontId="19" fillId="0" borderId="1" xfId="0" applyFont="1" applyBorder="1" applyAlignment="1">
      <alignment horizontal="center" vertical="center" wrapText="1"/>
    </xf>
    <xf numFmtId="164" fontId="17" fillId="2" borderId="0" xfId="1" applyNumberFormat="1" applyFont="1" applyFill="1" applyAlignment="1">
      <alignment horizontal="center" vertical="center"/>
    </xf>
    <xf numFmtId="164" fontId="17" fillId="6" borderId="0" xfId="1" applyNumberFormat="1" applyFont="1" applyFill="1" applyAlignment="1">
      <alignment horizontal="center" vertical="center"/>
    </xf>
    <xf numFmtId="164" fontId="17" fillId="6" borderId="0" xfId="1" applyNumberFormat="1" applyFont="1" applyFill="1" applyAlignment="1">
      <alignment horizontal="left" vertical="center"/>
    </xf>
    <xf numFmtId="0" fontId="9" fillId="5" borderId="0" xfId="0" applyFont="1" applyFill="1" applyAlignment="1">
      <alignment horizontal="right"/>
    </xf>
    <xf numFmtId="167" fontId="17" fillId="6" borderId="0" xfId="1" applyNumberFormat="1" applyFont="1" applyFill="1" applyAlignment="1">
      <alignment horizontal="center" vertical="center"/>
    </xf>
    <xf numFmtId="167" fontId="17" fillId="0" borderId="0" xfId="1" applyNumberFormat="1" applyFont="1" applyFill="1" applyAlignment="1">
      <alignment horizontal="center" vertical="center"/>
    </xf>
    <xf numFmtId="167" fontId="17" fillId="0" borderId="1" xfId="1" applyNumberFormat="1" applyFont="1" applyFill="1" applyBorder="1" applyAlignment="1">
      <alignment horizontal="center" vertical="center"/>
    </xf>
    <xf numFmtId="0" fontId="17" fillId="2" borderId="1" xfId="0" applyFont="1" applyFill="1" applyBorder="1" applyAlignment="1">
      <alignment horizontal="center" vertical="center"/>
    </xf>
    <xf numFmtId="9" fontId="17" fillId="6" borderId="0" xfId="0" applyNumberFormat="1" applyFont="1" applyFill="1" applyAlignment="1">
      <alignment horizontal="center" vertical="center"/>
    </xf>
    <xf numFmtId="9" fontId="17" fillId="0" borderId="0" xfId="0" applyNumberFormat="1" applyFont="1" applyAlignment="1">
      <alignment horizontal="center" vertical="center"/>
    </xf>
    <xf numFmtId="0" fontId="17" fillId="0" borderId="0" xfId="0" applyFont="1" applyAlignment="1">
      <alignment horizontal="left" vertical="center" indent="1"/>
    </xf>
    <xf numFmtId="0" fontId="17" fillId="6" borderId="0" xfId="0" applyFont="1" applyFill="1" applyAlignment="1">
      <alignment horizontal="left" vertical="center" indent="1"/>
    </xf>
    <xf numFmtId="3" fontId="17" fillId="6" borderId="0" xfId="0" applyNumberFormat="1" applyFont="1" applyFill="1" applyAlignment="1">
      <alignment horizontal="center" vertical="center" wrapText="1"/>
    </xf>
    <xf numFmtId="3" fontId="17" fillId="6" borderId="1" xfId="0" applyNumberFormat="1" applyFont="1" applyFill="1" applyBorder="1" applyAlignment="1">
      <alignment horizontal="center" vertical="center" wrapText="1"/>
    </xf>
    <xf numFmtId="9" fontId="17" fillId="6" borderId="0" xfId="2" applyFont="1" applyFill="1" applyAlignment="1">
      <alignment horizontal="center" vertical="center" wrapText="1"/>
    </xf>
    <xf numFmtId="9" fontId="17" fillId="6" borderId="1" xfId="2" applyFont="1" applyFill="1" applyBorder="1" applyAlignment="1">
      <alignment horizontal="center" vertical="center" wrapText="1"/>
    </xf>
    <xf numFmtId="0" fontId="54" fillId="6" borderId="0" xfId="0" applyFont="1" applyFill="1"/>
    <xf numFmtId="0" fontId="4" fillId="6" borderId="14" xfId="0" applyFont="1" applyFill="1" applyBorder="1"/>
    <xf numFmtId="0" fontId="17" fillId="0" borderId="0" xfId="0" applyFont="1" applyAlignment="1">
      <alignment horizontal="left" vertical="center" wrapText="1"/>
    </xf>
    <xf numFmtId="0" fontId="15" fillId="0" borderId="0" xfId="0" applyFont="1" applyAlignment="1">
      <alignment horizontal="right" vertical="center" wrapText="1"/>
    </xf>
    <xf numFmtId="0" fontId="4" fillId="6" borderId="0" xfId="0" applyFont="1" applyFill="1" applyAlignment="1">
      <alignment horizontal="right"/>
    </xf>
    <xf numFmtId="15" fontId="9" fillId="5" borderId="0" xfId="0" applyNumberFormat="1" applyFont="1" applyFill="1" applyAlignment="1">
      <alignment vertical="center"/>
    </xf>
    <xf numFmtId="0" fontId="9" fillId="5" borderId="16" xfId="0" applyFont="1" applyFill="1" applyBorder="1" applyAlignment="1">
      <alignment horizontal="center" vertical="center"/>
    </xf>
    <xf numFmtId="0" fontId="4" fillId="0" borderId="16" xfId="0" applyFont="1" applyBorder="1" applyAlignment="1">
      <alignment horizontal="center" vertical="center" wrapText="1"/>
    </xf>
    <xf numFmtId="0" fontId="4" fillId="6" borderId="16" xfId="0" applyFont="1" applyFill="1" applyBorder="1" applyAlignment="1">
      <alignment horizontal="center" vertical="center" wrapText="1"/>
    </xf>
    <xf numFmtId="3" fontId="4" fillId="6" borderId="0" xfId="0" applyNumberFormat="1" applyFont="1" applyFill="1" applyAlignment="1">
      <alignment horizontal="center" vertical="center" wrapText="1"/>
    </xf>
    <xf numFmtId="3" fontId="4" fillId="6" borderId="16" xfId="0" applyNumberFormat="1" applyFont="1" applyFill="1" applyBorder="1" applyAlignment="1">
      <alignment horizontal="center" vertical="center" wrapText="1"/>
    </xf>
    <xf numFmtId="3" fontId="4" fillId="0" borderId="0" xfId="0" applyNumberFormat="1" applyFont="1" applyAlignment="1">
      <alignment horizontal="center" vertical="center" wrapText="1"/>
    </xf>
    <xf numFmtId="3" fontId="4" fillId="0" borderId="16" xfId="0" applyNumberFormat="1" applyFont="1" applyBorder="1" applyAlignment="1">
      <alignment horizontal="center" vertical="center" wrapText="1"/>
    </xf>
    <xf numFmtId="0" fontId="15" fillId="6" borderId="15" xfId="0" applyFont="1" applyFill="1" applyBorder="1" applyAlignment="1">
      <alignment horizontal="center" vertical="center"/>
    </xf>
    <xf numFmtId="0" fontId="9" fillId="5" borderId="17" xfId="0" applyFont="1" applyFill="1" applyBorder="1" applyAlignment="1">
      <alignment horizontal="center" vertical="center"/>
    </xf>
    <xf numFmtId="0" fontId="4" fillId="0" borderId="17" xfId="0" applyFont="1" applyBorder="1" applyAlignment="1">
      <alignment horizontal="center" vertical="center" wrapText="1"/>
    </xf>
    <xf numFmtId="0" fontId="4" fillId="6" borderId="17"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3" fontId="4" fillId="0" borderId="17" xfId="0" applyNumberFormat="1" applyFont="1" applyBorder="1" applyAlignment="1">
      <alignment horizontal="center" vertical="center" wrapText="1"/>
    </xf>
    <xf numFmtId="0" fontId="15" fillId="6" borderId="18" xfId="0" applyFont="1" applyFill="1" applyBorder="1" applyAlignment="1">
      <alignment horizontal="center" vertical="center"/>
    </xf>
    <xf numFmtId="0" fontId="9" fillId="5" borderId="17" xfId="0" applyFont="1" applyFill="1" applyBorder="1" applyAlignment="1">
      <alignment horizontal="right" vertical="center"/>
    </xf>
    <xf numFmtId="0" fontId="9" fillId="5" borderId="16" xfId="0" applyFont="1" applyFill="1" applyBorder="1" applyAlignment="1">
      <alignment horizontal="right" vertical="center"/>
    </xf>
    <xf numFmtId="0" fontId="13" fillId="5" borderId="16" xfId="0" applyFont="1" applyFill="1" applyBorder="1" applyAlignment="1">
      <alignment horizontal="left" vertical="center"/>
    </xf>
    <xf numFmtId="0" fontId="9" fillId="5" borderId="16" xfId="0" applyFont="1" applyFill="1" applyBorder="1" applyAlignment="1">
      <alignment horizontal="left" vertical="center"/>
    </xf>
    <xf numFmtId="0" fontId="4" fillId="0" borderId="16" xfId="0" applyFont="1" applyBorder="1" applyAlignment="1">
      <alignment horizontal="left" vertical="center" wrapText="1"/>
    </xf>
    <xf numFmtId="0" fontId="4" fillId="6" borderId="16" xfId="0" applyFont="1" applyFill="1" applyBorder="1" applyAlignment="1">
      <alignment horizontal="left" vertical="center" wrapText="1"/>
    </xf>
    <xf numFmtId="0" fontId="15" fillId="6" borderId="15" xfId="0" applyFont="1" applyFill="1" applyBorder="1" applyAlignment="1">
      <alignment horizontal="left" vertical="center"/>
    </xf>
    <xf numFmtId="9" fontId="17" fillId="0" borderId="1" xfId="2" applyFont="1" applyBorder="1" applyAlignment="1">
      <alignment horizontal="center" vertical="center" wrapText="1"/>
    </xf>
    <xf numFmtId="164" fontId="17" fillId="6" borderId="0" xfId="1" applyNumberFormat="1" applyFont="1" applyFill="1" applyBorder="1" applyAlignment="1">
      <alignment horizontal="right" vertical="center"/>
    </xf>
    <xf numFmtId="164" fontId="55" fillId="0" borderId="0" xfId="1" applyNumberFormat="1" applyFont="1" applyFill="1" applyBorder="1" applyAlignment="1">
      <alignment horizontal="right" vertical="center"/>
    </xf>
    <xf numFmtId="164" fontId="56" fillId="0" borderId="0" xfId="1" applyNumberFormat="1" applyFont="1" applyFill="1" applyBorder="1" applyAlignment="1">
      <alignment horizontal="right" vertical="center"/>
    </xf>
    <xf numFmtId="166" fontId="48" fillId="0" borderId="0" xfId="2" applyNumberFormat="1" applyFont="1" applyFill="1" applyBorder="1" applyAlignment="1">
      <alignment horizontal="right" vertical="center"/>
    </xf>
    <xf numFmtId="164" fontId="17" fillId="0" borderId="0" xfId="1" applyNumberFormat="1" applyFont="1" applyFill="1" applyBorder="1" applyAlignment="1">
      <alignment horizontal="right" vertical="center"/>
    </xf>
    <xf numFmtId="164" fontId="15" fillId="0" borderId="0" xfId="1" applyNumberFormat="1" applyFont="1" applyFill="1" applyBorder="1" applyAlignment="1">
      <alignment horizontal="right" vertical="center"/>
    </xf>
    <xf numFmtId="166" fontId="49" fillId="0" borderId="0" xfId="2" applyNumberFormat="1" applyFont="1" applyFill="1" applyBorder="1" applyAlignment="1">
      <alignment horizontal="right" vertical="center"/>
    </xf>
    <xf numFmtId="164" fontId="13" fillId="0" borderId="0" xfId="1" applyNumberFormat="1" applyFont="1" applyFill="1" applyBorder="1" applyAlignment="1">
      <alignment horizontal="right" vertical="center"/>
    </xf>
    <xf numFmtId="164" fontId="30" fillId="0" borderId="0" xfId="1" applyNumberFormat="1" applyFont="1" applyFill="1" applyBorder="1" applyAlignment="1">
      <alignment horizontal="right" vertical="center"/>
    </xf>
    <xf numFmtId="166" fontId="30" fillId="0" borderId="0" xfId="2" applyNumberFormat="1" applyFont="1" applyFill="1" applyBorder="1" applyAlignment="1">
      <alignment horizontal="right" vertical="center"/>
    </xf>
    <xf numFmtId="166" fontId="13" fillId="0" borderId="0" xfId="2" applyNumberFormat="1" applyFont="1" applyFill="1" applyBorder="1" applyAlignment="1">
      <alignment horizontal="right" vertical="center"/>
    </xf>
    <xf numFmtId="0" fontId="17" fillId="5" borderId="0" xfId="0" applyFont="1" applyFill="1" applyAlignment="1">
      <alignment horizontal="left" vertical="center"/>
    </xf>
    <xf numFmtId="0" fontId="9" fillId="5" borderId="0" xfId="1" applyNumberFormat="1" applyFont="1" applyFill="1" applyBorder="1" applyAlignment="1">
      <alignment horizontal="right" vertical="center"/>
    </xf>
    <xf numFmtId="0" fontId="37" fillId="4" borderId="0" xfId="0" applyFont="1" applyFill="1"/>
    <xf numFmtId="0" fontId="43" fillId="0" borderId="0" xfId="0" applyFont="1" applyAlignment="1">
      <alignment horizontal="left" vertical="center"/>
    </xf>
    <xf numFmtId="0" fontId="9" fillId="0" borderId="0" xfId="0" applyFont="1" applyAlignment="1">
      <alignment horizontal="left"/>
    </xf>
    <xf numFmtId="2" fontId="13" fillId="5" borderId="0" xfId="0" applyNumberFormat="1" applyFont="1" applyFill="1" applyAlignment="1">
      <alignment vertical="center"/>
    </xf>
    <xf numFmtId="167" fontId="4" fillId="6" borderId="0" xfId="0" applyNumberFormat="1" applyFont="1" applyFill="1"/>
    <xf numFmtId="167" fontId="4" fillId="0" borderId="0" xfId="0" applyNumberFormat="1" applyFont="1"/>
    <xf numFmtId="167" fontId="13" fillId="5" borderId="0" xfId="0" applyNumberFormat="1" applyFont="1" applyFill="1" applyAlignment="1">
      <alignment vertical="center"/>
    </xf>
    <xf numFmtId="167" fontId="4" fillId="0" borderId="7" xfId="0" applyNumberFormat="1" applyFont="1" applyBorder="1"/>
    <xf numFmtId="0" fontId="9" fillId="5" borderId="0" xfId="1" applyNumberFormat="1" applyFont="1" applyFill="1" applyBorder="1" applyAlignment="1">
      <alignment horizontal="right" vertical="center" wrapText="1"/>
    </xf>
    <xf numFmtId="6" fontId="4" fillId="0" borderId="0" xfId="0" applyNumberFormat="1" applyFont="1"/>
    <xf numFmtId="15" fontId="13" fillId="0" borderId="0" xfId="0" applyNumberFormat="1" applyFont="1" applyAlignment="1">
      <alignment horizontal="center" vertical="center"/>
    </xf>
    <xf numFmtId="15" fontId="9" fillId="0" borderId="0" xfId="0" applyNumberFormat="1" applyFont="1" applyAlignment="1">
      <alignment horizontal="center"/>
    </xf>
    <xf numFmtId="0" fontId="9" fillId="0" borderId="0" xfId="0" applyFont="1" applyAlignment="1">
      <alignment horizontal="right" vertical="center"/>
    </xf>
    <xf numFmtId="0" fontId="19" fillId="0" borderId="0" xfId="0" applyFont="1" applyAlignment="1">
      <alignment horizontal="right" vertical="center" wrapText="1"/>
    </xf>
    <xf numFmtId="15" fontId="60" fillId="5" borderId="0" xfId="0" applyNumberFormat="1" applyFont="1" applyFill="1" applyAlignment="1">
      <alignment vertical="center"/>
    </xf>
    <xf numFmtId="15" fontId="60" fillId="5" borderId="0" xfId="0" applyNumberFormat="1" applyFont="1" applyFill="1" applyAlignment="1">
      <alignment horizontal="center" vertical="center"/>
    </xf>
    <xf numFmtId="17" fontId="0" fillId="0" borderId="0" xfId="0" applyNumberFormat="1" applyAlignment="1">
      <alignment horizontal="center" vertical="center" wrapText="1"/>
    </xf>
    <xf numFmtId="0" fontId="0" fillId="6" borderId="0" xfId="0" applyFill="1" applyAlignment="1">
      <alignment vertical="center" wrapText="1"/>
    </xf>
    <xf numFmtId="0" fontId="0" fillId="6" borderId="7" xfId="0" applyFill="1" applyBorder="1" applyAlignment="1">
      <alignment vertical="center" wrapText="1"/>
    </xf>
    <xf numFmtId="0" fontId="0" fillId="6" borderId="0" xfId="0" applyFill="1" applyAlignment="1">
      <alignment horizontal="center" vertical="center" wrapText="1"/>
    </xf>
    <xf numFmtId="0" fontId="0" fillId="6" borderId="7" xfId="0" applyFill="1" applyBorder="1" applyAlignment="1">
      <alignment horizontal="center" vertical="center" wrapText="1"/>
    </xf>
    <xf numFmtId="17" fontId="0" fillId="6" borderId="0" xfId="0" applyNumberFormat="1" applyFill="1" applyAlignment="1">
      <alignment horizontal="center" vertical="center" wrapText="1"/>
    </xf>
    <xf numFmtId="17" fontId="0" fillId="6" borderId="7" xfId="0" applyNumberFormat="1" applyFill="1" applyBorder="1" applyAlignment="1">
      <alignment horizontal="center" vertical="center" wrapText="1"/>
    </xf>
    <xf numFmtId="0" fontId="0" fillId="0" borderId="7" xfId="0" applyBorder="1" applyAlignment="1">
      <alignment vertical="center" wrapText="1"/>
    </xf>
    <xf numFmtId="17" fontId="0" fillId="0" borderId="7" xfId="0" applyNumberFormat="1" applyBorder="1" applyAlignment="1">
      <alignment horizontal="center" vertical="center" wrapText="1"/>
    </xf>
    <xf numFmtId="0" fontId="0" fillId="0" borderId="19" xfId="0" applyBorder="1" applyAlignment="1">
      <alignment vertical="center" wrapText="1"/>
    </xf>
    <xf numFmtId="17" fontId="0" fillId="0" borderId="19" xfId="0" applyNumberFormat="1" applyBorder="1" applyAlignment="1">
      <alignment horizontal="center" vertical="center" wrapText="1"/>
    </xf>
    <xf numFmtId="17" fontId="0" fillId="6" borderId="19" xfId="0" applyNumberFormat="1" applyFill="1" applyBorder="1" applyAlignment="1">
      <alignment horizontal="center" vertical="center" wrapText="1"/>
    </xf>
    <xf numFmtId="0" fontId="0" fillId="6" borderId="19" xfId="0" applyFill="1" applyBorder="1" applyAlignment="1">
      <alignment vertical="center" wrapText="1"/>
    </xf>
    <xf numFmtId="15" fontId="0" fillId="0" borderId="7" xfId="0" applyNumberFormat="1" applyBorder="1" applyAlignment="1">
      <alignment horizontal="center" vertical="center" wrapText="1"/>
    </xf>
    <xf numFmtId="0" fontId="9" fillId="5" borderId="0" xfId="1" applyNumberFormat="1" applyFont="1" applyFill="1" applyBorder="1" applyAlignment="1">
      <alignment horizontal="left" vertical="center"/>
    </xf>
    <xf numFmtId="0" fontId="4" fillId="6" borderId="0" xfId="0" applyFont="1" applyFill="1" applyAlignment="1">
      <alignment vertical="center" wrapText="1"/>
    </xf>
    <xf numFmtId="166" fontId="4" fillId="0" borderId="0" xfId="2" applyNumberFormat="1" applyFont="1" applyFill="1" applyBorder="1" applyAlignment="1">
      <alignment horizontal="center"/>
    </xf>
    <xf numFmtId="0" fontId="59" fillId="0" borderId="0" xfId="0" applyFont="1" applyAlignment="1">
      <alignment vertical="center" wrapText="1"/>
    </xf>
    <xf numFmtId="0" fontId="42" fillId="0" borderId="0" xfId="0" applyFont="1" applyAlignment="1">
      <alignment horizontal="left" vertical="center" wrapText="1"/>
    </xf>
    <xf numFmtId="0" fontId="15" fillId="0" borderId="0" xfId="0" applyFont="1" applyAlignment="1">
      <alignment vertical="center"/>
    </xf>
    <xf numFmtId="167" fontId="4" fillId="6" borderId="0" xfId="0" applyNumberFormat="1" applyFont="1" applyFill="1" applyAlignment="1">
      <alignment horizontal="center" vertical="center"/>
    </xf>
    <xf numFmtId="167" fontId="4" fillId="0" borderId="0" xfId="0" applyNumberFormat="1" applyFont="1" applyAlignment="1">
      <alignment horizontal="center" vertical="center"/>
    </xf>
    <xf numFmtId="169" fontId="17" fillId="6" borderId="0" xfId="0" applyNumberFormat="1" applyFont="1" applyFill="1" applyAlignment="1">
      <alignment horizontal="right" vertical="center"/>
    </xf>
    <xf numFmtId="169" fontId="17" fillId="0" borderId="0" xfId="0" applyNumberFormat="1" applyFont="1" applyAlignment="1">
      <alignment horizontal="right" vertical="center"/>
    </xf>
    <xf numFmtId="169" fontId="17" fillId="0" borderId="0" xfId="0" applyNumberFormat="1" applyFont="1" applyAlignment="1">
      <alignment vertical="center"/>
    </xf>
    <xf numFmtId="169" fontId="17" fillId="6" borderId="0" xfId="0" applyNumberFormat="1" applyFont="1" applyFill="1" applyAlignment="1">
      <alignment vertical="center"/>
    </xf>
    <xf numFmtId="169" fontId="17" fillId="0" borderId="1" xfId="0" applyNumberFormat="1" applyFont="1" applyBorder="1" applyAlignment="1">
      <alignment vertical="center"/>
    </xf>
    <xf numFmtId="1" fontId="17" fillId="0" borderId="0" xfId="0" applyNumberFormat="1" applyFont="1" applyAlignment="1">
      <alignment horizontal="right" vertical="center"/>
    </xf>
    <xf numFmtId="1" fontId="17" fillId="6" borderId="0" xfId="0" applyNumberFormat="1" applyFont="1" applyFill="1" applyAlignment="1">
      <alignment horizontal="right" vertical="center"/>
    </xf>
    <xf numFmtId="0" fontId="0" fillId="6" borderId="0" xfId="0" applyFill="1" applyAlignment="1">
      <alignment horizontal="left"/>
    </xf>
    <xf numFmtId="0" fontId="0" fillId="0" borderId="0" xfId="0" applyAlignment="1">
      <alignment horizontal="left"/>
    </xf>
    <xf numFmtId="3" fontId="15" fillId="0" borderId="0" xfId="0" applyNumberFormat="1" applyFont="1" applyAlignment="1">
      <alignment horizontal="right" vertical="center" wrapText="1"/>
    </xf>
    <xf numFmtId="1" fontId="46" fillId="5" borderId="0" xfId="0" applyNumberFormat="1" applyFont="1" applyFill="1" applyAlignment="1">
      <alignment horizontal="right" vertical="center"/>
    </xf>
    <xf numFmtId="3" fontId="46" fillId="5" borderId="0" xfId="0" applyNumberFormat="1" applyFont="1" applyFill="1" applyAlignment="1">
      <alignment horizontal="right" vertical="center" wrapText="1"/>
    </xf>
    <xf numFmtId="1" fontId="17" fillId="0" borderId="0" xfId="0" quotePrefix="1" applyNumberFormat="1" applyFont="1" applyAlignment="1">
      <alignment horizontal="right" vertical="center"/>
    </xf>
    <xf numFmtId="1" fontId="17" fillId="6" borderId="0" xfId="0" quotePrefix="1" applyNumberFormat="1" applyFont="1" applyFill="1" applyAlignment="1">
      <alignment horizontal="right" vertical="center"/>
    </xf>
    <xf numFmtId="164" fontId="15" fillId="0" borderId="0" xfId="1" applyNumberFormat="1" applyFont="1" applyFill="1" applyAlignment="1">
      <alignment horizontal="right" vertical="center"/>
    </xf>
    <xf numFmtId="164" fontId="15" fillId="0" borderId="0" xfId="1" applyNumberFormat="1" applyFont="1" applyFill="1" applyAlignment="1">
      <alignment horizontal="right" vertical="center" wrapText="1"/>
    </xf>
    <xf numFmtId="0" fontId="19" fillId="6" borderId="1" xfId="0" applyFont="1" applyFill="1" applyBorder="1" applyAlignment="1">
      <alignment horizontal="right"/>
    </xf>
    <xf numFmtId="0" fontId="11" fillId="6" borderId="0" xfId="0" applyFont="1" applyFill="1" applyAlignment="1">
      <alignment vertical="center" wrapText="1"/>
    </xf>
    <xf numFmtId="1" fontId="11" fillId="6" borderId="0" xfId="0" applyNumberFormat="1" applyFont="1" applyFill="1" applyAlignment="1">
      <alignment horizontal="right" vertical="center"/>
    </xf>
    <xf numFmtId="3" fontId="11" fillId="6" borderId="0" xfId="0" applyNumberFormat="1" applyFont="1" applyFill="1" applyAlignment="1">
      <alignment horizontal="right" vertical="center" wrapText="1"/>
    </xf>
    <xf numFmtId="1" fontId="17" fillId="0" borderId="0" xfId="0" applyNumberFormat="1" applyFont="1" applyAlignment="1">
      <alignment horizontal="right" vertical="center" wrapText="1"/>
    </xf>
    <xf numFmtId="43" fontId="9" fillId="5" borderId="0" xfId="1" applyFont="1" applyFill="1" applyAlignment="1">
      <alignment horizontal="right" vertical="center" wrapText="1"/>
    </xf>
    <xf numFmtId="3" fontId="4" fillId="6" borderId="0" xfId="0" applyNumberFormat="1" applyFont="1" applyFill="1" applyAlignment="1">
      <alignment horizontal="right"/>
    </xf>
    <xf numFmtId="3" fontId="4" fillId="0" borderId="0" xfId="0" applyNumberFormat="1" applyFont="1" applyAlignment="1">
      <alignment horizontal="right"/>
    </xf>
    <xf numFmtId="0" fontId="15" fillId="6" borderId="1" xfId="0" applyFont="1" applyFill="1" applyBorder="1" applyAlignment="1">
      <alignment horizontal="right" vertical="center" wrapText="1"/>
    </xf>
    <xf numFmtId="164" fontId="15" fillId="6" borderId="1" xfId="1" applyNumberFormat="1" applyFont="1" applyFill="1" applyBorder="1" applyAlignment="1">
      <alignment horizontal="right" vertical="center" wrapText="1"/>
    </xf>
    <xf numFmtId="3" fontId="19" fillId="6" borderId="7" xfId="0" applyNumberFormat="1" applyFont="1" applyFill="1" applyBorder="1" applyAlignment="1">
      <alignment horizontal="right"/>
    </xf>
    <xf numFmtId="166" fontId="30" fillId="5" borderId="0" xfId="2" applyNumberFormat="1" applyFont="1" applyFill="1" applyAlignment="1">
      <alignment horizontal="right" vertical="center"/>
    </xf>
    <xf numFmtId="164" fontId="4" fillId="6" borderId="0" xfId="0" applyNumberFormat="1" applyFont="1" applyFill="1"/>
    <xf numFmtId="3" fontId="4" fillId="0" borderId="7" xfId="0" applyNumberFormat="1" applyFont="1" applyBorder="1" applyAlignment="1">
      <alignment horizontal="left" indent="1"/>
    </xf>
    <xf numFmtId="0" fontId="4" fillId="0" borderId="0" xfId="0" applyFont="1" applyAlignment="1">
      <alignment horizontal="right" vertical="center"/>
    </xf>
    <xf numFmtId="0" fontId="4" fillId="0" borderId="13" xfId="0" applyFont="1" applyBorder="1" applyAlignment="1">
      <alignment horizontal="left" vertical="center" wrapText="1"/>
    </xf>
    <xf numFmtId="3" fontId="4" fillId="0" borderId="13" xfId="0" applyNumberFormat="1" applyFont="1" applyBorder="1" applyAlignment="1">
      <alignment horizontal="right" vertical="center" wrapText="1"/>
    </xf>
    <xf numFmtId="3" fontId="4" fillId="0" borderId="13" xfId="0" applyNumberFormat="1" applyFont="1" applyBorder="1"/>
    <xf numFmtId="0" fontId="64" fillId="0" borderId="0" xfId="0" applyFont="1" applyAlignment="1">
      <alignment horizontal="left" vertical="center"/>
    </xf>
    <xf numFmtId="170" fontId="4" fillId="0" borderId="0" xfId="0" applyNumberFormat="1" applyFont="1" applyAlignment="1">
      <alignment horizontal="right" vertical="center" wrapText="1"/>
    </xf>
    <xf numFmtId="170" fontId="4" fillId="6" borderId="0" xfId="0" applyNumberFormat="1" applyFont="1" applyFill="1" applyAlignment="1">
      <alignment horizontal="right" vertical="center" wrapText="1"/>
    </xf>
    <xf numFmtId="170" fontId="4" fillId="0" borderId="0" xfId="0" applyNumberFormat="1" applyFont="1"/>
    <xf numFmtId="170" fontId="4" fillId="6" borderId="0" xfId="0" applyNumberFormat="1" applyFont="1" applyFill="1"/>
    <xf numFmtId="170" fontId="20" fillId="0" borderId="0" xfId="0" applyNumberFormat="1" applyFont="1" applyAlignment="1">
      <alignment horizontal="left" vertical="top" wrapText="1"/>
    </xf>
    <xf numFmtId="170" fontId="17" fillId="0" borderId="0" xfId="0" applyNumberFormat="1" applyFont="1"/>
    <xf numFmtId="170" fontId="17" fillId="6" borderId="0" xfId="0" applyNumberFormat="1" applyFont="1" applyFill="1"/>
    <xf numFmtId="170" fontId="65" fillId="0" borderId="0" xfId="0" applyNumberFormat="1" applyFont="1" applyAlignment="1">
      <alignment horizontal="left" vertical="top" wrapText="1"/>
    </xf>
    <xf numFmtId="43" fontId="11" fillId="0" borderId="0" xfId="1" applyFont="1" applyFill="1" applyBorder="1"/>
    <xf numFmtId="164" fontId="61" fillId="6" borderId="0" xfId="1" applyNumberFormat="1" applyFont="1" applyFill="1" applyAlignment="1">
      <alignment horizontal="center" vertical="center"/>
    </xf>
    <xf numFmtId="0" fontId="0" fillId="6" borderId="0" xfId="0" applyFill="1"/>
    <xf numFmtId="170" fontId="66" fillId="6" borderId="0" xfId="0" applyNumberFormat="1" applyFont="1" applyFill="1" applyAlignment="1">
      <alignment horizontal="right" vertical="center" wrapText="1"/>
    </xf>
    <xf numFmtId="164" fontId="61" fillId="2" borderId="0" xfId="1" applyNumberFormat="1" applyFont="1" applyFill="1" applyAlignment="1">
      <alignment horizontal="right" vertical="center"/>
    </xf>
    <xf numFmtId="9" fontId="17" fillId="2" borderId="0" xfId="1" applyNumberFormat="1" applyFont="1" applyFill="1" applyAlignment="1">
      <alignment horizontal="right" vertical="center"/>
    </xf>
    <xf numFmtId="9" fontId="17" fillId="6" borderId="0" xfId="1" applyNumberFormat="1" applyFont="1" applyFill="1" applyAlignment="1">
      <alignment horizontal="right" vertical="center"/>
    </xf>
    <xf numFmtId="9" fontId="30" fillId="5" borderId="0" xfId="2" applyFont="1" applyFill="1" applyBorder="1" applyAlignment="1">
      <alignment horizontal="right" vertical="center"/>
    </xf>
    <xf numFmtId="0" fontId="15" fillId="2" borderId="0" xfId="0" applyFont="1" applyFill="1" applyAlignment="1">
      <alignment horizontal="left" vertical="center"/>
    </xf>
    <xf numFmtId="164" fontId="15" fillId="2" borderId="0" xfId="1" applyNumberFormat="1" applyFont="1" applyFill="1" applyAlignment="1">
      <alignment horizontal="right" vertical="center"/>
    </xf>
    <xf numFmtId="0" fontId="67" fillId="5" borderId="20" xfId="0" applyFont="1" applyFill="1" applyBorder="1" applyAlignment="1">
      <alignment horizontal="left" vertical="center"/>
    </xf>
    <xf numFmtId="0" fontId="49" fillId="5" borderId="20" xfId="0" applyFont="1" applyFill="1" applyBorder="1" applyAlignment="1">
      <alignment horizontal="center" vertical="center"/>
    </xf>
    <xf numFmtId="0" fontId="13" fillId="5" borderId="20" xfId="0" applyFont="1" applyFill="1" applyBorder="1" applyAlignment="1">
      <alignment horizontal="center" vertical="center"/>
    </xf>
    <xf numFmtId="0" fontId="13" fillId="5" borderId="20" xfId="0" applyFont="1" applyFill="1" applyBorder="1" applyAlignment="1">
      <alignment horizontal="right" vertical="center"/>
    </xf>
    <xf numFmtId="0" fontId="13" fillId="5" borderId="20" xfId="0" applyFont="1" applyFill="1" applyBorder="1" applyAlignment="1">
      <alignment horizontal="right" vertical="center" wrapText="1"/>
    </xf>
    <xf numFmtId="0" fontId="9" fillId="5" borderId="0" xfId="0" applyFont="1" applyFill="1" applyAlignment="1">
      <alignment vertical="center" wrapText="1"/>
    </xf>
    <xf numFmtId="0" fontId="9" fillId="5" borderId="0" xfId="0" applyFont="1" applyFill="1" applyAlignment="1">
      <alignment horizontal="left" vertical="center" wrapText="1"/>
    </xf>
    <xf numFmtId="0" fontId="9" fillId="5" borderId="0" xfId="0" applyFont="1" applyFill="1" applyAlignment="1">
      <alignment horizontal="center"/>
    </xf>
    <xf numFmtId="0" fontId="13" fillId="0" borderId="0" xfId="0" applyFont="1" applyAlignment="1">
      <alignment horizontal="center" vertical="center" wrapText="1"/>
    </xf>
    <xf numFmtId="0" fontId="20" fillId="0" borderId="0" xfId="0" applyFont="1" applyAlignment="1">
      <alignment horizontal="left" vertical="top" wrapText="1"/>
    </xf>
    <xf numFmtId="0" fontId="42" fillId="0" borderId="0" xfId="0" applyFont="1" applyAlignment="1">
      <alignment horizontal="left" vertical="center"/>
    </xf>
    <xf numFmtId="15" fontId="13" fillId="5" borderId="0" xfId="0" applyNumberFormat="1" applyFont="1" applyFill="1" applyAlignment="1">
      <alignment horizontal="center" vertical="center"/>
    </xf>
    <xf numFmtId="0" fontId="9" fillId="5" borderId="0" xfId="0" applyFont="1" applyFill="1" applyAlignment="1">
      <alignment horizontal="center" vertical="center" wrapText="1"/>
    </xf>
    <xf numFmtId="0" fontId="38" fillId="0" borderId="0" xfId="0" applyFont="1" applyAlignment="1">
      <alignment horizontal="left" vertical="center" wrapText="1"/>
    </xf>
    <xf numFmtId="0" fontId="9" fillId="5" borderId="8" xfId="0" applyFont="1" applyFill="1" applyBorder="1" applyAlignment="1">
      <alignment horizontal="center" vertical="center" wrapText="1"/>
    </xf>
    <xf numFmtId="0" fontId="4" fillId="6" borderId="0" xfId="0" applyFont="1" applyFill="1" applyAlignment="1">
      <alignment horizontal="left" vertical="center" wrapText="1"/>
    </xf>
    <xf numFmtId="0" fontId="4" fillId="0" borderId="0" xfId="0" applyFont="1" applyAlignment="1">
      <alignment horizontal="left"/>
    </xf>
    <xf numFmtId="0" fontId="0" fillId="6" borderId="0" xfId="0" applyFill="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6" borderId="7" xfId="0" applyFill="1" applyBorder="1" applyAlignment="1">
      <alignment horizontal="left" vertical="center" wrapText="1"/>
    </xf>
    <xf numFmtId="15" fontId="60" fillId="5" borderId="0" xfId="0" applyNumberFormat="1" applyFont="1" applyFill="1" applyAlignment="1">
      <alignment horizontal="left" vertical="center"/>
    </xf>
    <xf numFmtId="0" fontId="4" fillId="0" borderId="0" xfId="0" applyFont="1" applyAlignment="1">
      <alignment horizontal="left" vertical="center" wrapText="1"/>
    </xf>
    <xf numFmtId="0" fontId="0" fillId="0" borderId="0" xfId="0" applyAlignment="1">
      <alignment vertical="center" wrapText="1"/>
    </xf>
    <xf numFmtId="0" fontId="13" fillId="5" borderId="0" xfId="0" applyFont="1" applyFill="1" applyAlignment="1">
      <alignment horizontal="left" vertical="center"/>
    </xf>
    <xf numFmtId="0" fontId="9" fillId="0" borderId="0" xfId="0" applyFont="1" applyAlignment="1">
      <alignment horizontal="center"/>
    </xf>
    <xf numFmtId="0" fontId="15" fillId="0" borderId="0" xfId="0" applyFont="1" applyAlignment="1">
      <alignment vertical="center" wrapText="1"/>
    </xf>
    <xf numFmtId="0" fontId="13" fillId="5" borderId="0" xfId="0" applyFont="1" applyFill="1" applyAlignment="1">
      <alignment horizontal="center" vertical="center" wrapText="1"/>
    </xf>
    <xf numFmtId="0" fontId="13" fillId="5" borderId="0" xfId="0" applyFont="1" applyFill="1" applyAlignment="1">
      <alignment horizontal="center" vertical="center"/>
    </xf>
    <xf numFmtId="164" fontId="13" fillId="5" borderId="0" xfId="1" applyNumberFormat="1" applyFont="1" applyFill="1" applyAlignment="1">
      <alignment horizontal="right" vertical="center"/>
    </xf>
    <xf numFmtId="164" fontId="30" fillId="5" borderId="0" xfId="1" applyNumberFormat="1" applyFont="1" applyFill="1" applyAlignment="1">
      <alignment horizontal="right" vertical="center"/>
    </xf>
    <xf numFmtId="9" fontId="30" fillId="5" borderId="0" xfId="2" applyFont="1" applyFill="1" applyAlignment="1">
      <alignment horizontal="right" vertical="center"/>
    </xf>
    <xf numFmtId="9" fontId="15" fillId="2" borderId="0" xfId="1" applyNumberFormat="1" applyFont="1" applyFill="1" applyAlignment="1">
      <alignment horizontal="right" vertical="center"/>
    </xf>
    <xf numFmtId="0" fontId="4" fillId="0" borderId="0" xfId="0" quotePrefix="1" applyFont="1" applyAlignment="1">
      <alignment horizontal="center"/>
    </xf>
    <xf numFmtId="0" fontId="4" fillId="6" borderId="0" xfId="0" quotePrefix="1" applyFont="1" applyFill="1" applyAlignment="1">
      <alignment horizontal="center"/>
    </xf>
    <xf numFmtId="0" fontId="38" fillId="4" borderId="0" xfId="0" applyFont="1" applyFill="1"/>
    <xf numFmtId="2" fontId="4" fillId="0" borderId="0" xfId="0" applyNumberFormat="1" applyFont="1" applyAlignment="1">
      <alignment horizontal="right"/>
    </xf>
    <xf numFmtId="0" fontId="19" fillId="6" borderId="7" xfId="0" applyFont="1" applyFill="1" applyBorder="1" applyAlignment="1">
      <alignment horizontal="center"/>
    </xf>
    <xf numFmtId="0" fontId="48" fillId="6" borderId="0" xfId="0" applyFont="1" applyFill="1" applyAlignment="1">
      <alignment horizontal="center" vertical="center" wrapText="1"/>
    </xf>
    <xf numFmtId="9" fontId="4" fillId="0" borderId="7" xfId="0" applyNumberFormat="1" applyFont="1" applyBorder="1" applyAlignment="1">
      <alignment horizontal="center" vertical="center"/>
    </xf>
    <xf numFmtId="1" fontId="11" fillId="0" borderId="1" xfId="2" applyNumberFormat="1" applyFont="1" applyBorder="1" applyAlignment="1">
      <alignment horizontal="right" vertical="center" wrapText="1"/>
    </xf>
    <xf numFmtId="9" fontId="11" fillId="6" borderId="0" xfId="2" applyFont="1" applyFill="1" applyBorder="1" applyAlignment="1">
      <alignment horizontal="center" vertical="center" wrapText="1"/>
    </xf>
    <xf numFmtId="0" fontId="10" fillId="6" borderId="0" xfId="0" applyFont="1" applyFill="1" applyAlignment="1">
      <alignment horizontal="center"/>
    </xf>
    <xf numFmtId="166" fontId="11" fillId="6" borderId="0" xfId="2" applyNumberFormat="1" applyFont="1" applyFill="1" applyBorder="1" applyAlignment="1">
      <alignment horizontal="center" vertical="center" wrapText="1"/>
    </xf>
    <xf numFmtId="9" fontId="11" fillId="6" borderId="9" xfId="2" applyFont="1" applyFill="1" applyBorder="1" applyAlignment="1">
      <alignment horizontal="center" vertical="center" wrapText="1"/>
    </xf>
    <xf numFmtId="0" fontId="38" fillId="5" borderId="0" xfId="0" applyFont="1" applyFill="1" applyAlignment="1">
      <alignment horizontal="left" vertical="center" wrapText="1"/>
    </xf>
    <xf numFmtId="0" fontId="11" fillId="0" borderId="0" xfId="0" applyFont="1" applyAlignment="1">
      <alignment horizontal="left" vertical="center" wrapText="1"/>
    </xf>
    <xf numFmtId="0" fontId="11" fillId="0" borderId="0" xfId="5" applyFont="1" applyAlignment="1">
      <alignment horizontal="left" vertical="center" wrapText="1"/>
    </xf>
    <xf numFmtId="0" fontId="11" fillId="6" borderId="0" xfId="5" applyFont="1" applyFill="1" applyAlignment="1">
      <alignment horizontal="left" vertical="center" wrapText="1"/>
    </xf>
    <xf numFmtId="0" fontId="4" fillId="0" borderId="0" xfId="5" applyFont="1" applyAlignment="1">
      <alignment horizontal="left" vertical="center" wrapText="1"/>
    </xf>
    <xf numFmtId="0" fontId="4" fillId="6" borderId="0" xfId="5" applyFont="1" applyFill="1" applyAlignment="1">
      <alignment horizontal="left" vertical="center" wrapText="1"/>
    </xf>
    <xf numFmtId="0" fontId="4" fillId="0" borderId="1" xfId="5" applyFont="1" applyBorder="1" applyAlignment="1">
      <alignment horizontal="left" vertical="center" wrapText="1"/>
    </xf>
    <xf numFmtId="0" fontId="4" fillId="0" borderId="21" xfId="0" applyFont="1" applyBorder="1" applyAlignment="1">
      <alignment horizontal="center"/>
    </xf>
    <xf numFmtId="0" fontId="19" fillId="0" borderId="7" xfId="0" applyFont="1" applyBorder="1" applyAlignment="1">
      <alignment horizontal="center"/>
    </xf>
    <xf numFmtId="0" fontId="19" fillId="0" borderId="22" xfId="0" applyFont="1" applyBorder="1" applyAlignment="1">
      <alignment horizontal="center"/>
    </xf>
    <xf numFmtId="0" fontId="19" fillId="0" borderId="8" xfId="0" applyFont="1" applyBorder="1" applyAlignment="1">
      <alignment horizontal="center"/>
    </xf>
    <xf numFmtId="0" fontId="19" fillId="6" borderId="8" xfId="0" applyFont="1" applyFill="1" applyBorder="1" applyAlignment="1">
      <alignment horizontal="center"/>
    </xf>
    <xf numFmtId="0" fontId="19" fillId="0" borderId="11" xfId="0" applyFont="1" applyBorder="1" applyAlignment="1">
      <alignment horizontal="center"/>
    </xf>
    <xf numFmtId="171" fontId="66" fillId="0" borderId="0" xfId="0" applyNumberFormat="1" applyFont="1" applyAlignment="1">
      <alignment horizontal="right" vertical="center" wrapText="1"/>
    </xf>
    <xf numFmtId="171" fontId="66" fillId="6" borderId="0" xfId="0" applyNumberFormat="1" applyFont="1" applyFill="1" applyAlignment="1">
      <alignment horizontal="right" vertical="center" wrapText="1"/>
    </xf>
    <xf numFmtId="172" fontId="4" fillId="0" borderId="0" xfId="0" applyNumberFormat="1" applyFont="1" applyAlignment="1">
      <alignment horizontal="center" vertical="center" wrapText="1"/>
    </xf>
    <xf numFmtId="172" fontId="4" fillId="6" borderId="0" xfId="0" applyNumberFormat="1" applyFont="1" applyFill="1" applyAlignment="1">
      <alignment horizontal="center" vertical="center" wrapText="1"/>
    </xf>
    <xf numFmtId="172" fontId="4" fillId="0" borderId="0" xfId="0" applyNumberFormat="1" applyFont="1" applyAlignment="1">
      <alignment horizontal="center" vertical="center"/>
    </xf>
    <xf numFmtId="0" fontId="4" fillId="0" borderId="0" xfId="0" quotePrefix="1" applyFont="1" applyAlignment="1">
      <alignment horizontal="right"/>
    </xf>
    <xf numFmtId="0" fontId="69" fillId="0" borderId="0" xfId="0" applyFont="1" applyAlignment="1">
      <alignment vertical="center"/>
    </xf>
    <xf numFmtId="0" fontId="60" fillId="7" borderId="0" xfId="0" applyFont="1" applyFill="1" applyAlignment="1">
      <alignment vertical="center" wrapText="1"/>
    </xf>
    <xf numFmtId="0" fontId="60" fillId="7" borderId="0" xfId="0" applyFont="1" applyFill="1" applyAlignment="1">
      <alignment horizontal="justify" vertical="center" wrapText="1"/>
    </xf>
    <xf numFmtId="0" fontId="70" fillId="0" borderId="0" xfId="0" applyFont="1" applyAlignment="1">
      <alignment vertical="center" wrapText="1"/>
    </xf>
    <xf numFmtId="0" fontId="71" fillId="0" borderId="0" xfId="0" applyFont="1" applyAlignment="1">
      <alignment horizontal="left" vertical="center" wrapText="1" indent="2"/>
    </xf>
    <xf numFmtId="0" fontId="72" fillId="0" borderId="0" xfId="0" applyFont="1"/>
    <xf numFmtId="0" fontId="74" fillId="8" borderId="0" xfId="0" applyFont="1" applyFill="1" applyAlignment="1">
      <alignment vertical="center" wrapText="1"/>
    </xf>
    <xf numFmtId="0" fontId="76" fillId="4" borderId="0" xfId="0" applyFont="1" applyFill="1" applyAlignment="1">
      <alignment vertical="center" wrapText="1"/>
    </xf>
    <xf numFmtId="0" fontId="74" fillId="4" borderId="0" xfId="0" applyFont="1" applyFill="1" applyAlignment="1">
      <alignment vertical="center" wrapText="1"/>
    </xf>
    <xf numFmtId="0" fontId="69" fillId="8" borderId="0" xfId="0" applyFont="1" applyFill="1" applyAlignment="1">
      <alignment vertical="center" wrapText="1"/>
    </xf>
    <xf numFmtId="0" fontId="69" fillId="0" borderId="0" xfId="0" applyFont="1" applyAlignment="1">
      <alignment vertical="center" wrapText="1"/>
    </xf>
    <xf numFmtId="0" fontId="78" fillId="0" borderId="0" xfId="0" applyFont="1"/>
    <xf numFmtId="0" fontId="81" fillId="8" borderId="0" xfId="0" applyFont="1" applyFill="1" applyAlignment="1">
      <alignment horizontal="left" vertical="center" wrapText="1"/>
    </xf>
    <xf numFmtId="0" fontId="80" fillId="8" borderId="0" xfId="0" applyFont="1" applyFill="1" applyAlignment="1">
      <alignment horizontal="left" vertical="center" wrapText="1"/>
    </xf>
    <xf numFmtId="0" fontId="76" fillId="0" borderId="0" xfId="0" applyFont="1" applyAlignment="1">
      <alignment horizontal="left" vertical="center" wrapText="1"/>
    </xf>
    <xf numFmtId="0" fontId="69" fillId="4" borderId="0" xfId="0" applyFont="1" applyFill="1" applyAlignment="1">
      <alignment vertical="center" wrapText="1"/>
    </xf>
    <xf numFmtId="0" fontId="74" fillId="6" borderId="0" xfId="0" applyFont="1" applyFill="1" applyAlignment="1">
      <alignment vertical="center" wrapText="1"/>
    </xf>
    <xf numFmtId="0" fontId="76" fillId="6" borderId="0" xfId="0" applyFont="1" applyFill="1" applyAlignment="1">
      <alignment vertical="center" wrapText="1"/>
    </xf>
    <xf numFmtId="0" fontId="84" fillId="4" borderId="0" xfId="0" applyFont="1" applyFill="1" applyAlignment="1">
      <alignment vertical="center" wrapText="1"/>
    </xf>
    <xf numFmtId="0" fontId="69" fillId="6" borderId="0" xfId="0" applyFont="1" applyFill="1" applyAlignment="1">
      <alignment vertical="center" wrapText="1"/>
    </xf>
    <xf numFmtId="0" fontId="80" fillId="4" borderId="0" xfId="0" applyFont="1" applyFill="1" applyAlignment="1">
      <alignment vertical="center" wrapText="1"/>
    </xf>
    <xf numFmtId="0" fontId="80" fillId="6" borderId="0" xfId="0" applyFont="1" applyFill="1" applyAlignment="1">
      <alignment vertical="center" wrapText="1"/>
    </xf>
    <xf numFmtId="0" fontId="79" fillId="4" borderId="0" xfId="0" applyFont="1" applyFill="1" applyAlignment="1">
      <alignment vertical="center" wrapText="1"/>
    </xf>
    <xf numFmtId="0" fontId="84" fillId="6" borderId="0" xfId="0" applyFont="1" applyFill="1" applyAlignment="1">
      <alignment vertical="center" wrapText="1"/>
    </xf>
    <xf numFmtId="0" fontId="80" fillId="6" borderId="0" xfId="0" applyFont="1" applyFill="1" applyAlignment="1">
      <alignment horizontal="left" vertical="center" wrapText="1"/>
    </xf>
    <xf numFmtId="0" fontId="81" fillId="6" borderId="0" xfId="0" applyFont="1" applyFill="1" applyAlignment="1">
      <alignment vertical="center" wrapText="1"/>
    </xf>
    <xf numFmtId="0" fontId="81" fillId="0" borderId="0" xfId="0" applyFont="1" applyAlignment="1">
      <alignment vertical="center" wrapText="1"/>
    </xf>
    <xf numFmtId="0" fontId="84" fillId="0" borderId="0" xfId="0" applyFont="1" applyAlignment="1">
      <alignment horizontal="left" vertical="center" wrapText="1"/>
    </xf>
    <xf numFmtId="0" fontId="82" fillId="0" borderId="0" xfId="0" applyFont="1" applyAlignment="1">
      <alignment vertical="center" wrapText="1"/>
    </xf>
    <xf numFmtId="0" fontId="80" fillId="0" borderId="0" xfId="0" applyFont="1" applyAlignment="1">
      <alignment vertical="center" wrapText="1"/>
    </xf>
    <xf numFmtId="0" fontId="88" fillId="6" borderId="0" xfId="0" applyFont="1" applyFill="1" applyAlignment="1">
      <alignment horizontal="left" vertical="center" wrapText="1"/>
    </xf>
    <xf numFmtId="0" fontId="88" fillId="0" borderId="0" xfId="0" applyFont="1" applyAlignment="1">
      <alignment horizontal="left" vertical="center" wrapText="1"/>
    </xf>
    <xf numFmtId="3" fontId="4" fillId="0" borderId="7" xfId="0" quotePrefix="1" applyNumberFormat="1" applyFont="1" applyBorder="1" applyAlignment="1">
      <alignment horizontal="right" vertical="center" wrapText="1"/>
    </xf>
    <xf numFmtId="3" fontId="27" fillId="0" borderId="7" xfId="0" quotePrefix="1" applyNumberFormat="1" applyFont="1" applyBorder="1" applyAlignment="1">
      <alignment horizontal="right" vertical="center" wrapText="1"/>
    </xf>
    <xf numFmtId="0" fontId="0" fillId="6" borderId="19" xfId="0" applyFill="1" applyBorder="1" applyAlignment="1">
      <alignment horizontal="center" vertical="center" wrapText="1"/>
    </xf>
    <xf numFmtId="15" fontId="13" fillId="0" borderId="0" xfId="0" applyNumberFormat="1" applyFont="1" applyAlignment="1">
      <alignment vertical="center"/>
    </xf>
    <xf numFmtId="9" fontId="4" fillId="0" borderId="0" xfId="2" applyFont="1"/>
    <xf numFmtId="49" fontId="11" fillId="0" borderId="0" xfId="1" applyNumberFormat="1" applyFont="1" applyFill="1" applyBorder="1" applyAlignment="1">
      <alignment horizontal="left" vertical="top" wrapText="1"/>
    </xf>
    <xf numFmtId="49" fontId="10" fillId="5" borderId="0" xfId="1" applyNumberFormat="1" applyFont="1" applyFill="1" applyBorder="1" applyAlignment="1">
      <alignment vertical="top"/>
    </xf>
    <xf numFmtId="49" fontId="11" fillId="5" borderId="0" xfId="1" applyNumberFormat="1" applyFont="1" applyFill="1" applyBorder="1" applyAlignment="1">
      <alignment vertical="top" wrapText="1"/>
    </xf>
    <xf numFmtId="49" fontId="10" fillId="5" borderId="0" xfId="1" applyNumberFormat="1" applyFont="1" applyFill="1" applyBorder="1" applyAlignment="1">
      <alignment horizontal="right" vertical="top"/>
    </xf>
    <xf numFmtId="0" fontId="63" fillId="0" borderId="0" xfId="0" applyFont="1"/>
    <xf numFmtId="0" fontId="63" fillId="0" borderId="0" xfId="0" applyFont="1" applyAlignment="1">
      <alignment horizontal="right"/>
    </xf>
    <xf numFmtId="0" fontId="63" fillId="0" borderId="0" xfId="0" applyFont="1" applyAlignment="1">
      <alignment horizontal="left" indent="2"/>
    </xf>
    <xf numFmtId="9" fontId="4" fillId="0" borderId="0" xfId="0" applyNumberFormat="1" applyFont="1"/>
    <xf numFmtId="164" fontId="61" fillId="2" borderId="0" xfId="1" applyNumberFormat="1" applyFont="1" applyFill="1" applyAlignment="1">
      <alignment horizontal="center" vertical="center"/>
    </xf>
    <xf numFmtId="0" fontId="4" fillId="0" borderId="0" xfId="0" applyFont="1" applyAlignment="1">
      <alignment horizontal="left" wrapText="1"/>
    </xf>
    <xf numFmtId="0" fontId="49" fillId="0" borderId="0" xfId="0" applyFont="1" applyAlignment="1">
      <alignment horizontal="center"/>
    </xf>
    <xf numFmtId="0" fontId="9" fillId="5" borderId="0" xfId="0" applyFont="1" applyFill="1" applyAlignment="1">
      <alignment horizontal="center" wrapText="1"/>
    </xf>
    <xf numFmtId="0" fontId="77" fillId="0" borderId="0" xfId="0" applyFont="1"/>
    <xf numFmtId="0" fontId="13" fillId="0" borderId="0" xfId="0" applyFont="1" applyAlignment="1">
      <alignment horizontal="center" vertical="center"/>
    </xf>
    <xf numFmtId="0" fontId="94" fillId="0" borderId="0" xfId="0" applyFont="1"/>
    <xf numFmtId="0" fontId="95" fillId="0" borderId="0" xfId="0" applyFont="1" applyAlignment="1">
      <alignment vertical="center"/>
    </xf>
    <xf numFmtId="0" fontId="96" fillId="0" borderId="0" xfId="0" applyFont="1" applyAlignment="1">
      <alignment vertical="center"/>
    </xf>
    <xf numFmtId="0" fontId="96" fillId="0" borderId="0" xfId="0" applyFont="1" applyAlignment="1">
      <alignment horizontal="right" vertical="center"/>
    </xf>
    <xf numFmtId="0" fontId="95" fillId="0" borderId="0" xfId="0" applyFont="1" applyAlignment="1">
      <alignment horizontal="right" vertical="center"/>
    </xf>
    <xf numFmtId="0" fontId="97" fillId="0" borderId="0" xfId="0" applyFont="1" applyAlignment="1">
      <alignment horizontal="left"/>
    </xf>
    <xf numFmtId="0" fontId="63" fillId="0" borderId="0" xfId="0" applyFont="1" applyAlignment="1">
      <alignment horizontal="left" indent="1"/>
    </xf>
    <xf numFmtId="0" fontId="93" fillId="0" borderId="0" xfId="0" applyFont="1"/>
    <xf numFmtId="0" fontId="11" fillId="0" borderId="0" xfId="0" applyFont="1" applyAlignment="1">
      <alignment horizontal="left" indent="1"/>
    </xf>
    <xf numFmtId="0" fontId="0" fillId="0" borderId="0" xfId="0" applyAlignment="1">
      <alignment horizontal="left" wrapText="1"/>
    </xf>
    <xf numFmtId="0" fontId="11" fillId="6" borderId="0" xfId="0" applyFont="1" applyFill="1" applyAlignment="1">
      <alignment horizontal="center"/>
    </xf>
    <xf numFmtId="0" fontId="4" fillId="5" borderId="0" xfId="0" applyFont="1" applyFill="1" applyAlignment="1">
      <alignment horizontal="left" vertical="center"/>
    </xf>
    <xf numFmtId="0" fontId="9" fillId="5" borderId="0" xfId="0" applyFont="1" applyFill="1" applyAlignment="1">
      <alignment wrapText="1"/>
    </xf>
    <xf numFmtId="0" fontId="46" fillId="5" borderId="0" xfId="0" applyFont="1" applyFill="1" applyAlignment="1">
      <alignment horizontal="left" vertical="center" wrapText="1"/>
    </xf>
    <xf numFmtId="3" fontId="17" fillId="0" borderId="0" xfId="1" applyNumberFormat="1" applyFont="1" applyFill="1" applyBorder="1" applyAlignment="1">
      <alignment horizontal="right" vertical="center"/>
    </xf>
    <xf numFmtId="3" fontId="17" fillId="6" borderId="0" xfId="1" applyNumberFormat="1" applyFont="1" applyFill="1" applyBorder="1" applyAlignment="1">
      <alignment horizontal="right" vertical="center"/>
    </xf>
    <xf numFmtId="0" fontId="4" fillId="0" borderId="0" xfId="0" applyFont="1" applyAlignment="1">
      <alignment horizontal="left" vertical="center" wrapText="1"/>
    </xf>
    <xf numFmtId="165" fontId="66" fillId="0" borderId="0" xfId="0" applyNumberFormat="1" applyFont="1" applyAlignment="1">
      <alignment horizontal="right" vertical="center" wrapText="1"/>
    </xf>
    <xf numFmtId="165" fontId="66" fillId="6" borderId="0" xfId="0" applyNumberFormat="1" applyFont="1" applyFill="1" applyAlignment="1">
      <alignment horizontal="right" vertical="center" wrapText="1"/>
    </xf>
    <xf numFmtId="0" fontId="38" fillId="0" borderId="0" xfId="0" applyFont="1" applyAlignment="1">
      <alignment horizontal="left"/>
    </xf>
    <xf numFmtId="3" fontId="11" fillId="0" borderId="0" xfId="1" applyNumberFormat="1" applyFont="1" applyFill="1" applyBorder="1" applyAlignment="1">
      <alignment horizontal="right" vertical="center"/>
    </xf>
    <xf numFmtId="3" fontId="11" fillId="6" borderId="0" xfId="1" applyNumberFormat="1" applyFont="1" applyFill="1" applyBorder="1" applyAlignment="1">
      <alignment horizontal="right" vertical="center"/>
    </xf>
    <xf numFmtId="0" fontId="92" fillId="0" borderId="0" xfId="0" applyFont="1" applyAlignment="1">
      <alignment horizontal="left"/>
    </xf>
    <xf numFmtId="0" fontId="9" fillId="5" borderId="0" xfId="0" applyFont="1" applyFill="1" applyAlignment="1">
      <alignment horizontal="center"/>
    </xf>
    <xf numFmtId="0" fontId="98" fillId="0" borderId="0" xfId="0" applyFont="1" applyAlignment="1">
      <alignment horizontal="left" wrapText="1"/>
    </xf>
    <xf numFmtId="0" fontId="69" fillId="0" borderId="0" xfId="0" applyFont="1" applyAlignment="1">
      <alignment horizontal="center" vertical="center" wrapText="1"/>
    </xf>
    <xf numFmtId="0" fontId="80" fillId="0" borderId="0" xfId="0" applyFont="1" applyAlignment="1">
      <alignment horizontal="left" vertical="center" wrapText="1"/>
    </xf>
    <xf numFmtId="0" fontId="69" fillId="0" borderId="0" xfId="0" applyFont="1" applyAlignment="1">
      <alignment horizontal="left" vertical="center" wrapText="1"/>
    </xf>
    <xf numFmtId="0" fontId="69" fillId="6" borderId="0" xfId="0" applyFont="1" applyFill="1" applyAlignment="1">
      <alignment horizontal="left" vertical="center" wrapText="1"/>
    </xf>
    <xf numFmtId="0" fontId="4" fillId="0" borderId="0" xfId="0" applyFont="1" applyAlignment="1">
      <alignment horizontal="left"/>
    </xf>
    <xf numFmtId="0" fontId="4" fillId="0" borderId="0" xfId="0" applyFont="1" applyBorder="1"/>
    <xf numFmtId="0" fontId="4" fillId="0" borderId="0" xfId="0" applyFont="1" applyBorder="1" applyAlignment="1">
      <alignment horizontal="center"/>
    </xf>
    <xf numFmtId="0" fontId="67" fillId="5" borderId="0" xfId="0" applyFont="1" applyFill="1" applyAlignment="1">
      <alignment horizontal="center" vertical="center"/>
    </xf>
    <xf numFmtId="0" fontId="67" fillId="5" borderId="0" xfId="0" applyFont="1" applyFill="1" applyAlignment="1">
      <alignment vertical="center"/>
    </xf>
    <xf numFmtId="0" fontId="4" fillId="0" borderId="0" xfId="0" applyFont="1" applyFill="1" applyBorder="1"/>
    <xf numFmtId="0" fontId="67" fillId="0" borderId="0" xfId="0" applyFont="1" applyFill="1" applyBorder="1" applyAlignment="1">
      <alignment horizontal="center" vertical="center"/>
    </xf>
    <xf numFmtId="0" fontId="66" fillId="6" borderId="0" xfId="0" applyFont="1" applyFill="1" applyAlignment="1">
      <alignment horizontal="left" vertical="center" wrapText="1"/>
    </xf>
    <xf numFmtId="0" fontId="66" fillId="0" borderId="0" xfId="0" applyFont="1" applyAlignment="1">
      <alignment horizontal="left" vertical="center" wrapText="1"/>
    </xf>
    <xf numFmtId="0" fontId="66" fillId="0" borderId="0" xfId="0" applyFont="1" applyFill="1" applyAlignment="1">
      <alignment horizontal="left" vertical="center" wrapText="1"/>
    </xf>
    <xf numFmtId="0" fontId="67" fillId="0" borderId="0" xfId="0" applyFont="1" applyFill="1" applyBorder="1" applyAlignment="1">
      <alignment vertical="center"/>
    </xf>
    <xf numFmtId="0" fontId="66" fillId="6" borderId="7" xfId="0" applyFont="1" applyFill="1" applyBorder="1" applyAlignment="1">
      <alignment horizontal="left" vertical="center" wrapText="1"/>
    </xf>
    <xf numFmtId="0" fontId="66" fillId="0" borderId="0" xfId="0" applyFont="1"/>
    <xf numFmtId="0" fontId="61" fillId="6" borderId="0" xfId="0" applyFont="1" applyFill="1" applyAlignment="1">
      <alignment horizontal="center" vertical="center" wrapText="1"/>
    </xf>
    <xf numFmtId="0" fontId="66" fillId="6" borderId="0" xfId="0" applyFont="1" applyFill="1" applyAlignment="1">
      <alignment horizontal="center" vertical="center" wrapText="1"/>
    </xf>
    <xf numFmtId="0" fontId="66" fillId="0" borderId="0" xfId="0" applyFont="1" applyAlignment="1">
      <alignment horizontal="center"/>
    </xf>
    <xf numFmtId="0" fontId="4" fillId="6" borderId="7" xfId="0" applyFont="1" applyFill="1" applyBorder="1" applyAlignment="1">
      <alignment horizontal="center"/>
    </xf>
    <xf numFmtId="0" fontId="66" fillId="6" borderId="7" xfId="0" applyFont="1" applyFill="1" applyBorder="1" applyAlignment="1">
      <alignment horizontal="center"/>
    </xf>
    <xf numFmtId="0" fontId="48" fillId="0" borderId="0" xfId="0" applyFont="1" applyFill="1" applyBorder="1" applyAlignment="1">
      <alignment horizontal="center" vertical="center"/>
    </xf>
    <xf numFmtId="0" fontId="4" fillId="4" borderId="0" xfId="0" applyFont="1" applyFill="1" applyAlignment="1">
      <alignment horizontal="left" vertical="center" wrapText="1"/>
    </xf>
    <xf numFmtId="3" fontId="4" fillId="4" borderId="0" xfId="0" applyNumberFormat="1" applyFont="1" applyFill="1" applyBorder="1" applyAlignment="1">
      <alignment horizontal="center" vertical="center" wrapText="1"/>
    </xf>
    <xf numFmtId="0" fontId="20" fillId="4" borderId="0" xfId="0" applyFont="1" applyFill="1" applyBorder="1" applyAlignment="1">
      <alignment horizontal="left" vertical="center" wrapText="1"/>
    </xf>
    <xf numFmtId="0" fontId="4" fillId="0" borderId="0" xfId="0" applyFont="1" applyFill="1"/>
    <xf numFmtId="0" fontId="48" fillId="0" borderId="0" xfId="0" applyFont="1" applyFill="1" applyBorder="1" applyAlignment="1">
      <alignment horizontal="center"/>
    </xf>
    <xf numFmtId="0" fontId="48" fillId="0" borderId="0" xfId="0" applyFont="1" applyFill="1" applyBorder="1" applyAlignment="1">
      <alignment horizontal="center" vertical="center" wrapText="1"/>
    </xf>
    <xf numFmtId="0" fontId="66" fillId="6" borderId="0" xfId="0" applyFont="1" applyFill="1"/>
    <xf numFmtId="0" fontId="66" fillId="6" borderId="0" xfId="0" applyFont="1" applyFill="1" applyAlignment="1">
      <alignment horizontal="center"/>
    </xf>
    <xf numFmtId="0" fontId="63" fillId="0" borderId="0" xfId="0" applyFont="1" applyFill="1"/>
    <xf numFmtId="0" fontId="11" fillId="0" borderId="0" xfId="0" applyFont="1" applyFill="1" applyAlignment="1">
      <alignment horizontal="center"/>
    </xf>
    <xf numFmtId="0" fontId="66" fillId="0" borderId="0" xfId="0" applyFont="1" applyFill="1" applyAlignment="1">
      <alignment horizontal="center"/>
    </xf>
    <xf numFmtId="0" fontId="20" fillId="0" borderId="0" xfId="0" applyFont="1" applyFill="1"/>
    <xf numFmtId="0" fontId="31" fillId="0" borderId="0" xfId="0" applyFont="1" applyFill="1"/>
    <xf numFmtId="0" fontId="31" fillId="4" borderId="0" xfId="0" applyFont="1" applyFill="1"/>
    <xf numFmtId="0" fontId="31" fillId="0" borderId="0" xfId="0" applyFont="1" applyAlignment="1">
      <alignment vertical="top"/>
    </xf>
    <xf numFmtId="2" fontId="66" fillId="6" borderId="0" xfId="0" applyNumberFormat="1" applyFont="1" applyFill="1" applyAlignment="1">
      <alignment horizontal="center"/>
    </xf>
    <xf numFmtId="0" fontId="61" fillId="0" borderId="7" xfId="0" applyFont="1" applyBorder="1" applyAlignment="1">
      <alignment horizontal="center" vertical="center" wrapText="1"/>
    </xf>
    <xf numFmtId="0" fontId="61" fillId="0" borderId="7" xfId="0" applyFont="1" applyBorder="1" applyAlignment="1">
      <alignment horizontal="center" vertical="center"/>
    </xf>
    <xf numFmtId="0" fontId="66" fillId="4" borderId="0" xfId="0" applyFont="1" applyFill="1" applyBorder="1" applyAlignment="1">
      <alignment horizontal="left" vertical="center" wrapText="1"/>
    </xf>
    <xf numFmtId="3" fontId="66" fillId="4" borderId="0" xfId="0" applyNumberFormat="1" applyFont="1" applyFill="1" applyBorder="1" applyAlignment="1">
      <alignment horizontal="center" vertical="center" wrapText="1"/>
    </xf>
    <xf numFmtId="0" fontId="104" fillId="0" borderId="0" xfId="0" applyFont="1"/>
    <xf numFmtId="0" fontId="65" fillId="0" borderId="0" xfId="0" applyFont="1"/>
    <xf numFmtId="3" fontId="61" fillId="6" borderId="0" xfId="0" applyNumberFormat="1" applyFont="1" applyFill="1" applyAlignment="1">
      <alignment horizontal="center" vertical="center" wrapText="1"/>
    </xf>
    <xf numFmtId="3" fontId="66" fillId="0" borderId="0" xfId="0" applyNumberFormat="1" applyFont="1" applyAlignment="1">
      <alignment horizontal="center"/>
    </xf>
    <xf numFmtId="0" fontId="92" fillId="5" borderId="0" xfId="0" applyFont="1" applyFill="1" applyAlignment="1">
      <alignment vertical="center"/>
    </xf>
    <xf numFmtId="0" fontId="92" fillId="5" borderId="0" xfId="0" applyFont="1" applyFill="1" applyAlignment="1">
      <alignment horizontal="center" vertical="center"/>
    </xf>
    <xf numFmtId="0" fontId="4" fillId="0" borderId="0" xfId="0" applyFont="1" applyBorder="1" applyAlignment="1">
      <alignment horizontal="left" vertical="center" wrapText="1"/>
    </xf>
    <xf numFmtId="164" fontId="61" fillId="6" borderId="0" xfId="1" applyNumberFormat="1" applyFont="1" applyFill="1" applyAlignment="1">
      <alignment horizontal="right" vertical="center"/>
    </xf>
    <xf numFmtId="0" fontId="11" fillId="6" borderId="0" xfId="0" applyFont="1" applyFill="1" applyAlignment="1">
      <alignment horizontal="left" wrapText="1"/>
    </xf>
    <xf numFmtId="0" fontId="15" fillId="0" borderId="0" xfId="0" applyFont="1" applyFill="1" applyAlignment="1">
      <alignment horizontal="left" vertical="center"/>
    </xf>
    <xf numFmtId="0" fontId="17" fillId="0" borderId="0" xfId="0" applyFont="1" applyFill="1" applyAlignment="1">
      <alignment horizontal="left" vertical="center"/>
    </xf>
    <xf numFmtId="9" fontId="17" fillId="0" borderId="0" xfId="0" applyNumberFormat="1" applyFont="1" applyFill="1" applyAlignment="1">
      <alignment horizontal="center" vertical="center"/>
    </xf>
    <xf numFmtId="0" fontId="11" fillId="0" borderId="0" xfId="0" applyFont="1" applyFill="1" applyAlignment="1">
      <alignment horizontal="left"/>
    </xf>
    <xf numFmtId="0" fontId="17" fillId="0" borderId="0" xfId="0" applyFont="1" applyFill="1" applyAlignment="1">
      <alignment horizontal="left" vertical="center" indent="1"/>
    </xf>
    <xf numFmtId="0" fontId="15" fillId="0" borderId="0" xfId="0" applyFont="1" applyFill="1" applyAlignment="1">
      <alignment horizontal="right" vertical="center"/>
    </xf>
    <xf numFmtId="0" fontId="10" fillId="0" borderId="0" xfId="0" applyFont="1" applyFill="1" applyAlignment="1">
      <alignment horizontal="right"/>
    </xf>
    <xf numFmtId="0" fontId="15" fillId="0" borderId="1" xfId="0" applyFont="1" applyFill="1" applyBorder="1" applyAlignment="1">
      <alignment horizontal="left" vertical="center"/>
    </xf>
    <xf numFmtId="0" fontId="15" fillId="0" borderId="1" xfId="0" applyFont="1" applyFill="1" applyBorder="1" applyAlignment="1">
      <alignment horizontal="right" vertical="center"/>
    </xf>
    <xf numFmtId="9" fontId="15" fillId="0" borderId="1" xfId="0" applyNumberFormat="1" applyFont="1" applyFill="1" applyBorder="1" applyAlignment="1">
      <alignment horizontal="right" vertical="center"/>
    </xf>
    <xf numFmtId="0" fontId="25" fillId="0" borderId="7" xfId="0" applyFont="1" applyFill="1" applyBorder="1" applyAlignment="1">
      <alignment horizontal="right"/>
    </xf>
    <xf numFmtId="0" fontId="10" fillId="0" borderId="7" xfId="0" applyFont="1" applyFill="1" applyBorder="1" applyAlignment="1">
      <alignment horizontal="right"/>
    </xf>
    <xf numFmtId="0" fontId="11" fillId="0" borderId="0" xfId="0" applyFont="1" applyFill="1" applyAlignment="1">
      <alignment horizontal="left" wrapText="1"/>
    </xf>
    <xf numFmtId="0" fontId="11" fillId="0" borderId="0" xfId="0" applyFont="1" applyFill="1" applyAlignment="1">
      <alignment horizontal="left" vertical="center"/>
    </xf>
    <xf numFmtId="164" fontId="66" fillId="6" borderId="0" xfId="1" applyNumberFormat="1" applyFont="1" applyFill="1" applyAlignment="1">
      <alignment horizontal="right"/>
    </xf>
    <xf numFmtId="0" fontId="61" fillId="0" borderId="0" xfId="0" applyFont="1" applyFill="1" applyAlignment="1">
      <alignment horizontal="left" vertical="center" indent="1"/>
    </xf>
    <xf numFmtId="0" fontId="61" fillId="0" borderId="0" xfId="0" applyFont="1" applyFill="1" applyAlignment="1">
      <alignment horizontal="left" vertical="center"/>
    </xf>
    <xf numFmtId="9" fontId="61" fillId="0" borderId="0" xfId="0" applyNumberFormat="1" applyFont="1" applyFill="1" applyAlignment="1">
      <alignment horizontal="center" vertical="center"/>
    </xf>
    <xf numFmtId="0" fontId="63" fillId="0" borderId="0" xfId="0" applyFont="1" applyFill="1" applyAlignment="1">
      <alignment horizontal="left"/>
    </xf>
    <xf numFmtId="9" fontId="15" fillId="6" borderId="0" xfId="0" applyNumberFormat="1" applyFont="1" applyFill="1" applyAlignment="1">
      <alignment horizontal="right" vertical="center"/>
    </xf>
    <xf numFmtId="0" fontId="61" fillId="0" borderId="0" xfId="0" applyFont="1" applyAlignment="1">
      <alignment horizontal="left" vertical="center" indent="1"/>
    </xf>
    <xf numFmtId="0" fontId="61" fillId="0" borderId="0" xfId="0" applyFont="1" applyAlignment="1">
      <alignment horizontal="left" vertical="center"/>
    </xf>
    <xf numFmtId="9" fontId="61" fillId="0" borderId="0" xfId="0" applyNumberFormat="1" applyFont="1" applyAlignment="1">
      <alignment horizontal="center" vertical="center"/>
    </xf>
    <xf numFmtId="0" fontId="63" fillId="0" borderId="0" xfId="0" applyFont="1" applyAlignment="1">
      <alignment horizontal="left" vertical="center"/>
    </xf>
    <xf numFmtId="164" fontId="4" fillId="0" borderId="0" xfId="1" quotePrefix="1" applyNumberFormat="1" applyFont="1" applyFill="1" applyBorder="1" applyAlignment="1">
      <alignment horizontal="right"/>
    </xf>
    <xf numFmtId="164" fontId="66" fillId="0" borderId="0" xfId="1" quotePrefix="1" applyNumberFormat="1" applyFont="1" applyAlignment="1">
      <alignment horizontal="right"/>
    </xf>
    <xf numFmtId="164" fontId="4" fillId="6" borderId="0" xfId="1" applyNumberFormat="1" applyFont="1" applyFill="1" applyBorder="1" applyAlignment="1">
      <alignment horizontal="right" vertical="center"/>
    </xf>
    <xf numFmtId="164" fontId="4" fillId="0" borderId="0" xfId="1" applyNumberFormat="1" applyFont="1" applyFill="1" applyBorder="1" applyAlignment="1">
      <alignment horizontal="right" vertical="center"/>
    </xf>
    <xf numFmtId="0" fontId="4" fillId="0" borderId="0" xfId="0" quotePrefix="1" applyFont="1" applyAlignment="1">
      <alignment horizontal="right" vertical="center"/>
    </xf>
    <xf numFmtId="164" fontId="66" fillId="0" borderId="0" xfId="1" applyNumberFormat="1" applyFont="1" applyFill="1" applyAlignment="1">
      <alignment horizontal="right" vertical="center"/>
    </xf>
    <xf numFmtId="0" fontId="4" fillId="6" borderId="0" xfId="0" quotePrefix="1" applyFont="1" applyFill="1" applyAlignment="1">
      <alignment horizontal="right" vertical="center"/>
    </xf>
    <xf numFmtId="164" fontId="66" fillId="0" borderId="0" xfId="1" applyNumberFormat="1" applyFont="1" applyAlignment="1">
      <alignment horizontal="right" vertical="center"/>
    </xf>
    <xf numFmtId="164" fontId="19" fillId="6" borderId="0" xfId="1" applyNumberFormat="1" applyFont="1" applyFill="1" applyBorder="1" applyAlignment="1">
      <alignment horizontal="right" vertical="center"/>
    </xf>
    <xf numFmtId="164" fontId="19" fillId="6" borderId="0" xfId="1" applyNumberFormat="1" applyFont="1" applyFill="1" applyBorder="1" applyAlignment="1">
      <alignment horizontal="center" vertical="center"/>
    </xf>
    <xf numFmtId="164" fontId="19" fillId="0" borderId="0" xfId="1" applyNumberFormat="1" applyFont="1" applyFill="1" applyBorder="1" applyAlignment="1">
      <alignment horizontal="center" vertical="center"/>
    </xf>
    <xf numFmtId="164" fontId="19" fillId="0" borderId="1" xfId="1" applyNumberFormat="1" applyFont="1" applyFill="1" applyBorder="1" applyAlignment="1">
      <alignment horizontal="center" vertical="center"/>
    </xf>
    <xf numFmtId="164" fontId="19" fillId="6" borderId="0" xfId="1" quotePrefix="1" applyNumberFormat="1" applyFont="1" applyFill="1" applyBorder="1" applyAlignment="1">
      <alignment horizontal="right"/>
    </xf>
    <xf numFmtId="166" fontId="4" fillId="0" borderId="0" xfId="0" applyNumberFormat="1" applyFont="1"/>
    <xf numFmtId="164" fontId="66" fillId="6" borderId="0" xfId="1" applyNumberFormat="1" applyFont="1" applyFill="1" applyAlignment="1">
      <alignment horizontal="right" vertical="center"/>
    </xf>
    <xf numFmtId="166" fontId="10" fillId="6" borderId="0" xfId="2" applyNumberFormat="1" applyFont="1" applyFill="1" applyBorder="1" applyAlignment="1">
      <alignment horizontal="right"/>
    </xf>
    <xf numFmtId="166" fontId="10" fillId="0" borderId="0" xfId="2" applyNumberFormat="1" applyFont="1" applyFill="1" applyBorder="1" applyAlignment="1">
      <alignment horizontal="right"/>
    </xf>
    <xf numFmtId="166" fontId="10" fillId="0" borderId="1" xfId="2" applyNumberFormat="1" applyFont="1" applyFill="1" applyBorder="1" applyAlignment="1">
      <alignment horizontal="right"/>
    </xf>
    <xf numFmtId="0" fontId="66" fillId="0" borderId="0" xfId="0" quotePrefix="1" applyFont="1" applyAlignment="1">
      <alignment horizontal="right" vertical="center"/>
    </xf>
    <xf numFmtId="0" fontId="66" fillId="6" borderId="0" xfId="0" quotePrefix="1" applyFont="1" applyFill="1" applyAlignment="1">
      <alignment horizontal="right" vertical="center"/>
    </xf>
    <xf numFmtId="10" fontId="66" fillId="0" borderId="0" xfId="1" applyNumberFormat="1" applyFont="1" applyAlignment="1">
      <alignment horizontal="right" vertical="center"/>
    </xf>
    <xf numFmtId="10" fontId="66" fillId="6" borderId="0" xfId="1" applyNumberFormat="1" applyFont="1" applyFill="1" applyAlignment="1">
      <alignment horizontal="right" vertical="center"/>
    </xf>
    <xf numFmtId="166" fontId="66" fillId="6" borderId="0" xfId="1" applyNumberFormat="1" applyFont="1" applyFill="1" applyAlignment="1">
      <alignment horizontal="right" vertical="center"/>
    </xf>
    <xf numFmtId="10" fontId="11" fillId="6" borderId="0" xfId="2" applyNumberFormat="1" applyFont="1" applyFill="1" applyBorder="1" applyAlignment="1">
      <alignment horizontal="right"/>
    </xf>
    <xf numFmtId="10" fontId="66" fillId="0" borderId="0" xfId="0" applyNumberFormat="1" applyFont="1" applyAlignment="1">
      <alignment horizontal="right" vertical="center"/>
    </xf>
    <xf numFmtId="10" fontId="4" fillId="0" borderId="0" xfId="0" applyNumberFormat="1" applyFont="1"/>
    <xf numFmtId="0" fontId="72" fillId="6" borderId="0" xfId="0" applyFont="1" applyFill="1" applyAlignment="1">
      <alignment vertical="center" wrapText="1"/>
    </xf>
    <xf numFmtId="0" fontId="105" fillId="6" borderId="0" xfId="0" applyFont="1" applyFill="1" applyAlignment="1">
      <alignment horizontal="left" vertical="center" wrapText="1"/>
    </xf>
    <xf numFmtId="0" fontId="77" fillId="0" borderId="0" xfId="0" applyFont="1" applyAlignment="1">
      <alignment horizontal="left" vertical="center" wrapText="1"/>
    </xf>
    <xf numFmtId="0" fontId="63" fillId="6" borderId="0" xfId="1" applyNumberFormat="1" applyFont="1" applyFill="1" applyAlignment="1">
      <alignment vertical="center"/>
    </xf>
    <xf numFmtId="0" fontId="63" fillId="0" borderId="0" xfId="1" applyNumberFormat="1" applyFont="1" applyAlignment="1">
      <alignment vertical="center"/>
    </xf>
    <xf numFmtId="0" fontId="106" fillId="5" borderId="0" xfId="0" applyFont="1" applyFill="1" applyAlignment="1">
      <alignment vertical="center"/>
    </xf>
    <xf numFmtId="0" fontId="62" fillId="6" borderId="0" xfId="1" applyNumberFormat="1" applyFont="1" applyFill="1" applyAlignment="1">
      <alignment vertical="center"/>
    </xf>
    <xf numFmtId="0" fontId="62" fillId="0" borderId="0" xfId="1" applyNumberFormat="1" applyFont="1" applyAlignment="1">
      <alignment vertical="center"/>
    </xf>
    <xf numFmtId="0" fontId="48" fillId="6" borderId="0" xfId="1" applyNumberFormat="1" applyFont="1" applyFill="1" applyAlignment="1">
      <alignment vertical="center"/>
    </xf>
    <xf numFmtId="0" fontId="48" fillId="0" borderId="0" xfId="1" applyNumberFormat="1" applyFont="1" applyFill="1" applyAlignment="1">
      <alignment vertical="center"/>
    </xf>
    <xf numFmtId="0" fontId="62" fillId="0" borderId="0" xfId="1" applyNumberFormat="1" applyFont="1" applyFill="1" applyAlignment="1">
      <alignment vertical="center"/>
    </xf>
    <xf numFmtId="0" fontId="63" fillId="0" borderId="0" xfId="1" applyNumberFormat="1" applyFont="1" applyFill="1" applyAlignment="1">
      <alignment vertical="center"/>
    </xf>
    <xf numFmtId="0" fontId="11" fillId="6" borderId="0" xfId="1" applyNumberFormat="1" applyFont="1" applyFill="1" applyAlignment="1">
      <alignment vertical="center"/>
    </xf>
    <xf numFmtId="0" fontId="11" fillId="0" borderId="0" xfId="1" applyNumberFormat="1" applyFont="1" applyAlignment="1">
      <alignment vertical="center" wrapText="1"/>
    </xf>
    <xf numFmtId="0" fontId="11" fillId="0" borderId="0" xfId="1" applyNumberFormat="1" applyFont="1" applyAlignment="1">
      <alignment vertical="center"/>
    </xf>
    <xf numFmtId="0" fontId="10" fillId="0" borderId="0" xfId="0" applyFont="1" applyFill="1" applyAlignment="1">
      <alignment vertical="center" wrapText="1"/>
    </xf>
    <xf numFmtId="0" fontId="11" fillId="4" borderId="0" xfId="0" applyFont="1" applyFill="1"/>
    <xf numFmtId="0" fontId="4" fillId="4" borderId="7" xfId="0" applyFont="1" applyFill="1" applyBorder="1"/>
    <xf numFmtId="0" fontId="11" fillId="4" borderId="7" xfId="0" applyFont="1" applyFill="1" applyBorder="1"/>
    <xf numFmtId="9" fontId="4" fillId="4" borderId="7" xfId="0" applyNumberFormat="1" applyFont="1" applyFill="1" applyBorder="1" applyAlignment="1">
      <alignment horizontal="center"/>
    </xf>
    <xf numFmtId="9" fontId="4" fillId="0" borderId="7" xfId="0" applyNumberFormat="1" applyFont="1" applyBorder="1" applyAlignment="1">
      <alignment horizontal="center"/>
    </xf>
    <xf numFmtId="9" fontId="4" fillId="0" borderId="0" xfId="0" applyNumberFormat="1" applyFont="1" applyBorder="1" applyAlignment="1">
      <alignment horizontal="center"/>
    </xf>
    <xf numFmtId="0" fontId="4" fillId="4" borderId="0" xfId="0" applyFont="1" applyFill="1" applyAlignment="1">
      <alignment horizontal="center"/>
    </xf>
    <xf numFmtId="0" fontId="4" fillId="4" borderId="7" xfId="0" applyFont="1" applyFill="1" applyBorder="1" applyAlignment="1">
      <alignment horizontal="center"/>
    </xf>
    <xf numFmtId="0" fontId="4" fillId="6" borderId="13" xfId="0" quotePrefix="1" applyFont="1" applyFill="1" applyBorder="1" applyAlignment="1">
      <alignment horizontal="center"/>
    </xf>
    <xf numFmtId="0" fontId="4" fillId="6" borderId="7" xfId="0" quotePrefix="1" applyFont="1" applyFill="1" applyBorder="1" applyAlignment="1">
      <alignment horizontal="center"/>
    </xf>
    <xf numFmtId="0" fontId="20" fillId="0" borderId="0" xfId="0" applyFont="1" applyBorder="1"/>
    <xf numFmtId="0" fontId="46" fillId="5" borderId="0" xfId="1" applyNumberFormat="1" applyFont="1" applyFill="1" applyBorder="1" applyAlignment="1">
      <alignment vertical="center" wrapText="1"/>
    </xf>
    <xf numFmtId="0" fontId="46" fillId="5" borderId="0" xfId="1" applyNumberFormat="1" applyFont="1" applyFill="1" applyBorder="1" applyAlignment="1">
      <alignment vertical="center"/>
    </xf>
    <xf numFmtId="0" fontId="46" fillId="5" borderId="0" xfId="1" applyNumberFormat="1" applyFont="1" applyFill="1" applyAlignment="1">
      <alignment vertical="center"/>
    </xf>
    <xf numFmtId="0" fontId="4" fillId="4" borderId="0" xfId="0" applyFont="1" applyFill="1" applyAlignment="1">
      <alignment horizontal="right" wrapText="1"/>
    </xf>
    <xf numFmtId="0" fontId="4" fillId="4" borderId="0" xfId="0" quotePrefix="1" applyFont="1" applyFill="1" applyAlignment="1">
      <alignment horizontal="right"/>
    </xf>
    <xf numFmtId="0" fontId="107" fillId="0" borderId="0" xfId="1" applyNumberFormat="1" applyFont="1" applyAlignment="1">
      <alignment vertical="center"/>
    </xf>
    <xf numFmtId="0" fontId="63" fillId="6" borderId="0" xfId="1" applyNumberFormat="1" applyFont="1" applyFill="1" applyBorder="1" applyAlignment="1">
      <alignment vertical="center"/>
    </xf>
    <xf numFmtId="3" fontId="18" fillId="0" borderId="0" xfId="0" applyNumberFormat="1" applyFont="1" applyAlignment="1">
      <alignment horizontal="center" vertical="center" wrapText="1"/>
    </xf>
    <xf numFmtId="0" fontId="15" fillId="6" borderId="7" xfId="0" applyFont="1" applyFill="1" applyBorder="1" applyAlignment="1">
      <alignment vertical="center"/>
    </xf>
    <xf numFmtId="3" fontId="15" fillId="6" borderId="7" xfId="0" applyNumberFormat="1" applyFont="1" applyFill="1" applyBorder="1" applyAlignment="1">
      <alignment horizontal="center" vertical="center"/>
    </xf>
    <xf numFmtId="0" fontId="35" fillId="6" borderId="7" xfId="0" applyFont="1" applyFill="1" applyBorder="1" applyAlignment="1">
      <alignment horizontal="center" vertical="center"/>
    </xf>
    <xf numFmtId="3" fontId="15" fillId="6" borderId="11" xfId="0" applyNumberFormat="1" applyFont="1" applyFill="1" applyBorder="1" applyAlignment="1">
      <alignment horizontal="center" vertical="center" wrapText="1"/>
    </xf>
    <xf numFmtId="0" fontId="31" fillId="0" borderId="0" xfId="0" applyFont="1" applyAlignment="1"/>
    <xf numFmtId="0" fontId="63" fillId="6" borderId="0" xfId="1" applyNumberFormat="1" applyFont="1" applyFill="1" applyAlignment="1">
      <alignment horizontal="right" vertical="center" indent="1"/>
    </xf>
    <xf numFmtId="0" fontId="59" fillId="0" borderId="0" xfId="0" applyFont="1" applyAlignment="1">
      <alignment horizontal="center"/>
    </xf>
    <xf numFmtId="0" fontId="69" fillId="8" borderId="0" xfId="0" applyFont="1" applyFill="1" applyAlignment="1">
      <alignment horizontal="center" vertical="center" wrapText="1"/>
    </xf>
    <xf numFmtId="0" fontId="69" fillId="4" borderId="0" xfId="0" applyFont="1" applyFill="1" applyAlignment="1">
      <alignment horizontal="center" vertical="center" wrapText="1"/>
    </xf>
    <xf numFmtId="0" fontId="69" fillId="6" borderId="0" xfId="0" applyFont="1" applyFill="1" applyAlignment="1">
      <alignment horizontal="center" vertical="center" wrapText="1"/>
    </xf>
    <xf numFmtId="0" fontId="19" fillId="0" borderId="0" xfId="0" applyFont="1" applyAlignment="1">
      <alignment horizontal="left"/>
    </xf>
    <xf numFmtId="0" fontId="69" fillId="8" borderId="0" xfId="0" applyFont="1" applyFill="1" applyAlignment="1">
      <alignment horizontal="left" vertical="center" wrapText="1"/>
    </xf>
    <xf numFmtId="0" fontId="19" fillId="6" borderId="0" xfId="0" applyFont="1" applyFill="1" applyAlignment="1">
      <alignment horizontal="left"/>
    </xf>
    <xf numFmtId="0" fontId="69" fillId="4" borderId="0" xfId="0" applyFont="1" applyFill="1" applyAlignment="1">
      <alignment horizontal="left" vertical="center" wrapText="1"/>
    </xf>
    <xf numFmtId="164" fontId="17" fillId="6" borderId="0" xfId="1" applyNumberFormat="1" applyFont="1" applyFill="1" applyBorder="1" applyAlignment="1">
      <alignment horizontal="left" vertical="center"/>
    </xf>
    <xf numFmtId="164" fontId="17" fillId="0" borderId="0" xfId="1" applyNumberFormat="1" applyFont="1" applyFill="1" applyBorder="1" applyAlignment="1">
      <alignment horizontal="left" vertical="center"/>
    </xf>
    <xf numFmtId="0" fontId="4" fillId="4" borderId="0" xfId="0" applyFont="1" applyFill="1" applyAlignment="1">
      <alignment horizontal="right" vertical="center" wrapText="1"/>
    </xf>
    <xf numFmtId="0" fontId="60" fillId="7" borderId="0" xfId="0" applyFont="1" applyFill="1" applyAlignment="1">
      <alignment horizontal="center" vertical="center" wrapText="1"/>
    </xf>
    <xf numFmtId="164" fontId="19" fillId="0" borderId="0" xfId="0" applyNumberFormat="1" applyFont="1"/>
    <xf numFmtId="0" fontId="9" fillId="5" borderId="0" xfId="0" applyFont="1" applyFill="1" applyAlignment="1">
      <alignment horizontal="left" vertical="center" wrapText="1"/>
    </xf>
    <xf numFmtId="0" fontId="92" fillId="5" borderId="0" xfId="0" applyFont="1" applyFill="1" applyAlignment="1">
      <alignment vertical="center" wrapText="1"/>
    </xf>
    <xf numFmtId="0" fontId="43" fillId="0" borderId="0" xfId="5" applyFont="1" applyAlignment="1">
      <alignment vertical="center"/>
    </xf>
    <xf numFmtId="0" fontId="38" fillId="0" borderId="0" xfId="5" applyFont="1" applyAlignment="1">
      <alignment horizontal="center" vertical="center" wrapText="1"/>
    </xf>
    <xf numFmtId="0" fontId="4" fillId="0" borderId="0" xfId="5" applyFont="1"/>
    <xf numFmtId="0" fontId="38" fillId="5" borderId="8" xfId="5" applyFont="1" applyFill="1" applyBorder="1" applyAlignment="1">
      <alignment horizontal="left" vertical="center" wrapText="1"/>
    </xf>
    <xf numFmtId="15" fontId="13" fillId="5" borderId="9" xfId="5" applyNumberFormat="1" applyFont="1" applyFill="1" applyBorder="1" applyAlignment="1">
      <alignment horizontal="center" vertical="center"/>
    </xf>
    <xf numFmtId="15" fontId="13" fillId="5" borderId="0" xfId="5" applyNumberFormat="1" applyFont="1" applyFill="1" applyAlignment="1">
      <alignment horizontal="center" vertical="center"/>
    </xf>
    <xf numFmtId="15" fontId="13" fillId="5" borderId="8" xfId="5" applyNumberFormat="1" applyFont="1" applyFill="1" applyBorder="1" applyAlignment="1">
      <alignment horizontal="center" vertical="center"/>
    </xf>
    <xf numFmtId="15" fontId="13" fillId="5" borderId="0" xfId="5" applyNumberFormat="1" applyFont="1" applyFill="1" applyAlignment="1">
      <alignment horizontal="center" vertical="center" wrapText="1"/>
    </xf>
    <xf numFmtId="0" fontId="11" fillId="0" borderId="8" xfId="5" applyFont="1" applyBorder="1" applyAlignment="1">
      <alignment horizontal="left" vertical="center" wrapText="1"/>
    </xf>
    <xf numFmtId="0" fontId="11" fillId="0" borderId="9" xfId="5" applyFont="1" applyBorder="1" applyAlignment="1">
      <alignment horizontal="center" vertical="center"/>
    </xf>
    <xf numFmtId="0" fontId="11" fillId="0" borderId="0" xfId="11" applyFont="1" applyAlignment="1">
      <alignment horizontal="center" vertical="center"/>
    </xf>
    <xf numFmtId="0" fontId="10" fillId="0" borderId="8" xfId="5" applyFont="1" applyBorder="1" applyAlignment="1">
      <alignment horizontal="center" vertical="center"/>
    </xf>
    <xf numFmtId="0" fontId="11" fillId="0" borderId="9" xfId="11" applyFont="1" applyBorder="1" applyAlignment="1">
      <alignment horizontal="center" vertical="center"/>
    </xf>
    <xf numFmtId="0" fontId="10" fillId="0" borderId="8" xfId="11" applyFont="1" applyBorder="1" applyAlignment="1">
      <alignment horizontal="center" vertical="center"/>
    </xf>
    <xf numFmtId="0" fontId="11" fillId="0" borderId="0" xfId="5" applyFont="1" applyAlignment="1">
      <alignment horizontal="center" vertical="center"/>
    </xf>
    <xf numFmtId="0" fontId="10" fillId="0" borderId="0" xfId="5" applyFont="1" applyAlignment="1">
      <alignment horizontal="center" vertical="center"/>
    </xf>
    <xf numFmtId="0" fontId="4" fillId="6" borderId="11" xfId="5" applyFont="1" applyFill="1" applyBorder="1" applyAlignment="1">
      <alignment vertical="center"/>
    </xf>
    <xf numFmtId="9" fontId="11" fillId="6" borderId="12" xfId="6" applyFont="1" applyFill="1" applyBorder="1" applyAlignment="1">
      <alignment horizontal="center" vertical="center" wrapText="1"/>
    </xf>
    <xf numFmtId="9" fontId="11" fillId="6" borderId="1" xfId="6" applyFont="1" applyFill="1" applyBorder="1" applyAlignment="1">
      <alignment horizontal="center" vertical="center" wrapText="1"/>
    </xf>
    <xf numFmtId="0" fontId="10" fillId="6" borderId="10" xfId="5" applyFont="1" applyFill="1" applyBorder="1" applyAlignment="1">
      <alignment horizontal="center" vertical="center"/>
    </xf>
    <xf numFmtId="9" fontId="11" fillId="6" borderId="10" xfId="6" applyFont="1" applyFill="1" applyBorder="1" applyAlignment="1">
      <alignment horizontal="center" vertical="center" wrapText="1"/>
    </xf>
    <xf numFmtId="166" fontId="11" fillId="6" borderId="1" xfId="6" applyNumberFormat="1" applyFont="1" applyFill="1" applyBorder="1" applyAlignment="1">
      <alignment horizontal="center" vertical="center" wrapText="1"/>
    </xf>
    <xf numFmtId="9" fontId="113" fillId="6" borderId="1" xfId="6" applyFont="1" applyFill="1" applyBorder="1" applyAlignment="1">
      <alignment horizontal="center" vertical="center" wrapText="1"/>
    </xf>
    <xf numFmtId="15" fontId="13" fillId="5" borderId="0" xfId="5" applyNumberFormat="1" applyFont="1" applyFill="1" applyAlignment="1">
      <alignment vertical="center"/>
    </xf>
    <xf numFmtId="0" fontId="9" fillId="5" borderId="0" xfId="5" applyFont="1" applyFill="1" applyAlignment="1">
      <alignment horizontal="left" vertical="center" wrapText="1"/>
    </xf>
    <xf numFmtId="0" fontId="9" fillId="5" borderId="0" xfId="5" applyFont="1" applyFill="1" applyAlignment="1">
      <alignment vertical="center" wrapText="1"/>
    </xf>
    <xf numFmtId="0" fontId="9" fillId="5" borderId="0" xfId="5" applyFont="1" applyFill="1" applyAlignment="1">
      <alignment horizontal="right" vertical="center" wrapText="1"/>
    </xf>
    <xf numFmtId="0" fontId="11" fillId="0" borderId="0" xfId="5" applyFont="1" applyAlignment="1">
      <alignment vertical="center" wrapText="1"/>
    </xf>
    <xf numFmtId="0" fontId="11" fillId="0" borderId="0" xfId="5" applyFont="1" applyAlignment="1">
      <alignment horizontal="left" vertical="top"/>
    </xf>
    <xf numFmtId="0" fontId="11" fillId="0" borderId="0" xfId="5" applyFont="1" applyAlignment="1">
      <alignment vertical="top"/>
    </xf>
    <xf numFmtId="0" fontId="11" fillId="0" borderId="0" xfId="5" applyFont="1" applyAlignment="1">
      <alignment horizontal="right" vertical="top"/>
    </xf>
    <xf numFmtId="0" fontId="11" fillId="6" borderId="0" xfId="5" applyFont="1" applyFill="1"/>
    <xf numFmtId="0" fontId="11" fillId="6" borderId="0" xfId="5" applyFont="1" applyFill="1" applyAlignment="1">
      <alignment horizontal="left"/>
    </xf>
    <xf numFmtId="0" fontId="11" fillId="6" borderId="0" xfId="5" applyFont="1" applyFill="1" applyAlignment="1">
      <alignment horizontal="right"/>
    </xf>
    <xf numFmtId="0" fontId="11" fillId="6" borderId="7" xfId="5" applyFont="1" applyFill="1" applyBorder="1"/>
    <xf numFmtId="0" fontId="11" fillId="6" borderId="7" xfId="5" applyFont="1" applyFill="1" applyBorder="1" applyAlignment="1">
      <alignment horizontal="left"/>
    </xf>
    <xf numFmtId="0" fontId="11" fillId="6" borderId="7" xfId="5" applyFont="1" applyFill="1" applyBorder="1" applyAlignment="1">
      <alignment horizontal="right"/>
    </xf>
    <xf numFmtId="0" fontId="19" fillId="0" borderId="0" xfId="0" applyFont="1" applyBorder="1" applyAlignment="1">
      <alignment horizontal="center"/>
    </xf>
    <xf numFmtId="0" fontId="116" fillId="5" borderId="0" xfId="0" applyFont="1" applyFill="1" applyBorder="1" applyAlignment="1">
      <alignment vertical="top"/>
    </xf>
    <xf numFmtId="0" fontId="115" fillId="5" borderId="0" xfId="0" applyFont="1" applyFill="1" applyBorder="1" applyAlignment="1">
      <alignment vertical="top"/>
    </xf>
    <xf numFmtId="0" fontId="46" fillId="5" borderId="0" xfId="0" applyFont="1" applyFill="1" applyBorder="1"/>
    <xf numFmtId="0" fontId="4" fillId="6" borderId="0" xfId="0" applyFont="1" applyFill="1" applyBorder="1"/>
    <xf numFmtId="0" fontId="114" fillId="6" borderId="0" xfId="0" applyFont="1" applyFill="1" applyBorder="1" applyAlignment="1">
      <alignment vertical="top"/>
    </xf>
    <xf numFmtId="0" fontId="42" fillId="0" borderId="0" xfId="0" applyFont="1" applyAlignment="1">
      <alignment horizontal="left" vertical="center"/>
    </xf>
    <xf numFmtId="0" fontId="0" fillId="6" borderId="0" xfId="0" applyFill="1" applyAlignment="1">
      <alignment horizontal="center" vertical="center" wrapText="1"/>
    </xf>
    <xf numFmtId="0" fontId="0" fillId="0" borderId="0" xfId="0" applyAlignment="1">
      <alignment horizontal="center" vertical="center" wrapText="1"/>
    </xf>
    <xf numFmtId="49" fontId="48" fillId="0" borderId="0" xfId="1" applyNumberFormat="1" applyFont="1" applyAlignment="1">
      <alignment horizontal="left" vertical="top" wrapText="1"/>
    </xf>
    <xf numFmtId="0" fontId="4" fillId="4" borderId="0" xfId="0" applyFont="1" applyFill="1" applyAlignment="1">
      <alignment horizontal="left"/>
    </xf>
    <xf numFmtId="0" fontId="4" fillId="4" borderId="0" xfId="0" applyFont="1" applyFill="1" applyAlignment="1">
      <alignment horizontal="right"/>
    </xf>
    <xf numFmtId="0" fontId="27" fillId="0" borderId="0" xfId="0" applyFont="1"/>
    <xf numFmtId="0" fontId="4" fillId="0" borderId="7" xfId="0" applyFont="1" applyBorder="1" applyAlignment="1">
      <alignment horizontal="right"/>
    </xf>
    <xf numFmtId="0" fontId="4" fillId="0" borderId="0" xfId="0" applyFont="1" applyBorder="1" applyAlignment="1">
      <alignment horizontal="right"/>
    </xf>
    <xf numFmtId="0" fontId="11" fillId="0" borderId="0" xfId="0" applyFont="1" applyAlignment="1">
      <alignment horizontal="center"/>
    </xf>
    <xf numFmtId="166" fontId="4" fillId="0" borderId="0" xfId="2" applyNumberFormat="1" applyFont="1"/>
    <xf numFmtId="0" fontId="4" fillId="0" borderId="0" xfId="0" applyFont="1" applyFill="1" applyBorder="1" applyAlignment="1">
      <alignment wrapText="1"/>
    </xf>
    <xf numFmtId="0" fontId="4" fillId="0" borderId="0" xfId="2" applyNumberFormat="1" applyFont="1" applyFill="1" applyBorder="1" applyAlignment="1">
      <alignment wrapText="1"/>
    </xf>
    <xf numFmtId="166" fontId="4" fillId="0" borderId="0" xfId="2" applyNumberFormat="1" applyFont="1" applyFill="1" applyBorder="1"/>
    <xf numFmtId="9" fontId="4" fillId="0" borderId="0" xfId="2" applyFont="1" applyFill="1" applyBorder="1"/>
    <xf numFmtId="9" fontId="4" fillId="0" borderId="0" xfId="2" applyFont="1" applyFill="1" applyBorder="1" applyAlignment="1">
      <alignment wrapText="1"/>
    </xf>
    <xf numFmtId="164" fontId="66" fillId="0" borderId="0" xfId="0" applyNumberFormat="1" applyFont="1"/>
    <xf numFmtId="3" fontId="11" fillId="6" borderId="0" xfId="0" applyNumberFormat="1" applyFont="1" applyFill="1"/>
    <xf numFmtId="3" fontId="10" fillId="6" borderId="7" xfId="0" applyNumberFormat="1" applyFont="1" applyFill="1" applyBorder="1"/>
    <xf numFmtId="4" fontId="17" fillId="6" borderId="0" xfId="0" applyNumberFormat="1" applyFont="1" applyFill="1" applyAlignment="1">
      <alignment horizontal="right" vertical="center" wrapText="1"/>
    </xf>
    <xf numFmtId="0" fontId="17" fillId="0" borderId="0" xfId="0" applyFont="1" applyFill="1" applyAlignment="1">
      <alignment horizontal="center" vertical="center" wrapText="1"/>
    </xf>
    <xf numFmtId="0" fontId="0" fillId="6" borderId="0" xfId="0" applyFill="1" applyBorder="1" applyAlignment="1">
      <alignment horizontal="center" vertical="center" wrapText="1"/>
    </xf>
    <xf numFmtId="0" fontId="0" fillId="0" borderId="7" xfId="0" applyBorder="1" applyAlignment="1">
      <alignment horizontal="center" vertical="center" wrapText="1"/>
    </xf>
    <xf numFmtId="0" fontId="0" fillId="0" borderId="19" xfId="0" applyBorder="1" applyAlignment="1">
      <alignment horizontal="center" vertical="center" wrapText="1"/>
    </xf>
    <xf numFmtId="10" fontId="11" fillId="6" borderId="12" xfId="6" applyNumberFormat="1" applyFont="1" applyFill="1" applyBorder="1" applyAlignment="1">
      <alignment horizontal="center" vertical="center" wrapText="1"/>
    </xf>
    <xf numFmtId="0" fontId="4" fillId="0" borderId="0" xfId="0" applyFont="1" applyAlignment="1">
      <alignment horizontal="left" wrapText="1"/>
    </xf>
    <xf numFmtId="0" fontId="11" fillId="0" borderId="0" xfId="0" applyFont="1" applyAlignment="1">
      <alignment horizontal="left" wrapText="1"/>
    </xf>
    <xf numFmtId="0" fontId="4" fillId="0" borderId="0" xfId="0" applyFont="1" applyAlignment="1">
      <alignment vertical="center" wrapText="1"/>
    </xf>
    <xf numFmtId="0" fontId="13" fillId="5" borderId="0" xfId="0" applyFont="1" applyFill="1" applyAlignment="1">
      <alignment horizontal="center" vertical="center" wrapText="1"/>
    </xf>
    <xf numFmtId="0" fontId="11" fillId="0" borderId="0" xfId="0" applyFont="1" applyAlignment="1">
      <alignment horizontal="left" vertical="center" wrapText="1"/>
    </xf>
    <xf numFmtId="0" fontId="9" fillId="5" borderId="0" xfId="0" applyFont="1" applyFill="1" applyAlignment="1">
      <alignment horizontal="center"/>
    </xf>
    <xf numFmtId="0" fontId="20" fillId="0" borderId="0" xfId="0" applyFont="1" applyAlignment="1">
      <alignment horizontal="left" vertical="top" wrapText="1"/>
    </xf>
    <xf numFmtId="0" fontId="42" fillId="0" borderId="0" xfId="0" applyFont="1" applyAlignment="1">
      <alignment horizontal="left" vertical="center"/>
    </xf>
    <xf numFmtId="15" fontId="13" fillId="5" borderId="0" xfId="0" applyNumberFormat="1" applyFont="1" applyFill="1" applyAlignment="1">
      <alignment horizontal="center" vertical="center"/>
    </xf>
    <xf numFmtId="0" fontId="98" fillId="0" borderId="0" xfId="0" applyFont="1" applyAlignment="1">
      <alignment horizontal="left" wrapText="1"/>
    </xf>
    <xf numFmtId="0" fontId="0" fillId="0" borderId="0" xfId="0" applyAlignment="1">
      <alignment horizontal="left" wrapText="1"/>
    </xf>
    <xf numFmtId="0" fontId="11" fillId="0" borderId="0" xfId="0" applyFont="1" applyAlignment="1">
      <alignment horizontal="left" vertical="top" wrapText="1"/>
    </xf>
    <xf numFmtId="0" fontId="9" fillId="5" borderId="0" xfId="0" applyFont="1" applyFill="1" applyAlignment="1">
      <alignment horizontal="center"/>
    </xf>
    <xf numFmtId="164" fontId="11" fillId="0" borderId="0" xfId="1" applyNumberFormat="1" applyFont="1" applyFill="1" applyBorder="1" applyAlignment="1">
      <alignment horizontal="left"/>
    </xf>
    <xf numFmtId="0" fontId="119" fillId="0" borderId="0" xfId="0" applyFont="1"/>
    <xf numFmtId="0" fontId="11" fillId="0" borderId="0" xfId="0" applyFont="1" applyFill="1" applyAlignment="1">
      <alignment horizontal="center" vertical="center" wrapText="1"/>
    </xf>
    <xf numFmtId="0" fontId="4" fillId="0" borderId="0" xfId="0" applyFont="1" applyAlignment="1"/>
    <xf numFmtId="0" fontId="11" fillId="0" borderId="0" xfId="0" applyFont="1" applyAlignment="1">
      <alignment horizontal="left" vertical="center"/>
    </xf>
    <xf numFmtId="0" fontId="38" fillId="0" borderId="0" xfId="0" applyFont="1" applyAlignment="1">
      <alignment horizontal="left" vertical="center"/>
    </xf>
    <xf numFmtId="0" fontId="15" fillId="0" borderId="0" xfId="0" applyFont="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2" fontId="15" fillId="0" borderId="0" xfId="0" applyNumberFormat="1" applyFont="1" applyBorder="1" applyAlignment="1">
      <alignment horizontal="center" vertical="center"/>
    </xf>
    <xf numFmtId="0" fontId="43" fillId="0" borderId="0" xfId="0" applyFont="1" applyAlignment="1">
      <alignment horizontal="left"/>
    </xf>
    <xf numFmtId="0" fontId="120" fillId="0" borderId="0" xfId="0" applyFont="1" applyAlignment="1">
      <alignment horizontal="left" wrapText="1"/>
    </xf>
    <xf numFmtId="0" fontId="43" fillId="0" borderId="0" xfId="0" applyFont="1" applyAlignment="1"/>
    <xf numFmtId="0" fontId="42" fillId="0" borderId="0" xfId="0" applyFont="1" applyAlignment="1"/>
    <xf numFmtId="0" fontId="4" fillId="4" borderId="0" xfId="0" applyFont="1" applyFill="1" applyBorder="1" applyAlignment="1">
      <alignment vertical="center"/>
    </xf>
    <xf numFmtId="172" fontId="4" fillId="4" borderId="0" xfId="0" quotePrefix="1" applyNumberFormat="1" applyFont="1" applyFill="1" applyBorder="1" applyAlignment="1">
      <alignment horizontal="center" vertical="center"/>
    </xf>
    <xf numFmtId="172" fontId="4" fillId="4" borderId="0" xfId="0" applyNumberFormat="1" applyFont="1" applyFill="1" applyBorder="1" applyAlignment="1">
      <alignment horizontal="center" vertical="center"/>
    </xf>
    <xf numFmtId="0" fontId="120" fillId="0" borderId="0" xfId="0" applyFont="1" applyAlignment="1">
      <alignment horizontal="left"/>
    </xf>
    <xf numFmtId="0" fontId="43" fillId="0" borderId="0" xfId="0" applyFont="1" applyAlignment="1">
      <alignment wrapText="1"/>
    </xf>
    <xf numFmtId="0" fontId="11" fillId="0" borderId="0" xfId="0" applyFont="1" applyAlignment="1">
      <alignment wrapText="1"/>
    </xf>
    <xf numFmtId="0" fontId="43" fillId="0" borderId="0" xfId="0" applyFont="1" applyAlignment="1">
      <alignment horizontal="left" vertical="center" wrapText="1"/>
    </xf>
    <xf numFmtId="0" fontId="114" fillId="0" borderId="0" xfId="0" applyFont="1" applyFill="1" applyBorder="1" applyAlignment="1">
      <alignment vertical="top"/>
    </xf>
    <xf numFmtId="0" fontId="114" fillId="0" borderId="0" xfId="0" applyFont="1" applyFill="1" applyBorder="1" applyAlignment="1">
      <alignment vertical="center"/>
    </xf>
    <xf numFmtId="0" fontId="4" fillId="0" borderId="0" xfId="0" applyFont="1" applyFill="1" applyBorder="1" applyAlignment="1"/>
    <xf numFmtId="0" fontId="4" fillId="6" borderId="29" xfId="0" applyFont="1" applyFill="1" applyBorder="1"/>
    <xf numFmtId="0" fontId="43" fillId="4" borderId="0" xfId="0" applyFont="1" applyFill="1" applyBorder="1" applyAlignment="1">
      <alignment horizontal="left" vertical="center" wrapText="1"/>
    </xf>
    <xf numFmtId="0" fontId="43" fillId="0" borderId="0" xfId="0" applyFont="1" applyFill="1"/>
    <xf numFmtId="0" fontId="121" fillId="0" borderId="0" xfId="0" applyFont="1" applyAlignment="1">
      <alignment horizontal="left" wrapText="1"/>
    </xf>
    <xf numFmtId="0" fontId="17" fillId="0" borderId="7" xfId="0" applyFont="1" applyBorder="1" applyAlignment="1">
      <alignment horizontal="left" vertical="center" wrapText="1"/>
    </xf>
    <xf numFmtId="3" fontId="4" fillId="0" borderId="7" xfId="0" applyNumberFormat="1" applyFont="1" applyBorder="1" applyAlignment="1">
      <alignment horizontal="right"/>
    </xf>
    <xf numFmtId="0" fontId="43" fillId="0" borderId="0" xfId="0" applyFont="1" applyAlignment="1">
      <alignment horizontal="left" wrapText="1"/>
    </xf>
    <xf numFmtId="0" fontId="118" fillId="9" borderId="27" xfId="0" applyFont="1" applyFill="1" applyBorder="1" applyAlignment="1">
      <alignment horizontal="center" vertical="center"/>
    </xf>
    <xf numFmtId="0" fontId="118" fillId="9" borderId="26" xfId="0" applyFont="1" applyFill="1" applyBorder="1" applyAlignment="1">
      <alignment horizontal="left" vertical="center"/>
    </xf>
    <xf numFmtId="17" fontId="4" fillId="0" borderId="0" xfId="0" applyNumberFormat="1" applyFont="1" applyAlignment="1">
      <alignment horizontal="left" wrapText="1"/>
    </xf>
    <xf numFmtId="0" fontId="118" fillId="9" borderId="27" xfId="0" applyFont="1" applyFill="1" applyBorder="1" applyAlignment="1">
      <alignment horizontal="left" vertical="center"/>
    </xf>
    <xf numFmtId="0" fontId="118" fillId="9" borderId="28" xfId="0" applyFont="1" applyFill="1" applyBorder="1" applyAlignment="1">
      <alignment horizontal="left" vertical="center"/>
    </xf>
    <xf numFmtId="0" fontId="4" fillId="6" borderId="0" xfId="0" applyFont="1" applyFill="1" applyAlignment="1">
      <alignment horizontal="left" wrapText="1"/>
    </xf>
    <xf numFmtId="0" fontId="4" fillId="6" borderId="0" xfId="0" quotePrefix="1" applyFont="1" applyFill="1" applyAlignment="1">
      <alignment horizontal="left" wrapText="1"/>
    </xf>
    <xf numFmtId="3" fontId="4" fillId="6" borderId="0" xfId="0" applyNumberFormat="1" applyFont="1" applyFill="1" applyAlignment="1">
      <alignment horizontal="left" wrapText="1"/>
    </xf>
    <xf numFmtId="0" fontId="11" fillId="6" borderId="29" xfId="0" applyFont="1" applyFill="1" applyBorder="1" applyAlignment="1">
      <alignment horizontal="left" wrapText="1"/>
    </xf>
    <xf numFmtId="0" fontId="4" fillId="6" borderId="29" xfId="0" applyFont="1" applyFill="1" applyBorder="1" applyAlignment="1">
      <alignment horizontal="left"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121" fillId="0" borderId="0" xfId="0" applyFont="1" applyAlignment="1">
      <alignment horizontal="left"/>
    </xf>
    <xf numFmtId="172" fontId="4" fillId="0" borderId="0" xfId="0" applyNumberFormat="1" applyFont="1" applyAlignment="1">
      <alignment horizontal="right" vertical="center" wrapText="1"/>
    </xf>
    <xf numFmtId="172" fontId="4" fillId="6" borderId="0" xfId="0" applyNumberFormat="1" applyFont="1" applyFill="1" applyAlignment="1">
      <alignment horizontal="right" vertical="center" wrapText="1"/>
    </xf>
    <xf numFmtId="172" fontId="4" fillId="0" borderId="0" xfId="0" applyNumberFormat="1" applyFont="1" applyAlignment="1">
      <alignment horizontal="right" vertical="center"/>
    </xf>
    <xf numFmtId="0" fontId="11" fillId="0" borderId="0" xfId="0" applyFont="1" applyAlignment="1">
      <alignment horizontal="right"/>
    </xf>
    <xf numFmtId="0" fontId="11" fillId="6" borderId="0" xfId="0" applyFont="1" applyFill="1" applyAlignment="1">
      <alignment horizontal="right"/>
    </xf>
    <xf numFmtId="0" fontId="42" fillId="0" borderId="0" xfId="0" applyFont="1" applyAlignment="1">
      <alignment vertical="center" wrapText="1"/>
    </xf>
    <xf numFmtId="0" fontId="0" fillId="0" borderId="0" xfId="0" applyFill="1"/>
    <xf numFmtId="0" fontId="0" fillId="0" borderId="0" xfId="0" applyAlignment="1"/>
    <xf numFmtId="0" fontId="122" fillId="0" borderId="0" xfId="0" applyFont="1"/>
    <xf numFmtId="0" fontId="122" fillId="0" borderId="0" xfId="0" applyFont="1" applyAlignment="1"/>
    <xf numFmtId="0" fontId="43" fillId="0" borderId="0" xfId="0" applyFont="1" applyFill="1" applyBorder="1"/>
    <xf numFmtId="9" fontId="11" fillId="0" borderId="0" xfId="2" applyFont="1" applyFill="1" applyBorder="1" applyAlignment="1">
      <alignment horizontal="center" vertical="center"/>
    </xf>
    <xf numFmtId="166" fontId="11" fillId="0" borderId="0" xfId="2" applyNumberFormat="1" applyFont="1" applyFill="1" applyBorder="1" applyAlignment="1">
      <alignment horizontal="center" vertical="center"/>
    </xf>
    <xf numFmtId="166" fontId="4" fillId="0" borderId="0" xfId="0" applyNumberFormat="1" applyFont="1" applyFill="1" applyBorder="1" applyAlignment="1">
      <alignment horizontal="center" vertical="center"/>
    </xf>
    <xf numFmtId="0" fontId="19" fillId="6" borderId="29" xfId="0" applyFont="1" applyFill="1" applyBorder="1" applyAlignment="1">
      <alignment vertical="center"/>
    </xf>
    <xf numFmtId="172" fontId="19" fillId="6" borderId="29" xfId="0" applyNumberFormat="1" applyFont="1" applyFill="1" applyBorder="1" applyAlignment="1">
      <alignment horizontal="right" vertical="center"/>
    </xf>
    <xf numFmtId="172" fontId="19" fillId="6" borderId="29" xfId="0" applyNumberFormat="1" applyFont="1" applyFill="1" applyBorder="1" applyAlignment="1">
      <alignment horizontal="center" vertical="center"/>
    </xf>
    <xf numFmtId="15" fontId="13" fillId="5" borderId="0" xfId="5" applyNumberFormat="1" applyFont="1" applyFill="1" applyAlignment="1">
      <alignment horizontal="right" vertical="center"/>
    </xf>
    <xf numFmtId="49" fontId="11" fillId="6" borderId="0" xfId="1" applyNumberFormat="1" applyFont="1" applyFill="1" applyAlignment="1">
      <alignment horizontal="center" vertical="center" wrapText="1"/>
    </xf>
    <xf numFmtId="173" fontId="11" fillId="0" borderId="0" xfId="12" applyNumberFormat="1" applyFont="1" applyAlignment="1">
      <alignment horizontal="center" vertical="center"/>
    </xf>
    <xf numFmtId="173" fontId="11" fillId="6" borderId="0" xfId="12" applyNumberFormat="1" applyFont="1" applyFill="1" applyAlignment="1">
      <alignment horizontal="center" vertical="center" wrapText="1"/>
    </xf>
    <xf numFmtId="173" fontId="11" fillId="0" borderId="0" xfId="12" applyNumberFormat="1" applyFont="1" applyAlignment="1">
      <alignment horizontal="center" vertical="center" wrapText="1"/>
    </xf>
    <xf numFmtId="0" fontId="125" fillId="5" borderId="0" xfId="1" applyNumberFormat="1" applyFont="1" applyFill="1" applyAlignment="1">
      <alignment horizontal="center" vertical="center" wrapText="1"/>
    </xf>
    <xf numFmtId="173" fontId="4" fillId="0" borderId="0" xfId="0" applyNumberFormat="1" applyFont="1"/>
    <xf numFmtId="173" fontId="126" fillId="0" borderId="0" xfId="0" applyNumberFormat="1" applyFont="1"/>
    <xf numFmtId="0" fontId="126" fillId="0" borderId="0" xfId="0" quotePrefix="1" applyFont="1" applyAlignment="1">
      <alignment horizontal="center"/>
    </xf>
    <xf numFmtId="0" fontId="126" fillId="0" borderId="0" xfId="0" applyFont="1" applyAlignment="1">
      <alignment horizontal="center"/>
    </xf>
    <xf numFmtId="0" fontId="127" fillId="6" borderId="7" xfId="0" applyFont="1" applyFill="1" applyBorder="1"/>
    <xf numFmtId="0" fontId="126" fillId="6" borderId="13" xfId="0" applyFont="1" applyFill="1" applyBorder="1" applyAlignment="1">
      <alignment horizontal="center"/>
    </xf>
    <xf numFmtId="0" fontId="126" fillId="6" borderId="7" xfId="0" applyFont="1" applyFill="1" applyBorder="1"/>
    <xf numFmtId="0" fontId="126" fillId="6" borderId="7" xfId="0" quotePrefix="1" applyFont="1" applyFill="1" applyBorder="1" applyAlignment="1">
      <alignment horizontal="center"/>
    </xf>
    <xf numFmtId="0" fontId="126" fillId="6" borderId="7" xfId="0" applyFont="1" applyFill="1" applyBorder="1" applyAlignment="1">
      <alignment horizontal="center"/>
    </xf>
    <xf numFmtId="0" fontId="4" fillId="0" borderId="0" xfId="0" applyFont="1" applyAlignment="1">
      <alignment horizontal="left" vertical="top"/>
    </xf>
    <xf numFmtId="0" fontId="4" fillId="0" borderId="0" xfId="0" applyFont="1" applyAlignment="1">
      <alignment vertical="top" wrapText="1"/>
    </xf>
    <xf numFmtId="0" fontId="121" fillId="0" borderId="0" xfId="0" applyFont="1"/>
    <xf numFmtId="0" fontId="0" fillId="0" borderId="0" xfId="0" applyBorder="1"/>
    <xf numFmtId="0" fontId="0" fillId="0" borderId="0" xfId="0" applyBorder="1" applyAlignment="1">
      <alignment vertical="center"/>
    </xf>
    <xf numFmtId="0" fontId="122" fillId="0" borderId="0" xfId="0" applyFont="1" applyBorder="1" applyAlignment="1">
      <alignment vertical="center"/>
    </xf>
    <xf numFmtId="0" fontId="0" fillId="5" borderId="0" xfId="0" applyFill="1"/>
    <xf numFmtId="0" fontId="123" fillId="5" borderId="0" xfId="0" applyFont="1" applyFill="1"/>
    <xf numFmtId="0" fontId="19" fillId="0" borderId="0" xfId="0" applyFont="1" applyBorder="1"/>
    <xf numFmtId="0" fontId="19" fillId="0" borderId="0" xfId="0" applyFont="1" applyFill="1" applyBorder="1" applyAlignment="1">
      <alignment horizontal="left"/>
    </xf>
    <xf numFmtId="0" fontId="19" fillId="0" borderId="7" xfId="0" applyFont="1" applyFill="1" applyBorder="1" applyAlignment="1">
      <alignment horizontal="left"/>
    </xf>
    <xf numFmtId="0" fontId="46" fillId="5" borderId="9" xfId="0" applyFont="1" applyFill="1" applyBorder="1" applyAlignment="1">
      <alignment horizontal="center"/>
    </xf>
    <xf numFmtId="0" fontId="46" fillId="5" borderId="0" xfId="0" applyFont="1" applyFill="1" applyBorder="1" applyAlignment="1">
      <alignment horizontal="center"/>
    </xf>
    <xf numFmtId="0" fontId="4" fillId="0" borderId="9" xfId="0" applyFont="1" applyBorder="1" applyAlignment="1">
      <alignment horizontal="center"/>
    </xf>
    <xf numFmtId="0" fontId="4" fillId="0" borderId="0" xfId="0" quotePrefix="1" applyFont="1" applyBorder="1" applyAlignment="1">
      <alignment horizontal="center"/>
    </xf>
    <xf numFmtId="0" fontId="46" fillId="5" borderId="8" xfId="0" applyFont="1" applyFill="1" applyBorder="1" applyAlignment="1">
      <alignment horizontal="center"/>
    </xf>
    <xf numFmtId="0" fontId="4" fillId="0" borderId="8" xfId="0" quotePrefix="1" applyFont="1" applyBorder="1" applyAlignment="1">
      <alignment horizontal="center"/>
    </xf>
    <xf numFmtId="0" fontId="4" fillId="0" borderId="8" xfId="0" applyFont="1" applyBorder="1" applyAlignment="1">
      <alignment horizontal="center"/>
    </xf>
    <xf numFmtId="0" fontId="4" fillId="0" borderId="9" xfId="0" quotePrefix="1" applyFont="1" applyBorder="1" applyAlignment="1">
      <alignment horizontal="center"/>
    </xf>
    <xf numFmtId="3" fontId="4" fillId="0" borderId="8" xfId="0" applyNumberFormat="1" applyFont="1" applyBorder="1" applyAlignment="1">
      <alignment horizontal="center"/>
    </xf>
    <xf numFmtId="3" fontId="4" fillId="0" borderId="0" xfId="0" applyNumberFormat="1" applyFont="1" applyBorder="1" applyAlignment="1">
      <alignment horizontal="center"/>
    </xf>
    <xf numFmtId="1" fontId="4" fillId="0" borderId="9" xfId="0" applyNumberFormat="1" applyFont="1" applyBorder="1" applyAlignment="1">
      <alignment horizontal="center"/>
    </xf>
    <xf numFmtId="1" fontId="19" fillId="0" borderId="30" xfId="0" applyNumberFormat="1" applyFont="1" applyBorder="1" applyAlignment="1">
      <alignment horizontal="center"/>
    </xf>
    <xf numFmtId="0" fontId="19" fillId="0" borderId="7" xfId="0" quotePrefix="1" applyFont="1" applyBorder="1" applyAlignment="1">
      <alignment horizontal="center"/>
    </xf>
    <xf numFmtId="0" fontId="19" fillId="0" borderId="30" xfId="0" applyFont="1" applyBorder="1" applyAlignment="1">
      <alignment horizontal="center"/>
    </xf>
    <xf numFmtId="0" fontId="4" fillId="0" borderId="0" xfId="0" quotePrefix="1" applyFont="1" applyFill="1" applyBorder="1" applyAlignment="1">
      <alignment horizontal="center"/>
    </xf>
    <xf numFmtId="0" fontId="59" fillId="6" borderId="0" xfId="0" applyFont="1" applyFill="1"/>
    <xf numFmtId="0" fontId="4" fillId="6" borderId="9" xfId="0" applyFont="1" applyFill="1" applyBorder="1" applyAlignment="1">
      <alignment horizontal="center"/>
    </xf>
    <xf numFmtId="0" fontId="4" fillId="6" borderId="0" xfId="0" quotePrefix="1" applyFont="1" applyFill="1" applyBorder="1" applyAlignment="1">
      <alignment horizontal="center"/>
    </xf>
    <xf numFmtId="0" fontId="4" fillId="6" borderId="8" xfId="0" quotePrefix="1" applyFont="1" applyFill="1" applyBorder="1" applyAlignment="1">
      <alignment horizontal="center"/>
    </xf>
    <xf numFmtId="0" fontId="4" fillId="6" borderId="9" xfId="0" quotePrefix="1" applyFont="1" applyFill="1" applyBorder="1" applyAlignment="1">
      <alignment horizontal="center"/>
    </xf>
    <xf numFmtId="1" fontId="4" fillId="6" borderId="9" xfId="0" applyNumberFormat="1" applyFont="1" applyFill="1" applyBorder="1" applyAlignment="1">
      <alignment horizontal="center"/>
    </xf>
    <xf numFmtId="1" fontId="19" fillId="6" borderId="30" xfId="0" applyNumberFormat="1" applyFont="1" applyFill="1" applyBorder="1" applyAlignment="1">
      <alignment horizontal="center"/>
    </xf>
    <xf numFmtId="0" fontId="19" fillId="6" borderId="7" xfId="0" quotePrefix="1" applyFont="1" applyFill="1" applyBorder="1" applyAlignment="1">
      <alignment horizontal="center"/>
    </xf>
    <xf numFmtId="3" fontId="19" fillId="6" borderId="11" xfId="0" applyNumberFormat="1" applyFont="1" applyFill="1" applyBorder="1" applyAlignment="1">
      <alignment horizontal="center"/>
    </xf>
    <xf numFmtId="0" fontId="19" fillId="6" borderId="30" xfId="0" applyFont="1" applyFill="1" applyBorder="1" applyAlignment="1">
      <alignment horizontal="center"/>
    </xf>
    <xf numFmtId="3" fontId="19" fillId="6" borderId="7" xfId="0" applyNumberFormat="1" applyFont="1" applyFill="1" applyBorder="1" applyAlignment="1">
      <alignment horizontal="center"/>
    </xf>
    <xf numFmtId="0" fontId="19" fillId="6" borderId="11" xfId="0" applyFont="1" applyFill="1" applyBorder="1" applyAlignment="1">
      <alignment horizontal="center"/>
    </xf>
    <xf numFmtId="0" fontId="19" fillId="6" borderId="11" xfId="0" quotePrefix="1" applyFont="1" applyFill="1" applyBorder="1" applyAlignment="1">
      <alignment horizontal="center"/>
    </xf>
    <xf numFmtId="3" fontId="4" fillId="6" borderId="0" xfId="0" applyNumberFormat="1" applyFont="1" applyFill="1" applyBorder="1" applyAlignment="1">
      <alignment horizontal="center"/>
    </xf>
    <xf numFmtId="0" fontId="4" fillId="6" borderId="0" xfId="0" applyFont="1" applyFill="1" applyBorder="1" applyAlignment="1">
      <alignment horizontal="center"/>
    </xf>
    <xf numFmtId="0" fontId="4" fillId="6" borderId="0" xfId="0" applyFont="1" applyFill="1" applyBorder="1" applyAlignment="1">
      <alignment horizontal="right"/>
    </xf>
    <xf numFmtId="1" fontId="4" fillId="6" borderId="8" xfId="0" applyNumberFormat="1" applyFont="1" applyFill="1" applyBorder="1" applyAlignment="1">
      <alignment horizontal="center"/>
    </xf>
    <xf numFmtId="1" fontId="4" fillId="0" borderId="8" xfId="0" applyNumberFormat="1" applyFont="1" applyBorder="1" applyAlignment="1">
      <alignment horizontal="center"/>
    </xf>
    <xf numFmtId="1" fontId="4" fillId="0" borderId="9" xfId="0" quotePrefix="1" applyNumberFormat="1" applyFont="1" applyBorder="1" applyAlignment="1">
      <alignment horizontal="center"/>
    </xf>
    <xf numFmtId="1" fontId="4" fillId="6" borderId="9" xfId="0" quotePrefix="1" applyNumberFormat="1" applyFont="1" applyFill="1" applyBorder="1" applyAlignment="1">
      <alignment horizontal="center"/>
    </xf>
    <xf numFmtId="1" fontId="4" fillId="6" borderId="0" xfId="0" applyNumberFormat="1" applyFont="1" applyFill="1" applyBorder="1" applyAlignment="1">
      <alignment horizontal="center"/>
    </xf>
    <xf numFmtId="1" fontId="4" fillId="6" borderId="8" xfId="0" quotePrefix="1" applyNumberFormat="1" applyFont="1" applyFill="1" applyBorder="1" applyAlignment="1">
      <alignment horizontal="center"/>
    </xf>
    <xf numFmtId="1" fontId="19" fillId="0" borderId="7" xfId="0" applyNumberFormat="1" applyFont="1" applyBorder="1" applyAlignment="1">
      <alignment horizontal="center"/>
    </xf>
    <xf numFmtId="1" fontId="19" fillId="0" borderId="11" xfId="0" applyNumberFormat="1" applyFont="1" applyFill="1" applyBorder="1" applyAlignment="1">
      <alignment horizontal="center"/>
    </xf>
    <xf numFmtId="3" fontId="19" fillId="0" borderId="30" xfId="0" applyNumberFormat="1" applyFont="1" applyBorder="1" applyAlignment="1">
      <alignment horizontal="center"/>
    </xf>
    <xf numFmtId="3" fontId="19" fillId="0" borderId="7" xfId="0" applyNumberFormat="1" applyFont="1" applyFill="1" applyBorder="1" applyAlignment="1">
      <alignment horizontal="center"/>
    </xf>
    <xf numFmtId="1" fontId="19" fillId="0" borderId="11" xfId="0" applyNumberFormat="1" applyFont="1" applyBorder="1" applyAlignment="1">
      <alignment horizontal="center"/>
    </xf>
    <xf numFmtId="0" fontId="19" fillId="0" borderId="30" xfId="0" quotePrefix="1" applyFont="1" applyBorder="1" applyAlignment="1">
      <alignment horizontal="center"/>
    </xf>
    <xf numFmtId="1" fontId="4" fillId="0" borderId="0" xfId="0" applyNumberFormat="1" applyFont="1" applyAlignment="1">
      <alignment horizontal="center"/>
    </xf>
    <xf numFmtId="1" fontId="4" fillId="6" borderId="0" xfId="0" applyNumberFormat="1" applyFont="1" applyFill="1" applyAlignment="1">
      <alignment horizontal="center"/>
    </xf>
    <xf numFmtId="1" fontId="4" fillId="0" borderId="0" xfId="0" applyNumberFormat="1" applyFont="1" applyBorder="1" applyAlignment="1">
      <alignment horizontal="center"/>
    </xf>
    <xf numFmtId="1" fontId="4" fillId="6" borderId="0" xfId="0" quotePrefix="1" applyNumberFormat="1" applyFont="1" applyFill="1" applyBorder="1" applyAlignment="1">
      <alignment horizontal="center"/>
    </xf>
    <xf numFmtId="1" fontId="4" fillId="0" borderId="0" xfId="0" quotePrefix="1" applyNumberFormat="1" applyFont="1" applyBorder="1" applyAlignment="1">
      <alignment horizontal="center"/>
    </xf>
    <xf numFmtId="1" fontId="19" fillId="6" borderId="7" xfId="0" applyNumberFormat="1" applyFont="1" applyFill="1" applyBorder="1" applyAlignment="1">
      <alignment horizontal="center"/>
    </xf>
    <xf numFmtId="1" fontId="4" fillId="6" borderId="0" xfId="0" quotePrefix="1" applyNumberFormat="1" applyFont="1" applyFill="1" applyAlignment="1">
      <alignment horizontal="center"/>
    </xf>
    <xf numFmtId="1" fontId="4" fillId="0" borderId="0" xfId="0" quotePrefix="1" applyNumberFormat="1" applyFont="1" applyAlignment="1">
      <alignment horizontal="center"/>
    </xf>
    <xf numFmtId="3" fontId="4" fillId="6" borderId="0" xfId="0" applyNumberFormat="1" applyFont="1" applyFill="1" applyAlignment="1">
      <alignment horizontal="center"/>
    </xf>
    <xf numFmtId="3" fontId="4" fillId="6" borderId="0" xfId="0" quotePrefix="1" applyNumberFormat="1" applyFont="1" applyFill="1" applyAlignment="1">
      <alignment horizontal="center"/>
    </xf>
    <xf numFmtId="3" fontId="4" fillId="0" borderId="0" xfId="0" applyNumberFormat="1" applyFont="1" applyAlignment="1">
      <alignment horizontal="center"/>
    </xf>
    <xf numFmtId="3" fontId="4" fillId="0" borderId="0" xfId="0" applyNumberFormat="1" applyFont="1" applyBorder="1" applyAlignment="1"/>
    <xf numFmtId="0" fontId="4" fillId="0" borderId="0" xfId="0" applyFont="1" applyBorder="1" applyAlignment="1"/>
    <xf numFmtId="1" fontId="4" fillId="6" borderId="7" xfId="0" applyNumberFormat="1" applyFont="1" applyFill="1" applyBorder="1" applyAlignment="1">
      <alignment horizontal="center"/>
    </xf>
    <xf numFmtId="1" fontId="4" fillId="0" borderId="8" xfId="0" quotePrefix="1" applyNumberFormat="1" applyFont="1" applyBorder="1" applyAlignment="1">
      <alignment horizontal="center"/>
    </xf>
    <xf numFmtId="1" fontId="19" fillId="6" borderId="11" xfId="0" applyNumberFormat="1" applyFont="1" applyFill="1" applyBorder="1" applyAlignment="1">
      <alignment horizontal="center"/>
    </xf>
    <xf numFmtId="0" fontId="4" fillId="0" borderId="8" xfId="0" quotePrefix="1" applyFont="1" applyFill="1" applyBorder="1" applyAlignment="1">
      <alignment horizontal="center"/>
    </xf>
    <xf numFmtId="1" fontId="19" fillId="0" borderId="0" xfId="0" applyNumberFormat="1" applyFont="1" applyBorder="1" applyAlignment="1">
      <alignment horizontal="center"/>
    </xf>
    <xf numFmtId="1" fontId="19" fillId="0" borderId="0" xfId="0" applyNumberFormat="1" applyFont="1" applyFill="1" applyBorder="1" applyAlignment="1">
      <alignment horizontal="center"/>
    </xf>
    <xf numFmtId="3" fontId="19" fillId="0" borderId="0" xfId="0" applyNumberFormat="1" applyFont="1" applyBorder="1" applyAlignment="1">
      <alignment horizontal="center"/>
    </xf>
    <xf numFmtId="3" fontId="19" fillId="0" borderId="0" xfId="0" applyNumberFormat="1" applyFont="1" applyFill="1" applyBorder="1" applyAlignment="1">
      <alignment horizontal="center"/>
    </xf>
    <xf numFmtId="0" fontId="19" fillId="0" borderId="0" xfId="0" quotePrefix="1" applyFont="1" applyBorder="1" applyAlignment="1">
      <alignment horizontal="center"/>
    </xf>
    <xf numFmtId="3" fontId="4" fillId="0" borderId="0" xfId="0" applyNumberFormat="1" applyFont="1" applyFill="1" applyBorder="1" applyAlignment="1"/>
    <xf numFmtId="0" fontId="31" fillId="0" borderId="0" xfId="0" applyFont="1" applyBorder="1"/>
    <xf numFmtId="1" fontId="4" fillId="0" borderId="0" xfId="0" applyNumberFormat="1" applyFont="1" applyFill="1" applyAlignment="1">
      <alignment horizontal="right" vertical="center"/>
    </xf>
    <xf numFmtId="1" fontId="4" fillId="6" borderId="7" xfId="0" quotePrefix="1" applyNumberFormat="1" applyFont="1" applyFill="1" applyBorder="1" applyAlignment="1">
      <alignment horizontal="center"/>
    </xf>
    <xf numFmtId="169" fontId="11" fillId="0" borderId="0" xfId="0" applyNumberFormat="1" applyFont="1" applyFill="1" applyAlignment="1">
      <alignment horizontal="right"/>
    </xf>
    <xf numFmtId="2" fontId="11" fillId="0" borderId="0" xfId="0" applyNumberFormat="1" applyFont="1" applyFill="1" applyAlignment="1">
      <alignment horizontal="right"/>
    </xf>
    <xf numFmtId="3" fontId="11" fillId="0" borderId="0" xfId="0" applyNumberFormat="1" applyFont="1" applyFill="1" applyAlignment="1">
      <alignment horizontal="right"/>
    </xf>
    <xf numFmtId="0" fontId="122" fillId="0" borderId="0" xfId="0" applyFont="1" applyBorder="1" applyAlignment="1">
      <alignment vertical="center" wrapText="1"/>
    </xf>
    <xf numFmtId="0" fontId="122" fillId="0" borderId="0" xfId="0" applyFont="1" applyBorder="1" applyAlignment="1">
      <alignment horizontal="left"/>
    </xf>
    <xf numFmtId="0" fontId="0" fillId="0" borderId="0" xfId="0" applyBorder="1" applyAlignment="1">
      <alignment horizontal="left"/>
    </xf>
    <xf numFmtId="0" fontId="122" fillId="0" borderId="0" xfId="0" applyFont="1" applyBorder="1" applyAlignment="1">
      <alignment horizontal="left" wrapText="1"/>
    </xf>
    <xf numFmtId="0" fontId="122" fillId="0" borderId="0" xfId="0" applyFont="1" applyBorder="1"/>
    <xf numFmtId="0" fontId="128" fillId="0" borderId="0" xfId="3" applyFont="1" applyBorder="1" applyAlignment="1">
      <alignment wrapText="1"/>
    </xf>
    <xf numFmtId="0" fontId="131" fillId="0" borderId="0" xfId="0" applyFont="1" applyFill="1" applyBorder="1" applyAlignment="1">
      <alignment horizontal="center" vertical="center"/>
    </xf>
    <xf numFmtId="0" fontId="122" fillId="0" borderId="0" xfId="0" applyFont="1" applyAlignment="1">
      <alignment horizontal="left" wrapText="1"/>
    </xf>
    <xf numFmtId="0" fontId="129" fillId="5" borderId="0" xfId="0" applyFont="1" applyFill="1" applyBorder="1" applyAlignment="1">
      <alignment horizontal="center" vertical="center"/>
    </xf>
    <xf numFmtId="0" fontId="128" fillId="0" borderId="0" xfId="3" applyFont="1" applyBorder="1" applyAlignment="1">
      <alignment horizontal="left" wrapText="1"/>
    </xf>
    <xf numFmtId="0" fontId="128" fillId="0" borderId="0" xfId="3" applyFont="1" applyBorder="1" applyAlignment="1">
      <alignment horizontal="left" vertical="top" wrapText="1"/>
    </xf>
    <xf numFmtId="0" fontId="128" fillId="0" borderId="0" xfId="3" applyFont="1" applyBorder="1" applyAlignment="1">
      <alignment horizontal="left" vertical="center" wrapText="1"/>
    </xf>
    <xf numFmtId="0" fontId="129" fillId="5" borderId="25" xfId="0" applyFont="1" applyFill="1" applyBorder="1" applyAlignment="1">
      <alignment horizontal="center" vertical="center"/>
    </xf>
    <xf numFmtId="0" fontId="129" fillId="5" borderId="31" xfId="0" applyFont="1" applyFill="1" applyBorder="1" applyAlignment="1">
      <alignment horizontal="center" vertical="center"/>
    </xf>
    <xf numFmtId="0" fontId="120" fillId="0" borderId="0" xfId="0" applyFont="1" applyBorder="1" applyAlignment="1">
      <alignment horizontal="left" wrapText="1"/>
    </xf>
    <xf numFmtId="0" fontId="122" fillId="0" borderId="0" xfId="0" applyFont="1" applyBorder="1" applyAlignment="1">
      <alignment horizontal="left" wrapText="1"/>
    </xf>
    <xf numFmtId="0" fontId="0" fillId="0" borderId="0" xfId="0" applyBorder="1" applyAlignment="1"/>
    <xf numFmtId="0" fontId="122" fillId="6" borderId="0" xfId="0" applyFont="1" applyFill="1" applyBorder="1" applyAlignment="1">
      <alignment vertical="center"/>
    </xf>
    <xf numFmtId="0" fontId="122" fillId="6" borderId="32" xfId="0" applyFont="1" applyFill="1" applyBorder="1" applyAlignment="1">
      <alignment vertical="center"/>
    </xf>
    <xf numFmtId="0" fontId="122" fillId="6" borderId="33" xfId="0" applyFont="1" applyFill="1" applyBorder="1" applyAlignment="1">
      <alignment vertical="center"/>
    </xf>
    <xf numFmtId="0" fontId="128" fillId="6" borderId="33" xfId="3" applyFont="1" applyFill="1" applyBorder="1" applyAlignment="1">
      <alignment horizontal="left" vertical="center" wrapText="1"/>
    </xf>
    <xf numFmtId="0" fontId="128" fillId="6" borderId="33" xfId="3" applyFont="1" applyFill="1" applyBorder="1" applyAlignment="1">
      <alignment horizontal="left" wrapText="1"/>
    </xf>
    <xf numFmtId="0" fontId="9" fillId="5" borderId="0" xfId="0" applyFont="1" applyFill="1" applyAlignment="1">
      <alignment horizontal="center" vertical="center" wrapText="1"/>
    </xf>
    <xf numFmtId="0" fontId="4" fillId="0" borderId="0" xfId="0" applyFont="1" applyAlignment="1">
      <alignment horizontal="left" wrapText="1"/>
    </xf>
    <xf numFmtId="0" fontId="11" fillId="0" borderId="0" xfId="0" applyFont="1" applyAlignment="1">
      <alignment horizontal="left" wrapText="1"/>
    </xf>
    <xf numFmtId="0" fontId="9" fillId="5" borderId="0" xfId="0" applyFont="1" applyFill="1" applyAlignment="1">
      <alignment horizontal="center" vertical="center"/>
    </xf>
    <xf numFmtId="0" fontId="9" fillId="5" borderId="8" xfId="0" applyFont="1" applyFill="1" applyBorder="1" applyAlignment="1">
      <alignment horizontal="center" vertical="center" wrapText="1"/>
    </xf>
    <xf numFmtId="0" fontId="98" fillId="0" borderId="0" xfId="0" applyFont="1" applyAlignment="1">
      <alignment horizontal="left" wrapText="1"/>
    </xf>
    <xf numFmtId="0" fontId="4" fillId="0" borderId="0" xfId="0" applyFont="1" applyAlignment="1">
      <alignment horizontal="left" vertical="top" wrapText="1"/>
    </xf>
    <xf numFmtId="0" fontId="11" fillId="0" borderId="0" xfId="0" applyFont="1" applyAlignment="1">
      <alignment horizontal="left" vertical="top" wrapText="1"/>
    </xf>
    <xf numFmtId="0" fontId="9" fillId="5" borderId="0" xfId="0" applyFont="1" applyFill="1" applyAlignment="1">
      <alignment horizontal="right"/>
    </xf>
    <xf numFmtId="0" fontId="4" fillId="6" borderId="0" xfId="0" applyFont="1" applyFill="1" applyAlignment="1">
      <alignment horizontal="center" vertical="center" wrapText="1"/>
    </xf>
    <xf numFmtId="0" fontId="4" fillId="0" borderId="0" xfId="0" applyFont="1" applyAlignment="1">
      <alignment horizontal="center" vertical="center" wrapText="1"/>
    </xf>
    <xf numFmtId="0" fontId="128" fillId="6" borderId="0" xfId="3" applyFont="1" applyFill="1" applyBorder="1" applyAlignment="1">
      <alignment horizontal="left" vertical="center" wrapText="1"/>
    </xf>
    <xf numFmtId="0" fontId="0" fillId="6" borderId="0" xfId="0" applyFill="1" applyBorder="1" applyAlignment="1">
      <alignment vertical="center"/>
    </xf>
    <xf numFmtId="0" fontId="120" fillId="0" borderId="0" xfId="0" applyFont="1" applyBorder="1"/>
    <xf numFmtId="0" fontId="120" fillId="0" borderId="0" xfId="0" applyFont="1" applyBorder="1" applyAlignment="1">
      <alignment vertical="center"/>
    </xf>
    <xf numFmtId="0" fontId="128" fillId="0" borderId="0" xfId="3" applyFont="1" applyBorder="1" applyAlignment="1">
      <alignment vertical="center"/>
    </xf>
    <xf numFmtId="0" fontId="120" fillId="0" borderId="0" xfId="0" applyFont="1" applyBorder="1" applyAlignment="1">
      <alignment horizontal="left"/>
    </xf>
    <xf numFmtId="0" fontId="128" fillId="0" borderId="0" xfId="3" applyFont="1" applyBorder="1"/>
    <xf numFmtId="0" fontId="122" fillId="4" borderId="0" xfId="0" applyFont="1" applyFill="1" applyBorder="1" applyAlignment="1">
      <alignment vertical="center"/>
    </xf>
    <xf numFmtId="0" fontId="128" fillId="0" borderId="0" xfId="3" applyFont="1" applyBorder="1" applyAlignment="1">
      <alignment horizontal="left"/>
    </xf>
    <xf numFmtId="0" fontId="122" fillId="6" borderId="0" xfId="0" applyFont="1" applyFill="1" applyBorder="1"/>
    <xf numFmtId="0" fontId="120" fillId="0" borderId="0" xfId="0" applyFont="1" applyFill="1" applyBorder="1" applyAlignment="1">
      <alignment horizontal="left" vertical="center"/>
    </xf>
    <xf numFmtId="0" fontId="122" fillId="6" borderId="34" xfId="0" applyFont="1" applyFill="1" applyBorder="1" applyAlignment="1">
      <alignment vertical="center"/>
    </xf>
    <xf numFmtId="0" fontId="132" fillId="0" borderId="0" xfId="3" applyFont="1" applyFill="1"/>
    <xf numFmtId="0" fontId="134" fillId="0" borderId="0" xfId="0" applyFont="1"/>
    <xf numFmtId="0" fontId="134" fillId="0" borderId="0" xfId="0" applyFont="1" applyAlignment="1">
      <alignment vertical="center"/>
    </xf>
    <xf numFmtId="0" fontId="128" fillId="0" borderId="0" xfId="3" applyFont="1" applyFill="1" applyBorder="1" applyAlignment="1">
      <alignment horizontal="left" vertical="center" wrapText="1"/>
    </xf>
    <xf numFmtId="0" fontId="0" fillId="0" borderId="0" xfId="0" applyFill="1" applyBorder="1" applyAlignment="1">
      <alignment vertical="center"/>
    </xf>
    <xf numFmtId="0" fontId="122" fillId="0" borderId="0" xfId="0" applyFont="1" applyFill="1" applyBorder="1" applyAlignment="1">
      <alignment vertical="center"/>
    </xf>
    <xf numFmtId="0" fontId="122" fillId="0" borderId="0" xfId="0" applyFont="1" applyFill="1" applyBorder="1"/>
    <xf numFmtId="0" fontId="129" fillId="5" borderId="35" xfId="0" applyFont="1" applyFill="1" applyBorder="1" applyAlignment="1">
      <alignment horizontal="center" vertical="center"/>
    </xf>
    <xf numFmtId="0" fontId="0" fillId="0" borderId="35" xfId="0" applyBorder="1"/>
    <xf numFmtId="0" fontId="129" fillId="5" borderId="36" xfId="0" applyFont="1" applyFill="1" applyBorder="1" applyAlignment="1">
      <alignment horizontal="center" vertical="center"/>
    </xf>
    <xf numFmtId="0" fontId="122" fillId="0" borderId="35" xfId="0" applyFont="1" applyFill="1" applyBorder="1" applyAlignment="1">
      <alignment vertical="center"/>
    </xf>
    <xf numFmtId="0" fontId="122" fillId="0" borderId="35" xfId="0" applyFont="1" applyBorder="1"/>
    <xf numFmtId="0" fontId="122" fillId="4" borderId="35" xfId="0" applyFont="1" applyFill="1" applyBorder="1" applyAlignment="1">
      <alignment vertical="center"/>
    </xf>
    <xf numFmtId="0" fontId="122" fillId="0" borderId="35" xfId="0" applyFont="1" applyBorder="1" applyAlignment="1">
      <alignment horizontal="left" wrapText="1"/>
    </xf>
    <xf numFmtId="0" fontId="120" fillId="0" borderId="35" xfId="0" applyFont="1" applyBorder="1" applyAlignment="1">
      <alignment horizontal="left" wrapText="1"/>
    </xf>
    <xf numFmtId="0" fontId="128" fillId="0" borderId="35" xfId="3" applyFont="1" applyBorder="1" applyAlignment="1">
      <alignment horizontal="left" wrapText="1"/>
    </xf>
    <xf numFmtId="0" fontId="128" fillId="0" borderId="35" xfId="3" applyFont="1" applyBorder="1" applyAlignment="1">
      <alignment horizontal="left" vertical="top" wrapText="1"/>
    </xf>
    <xf numFmtId="0" fontId="128" fillId="0" borderId="35" xfId="3" applyFont="1" applyBorder="1" applyAlignment="1">
      <alignment wrapText="1"/>
    </xf>
    <xf numFmtId="0" fontId="122" fillId="0" borderId="35" xfId="0" applyFont="1" applyBorder="1" applyAlignment="1">
      <alignment horizontal="left"/>
    </xf>
    <xf numFmtId="0" fontId="63" fillId="0" borderId="0" xfId="1" applyNumberFormat="1" applyFont="1" applyFill="1" applyBorder="1" applyAlignment="1">
      <alignment vertical="center"/>
    </xf>
    <xf numFmtId="49" fontId="6" fillId="5" borderId="0" xfId="0" applyNumberFormat="1" applyFont="1" applyFill="1" applyBorder="1" applyAlignment="1">
      <alignment vertical="top" wrapText="1"/>
    </xf>
    <xf numFmtId="49" fontId="48" fillId="6" borderId="0" xfId="1" applyNumberFormat="1" applyFont="1" applyFill="1" applyBorder="1" applyAlignment="1">
      <alignment vertical="top" wrapText="1"/>
    </xf>
    <xf numFmtId="49" fontId="48" fillId="0" borderId="0" xfId="1" applyNumberFormat="1" applyFont="1" applyFill="1" applyBorder="1" applyAlignment="1">
      <alignment vertical="top" wrapText="1"/>
    </xf>
    <xf numFmtId="49" fontId="11" fillId="4" borderId="0" xfId="1" applyNumberFormat="1" applyFont="1" applyFill="1" applyBorder="1" applyAlignment="1">
      <alignment vertical="top" wrapText="1"/>
    </xf>
    <xf numFmtId="49" fontId="48" fillId="5" borderId="0" xfId="1" applyNumberFormat="1" applyFont="1" applyFill="1" applyBorder="1" applyAlignment="1">
      <alignment vertical="top" wrapText="1"/>
    </xf>
    <xf numFmtId="49" fontId="11" fillId="4" borderId="0" xfId="1" applyNumberFormat="1" applyFont="1" applyFill="1" applyBorder="1" applyAlignment="1">
      <alignment horizontal="left" vertical="center" wrapText="1"/>
    </xf>
    <xf numFmtId="0" fontId="0" fillId="0" borderId="0" xfId="0" applyFill="1" applyAlignment="1">
      <alignment wrapText="1"/>
    </xf>
    <xf numFmtId="49" fontId="49" fillId="5" borderId="0" xfId="0" applyNumberFormat="1" applyFont="1" applyFill="1" applyBorder="1" applyAlignment="1">
      <alignment vertical="top" wrapText="1"/>
    </xf>
    <xf numFmtId="49" fontId="10" fillId="0" borderId="29" xfId="1" applyNumberFormat="1" applyFont="1" applyFill="1" applyBorder="1" applyAlignment="1">
      <alignment vertical="top"/>
    </xf>
    <xf numFmtId="49" fontId="11" fillId="0" borderId="29" xfId="1" applyNumberFormat="1" applyFont="1" applyFill="1" applyBorder="1" applyAlignment="1">
      <alignment vertical="top" wrapText="1"/>
    </xf>
    <xf numFmtId="49" fontId="48" fillId="0" borderId="29" xfId="1" applyNumberFormat="1" applyFont="1" applyFill="1" applyBorder="1" applyAlignment="1">
      <alignment vertical="top" wrapText="1"/>
    </xf>
    <xf numFmtId="0" fontId="11" fillId="0" borderId="0" xfId="0" applyFont="1" applyFill="1"/>
    <xf numFmtId="0" fontId="48" fillId="0" borderId="0" xfId="0" applyFont="1" applyAlignment="1">
      <alignment vertical="center" wrapText="1"/>
    </xf>
    <xf numFmtId="0" fontId="48" fillId="6" borderId="0" xfId="0" applyFont="1" applyFill="1" applyAlignment="1">
      <alignment vertical="center" wrapText="1"/>
    </xf>
    <xf numFmtId="173" fontId="4" fillId="0" borderId="0" xfId="12" applyNumberFormat="1" applyFont="1" applyAlignment="1">
      <alignment horizontal="left" vertical="top"/>
    </xf>
    <xf numFmtId="3" fontId="0" fillId="0" borderId="0" xfId="0" applyNumberFormat="1" applyFont="1" applyAlignment="1">
      <alignment horizontal="right" vertical="center"/>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1" fillId="6" borderId="17" xfId="0" applyFont="1" applyFill="1" applyBorder="1" applyAlignment="1">
      <alignment horizontal="center" vertical="center" wrapText="1"/>
    </xf>
    <xf numFmtId="0" fontId="11" fillId="6" borderId="16" xfId="0" applyFont="1" applyFill="1" applyBorder="1" applyAlignment="1">
      <alignment horizontal="center" vertical="center" wrapText="1"/>
    </xf>
    <xf numFmtId="3" fontId="11" fillId="6" borderId="17" xfId="0" applyNumberFormat="1" applyFont="1" applyFill="1" applyBorder="1" applyAlignment="1">
      <alignment horizontal="center" vertical="center" wrapText="1"/>
    </xf>
    <xf numFmtId="3" fontId="11" fillId="6" borderId="0" xfId="0" applyNumberFormat="1" applyFont="1" applyFill="1" applyAlignment="1">
      <alignment horizontal="center" vertical="center" wrapText="1"/>
    </xf>
    <xf numFmtId="3" fontId="11" fillId="0" borderId="17" xfId="0" applyNumberFormat="1" applyFont="1" applyBorder="1" applyAlignment="1">
      <alignment horizontal="center" vertical="center" wrapText="1"/>
    </xf>
    <xf numFmtId="3" fontId="11" fillId="0" borderId="0" xfId="0" applyNumberFormat="1" applyFont="1" applyAlignment="1">
      <alignment horizontal="center" vertical="center" wrapText="1"/>
    </xf>
    <xf numFmtId="0" fontId="10" fillId="6" borderId="18"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15" xfId="0" applyFont="1" applyFill="1" applyBorder="1" applyAlignment="1">
      <alignment horizontal="center" vertical="center"/>
    </xf>
    <xf numFmtId="0" fontId="137" fillId="0" borderId="0" xfId="0" applyFont="1"/>
    <xf numFmtId="0" fontId="138" fillId="0" borderId="0" xfId="3" applyFont="1" applyFill="1" applyBorder="1" applyAlignment="1">
      <alignment horizontal="left" vertical="center"/>
    </xf>
    <xf numFmtId="0" fontId="137" fillId="0" borderId="0" xfId="0" applyFont="1" applyFill="1" applyBorder="1" applyAlignment="1">
      <alignment horizontal="center"/>
    </xf>
    <xf numFmtId="0" fontId="140" fillId="0" borderId="0" xfId="0" applyFont="1" applyFill="1" applyBorder="1" applyAlignment="1">
      <alignment horizontal="center"/>
    </xf>
    <xf numFmtId="0" fontId="137" fillId="0" borderId="0" xfId="0" applyFont="1" applyBorder="1" applyAlignment="1">
      <alignment horizontal="center"/>
    </xf>
    <xf numFmtId="0" fontId="140" fillId="0" borderId="0" xfId="0" applyFont="1" applyBorder="1" applyAlignment="1">
      <alignment horizontal="center"/>
    </xf>
    <xf numFmtId="0" fontId="0" fillId="4" borderId="0" xfId="0" applyFill="1" applyAlignment="1">
      <alignment horizontal="left"/>
    </xf>
    <xf numFmtId="1" fontId="17" fillId="4" borderId="0" xfId="0" quotePrefix="1" applyNumberFormat="1" applyFont="1" applyFill="1" applyAlignment="1">
      <alignment horizontal="right" vertical="center"/>
    </xf>
    <xf numFmtId="4" fontId="17" fillId="4" borderId="0" xfId="0" applyNumberFormat="1" applyFont="1" applyFill="1" applyAlignment="1">
      <alignment horizontal="right" vertical="center" wrapText="1"/>
    </xf>
    <xf numFmtId="1" fontId="15" fillId="6" borderId="0" xfId="0" applyNumberFormat="1" applyFont="1" applyFill="1" applyAlignment="1">
      <alignment horizontal="right" vertical="center"/>
    </xf>
    <xf numFmtId="3" fontId="15" fillId="6" borderId="0" xfId="0" applyNumberFormat="1" applyFont="1" applyFill="1" applyAlignment="1">
      <alignment horizontal="right" vertical="center" wrapText="1"/>
    </xf>
    <xf numFmtId="49" fontId="8" fillId="6" borderId="0" xfId="3" applyNumberFormat="1" applyFill="1" applyBorder="1" applyAlignment="1">
      <alignment horizontal="right" vertical="top" wrapText="1"/>
    </xf>
    <xf numFmtId="0" fontId="0" fillId="0" borderId="0" xfId="0" applyFill="1" applyBorder="1"/>
    <xf numFmtId="169" fontId="4" fillId="0" borderId="0" xfId="0" applyNumberFormat="1" applyFont="1"/>
    <xf numFmtId="0" fontId="141" fillId="6" borderId="0" xfId="0" applyFont="1" applyFill="1"/>
    <xf numFmtId="49" fontId="141" fillId="0" borderId="0" xfId="1" applyNumberFormat="1" applyFont="1" applyFill="1" applyBorder="1" applyAlignment="1">
      <alignment horizontal="right" vertical="top"/>
    </xf>
    <xf numFmtId="49" fontId="141" fillId="6" borderId="0" xfId="1" applyNumberFormat="1" applyFont="1" applyFill="1" applyBorder="1" applyAlignment="1">
      <alignment horizontal="right" vertical="top"/>
    </xf>
    <xf numFmtId="49" fontId="141" fillId="0" borderId="0" xfId="1" applyNumberFormat="1" applyFont="1" applyFill="1" applyBorder="1" applyAlignment="1">
      <alignment vertical="top"/>
    </xf>
    <xf numFmtId="49" fontId="141" fillId="6" borderId="0" xfId="1" applyNumberFormat="1" applyFont="1" applyFill="1" applyBorder="1" applyAlignment="1">
      <alignment vertical="top"/>
    </xf>
    <xf numFmtId="49" fontId="141" fillId="0" borderId="29" xfId="1" applyNumberFormat="1" applyFont="1" applyFill="1" applyBorder="1" applyAlignment="1">
      <alignment vertical="top"/>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14" fillId="6" borderId="7" xfId="0" applyFont="1" applyFill="1" applyBorder="1" applyAlignment="1">
      <alignment vertical="top"/>
    </xf>
    <xf numFmtId="167" fontId="17" fillId="6" borderId="0" xfId="1" applyNumberFormat="1" applyFont="1" applyFill="1" applyAlignment="1">
      <alignment horizontal="right" vertical="center" indent="4"/>
    </xf>
    <xf numFmtId="167" fontId="17" fillId="0" borderId="0" xfId="1" applyNumberFormat="1" applyFont="1" applyFill="1" applyAlignment="1">
      <alignment horizontal="right" vertical="center" indent="4"/>
    </xf>
    <xf numFmtId="0" fontId="54" fillId="6" borderId="0" xfId="0" applyFont="1" applyFill="1" applyBorder="1"/>
    <xf numFmtId="0" fontId="98" fillId="0" borderId="0" xfId="0" applyFont="1" applyAlignment="1">
      <alignment wrapText="1"/>
    </xf>
    <xf numFmtId="0" fontId="0" fillId="0" borderId="0" xfId="0" applyAlignment="1">
      <alignment wrapText="1"/>
    </xf>
    <xf numFmtId="0" fontId="0" fillId="0" borderId="0" xfId="0" applyFont="1"/>
    <xf numFmtId="0" fontId="20" fillId="0" borderId="0" xfId="0" applyFont="1" applyAlignment="1">
      <alignment vertical="top" wrapText="1"/>
    </xf>
    <xf numFmtId="0" fontId="11" fillId="0" borderId="0" xfId="0" applyFont="1" applyAlignment="1">
      <alignment horizontal="left" vertical="top"/>
    </xf>
    <xf numFmtId="0" fontId="69" fillId="0" borderId="29" xfId="0" applyFont="1" applyBorder="1" applyAlignment="1">
      <alignment vertical="center" wrapText="1"/>
    </xf>
    <xf numFmtId="0" fontId="80" fillId="0" borderId="29" xfId="0" applyFont="1" applyBorder="1" applyAlignment="1">
      <alignment vertical="center" wrapText="1"/>
    </xf>
    <xf numFmtId="0" fontId="76" fillId="0" borderId="29" xfId="0" applyFont="1" applyBorder="1" applyAlignment="1">
      <alignment vertical="center" wrapText="1"/>
    </xf>
    <xf numFmtId="0" fontId="69" fillId="0" borderId="29" xfId="0" applyFont="1" applyBorder="1" applyAlignment="1">
      <alignment horizontal="center" vertical="center" wrapText="1"/>
    </xf>
    <xf numFmtId="0" fontId="69" fillId="0" borderId="29" xfId="0" applyFont="1" applyBorder="1" applyAlignment="1">
      <alignment horizontal="left" vertical="center" wrapText="1"/>
    </xf>
    <xf numFmtId="0" fontId="13" fillId="5" borderId="29" xfId="0" applyFont="1" applyFill="1" applyBorder="1" applyAlignment="1">
      <alignment vertical="center"/>
    </xf>
    <xf numFmtId="164" fontId="13" fillId="5" borderId="29" xfId="1" applyNumberFormat="1" applyFont="1" applyFill="1" applyBorder="1" applyAlignment="1">
      <alignment horizontal="right" vertical="center"/>
    </xf>
    <xf numFmtId="9" fontId="13" fillId="5" borderId="29" xfId="1" applyNumberFormat="1" applyFont="1" applyFill="1" applyBorder="1" applyAlignment="1">
      <alignment horizontal="right" vertical="center"/>
    </xf>
    <xf numFmtId="0" fontId="17" fillId="6" borderId="29" xfId="0" applyFont="1" applyFill="1" applyBorder="1" applyAlignment="1">
      <alignment horizontal="left" vertical="center"/>
    </xf>
    <xf numFmtId="166" fontId="61" fillId="6" borderId="29" xfId="1" applyNumberFormat="1" applyFont="1" applyFill="1" applyBorder="1" applyAlignment="1">
      <alignment horizontal="right" vertical="center"/>
    </xf>
    <xf numFmtId="166" fontId="17" fillId="6" borderId="29" xfId="1" applyNumberFormat="1" applyFont="1" applyFill="1" applyBorder="1" applyAlignment="1">
      <alignment horizontal="right" vertical="center"/>
    </xf>
    <xf numFmtId="0" fontId="15" fillId="0" borderId="29" xfId="0" applyFont="1" applyBorder="1" applyAlignment="1">
      <alignment horizontal="left" vertical="center"/>
    </xf>
    <xf numFmtId="9" fontId="17" fillId="0" borderId="29" xfId="2" applyFont="1" applyFill="1" applyBorder="1" applyAlignment="1">
      <alignment horizontal="center" vertical="center"/>
    </xf>
    <xf numFmtId="0" fontId="4" fillId="0" borderId="29" xfId="0" applyFont="1" applyBorder="1"/>
    <xf numFmtId="0" fontId="4" fillId="0" borderId="29" xfId="0" applyFont="1" applyBorder="1" applyAlignment="1">
      <alignment horizontal="right"/>
    </xf>
    <xf numFmtId="164" fontId="17" fillId="2" borderId="29" xfId="1" applyNumberFormat="1" applyFont="1" applyFill="1" applyBorder="1" applyAlignment="1">
      <alignment horizontal="left" vertical="center"/>
    </xf>
    <xf numFmtId="170" fontId="4" fillId="0" borderId="29" xfId="0" applyNumberFormat="1" applyFont="1" applyBorder="1"/>
    <xf numFmtId="170" fontId="17" fillId="0" borderId="29" xfId="0" applyNumberFormat="1" applyFont="1" applyBorder="1"/>
    <xf numFmtId="0" fontId="66" fillId="0" borderId="29" xfId="0" applyFont="1" applyBorder="1" applyAlignment="1">
      <alignment horizontal="left" vertical="center" wrapText="1"/>
    </xf>
    <xf numFmtId="170" fontId="66" fillId="0" borderId="29" xfId="0" applyNumberFormat="1" applyFont="1" applyBorder="1" applyAlignment="1">
      <alignment horizontal="right" vertical="center" wrapText="1"/>
    </xf>
    <xf numFmtId="165" fontId="66" fillId="0" borderId="29" xfId="0" applyNumberFormat="1" applyFont="1" applyBorder="1" applyAlignment="1">
      <alignment horizontal="right" vertical="center" wrapText="1"/>
    </xf>
    <xf numFmtId="171" fontId="66" fillId="0" borderId="29" xfId="0" applyNumberFormat="1" applyFont="1" applyBorder="1" applyAlignment="1">
      <alignment horizontal="right" vertical="center" wrapText="1"/>
    </xf>
    <xf numFmtId="0" fontId="0" fillId="4" borderId="29" xfId="0" applyFill="1" applyBorder="1"/>
    <xf numFmtId="170" fontId="4" fillId="4" borderId="29" xfId="0" applyNumberFormat="1" applyFont="1" applyFill="1" applyBorder="1" applyAlignment="1">
      <alignment horizontal="right" vertical="center" wrapText="1"/>
    </xf>
    <xf numFmtId="164" fontId="17" fillId="6" borderId="29" xfId="1" applyNumberFormat="1" applyFont="1" applyFill="1" applyBorder="1" applyAlignment="1">
      <alignment horizontal="left" vertical="center"/>
    </xf>
    <xf numFmtId="43" fontId="17" fillId="6" borderId="29" xfId="1" applyFont="1" applyFill="1" applyBorder="1" applyAlignment="1">
      <alignment horizontal="right" vertical="center"/>
    </xf>
    <xf numFmtId="164" fontId="17" fillId="6" borderId="29" xfId="1" applyNumberFormat="1" applyFont="1" applyFill="1" applyBorder="1" applyAlignment="1">
      <alignment horizontal="right" vertical="center"/>
    </xf>
    <xf numFmtId="173" fontId="11" fillId="6" borderId="29" xfId="12" applyNumberFormat="1" applyFont="1" applyFill="1" applyBorder="1" applyAlignment="1">
      <alignment horizontal="center" vertical="center" wrapText="1"/>
    </xf>
    <xf numFmtId="0" fontId="11" fillId="6" borderId="29" xfId="0" applyFont="1" applyFill="1" applyBorder="1" applyAlignment="1">
      <alignment horizontal="center" vertical="center" wrapText="1"/>
    </xf>
    <xf numFmtId="0" fontId="4" fillId="6" borderId="29" xfId="0" applyFont="1" applyFill="1" applyBorder="1" applyAlignment="1">
      <alignment vertical="center" wrapText="1"/>
    </xf>
    <xf numFmtId="0" fontId="4" fillId="0" borderId="29" xfId="0" applyFont="1" applyBorder="1" applyAlignment="1">
      <alignment vertical="center"/>
    </xf>
    <xf numFmtId="0" fontId="17" fillId="0" borderId="29" xfId="0" applyFont="1" applyBorder="1" applyAlignment="1">
      <alignment vertical="center" wrapText="1"/>
    </xf>
    <xf numFmtId="165" fontId="17" fillId="0" borderId="29" xfId="0" applyNumberFormat="1" applyFont="1" applyBorder="1" applyAlignment="1">
      <alignment horizontal="center" vertical="center"/>
    </xf>
    <xf numFmtId="0" fontId="11" fillId="6" borderId="29" xfId="0" applyFont="1" applyFill="1" applyBorder="1" applyAlignment="1">
      <alignment horizontal="right"/>
    </xf>
    <xf numFmtId="0" fontId="11" fillId="6" borderId="29" xfId="0" applyFont="1" applyFill="1" applyBorder="1" applyAlignment="1">
      <alignment horizontal="center"/>
    </xf>
    <xf numFmtId="0" fontId="17" fillId="0" borderId="29" xfId="0" applyFont="1" applyBorder="1" applyAlignment="1">
      <alignment horizontal="left" vertical="center" wrapText="1"/>
    </xf>
    <xf numFmtId="0" fontId="17" fillId="0" borderId="29" xfId="0" applyFont="1" applyBorder="1" applyAlignment="1">
      <alignment horizontal="center" vertical="center" wrapText="1"/>
    </xf>
    <xf numFmtId="0" fontId="17" fillId="0" borderId="29" xfId="0" applyFont="1" applyBorder="1" applyAlignment="1">
      <alignment horizontal="center" vertical="center"/>
    </xf>
    <xf numFmtId="2" fontId="17" fillId="0" borderId="29" xfId="0" applyNumberFormat="1" applyFont="1" applyBorder="1" applyAlignment="1">
      <alignment horizontal="center" vertical="center"/>
    </xf>
    <xf numFmtId="164" fontId="15" fillId="0" borderId="29" xfId="1" applyNumberFormat="1" applyFont="1" applyFill="1" applyBorder="1" applyAlignment="1">
      <alignment horizontal="center" vertical="center"/>
    </xf>
    <xf numFmtId="0" fontId="19" fillId="6" borderId="29" xfId="0" applyFont="1" applyFill="1" applyBorder="1"/>
    <xf numFmtId="164" fontId="19" fillId="6" borderId="29" xfId="0" applyNumberFormat="1" applyFont="1" applyFill="1" applyBorder="1"/>
    <xf numFmtId="0" fontId="19" fillId="6" borderId="7" xfId="0" applyFont="1" applyFill="1" applyBorder="1" applyAlignment="1">
      <alignment horizontal="left" vertical="center" wrapText="1"/>
    </xf>
    <xf numFmtId="3" fontId="19" fillId="6" borderId="7" xfId="0" applyNumberFormat="1" applyFont="1" applyFill="1" applyBorder="1" applyAlignment="1">
      <alignment horizontal="center" vertical="center" wrapText="1"/>
    </xf>
    <xf numFmtId="2" fontId="17" fillId="6" borderId="0" xfId="0" applyNumberFormat="1" applyFont="1" applyFill="1" applyAlignment="1">
      <alignment horizontal="right" vertical="center"/>
    </xf>
    <xf numFmtId="0" fontId="17" fillId="0" borderId="7" xfId="0" applyFont="1" applyBorder="1" applyAlignment="1">
      <alignment horizontal="right" vertical="center"/>
    </xf>
    <xf numFmtId="0" fontId="11" fillId="0" borderId="0" xfId="0" applyFont="1" applyAlignment="1">
      <alignment horizontal="right" vertical="center" wrapText="1"/>
    </xf>
    <xf numFmtId="0" fontId="11" fillId="6" borderId="0" xfId="0" applyFont="1" applyFill="1" applyAlignment="1">
      <alignment horizontal="right" vertical="center" wrapText="1"/>
    </xf>
    <xf numFmtId="2" fontId="4" fillId="6" borderId="0" xfId="0" applyNumberFormat="1" applyFont="1" applyFill="1" applyAlignment="1">
      <alignment horizontal="right"/>
    </xf>
    <xf numFmtId="0" fontId="11" fillId="6" borderId="13" xfId="0" applyFont="1" applyFill="1" applyBorder="1" applyAlignment="1">
      <alignment horizontal="right" vertical="center" wrapText="1"/>
    </xf>
    <xf numFmtId="2" fontId="4" fillId="6" borderId="13" xfId="0" applyNumberFormat="1" applyFont="1" applyFill="1" applyBorder="1" applyAlignment="1">
      <alignment horizontal="right"/>
    </xf>
    <xf numFmtId="0" fontId="4" fillId="6" borderId="13" xfId="0" applyFont="1" applyFill="1" applyBorder="1" applyAlignment="1">
      <alignment horizontal="right"/>
    </xf>
    <xf numFmtId="0" fontId="19" fillId="0" borderId="13" xfId="0" applyFont="1" applyBorder="1" applyAlignment="1">
      <alignment horizontal="right"/>
    </xf>
    <xf numFmtId="2" fontId="19" fillId="0" borderId="13" xfId="0" applyNumberFormat="1" applyFont="1" applyBorder="1" applyAlignment="1">
      <alignment horizontal="right"/>
    </xf>
    <xf numFmtId="0" fontId="13" fillId="5" borderId="0" xfId="0" applyFont="1" applyFill="1" applyAlignment="1">
      <alignment horizontal="center" vertical="center"/>
    </xf>
    <xf numFmtId="0" fontId="4" fillId="6" borderId="0" xfId="0" applyFont="1" applyFill="1" applyAlignment="1">
      <alignment horizontal="center" vertical="center" wrapText="1"/>
    </xf>
    <xf numFmtId="9" fontId="4" fillId="0" borderId="0" xfId="2" applyFont="1" applyAlignment="1">
      <alignment wrapText="1"/>
    </xf>
    <xf numFmtId="0" fontId="4" fillId="0" borderId="0" xfId="0" applyFont="1" applyAlignment="1">
      <alignment horizontal="left"/>
    </xf>
    <xf numFmtId="0" fontId="69" fillId="0" borderId="0" xfId="0" applyFont="1" applyAlignment="1">
      <alignment horizontal="left" vertical="center" wrapText="1"/>
    </xf>
    <xf numFmtId="49" fontId="146" fillId="0" borderId="0" xfId="1" applyNumberFormat="1" applyFont="1" applyFill="1" applyBorder="1" applyAlignment="1">
      <alignment vertical="top" wrapText="1"/>
    </xf>
    <xf numFmtId="0" fontId="146" fillId="0" borderId="0" xfId="0" applyFont="1" applyAlignment="1">
      <alignment horizontal="left" wrapText="1"/>
    </xf>
    <xf numFmtId="0" fontId="148" fillId="0" borderId="0" xfId="0" applyFont="1"/>
    <xf numFmtId="0" fontId="148" fillId="6" borderId="0" xfId="0" applyFont="1" applyFill="1"/>
    <xf numFmtId="10" fontId="4" fillId="0" borderId="0" xfId="2" applyNumberFormat="1" applyFont="1" applyAlignment="1">
      <alignment horizontal="center"/>
    </xf>
    <xf numFmtId="10" fontId="4" fillId="0" borderId="0" xfId="0" applyNumberFormat="1" applyFont="1" applyAlignment="1">
      <alignment horizontal="center"/>
    </xf>
    <xf numFmtId="10" fontId="4" fillId="6" borderId="1" xfId="2" applyNumberFormat="1" applyFont="1" applyFill="1" applyBorder="1" applyAlignment="1">
      <alignment horizontal="center"/>
    </xf>
    <xf numFmtId="10" fontId="4" fillId="6" borderId="1" xfId="2" applyNumberFormat="1" applyFont="1" applyFill="1" applyBorder="1" applyAlignment="1">
      <alignment horizontal="center" vertical="center" wrapText="1"/>
    </xf>
    <xf numFmtId="10" fontId="4" fillId="6" borderId="7" xfId="0" applyNumberFormat="1" applyFont="1" applyFill="1" applyBorder="1" applyAlignment="1">
      <alignment horizontal="center"/>
    </xf>
    <xf numFmtId="0" fontId="150" fillId="0" borderId="0" xfId="0" applyFont="1" applyAlignment="1">
      <alignment wrapText="1"/>
    </xf>
    <xf numFmtId="0" fontId="150" fillId="0" borderId="0" xfId="0" applyFont="1"/>
    <xf numFmtId="0" fontId="8" fillId="0" borderId="0" xfId="3"/>
    <xf numFmtId="0" fontId="150" fillId="6" borderId="0" xfId="0" applyFont="1" applyFill="1"/>
    <xf numFmtId="0" fontId="150" fillId="0" borderId="0" xfId="0" applyFont="1" applyFill="1"/>
    <xf numFmtId="0" fontId="8" fillId="0" borderId="0" xfId="3" applyFill="1" applyAlignment="1">
      <alignment horizontal="left" indent="1"/>
    </xf>
    <xf numFmtId="0" fontId="8" fillId="0" borderId="0" xfId="3" applyFill="1"/>
    <xf numFmtId="0" fontId="8" fillId="0" borderId="0" xfId="3" applyAlignment="1">
      <alignment horizontal="left"/>
    </xf>
    <xf numFmtId="0" fontId="4" fillId="6" borderId="34" xfId="0" applyFont="1" applyFill="1" applyBorder="1"/>
    <xf numFmtId="0" fontId="150" fillId="6" borderId="32" xfId="0" applyFont="1" applyFill="1" applyBorder="1"/>
    <xf numFmtId="0" fontId="150" fillId="6" borderId="0" xfId="0" applyFont="1" applyFill="1" applyBorder="1"/>
    <xf numFmtId="0" fontId="150" fillId="6" borderId="33" xfId="0" applyFont="1" applyFill="1" applyBorder="1"/>
    <xf numFmtId="0" fontId="150" fillId="6" borderId="34" xfId="0" applyFont="1" applyFill="1" applyBorder="1"/>
    <xf numFmtId="0" fontId="150" fillId="0" borderId="0" xfId="0" applyFont="1" applyFill="1" applyAlignment="1">
      <alignment wrapText="1"/>
    </xf>
    <xf numFmtId="44" fontId="4" fillId="0" borderId="0" xfId="12" applyFont="1"/>
    <xf numFmtId="44" fontId="4" fillId="0" borderId="0" xfId="0" applyNumberFormat="1" applyFont="1"/>
    <xf numFmtId="10" fontId="4" fillId="0" borderId="0" xfId="2" applyNumberFormat="1" applyFont="1"/>
    <xf numFmtId="0" fontId="4" fillId="0" borderId="0" xfId="0" applyFont="1" applyFill="1" applyAlignment="1">
      <alignment horizontal="right"/>
    </xf>
    <xf numFmtId="0" fontId="126" fillId="0" borderId="0" xfId="0" applyFont="1" applyAlignment="1">
      <alignment horizontal="left" vertical="top" wrapText="1"/>
    </xf>
    <xf numFmtId="0" fontId="125" fillId="5" borderId="0" xfId="0" applyFont="1" applyFill="1" applyAlignment="1">
      <alignment horizontal="center"/>
    </xf>
    <xf numFmtId="0" fontId="9" fillId="5" borderId="0" xfId="0" applyFont="1" applyFill="1" applyAlignment="1">
      <alignment horizontal="center"/>
    </xf>
    <xf numFmtId="0" fontId="150" fillId="0" borderId="0" xfId="0" applyFont="1" applyBorder="1" applyAlignment="1">
      <alignment wrapText="1"/>
    </xf>
    <xf numFmtId="9" fontId="4" fillId="0" borderId="0" xfId="2" quotePrefix="1" applyFont="1" applyAlignment="1">
      <alignment horizontal="center"/>
    </xf>
    <xf numFmtId="9" fontId="4" fillId="6" borderId="0" xfId="2" quotePrefix="1" applyFont="1" applyFill="1" applyAlignment="1">
      <alignment horizontal="center"/>
    </xf>
    <xf numFmtId="0" fontId="125" fillId="5" borderId="0" xfId="0" applyFont="1" applyFill="1" applyAlignment="1">
      <alignment horizontal="left"/>
    </xf>
    <xf numFmtId="0" fontId="137" fillId="0" borderId="0" xfId="0" applyFont="1" applyBorder="1"/>
    <xf numFmtId="9" fontId="4" fillId="0" borderId="0" xfId="2" applyFont="1" applyAlignment="1">
      <alignment vertical="center" wrapText="1"/>
    </xf>
    <xf numFmtId="9" fontId="4" fillId="6" borderId="0" xfId="2" applyFont="1" applyFill="1" applyAlignment="1">
      <alignment vertical="center" wrapText="1"/>
    </xf>
    <xf numFmtId="9" fontId="4" fillId="0" borderId="0" xfId="2" applyFont="1" applyAlignment="1">
      <alignment vertical="center"/>
    </xf>
    <xf numFmtId="4" fontId="4" fillId="0" borderId="0" xfId="0" applyNumberFormat="1" applyFont="1"/>
    <xf numFmtId="0" fontId="4" fillId="10" borderId="0" xfId="0" applyFont="1" applyFill="1"/>
    <xf numFmtId="0" fontId="150" fillId="10" borderId="34" xfId="0" applyFont="1" applyFill="1" applyBorder="1"/>
    <xf numFmtId="0" fontId="150" fillId="10" borderId="33" xfId="0" applyFont="1" applyFill="1" applyBorder="1"/>
    <xf numFmtId="3" fontId="18" fillId="0" borderId="0" xfId="0" applyNumberFormat="1" applyFont="1" applyAlignment="1">
      <alignment horizontal="center" vertical="center"/>
    </xf>
    <xf numFmtId="3" fontId="35" fillId="6" borderId="7" xfId="0" applyNumberFormat="1" applyFont="1" applyFill="1" applyBorder="1" applyAlignment="1">
      <alignment horizontal="center" vertical="center" wrapText="1"/>
    </xf>
    <xf numFmtId="0" fontId="18" fillId="0" borderId="0" xfId="0" applyFont="1" applyAlignment="1">
      <alignment horizontal="center" vertical="center"/>
    </xf>
    <xf numFmtId="0" fontId="18" fillId="6" borderId="0" xfId="0" applyFont="1" applyFill="1" applyAlignment="1">
      <alignment horizontal="center" vertical="center"/>
    </xf>
    <xf numFmtId="0" fontId="20" fillId="0" borderId="0" xfId="0" applyFont="1" applyFill="1" applyBorder="1"/>
    <xf numFmtId="3" fontId="4" fillId="0" borderId="0" xfId="0" applyNumberFormat="1" applyFont="1" applyFill="1"/>
    <xf numFmtId="0" fontId="13" fillId="5" borderId="0" xfId="0" applyFont="1" applyFill="1" applyAlignment="1">
      <alignment horizontal="center" vertical="center"/>
    </xf>
    <xf numFmtId="0" fontId="19" fillId="6" borderId="29" xfId="0" applyFont="1" applyFill="1" applyBorder="1" applyAlignment="1">
      <alignment horizontal="center"/>
    </xf>
    <xf numFmtId="3" fontId="4" fillId="0" borderId="7" xfId="0" applyNumberFormat="1" applyFont="1" applyBorder="1" applyAlignment="1">
      <alignment horizontal="left" indent="2"/>
    </xf>
    <xf numFmtId="164" fontId="151" fillId="0" borderId="0" xfId="1" applyNumberFormat="1" applyFont="1" applyFill="1" applyBorder="1" applyAlignment="1">
      <alignment horizontal="right" vertical="center"/>
    </xf>
    <xf numFmtId="0" fontId="10" fillId="4" borderId="0" xfId="0" applyFont="1" applyFill="1" applyAlignment="1">
      <alignment vertical="center" wrapText="1"/>
    </xf>
    <xf numFmtId="0" fontId="11" fillId="4" borderId="0" xfId="1" applyNumberFormat="1" applyFont="1" applyFill="1" applyBorder="1" applyAlignment="1">
      <alignment vertical="center"/>
    </xf>
    <xf numFmtId="0" fontId="11" fillId="4" borderId="0" xfId="0" applyFont="1" applyFill="1" applyAlignment="1">
      <alignment vertical="center" wrapText="1"/>
    </xf>
    <xf numFmtId="0" fontId="11" fillId="4" borderId="0" xfId="1" applyNumberFormat="1" applyFont="1" applyFill="1" applyBorder="1" applyAlignment="1">
      <alignment vertical="center" wrapText="1"/>
    </xf>
    <xf numFmtId="0" fontId="107" fillId="6" borderId="0" xfId="1" applyNumberFormat="1" applyFont="1" applyFill="1" applyAlignment="1">
      <alignment vertical="center"/>
    </xf>
    <xf numFmtId="0" fontId="63" fillId="4" borderId="0" xfId="1" applyNumberFormat="1" applyFont="1" applyFill="1" applyAlignment="1">
      <alignment vertical="center"/>
    </xf>
    <xf numFmtId="0" fontId="63" fillId="0" borderId="0" xfId="1" applyNumberFormat="1" applyFont="1" applyFill="1" applyAlignment="1">
      <alignment horizontal="right" vertical="center" indent="1"/>
    </xf>
    <xf numFmtId="0" fontId="4" fillId="0" borderId="37" xfId="0" applyFont="1" applyBorder="1"/>
    <xf numFmtId="0" fontId="11" fillId="0" borderId="37" xfId="1" applyNumberFormat="1" applyFont="1" applyFill="1" applyBorder="1" applyAlignment="1">
      <alignment vertical="center" wrapText="1"/>
    </xf>
    <xf numFmtId="0" fontId="11" fillId="0" borderId="37" xfId="1" applyNumberFormat="1" applyFont="1" applyFill="1" applyBorder="1" applyAlignment="1">
      <alignment vertical="center"/>
    </xf>
    <xf numFmtId="0" fontId="63" fillId="0" borderId="37" xfId="1" applyNumberFormat="1" applyFont="1" applyFill="1" applyBorder="1" applyAlignment="1">
      <alignment vertical="center"/>
    </xf>
    <xf numFmtId="0" fontId="152" fillId="5" borderId="0" xfId="0" applyFont="1" applyFill="1" applyAlignment="1">
      <alignment horizontal="center" vertical="center" wrapText="1"/>
    </xf>
    <xf numFmtId="0" fontId="150" fillId="0" borderId="0" xfId="0" applyFont="1" applyAlignment="1">
      <alignment horizontal="right"/>
    </xf>
    <xf numFmtId="0" fontId="11" fillId="0" borderId="0" xfId="0" applyFont="1" applyAlignment="1">
      <alignment horizontal="left" vertical="center" wrapText="1"/>
    </xf>
    <xf numFmtId="49" fontId="154" fillId="6" borderId="0" xfId="3" applyNumberFormat="1" applyFont="1" applyFill="1" applyBorder="1" applyAlignment="1">
      <alignment horizontal="right" vertical="top" wrapText="1"/>
    </xf>
    <xf numFmtId="49" fontId="10" fillId="5" borderId="0" xfId="0" applyNumberFormat="1" applyFont="1" applyFill="1" applyAlignment="1">
      <alignment horizontal="right" vertical="top" wrapText="1"/>
    </xf>
    <xf numFmtId="0" fontId="154" fillId="0" borderId="0" xfId="3" applyFont="1" applyAlignment="1">
      <alignment horizontal="right" vertical="top"/>
    </xf>
    <xf numFmtId="49" fontId="11" fillId="5" borderId="0" xfId="1" applyNumberFormat="1" applyFont="1" applyFill="1" applyBorder="1" applyAlignment="1">
      <alignment horizontal="right" vertical="top" wrapText="1"/>
    </xf>
    <xf numFmtId="49" fontId="154" fillId="0" borderId="0" xfId="3" applyNumberFormat="1" applyFont="1" applyFill="1" applyBorder="1" applyAlignment="1">
      <alignment horizontal="right" vertical="top" wrapText="1"/>
    </xf>
    <xf numFmtId="49" fontId="154" fillId="6" borderId="0" xfId="3" applyNumberFormat="1" applyFont="1" applyFill="1" applyAlignment="1">
      <alignment horizontal="right" vertical="top" wrapText="1"/>
    </xf>
    <xf numFmtId="49" fontId="155" fillId="0" borderId="0" xfId="1" applyNumberFormat="1" applyFont="1" applyFill="1" applyBorder="1" applyAlignment="1">
      <alignment horizontal="right" vertical="top" wrapText="1"/>
    </xf>
    <xf numFmtId="49" fontId="11" fillId="6" borderId="0" xfId="1" applyNumberFormat="1" applyFont="1" applyFill="1" applyBorder="1" applyAlignment="1">
      <alignment horizontal="right" vertical="top" wrapText="1"/>
    </xf>
    <xf numFmtId="49" fontId="154" fillId="5" borderId="0" xfId="3" applyNumberFormat="1" applyFont="1" applyFill="1" applyBorder="1" applyAlignment="1">
      <alignment horizontal="right" vertical="top" wrapText="1"/>
    </xf>
    <xf numFmtId="49" fontId="154" fillId="0" borderId="29" xfId="3" applyNumberFormat="1" applyFont="1" applyFill="1" applyBorder="1" applyAlignment="1">
      <alignment horizontal="right" vertical="top" wrapText="1"/>
    </xf>
    <xf numFmtId="0" fontId="11" fillId="6" borderId="7" xfId="0" applyFont="1" applyFill="1" applyBorder="1" applyAlignment="1">
      <alignment horizontal="left" vertical="center" wrapText="1"/>
    </xf>
    <xf numFmtId="49" fontId="11" fillId="6" borderId="0" xfId="1" applyNumberFormat="1" applyFont="1" applyFill="1" applyBorder="1" applyAlignment="1">
      <alignment horizontal="left" vertical="center" wrapText="1"/>
    </xf>
    <xf numFmtId="0" fontId="48" fillId="0" borderId="0" xfId="1" applyNumberFormat="1" applyFont="1" applyAlignment="1">
      <alignment vertical="center"/>
    </xf>
    <xf numFmtId="0" fontId="9" fillId="5" borderId="0" xfId="0" applyFont="1" applyFill="1" applyAlignment="1">
      <alignment vertical="center" wrapText="1"/>
    </xf>
    <xf numFmtId="0" fontId="9" fillId="5" borderId="0" xfId="0" applyFont="1" applyFill="1" applyAlignment="1">
      <alignment horizontal="left" vertical="center" wrapText="1"/>
    </xf>
    <xf numFmtId="0" fontId="92" fillId="5" borderId="0" xfId="0" applyFont="1" applyFill="1" applyAlignment="1">
      <alignment horizontal="left" vertical="center" wrapText="1"/>
    </xf>
    <xf numFmtId="0" fontId="11" fillId="0" borderId="0" xfId="0" applyFont="1" applyAlignment="1">
      <alignment horizontal="left" vertical="center" wrapText="1"/>
    </xf>
    <xf numFmtId="0" fontId="11" fillId="6" borderId="0" xfId="0" applyFont="1" applyFill="1" applyAlignment="1">
      <alignment horizontal="left" vertical="center" wrapText="1"/>
    </xf>
    <xf numFmtId="0" fontId="11" fillId="0" borderId="0" xfId="0" applyFont="1" applyFill="1" applyAlignment="1">
      <alignment horizontal="left" vertical="center" wrapText="1"/>
    </xf>
    <xf numFmtId="0" fontId="9" fillId="5" borderId="0" xfId="0" applyFont="1" applyFill="1" applyBorder="1" applyAlignment="1">
      <alignment horizontal="center" vertical="center"/>
    </xf>
    <xf numFmtId="0" fontId="158" fillId="0" borderId="0" xfId="0" applyFont="1"/>
    <xf numFmtId="0" fontId="160" fillId="0" borderId="0" xfId="0" applyFont="1" applyFill="1" applyBorder="1"/>
    <xf numFmtId="0" fontId="157" fillId="0" borderId="0" xfId="5" applyFont="1" applyFill="1" applyBorder="1" applyAlignment="1">
      <alignment horizontal="left" vertical="center" wrapText="1"/>
    </xf>
    <xf numFmtId="10" fontId="157" fillId="0" borderId="0" xfId="2" applyNumberFormat="1" applyFont="1" applyFill="1" applyBorder="1" applyAlignment="1">
      <alignment horizontal="right" vertical="center" wrapText="1"/>
    </xf>
    <xf numFmtId="0" fontId="158" fillId="0" borderId="0" xfId="5" applyFont="1" applyFill="1" applyBorder="1" applyAlignment="1">
      <alignment horizontal="left" vertical="center" wrapText="1"/>
    </xf>
    <xf numFmtId="10" fontId="158" fillId="0" borderId="0" xfId="2" applyNumberFormat="1" applyFont="1" applyFill="1" applyBorder="1" applyAlignment="1">
      <alignment horizontal="right" vertical="center" wrapText="1"/>
    </xf>
    <xf numFmtId="0" fontId="159" fillId="0" borderId="0" xfId="0" applyFont="1" applyFill="1" applyBorder="1" applyAlignment="1">
      <alignment horizontal="center"/>
    </xf>
    <xf numFmtId="0" fontId="159" fillId="0" borderId="0" xfId="0" applyFont="1" applyFill="1" applyBorder="1" applyAlignment="1">
      <alignment horizontal="center" vertical="center" wrapText="1"/>
    </xf>
    <xf numFmtId="2" fontId="4" fillId="0" borderId="0" xfId="0" applyNumberFormat="1" applyFont="1" applyFill="1" applyBorder="1"/>
    <xf numFmtId="0" fontId="158" fillId="0" borderId="0" xfId="0" applyFont="1" applyFill="1" applyBorder="1" applyAlignment="1">
      <alignment horizontal="center"/>
    </xf>
    <xf numFmtId="0" fontId="161" fillId="0" borderId="0" xfId="0" applyFont="1" applyFill="1" applyBorder="1" applyAlignment="1">
      <alignment horizontal="left" vertical="center"/>
    </xf>
    <xf numFmtId="9" fontId="4" fillId="0" borderId="0" xfId="0" applyNumberFormat="1" applyFont="1" applyFill="1" applyBorder="1"/>
    <xf numFmtId="0" fontId="158" fillId="0" borderId="0" xfId="0" applyFont="1" applyFill="1" applyBorder="1" applyAlignment="1">
      <alignment horizontal="left" vertical="center" wrapText="1"/>
    </xf>
    <xf numFmtId="169" fontId="4" fillId="0" borderId="0" xfId="0" applyNumberFormat="1" applyFont="1" applyAlignment="1">
      <alignment horizontal="right"/>
    </xf>
    <xf numFmtId="3" fontId="157" fillId="0" borderId="0" xfId="0" applyNumberFormat="1" applyFont="1" applyFill="1" applyAlignment="1">
      <alignment horizontal="right"/>
    </xf>
    <xf numFmtId="10" fontId="158" fillId="0" borderId="0" xfId="2" applyNumberFormat="1" applyFont="1"/>
    <xf numFmtId="0" fontId="4" fillId="6" borderId="0" xfId="0" applyFont="1" applyFill="1" applyAlignment="1">
      <alignment wrapText="1"/>
    </xf>
    <xf numFmtId="0" fontId="4" fillId="6" borderId="14" xfId="0" applyFont="1" applyFill="1" applyBorder="1" applyAlignment="1">
      <alignment wrapText="1"/>
    </xf>
    <xf numFmtId="0" fontId="46" fillId="5" borderId="0" xfId="0" applyFont="1" applyFill="1" applyAlignment="1">
      <alignment wrapText="1"/>
    </xf>
    <xf numFmtId="0" fontId="48" fillId="6" borderId="0" xfId="1" applyNumberFormat="1" applyFont="1" applyFill="1" applyBorder="1" applyAlignment="1">
      <alignment vertical="center" wrapText="1"/>
    </xf>
    <xf numFmtId="0" fontId="48" fillId="6" borderId="0" xfId="1" applyNumberFormat="1" applyFont="1" applyFill="1" applyAlignment="1">
      <alignment vertical="center" wrapText="1"/>
    </xf>
    <xf numFmtId="0" fontId="4" fillId="5" borderId="0" xfId="0" applyFont="1" applyFill="1" applyAlignment="1">
      <alignment wrapText="1"/>
    </xf>
    <xf numFmtId="0" fontId="4" fillId="0" borderId="37" xfId="0" applyFont="1" applyBorder="1" applyAlignment="1">
      <alignment wrapText="1"/>
    </xf>
    <xf numFmtId="0" fontId="4" fillId="6" borderId="0" xfId="0" applyFont="1" applyFill="1" applyAlignment="1">
      <alignment horizontal="left" vertical="center"/>
    </xf>
    <xf numFmtId="0" fontId="54" fillId="6" borderId="0" xfId="0" applyFont="1" applyFill="1" applyAlignment="1">
      <alignment horizontal="left" vertical="center"/>
    </xf>
    <xf numFmtId="0" fontId="4" fillId="6" borderId="14" xfId="0" applyFont="1" applyFill="1" applyBorder="1" applyAlignment="1">
      <alignment horizontal="left" vertical="center"/>
    </xf>
    <xf numFmtId="0" fontId="141" fillId="0" borderId="0" xfId="0" applyFont="1" applyAlignment="1">
      <alignment horizontal="left" vertical="center" wrapText="1"/>
    </xf>
    <xf numFmtId="0" fontId="141" fillId="4" borderId="0" xfId="0" applyFont="1" applyFill="1" applyAlignment="1">
      <alignment horizontal="left" vertical="center" wrapText="1"/>
    </xf>
    <xf numFmtId="0" fontId="141" fillId="6" borderId="0" xfId="0" applyFont="1" applyFill="1" applyAlignment="1">
      <alignment horizontal="left" vertical="center" wrapText="1"/>
    </xf>
    <xf numFmtId="0" fontId="141" fillId="0" borderId="0" xfId="0" applyFont="1" applyFill="1" applyAlignment="1">
      <alignment horizontal="left" vertical="center" wrapText="1"/>
    </xf>
    <xf numFmtId="0" fontId="141" fillId="0" borderId="0" xfId="0" applyFont="1" applyFill="1" applyBorder="1" applyAlignment="1">
      <alignment horizontal="left" vertical="center" wrapText="1"/>
    </xf>
    <xf numFmtId="0" fontId="141" fillId="6" borderId="0" xfId="0" applyFont="1" applyFill="1" applyBorder="1" applyAlignment="1">
      <alignment horizontal="left" vertical="center" wrapText="1"/>
    </xf>
    <xf numFmtId="0" fontId="141" fillId="0" borderId="37" xfId="0" applyFont="1" applyFill="1" applyBorder="1" applyAlignment="1">
      <alignment horizontal="left" vertical="center" wrapText="1"/>
    </xf>
    <xf numFmtId="0" fontId="19" fillId="0" borderId="37" xfId="0" applyFont="1" applyBorder="1" applyAlignment="1">
      <alignment horizontal="left" vertical="center"/>
    </xf>
    <xf numFmtId="0" fontId="11" fillId="6" borderId="0" xfId="1" applyNumberFormat="1" applyFont="1" applyFill="1" applyBorder="1" applyAlignment="1">
      <alignment horizontal="left" vertical="center" wrapText="1"/>
    </xf>
    <xf numFmtId="0" fontId="11" fillId="0" borderId="0" xfId="1" applyNumberFormat="1" applyFont="1" applyFill="1" applyBorder="1" applyAlignment="1">
      <alignment horizontal="left" vertical="center" wrapText="1"/>
    </xf>
    <xf numFmtId="16" fontId="11" fillId="0" borderId="0" xfId="1" applyNumberFormat="1" applyFont="1" applyAlignment="1">
      <alignment horizontal="left" vertical="center" wrapText="1"/>
    </xf>
    <xf numFmtId="0" fontId="11" fillId="6" borderId="0" xfId="1" applyNumberFormat="1" applyFont="1" applyFill="1" applyAlignment="1">
      <alignment horizontal="left" vertical="center" wrapText="1"/>
    </xf>
    <xf numFmtId="0" fontId="11" fillId="0" borderId="0" xfId="1" applyNumberFormat="1" applyFont="1" applyAlignment="1">
      <alignment horizontal="left" vertical="center" wrapText="1"/>
    </xf>
    <xf numFmtId="0" fontId="11" fillId="0" borderId="0" xfId="1" applyNumberFormat="1" applyFont="1" applyFill="1" applyAlignment="1">
      <alignment horizontal="left" vertical="center" wrapText="1"/>
    </xf>
    <xf numFmtId="0" fontId="11" fillId="4" borderId="0" xfId="1" applyNumberFormat="1" applyFont="1" applyFill="1" applyAlignment="1">
      <alignment horizontal="left" vertical="center" wrapText="1"/>
    </xf>
    <xf numFmtId="0" fontId="11" fillId="4" borderId="0" xfId="1" applyNumberFormat="1" applyFont="1" applyFill="1" applyBorder="1" applyAlignment="1">
      <alignment horizontal="left" vertical="center" wrapText="1"/>
    </xf>
    <xf numFmtId="0" fontId="11" fillId="4" borderId="0" xfId="0" applyFont="1" applyFill="1" applyAlignment="1">
      <alignment horizontal="left" vertical="center" wrapText="1"/>
    </xf>
    <xf numFmtId="0" fontId="11" fillId="0" borderId="37" xfId="1" applyNumberFormat="1" applyFont="1" applyFill="1" applyBorder="1" applyAlignment="1">
      <alignment horizontal="left" vertical="center" wrapText="1"/>
    </xf>
    <xf numFmtId="0" fontId="4" fillId="6" borderId="14" xfId="0" applyFont="1" applyFill="1" applyBorder="1" applyAlignment="1">
      <alignment horizontal="left" vertical="center" wrapText="1"/>
    </xf>
    <xf numFmtId="0" fontId="6" fillId="5" borderId="0" xfId="0" applyFont="1" applyFill="1" applyAlignment="1">
      <alignment horizontal="left" vertical="center" wrapText="1"/>
    </xf>
    <xf numFmtId="0" fontId="4" fillId="5" borderId="0" xfId="0" applyFont="1" applyFill="1" applyAlignment="1">
      <alignment horizontal="left" vertical="center" wrapText="1"/>
    </xf>
    <xf numFmtId="0" fontId="4" fillId="0" borderId="37" xfId="0" applyFont="1" applyBorder="1" applyAlignment="1">
      <alignment horizontal="left" vertical="center" wrapText="1"/>
    </xf>
    <xf numFmtId="0" fontId="46" fillId="5" borderId="0" xfId="1" applyNumberFormat="1" applyFont="1" applyFill="1" applyBorder="1" applyAlignment="1">
      <alignment horizontal="left" vertical="center" wrapText="1"/>
    </xf>
    <xf numFmtId="0" fontId="11" fillId="4" borderId="37" xfId="1" applyNumberFormat="1" applyFont="1" applyFill="1" applyBorder="1" applyAlignment="1">
      <alignment horizontal="left" vertical="center" wrapText="1"/>
    </xf>
    <xf numFmtId="0" fontId="49" fillId="5" borderId="0" xfId="0" applyFont="1" applyFill="1" applyAlignment="1">
      <alignment horizontal="left" vertical="center" wrapText="1"/>
    </xf>
    <xf numFmtId="0" fontId="63" fillId="6" borderId="0" xfId="1" applyNumberFormat="1" applyFont="1" applyFill="1" applyBorder="1" applyAlignment="1">
      <alignment horizontal="left" vertical="center" wrapText="1"/>
    </xf>
    <xf numFmtId="0" fontId="11" fillId="0" borderId="0" xfId="0" applyFont="1" applyAlignment="1">
      <alignment horizontal="left" vertical="center" wrapText="1"/>
    </xf>
    <xf numFmtId="0" fontId="11" fillId="6" borderId="0" xfId="0" applyFont="1" applyFill="1" applyAlignment="1">
      <alignment horizontal="left" vertical="center" wrapText="1"/>
    </xf>
    <xf numFmtId="0" fontId="11" fillId="0" borderId="0" xfId="0" applyFont="1" applyAlignment="1">
      <alignment horizontal="left" vertical="center" wrapText="1"/>
    </xf>
    <xf numFmtId="0" fontId="11" fillId="6" borderId="0" xfId="0" applyFont="1" applyFill="1" applyAlignment="1">
      <alignment horizontal="left" vertical="center" wrapText="1"/>
    </xf>
    <xf numFmtId="0" fontId="163" fillId="6" borderId="0" xfId="1" applyNumberFormat="1" applyFont="1" applyFill="1" applyAlignment="1">
      <alignment horizontal="left" vertical="center" wrapText="1"/>
    </xf>
    <xf numFmtId="0" fontId="163" fillId="0" borderId="0" xfId="1" applyNumberFormat="1" applyFont="1" applyAlignment="1">
      <alignment horizontal="left" vertical="center" wrapText="1"/>
    </xf>
    <xf numFmtId="0" fontId="163" fillId="0" borderId="0" xfId="1" applyNumberFormat="1" applyFont="1" applyFill="1" applyAlignment="1">
      <alignment horizontal="left" vertical="center" wrapText="1"/>
    </xf>
    <xf numFmtId="0" fontId="141" fillId="6" borderId="0" xfId="1" applyNumberFormat="1" applyFont="1" applyFill="1" applyBorder="1" applyAlignment="1">
      <alignment horizontal="left" vertical="center" wrapText="1"/>
    </xf>
    <xf numFmtId="0" fontId="141" fillId="0" borderId="0" xfId="1" applyNumberFormat="1" applyFont="1" applyFill="1" applyBorder="1" applyAlignment="1">
      <alignment horizontal="left" vertical="center" wrapText="1"/>
    </xf>
    <xf numFmtId="0" fontId="163" fillId="6" borderId="0" xfId="0" applyFont="1" applyFill="1" applyAlignment="1">
      <alignment horizontal="left" vertical="center" wrapText="1"/>
    </xf>
    <xf numFmtId="0" fontId="91" fillId="6" borderId="0" xfId="1" applyNumberFormat="1" applyFont="1" applyFill="1" applyBorder="1" applyAlignment="1">
      <alignment horizontal="left" vertical="center" wrapText="1"/>
    </xf>
    <xf numFmtId="0" fontId="91" fillId="6" borderId="0" xfId="1" applyNumberFormat="1" applyFont="1" applyFill="1" applyAlignment="1">
      <alignment horizontal="left" vertical="center" wrapText="1"/>
    </xf>
    <xf numFmtId="0" fontId="91" fillId="0" borderId="0" xfId="1" applyNumberFormat="1" applyFont="1" applyFill="1" applyAlignment="1">
      <alignment horizontal="left" vertical="center" wrapText="1"/>
    </xf>
    <xf numFmtId="0" fontId="164" fillId="6" borderId="0" xfId="1" applyNumberFormat="1" applyFont="1" applyFill="1" applyBorder="1" applyAlignment="1">
      <alignment horizontal="left" vertical="center" wrapText="1"/>
    </xf>
    <xf numFmtId="0" fontId="91" fillId="0" borderId="0" xfId="1" applyNumberFormat="1" applyFont="1" applyFill="1" applyBorder="1" applyAlignment="1">
      <alignment horizontal="left" vertical="center" wrapText="1"/>
    </xf>
    <xf numFmtId="0" fontId="91" fillId="0" borderId="0" xfId="1" applyNumberFormat="1" applyFont="1" applyAlignment="1">
      <alignment horizontal="left" vertical="center" wrapText="1"/>
    </xf>
    <xf numFmtId="0" fontId="91" fillId="6" borderId="0" xfId="0" applyFont="1" applyFill="1" applyAlignment="1">
      <alignment horizontal="left" vertical="center" wrapText="1"/>
    </xf>
    <xf numFmtId="0" fontId="91" fillId="0" borderId="0" xfId="0" applyFont="1" applyAlignment="1">
      <alignment horizontal="left" vertical="center" wrapText="1"/>
    </xf>
    <xf numFmtId="0" fontId="91" fillId="0" borderId="0" xfId="0" applyFont="1" applyFill="1" applyAlignment="1">
      <alignment horizontal="left" vertical="center" wrapText="1"/>
    </xf>
    <xf numFmtId="0" fontId="91" fillId="4" borderId="0" xfId="0" applyFont="1" applyFill="1" applyAlignment="1">
      <alignment horizontal="left" vertical="center" wrapText="1"/>
    </xf>
    <xf numFmtId="0" fontId="91" fillId="4" borderId="0" xfId="1" applyNumberFormat="1" applyFont="1" applyFill="1" applyBorder="1" applyAlignment="1">
      <alignment horizontal="left" vertical="center" wrapText="1"/>
    </xf>
    <xf numFmtId="0" fontId="91" fillId="4" borderId="37" xfId="1" applyNumberFormat="1" applyFont="1" applyFill="1" applyBorder="1" applyAlignment="1">
      <alignment horizontal="left" vertical="center" wrapText="1"/>
    </xf>
    <xf numFmtId="0" fontId="9" fillId="5" borderId="0" xfId="0" applyFont="1" applyFill="1" applyAlignment="1">
      <alignment horizontal="left" vertical="center" wrapText="1"/>
    </xf>
    <xf numFmtId="0" fontId="11" fillId="6" borderId="0" xfId="0" applyFont="1" applyFill="1" applyAlignment="1">
      <alignment horizontal="left" vertical="center" wrapText="1"/>
    </xf>
    <xf numFmtId="0" fontId="0" fillId="0" borderId="0" xfId="0" applyAlignment="1">
      <alignment vertical="center" wrapText="1"/>
    </xf>
    <xf numFmtId="0" fontId="156" fillId="6" borderId="0" xfId="3" applyNumberFormat="1" applyFont="1" applyFill="1" applyBorder="1" applyAlignment="1">
      <alignment horizontal="left" vertical="center" wrapText="1"/>
    </xf>
    <xf numFmtId="0" fontId="164" fillId="0" borderId="0" xfId="0" applyFont="1" applyFill="1" applyAlignment="1">
      <alignment horizontal="left" vertical="center"/>
    </xf>
    <xf numFmtId="0" fontId="165" fillId="0" borderId="0" xfId="0" applyFont="1" applyAlignment="1">
      <alignment horizontal="left" vertical="center"/>
    </xf>
    <xf numFmtId="0" fontId="11" fillId="6" borderId="14" xfId="0" applyFont="1" applyFill="1" applyBorder="1" applyAlignment="1">
      <alignment horizontal="left" vertical="center"/>
    </xf>
    <xf numFmtId="0" fontId="11" fillId="5" borderId="0" xfId="0" applyFont="1" applyFill="1" applyAlignment="1">
      <alignment horizontal="left" vertical="center"/>
    </xf>
    <xf numFmtId="0" fontId="11" fillId="5" borderId="0" xfId="1" applyNumberFormat="1" applyFont="1" applyFill="1" applyBorder="1" applyAlignment="1">
      <alignment horizontal="left" vertical="center"/>
    </xf>
    <xf numFmtId="0" fontId="48" fillId="5" borderId="0" xfId="0" applyFont="1" applyFill="1" applyAlignment="1">
      <alignment horizontal="left" vertical="center" wrapText="1"/>
    </xf>
    <xf numFmtId="0" fontId="11" fillId="4" borderId="0" xfId="1" applyNumberFormat="1" applyFont="1" applyFill="1" applyBorder="1" applyAlignment="1">
      <alignment horizontal="left" vertical="center"/>
    </xf>
    <xf numFmtId="0" fontId="162" fillId="6" borderId="0" xfId="3" applyNumberFormat="1" applyFont="1" applyFill="1" applyBorder="1" applyAlignment="1">
      <alignment horizontal="left" vertical="center" wrapText="1"/>
    </xf>
    <xf numFmtId="0" fontId="11" fillId="6" borderId="0" xfId="1" applyNumberFormat="1" applyFont="1" applyFill="1" applyBorder="1" applyAlignment="1">
      <alignment horizontal="left" vertical="center"/>
    </xf>
    <xf numFmtId="0" fontId="11" fillId="0" borderId="0" xfId="1" applyNumberFormat="1" applyFont="1" applyFill="1" applyBorder="1" applyAlignment="1">
      <alignment horizontal="left" vertical="center"/>
    </xf>
    <xf numFmtId="0" fontId="11" fillId="0" borderId="37" xfId="0" applyFont="1" applyBorder="1" applyAlignment="1">
      <alignment horizontal="left" vertical="center"/>
    </xf>
    <xf numFmtId="0" fontId="168" fillId="6" borderId="0" xfId="3" applyFont="1" applyFill="1" applyAlignment="1">
      <alignment vertical="center" wrapText="1"/>
    </xf>
    <xf numFmtId="0" fontId="169" fillId="0" borderId="0" xfId="3" applyFont="1" applyBorder="1" applyAlignment="1">
      <alignment vertical="center"/>
    </xf>
    <xf numFmtId="0" fontId="43" fillId="0" borderId="0" xfId="0" applyFont="1" applyAlignment="1">
      <alignment horizontal="left" vertical="top"/>
    </xf>
    <xf numFmtId="0" fontId="168" fillId="6" borderId="0" xfId="1" applyNumberFormat="1" applyFont="1" applyFill="1" applyAlignment="1">
      <alignment horizontal="left" vertical="center" wrapText="1"/>
    </xf>
    <xf numFmtId="0" fontId="168" fillId="4" borderId="0" xfId="1" applyNumberFormat="1" applyFont="1" applyFill="1" applyAlignment="1">
      <alignment horizontal="left" vertical="center" wrapText="1"/>
    </xf>
    <xf numFmtId="0" fontId="170" fillId="0" borderId="0" xfId="1" applyNumberFormat="1" applyFont="1" applyAlignment="1">
      <alignment horizontal="left" vertical="center" wrapText="1"/>
    </xf>
    <xf numFmtId="0" fontId="164" fillId="0" borderId="0" xfId="0" applyFont="1" applyAlignment="1">
      <alignment horizontal="left" vertical="center"/>
    </xf>
    <xf numFmtId="0" fontId="170" fillId="0" borderId="0" xfId="0" applyFont="1" applyAlignment="1">
      <alignment horizontal="left" vertical="center" wrapText="1"/>
    </xf>
    <xf numFmtId="0" fontId="170" fillId="6" borderId="0" xfId="0" applyFont="1" applyFill="1" applyAlignment="1">
      <alignment horizontal="left" vertical="center" wrapText="1"/>
    </xf>
    <xf numFmtId="0" fontId="54" fillId="6" borderId="0" xfId="0" applyFont="1" applyFill="1" applyAlignment="1">
      <alignment horizontal="left"/>
    </xf>
    <xf numFmtId="0" fontId="128" fillId="0" borderId="0" xfId="3" applyFont="1" applyBorder="1" applyAlignment="1">
      <alignment horizontal="left" wrapText="1"/>
    </xf>
    <xf numFmtId="0" fontId="128" fillId="0" borderId="0" xfId="3" applyFont="1" applyBorder="1" applyAlignment="1">
      <alignment horizontal="left" vertical="center" wrapText="1"/>
    </xf>
    <xf numFmtId="0" fontId="129" fillId="5" borderId="0" xfId="0" applyFont="1" applyFill="1" applyBorder="1" applyAlignment="1">
      <alignment horizontal="center" vertical="center"/>
    </xf>
    <xf numFmtId="0" fontId="122" fillId="0" borderId="0" xfId="0" applyFont="1" applyAlignment="1">
      <alignment horizontal="left" wrapText="1"/>
    </xf>
    <xf numFmtId="0" fontId="0" fillId="0" borderId="0" xfId="0" applyFont="1" applyAlignment="1">
      <alignment horizontal="left" vertical="center"/>
    </xf>
    <xf numFmtId="0" fontId="122" fillId="0" borderId="0" xfId="0" applyFont="1" applyBorder="1" applyAlignment="1">
      <alignment horizontal="left" wrapText="1"/>
    </xf>
    <xf numFmtId="0" fontId="128" fillId="0" borderId="0" xfId="3" applyFont="1" applyBorder="1" applyAlignment="1">
      <alignment horizontal="left" vertical="top" wrapText="1"/>
    </xf>
    <xf numFmtId="0" fontId="120" fillId="0" borderId="0" xfId="0" applyFont="1" applyBorder="1" applyAlignment="1">
      <alignment horizontal="left" wrapText="1"/>
    </xf>
    <xf numFmtId="0" fontId="9" fillId="5" borderId="37" xfId="0" applyFont="1" applyFill="1" applyBorder="1" applyAlignment="1">
      <alignment vertical="center" wrapText="1"/>
    </xf>
    <xf numFmtId="0" fontId="99" fillId="6" borderId="0" xfId="0" applyFont="1" applyFill="1" applyAlignment="1">
      <alignment horizontal="left"/>
    </xf>
    <xf numFmtId="0" fontId="9" fillId="5" borderId="0" xfId="0" applyFont="1" applyFill="1" applyAlignment="1">
      <alignment horizontal="left" vertical="center" wrapText="1"/>
    </xf>
    <xf numFmtId="0" fontId="9" fillId="5" borderId="0" xfId="0" applyFont="1" applyFill="1" applyAlignment="1">
      <alignment horizontal="center" vertical="center" wrapText="1"/>
    </xf>
    <xf numFmtId="0" fontId="11" fillId="0" borderId="0" xfId="0" applyFont="1" applyAlignment="1">
      <alignment horizontal="left" wrapText="1"/>
    </xf>
    <xf numFmtId="49" fontId="9" fillId="5" borderId="0" xfId="1" applyNumberFormat="1" applyFont="1" applyFill="1" applyBorder="1" applyAlignment="1">
      <alignment horizontal="left" vertical="top" wrapText="1"/>
    </xf>
    <xf numFmtId="49" fontId="141" fillId="6" borderId="0" xfId="1" applyNumberFormat="1" applyFont="1" applyFill="1" applyBorder="1" applyAlignment="1">
      <alignment horizontal="right" vertical="top"/>
    </xf>
    <xf numFmtId="49" fontId="141" fillId="0" borderId="0" xfId="1" applyNumberFormat="1" applyFont="1" applyFill="1" applyBorder="1" applyAlignment="1">
      <alignment horizontal="right" vertical="top"/>
    </xf>
    <xf numFmtId="0" fontId="92" fillId="5" borderId="0" xfId="0" applyFont="1" applyFill="1" applyAlignment="1">
      <alignment horizontal="left" vertical="center" wrapText="1"/>
    </xf>
    <xf numFmtId="49" fontId="9" fillId="5" borderId="0" xfId="0" applyNumberFormat="1" applyFont="1" applyFill="1" applyBorder="1" applyAlignment="1">
      <alignment vertical="top" wrapText="1"/>
    </xf>
    <xf numFmtId="0" fontId="48" fillId="6" borderId="0" xfId="0" applyFont="1" applyFill="1" applyAlignment="1">
      <alignment horizontal="left" vertical="center" wrapText="1"/>
    </xf>
    <xf numFmtId="0" fontId="167" fillId="6" borderId="0" xfId="0" applyFont="1" applyFill="1" applyAlignment="1">
      <alignment horizontal="left" vertical="center" wrapText="1"/>
    </xf>
    <xf numFmtId="0" fontId="11" fillId="0" borderId="23"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1" fillId="6" borderId="0" xfId="0" applyFont="1" applyFill="1" applyAlignment="1">
      <alignment horizontal="left" vertical="center" wrapText="1"/>
    </xf>
    <xf numFmtId="0" fontId="11" fillId="0" borderId="0" xfId="0" applyFont="1" applyFill="1" applyAlignment="1">
      <alignment horizontal="left" vertical="center" wrapText="1"/>
    </xf>
    <xf numFmtId="0" fontId="48" fillId="0" borderId="0" xfId="0" applyFont="1" applyFill="1" applyAlignment="1">
      <alignment horizontal="left" vertical="center" wrapText="1"/>
    </xf>
    <xf numFmtId="0" fontId="9" fillId="5" borderId="7" xfId="0" applyFont="1" applyFill="1" applyBorder="1" applyAlignment="1">
      <alignment horizontal="left" wrapText="1"/>
    </xf>
    <xf numFmtId="0" fontId="166" fillId="6" borderId="0" xfId="0" applyFont="1" applyFill="1" applyAlignment="1">
      <alignment horizontal="left" vertical="center" wrapText="1"/>
    </xf>
    <xf numFmtId="0" fontId="48" fillId="0" borderId="0" xfId="0" applyFont="1" applyAlignment="1">
      <alignment horizontal="left" vertical="center" wrapText="1"/>
    </xf>
    <xf numFmtId="0" fontId="0" fillId="0" borderId="0" xfId="0" applyAlignment="1">
      <alignment horizontal="left" vertical="center"/>
    </xf>
    <xf numFmtId="0" fontId="150" fillId="0" borderId="0" xfId="0" applyFont="1" applyBorder="1" applyAlignment="1">
      <alignment horizontal="left" wrapText="1"/>
    </xf>
    <xf numFmtId="0" fontId="9" fillId="5" borderId="34" xfId="0" applyFont="1" applyFill="1" applyBorder="1" applyAlignment="1">
      <alignment horizontal="center" vertical="center"/>
    </xf>
    <xf numFmtId="0" fontId="4" fillId="0" borderId="0" xfId="0" applyFont="1" applyAlignment="1">
      <alignment horizontal="left" wrapText="1"/>
    </xf>
    <xf numFmtId="0" fontId="13" fillId="0" borderId="0" xfId="0" applyFont="1" applyAlignment="1">
      <alignment horizontal="center" vertical="center" wrapText="1"/>
    </xf>
    <xf numFmtId="0" fontId="13" fillId="5" borderId="0" xfId="0" applyFont="1" applyFill="1" applyAlignment="1">
      <alignment horizontal="center" vertical="center" wrapText="1"/>
    </xf>
    <xf numFmtId="15" fontId="13" fillId="5" borderId="0" xfId="0" applyNumberFormat="1" applyFont="1" applyFill="1" applyAlignment="1">
      <alignment horizontal="center" vertical="center"/>
    </xf>
    <xf numFmtId="15" fontId="9" fillId="5" borderId="0" xfId="0" applyNumberFormat="1" applyFont="1" applyFill="1" applyAlignment="1">
      <alignment horizontal="center" vertical="center"/>
    </xf>
    <xf numFmtId="0" fontId="9" fillId="0" borderId="0" xfId="0" applyFont="1" applyFill="1" applyBorder="1" applyAlignment="1">
      <alignment horizontal="center" vertical="center"/>
    </xf>
    <xf numFmtId="15" fontId="13" fillId="5" borderId="16" xfId="0" applyNumberFormat="1" applyFont="1" applyFill="1" applyBorder="1" applyAlignment="1">
      <alignment horizontal="center" vertical="center"/>
    </xf>
    <xf numFmtId="15" fontId="13" fillId="5" borderId="17" xfId="0" applyNumberFormat="1" applyFont="1" applyFill="1" applyBorder="1" applyAlignment="1">
      <alignment horizontal="center" vertical="center"/>
    </xf>
    <xf numFmtId="0" fontId="19" fillId="0" borderId="13" xfId="0" applyFont="1" applyBorder="1" applyAlignment="1">
      <alignment horizontal="left" vertical="center" wrapText="1"/>
    </xf>
    <xf numFmtId="0" fontId="9" fillId="5" borderId="0" xfId="0" applyFont="1" applyFill="1" applyAlignment="1">
      <alignment horizontal="right"/>
    </xf>
    <xf numFmtId="0" fontId="20" fillId="0" borderId="0" xfId="0" applyFont="1" applyAlignment="1">
      <alignment horizontal="left" vertical="top" wrapText="1"/>
    </xf>
    <xf numFmtId="0" fontId="42" fillId="0" borderId="0" xfId="0" applyFont="1" applyAlignment="1">
      <alignment horizontal="left" vertical="center"/>
    </xf>
    <xf numFmtId="0" fontId="13" fillId="5" borderId="0" xfId="0" applyFont="1" applyFill="1" applyAlignment="1">
      <alignment horizontal="left" vertical="center"/>
    </xf>
    <xf numFmtId="0" fontId="114" fillId="6" borderId="0" xfId="0" applyFont="1" applyFill="1" applyBorder="1" applyAlignment="1">
      <alignment horizontal="left" vertical="center"/>
    </xf>
    <xf numFmtId="0" fontId="114" fillId="0" borderId="0" xfId="0" applyFont="1" applyFill="1" applyBorder="1" applyAlignment="1">
      <alignment horizontal="left" vertical="center" wrapText="1"/>
    </xf>
    <xf numFmtId="0" fontId="114" fillId="6" borderId="7" xfId="0" applyFont="1" applyFill="1" applyBorder="1" applyAlignment="1">
      <alignment horizontal="left" vertical="center"/>
    </xf>
    <xf numFmtId="15" fontId="9" fillId="5" borderId="2" xfId="0" applyNumberFormat="1" applyFont="1" applyFill="1" applyBorder="1" applyAlignment="1">
      <alignment horizontal="center" vertical="center"/>
    </xf>
    <xf numFmtId="15" fontId="9" fillId="5" borderId="3" xfId="0" applyNumberFormat="1" applyFont="1" applyFill="1" applyBorder="1" applyAlignment="1">
      <alignment horizontal="center" vertical="center"/>
    </xf>
    <xf numFmtId="0" fontId="4" fillId="0" borderId="0" xfId="0" applyFont="1" applyAlignment="1">
      <alignment horizontal="left"/>
    </xf>
    <xf numFmtId="15" fontId="13" fillId="5" borderId="3" xfId="0" applyNumberFormat="1" applyFont="1" applyFill="1" applyBorder="1" applyAlignment="1">
      <alignment horizontal="center" vertical="center"/>
    </xf>
    <xf numFmtId="15" fontId="13" fillId="5" borderId="2" xfId="0" applyNumberFormat="1" applyFont="1" applyFill="1" applyBorder="1" applyAlignment="1">
      <alignment horizontal="center" vertical="center"/>
    </xf>
    <xf numFmtId="15" fontId="13" fillId="5" borderId="0" xfId="0" applyNumberFormat="1" applyFont="1" applyFill="1" applyBorder="1" applyAlignment="1">
      <alignment horizontal="center" vertical="center"/>
    </xf>
    <xf numFmtId="0" fontId="9" fillId="5" borderId="0" xfId="0" applyFont="1" applyFill="1" applyAlignment="1">
      <alignment horizontal="center"/>
    </xf>
    <xf numFmtId="0" fontId="9" fillId="5" borderId="8" xfId="0" applyFont="1" applyFill="1" applyBorder="1" applyAlignment="1">
      <alignment horizontal="center"/>
    </xf>
    <xf numFmtId="0" fontId="9" fillId="5" borderId="9" xfId="5" applyFont="1" applyFill="1" applyBorder="1" applyAlignment="1">
      <alignment horizontal="center"/>
    </xf>
    <xf numFmtId="0" fontId="9" fillId="5" borderId="0" xfId="5" applyFont="1" applyFill="1" applyAlignment="1">
      <alignment horizontal="center"/>
    </xf>
    <xf numFmtId="0" fontId="9" fillId="5" borderId="8" xfId="5" applyFont="1" applyFill="1" applyBorder="1" applyAlignment="1">
      <alignment horizontal="center"/>
    </xf>
    <xf numFmtId="0" fontId="9" fillId="5" borderId="9" xfId="5" applyFont="1" applyFill="1" applyBorder="1" applyAlignment="1">
      <alignment horizontal="center" vertical="center" wrapText="1"/>
    </xf>
    <xf numFmtId="0" fontId="9" fillId="5" borderId="0" xfId="5" applyFont="1" applyFill="1" applyAlignment="1">
      <alignment horizontal="center" vertical="center" wrapText="1"/>
    </xf>
    <xf numFmtId="0" fontId="9" fillId="5" borderId="8" xfId="5" applyFont="1" applyFill="1" applyBorder="1" applyAlignment="1">
      <alignment horizontal="center" vertical="center" wrapText="1"/>
    </xf>
    <xf numFmtId="0" fontId="9" fillId="5" borderId="9" xfId="0" applyFont="1" applyFill="1" applyBorder="1" applyAlignment="1">
      <alignment horizontal="center" vertical="center" wrapText="1"/>
    </xf>
    <xf numFmtId="15" fontId="13" fillId="5" borderId="8" xfId="0" applyNumberFormat="1" applyFont="1" applyFill="1" applyBorder="1" applyAlignment="1">
      <alignment horizontal="center" vertical="center"/>
    </xf>
    <xf numFmtId="0" fontId="9" fillId="5" borderId="8" xfId="0" applyFont="1" applyFill="1" applyBorder="1" applyAlignment="1">
      <alignment horizontal="center" vertical="center" wrapText="1"/>
    </xf>
    <xf numFmtId="0" fontId="98" fillId="0" borderId="0" xfId="0" applyFont="1" applyAlignment="1">
      <alignment horizontal="left" wrapText="1"/>
    </xf>
    <xf numFmtId="0" fontId="147" fillId="0" borderId="0" xfId="0" applyFont="1" applyBorder="1" applyAlignment="1">
      <alignment horizontal="left" vertical="top" wrapText="1"/>
    </xf>
    <xf numFmtId="0" fontId="102" fillId="0" borderId="0" xfId="0" applyFont="1" applyBorder="1" applyAlignment="1">
      <alignment horizontal="left" vertical="top" wrapText="1"/>
    </xf>
    <xf numFmtId="0" fontId="67" fillId="5" borderId="0" xfId="0" applyFont="1" applyFill="1" applyAlignment="1">
      <alignment horizontal="center" vertical="center"/>
    </xf>
    <xf numFmtId="0" fontId="0" fillId="0" borderId="0" xfId="0" applyAlignment="1">
      <alignment horizontal="left" wrapText="1"/>
    </xf>
    <xf numFmtId="0" fontId="9" fillId="5" borderId="9" xfId="0" applyFont="1" applyFill="1" applyBorder="1" applyAlignment="1">
      <alignment horizontal="center"/>
    </xf>
    <xf numFmtId="0" fontId="9" fillId="5" borderId="0" xfId="0" applyFont="1" applyFill="1" applyBorder="1" applyAlignment="1">
      <alignment horizontal="center"/>
    </xf>
    <xf numFmtId="0" fontId="9" fillId="5" borderId="0" xfId="0" applyFont="1" applyFill="1" applyBorder="1" applyAlignment="1">
      <alignment horizontal="center" vertical="center"/>
    </xf>
    <xf numFmtId="0" fontId="23" fillId="0" borderId="0" xfId="0" applyFont="1" applyAlignment="1">
      <alignment horizontal="left" vertical="top" wrapText="1"/>
    </xf>
    <xf numFmtId="0" fontId="23"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42" fillId="0" borderId="0" xfId="0" applyFont="1" applyAlignment="1">
      <alignment horizontal="left" wrapText="1"/>
    </xf>
    <xf numFmtId="0" fontId="9" fillId="5" borderId="7" xfId="0" applyFont="1" applyFill="1" applyBorder="1" applyAlignment="1">
      <alignment horizontal="center" vertical="center" wrapText="1"/>
    </xf>
    <xf numFmtId="0" fontId="152" fillId="5" borderId="0" xfId="0" applyFont="1" applyFill="1" applyAlignment="1">
      <alignment horizontal="center" vertical="center" wrapText="1"/>
    </xf>
    <xf numFmtId="0" fontId="13" fillId="5" borderId="0" xfId="0" applyFont="1" applyFill="1" applyAlignment="1">
      <alignment horizontal="center" vertical="center"/>
    </xf>
    <xf numFmtId="0" fontId="13" fillId="5" borderId="8" xfId="0" applyFont="1" applyFill="1" applyBorder="1" applyAlignment="1">
      <alignment horizontal="center" vertical="center"/>
    </xf>
    <xf numFmtId="0" fontId="15" fillId="6" borderId="0" xfId="0" applyFont="1" applyFill="1" applyAlignment="1">
      <alignment horizontal="left" vertical="center" wrapText="1"/>
    </xf>
    <xf numFmtId="0" fontId="42" fillId="0" borderId="0" xfId="0" applyFont="1" applyAlignment="1">
      <alignment horizontal="left" vertical="center" wrapText="1"/>
    </xf>
    <xf numFmtId="0" fontId="15" fillId="0" borderId="0" xfId="0" applyFont="1" applyAlignment="1">
      <alignment vertical="center" wrapText="1"/>
    </xf>
    <xf numFmtId="0" fontId="20" fillId="0" borderId="4" xfId="0" applyFont="1" applyBorder="1" applyAlignment="1">
      <alignment horizontal="left" vertical="top" wrapText="1"/>
    </xf>
    <xf numFmtId="0" fontId="4" fillId="0" borderId="0" xfId="0" applyFont="1" applyAlignment="1">
      <alignment horizontal="left" vertical="top" wrapText="1"/>
    </xf>
    <xf numFmtId="0" fontId="60" fillId="7" borderId="0" xfId="0" applyFont="1" applyFill="1" applyAlignment="1">
      <alignment horizontal="center" vertical="center" wrapText="1"/>
    </xf>
    <xf numFmtId="0" fontId="80" fillId="0" borderId="29" xfId="0" applyFont="1" applyBorder="1" applyAlignment="1">
      <alignment horizontal="left" vertical="center" wrapText="1"/>
    </xf>
    <xf numFmtId="0" fontId="70" fillId="6" borderId="0" xfId="0" applyFont="1" applyFill="1" applyAlignment="1">
      <alignment horizontal="left" vertical="center" wrapText="1"/>
    </xf>
    <xf numFmtId="0" fontId="69" fillId="0" borderId="0" xfId="0" applyFont="1" applyAlignment="1">
      <alignment horizontal="left" vertical="center" wrapText="1"/>
    </xf>
    <xf numFmtId="0" fontId="69" fillId="6" borderId="0" xfId="0" applyFont="1" applyFill="1" applyAlignment="1">
      <alignment horizontal="left" vertical="center" wrapText="1"/>
    </xf>
    <xf numFmtId="0" fontId="80" fillId="0" borderId="0" xfId="0" applyFont="1" applyAlignment="1">
      <alignment horizontal="left" vertical="center" wrapText="1"/>
    </xf>
    <xf numFmtId="0" fontId="73" fillId="6" borderId="0" xfId="0" applyFont="1" applyFill="1" applyAlignment="1">
      <alignment horizontal="left" vertical="center" wrapText="1"/>
    </xf>
    <xf numFmtId="0" fontId="81" fillId="0" borderId="0" xfId="0" applyFont="1" applyFill="1" applyBorder="1" applyAlignment="1">
      <alignment horizontal="left" vertical="center" wrapText="1"/>
    </xf>
    <xf numFmtId="0" fontId="4" fillId="0" borderId="0" xfId="0" applyFont="1" applyAlignment="1">
      <alignment horizontal="center" wrapText="1"/>
    </xf>
    <xf numFmtId="0" fontId="11" fillId="0" borderId="0" xfId="0" applyFont="1" applyAlignment="1">
      <alignment horizontal="left" vertical="top" wrapText="1"/>
    </xf>
    <xf numFmtId="0" fontId="80" fillId="6" borderId="0" xfId="0" applyFont="1" applyFill="1" applyAlignment="1">
      <alignment horizontal="left" vertical="center" wrapText="1"/>
    </xf>
    <xf numFmtId="0" fontId="76" fillId="6" borderId="0" xfId="0" applyFont="1" applyFill="1" applyAlignment="1">
      <alignment vertical="center" wrapText="1"/>
    </xf>
    <xf numFmtId="0" fontId="81" fillId="6" borderId="0" xfId="0" applyFont="1" applyFill="1" applyAlignment="1">
      <alignment vertical="center" wrapText="1"/>
    </xf>
    <xf numFmtId="0" fontId="70" fillId="0" borderId="0" xfId="0" applyFont="1" applyAlignment="1">
      <alignment vertical="center" wrapText="1"/>
    </xf>
    <xf numFmtId="0" fontId="69" fillId="6" borderId="0" xfId="0" applyFont="1" applyFill="1" applyAlignment="1">
      <alignment horizontal="center" vertical="center" wrapText="1"/>
    </xf>
    <xf numFmtId="0" fontId="88" fillId="6" borderId="0" xfId="0" applyFont="1" applyFill="1" applyAlignment="1">
      <alignment vertical="center" wrapText="1"/>
    </xf>
    <xf numFmtId="0" fontId="9" fillId="0" borderId="0" xfId="0" applyFont="1" applyAlignment="1">
      <alignment horizontal="center"/>
    </xf>
    <xf numFmtId="0" fontId="13" fillId="5" borderId="24" xfId="0" applyFont="1" applyFill="1" applyBorder="1" applyAlignment="1">
      <alignment horizontal="center" vertical="center" wrapText="1"/>
    </xf>
    <xf numFmtId="0" fontId="149" fillId="5" borderId="0" xfId="0" applyFont="1" applyFill="1" applyAlignment="1">
      <alignment horizontal="center"/>
    </xf>
    <xf numFmtId="0" fontId="49" fillId="5" borderId="0" xfId="0" applyFont="1" applyFill="1" applyAlignment="1">
      <alignment horizontal="center" vertical="center"/>
    </xf>
    <xf numFmtId="173" fontId="124" fillId="0" borderId="0" xfId="12" applyNumberFormat="1" applyFont="1" applyAlignment="1">
      <alignment horizontal="center" vertical="center"/>
    </xf>
    <xf numFmtId="0" fontId="125" fillId="5" borderId="0" xfId="1" applyNumberFormat="1" applyFont="1" applyFill="1" applyAlignment="1">
      <alignment horizontal="center" vertical="center" wrapText="1"/>
    </xf>
    <xf numFmtId="0" fontId="124" fillId="6" borderId="29" xfId="0" applyFont="1" applyFill="1" applyBorder="1" applyAlignment="1">
      <alignment horizontal="left" vertical="center" wrapText="1"/>
    </xf>
    <xf numFmtId="0" fontId="124" fillId="0" borderId="0" xfId="0" applyFont="1" applyAlignment="1">
      <alignment horizontal="left" vertical="center" wrapText="1"/>
    </xf>
    <xf numFmtId="49" fontId="124" fillId="6" borderId="0" xfId="1" applyNumberFormat="1" applyFont="1" applyFill="1" applyAlignment="1">
      <alignment horizontal="left" vertical="center" wrapText="1"/>
    </xf>
    <xf numFmtId="0" fontId="17" fillId="0" borderId="0" xfId="0" applyFont="1" applyAlignment="1">
      <alignment horizontal="left" vertical="center" wrapText="1"/>
    </xf>
    <xf numFmtId="0" fontId="124" fillId="6" borderId="0" xfId="0" applyFont="1" applyFill="1" applyAlignment="1">
      <alignment horizontal="left" vertical="center" wrapText="1"/>
    </xf>
    <xf numFmtId="0" fontId="125" fillId="5" borderId="0" xfId="1" applyNumberFormat="1" applyFont="1" applyFill="1" applyAlignment="1">
      <alignment horizontal="left" vertical="center" wrapText="1"/>
    </xf>
    <xf numFmtId="173" fontId="124" fillId="6" borderId="29" xfId="12" applyNumberFormat="1" applyFont="1" applyFill="1" applyBorder="1" applyAlignment="1">
      <alignment horizontal="center" vertical="center" wrapText="1"/>
    </xf>
    <xf numFmtId="173" fontId="124" fillId="0" borderId="0" xfId="12" applyNumberFormat="1" applyFont="1" applyAlignment="1">
      <alignment horizontal="center" vertical="center" wrapText="1"/>
    </xf>
    <xf numFmtId="173" fontId="124" fillId="6" borderId="0" xfId="12" applyNumberFormat="1" applyFont="1" applyFill="1" applyAlignment="1">
      <alignment horizontal="center" vertical="center" wrapText="1"/>
    </xf>
    <xf numFmtId="0" fontId="117" fillId="6" borderId="0" xfId="0" applyFont="1" applyFill="1" applyAlignment="1">
      <alignment horizontal="left" vertical="center"/>
    </xf>
    <xf numFmtId="0" fontId="124" fillId="6" borderId="0" xfId="0" applyFont="1" applyFill="1" applyAlignment="1">
      <alignment horizontal="center" vertical="center"/>
    </xf>
    <xf numFmtId="0" fontId="117" fillId="0" borderId="0" xfId="0" applyFont="1" applyAlignment="1">
      <alignment horizontal="left" vertical="center"/>
    </xf>
    <xf numFmtId="0" fontId="9" fillId="5" borderId="0" xfId="1" applyNumberFormat="1" applyFont="1" applyFill="1" applyBorder="1" applyAlignment="1">
      <alignment horizontal="center" vertical="center" wrapText="1"/>
    </xf>
    <xf numFmtId="0" fontId="124" fillId="0" borderId="0" xfId="0" applyFont="1" applyAlignment="1">
      <alignment horizontal="center" vertical="center"/>
    </xf>
    <xf numFmtId="2" fontId="117" fillId="0" borderId="0" xfId="0" applyNumberFormat="1" applyFont="1" applyAlignment="1">
      <alignment horizontal="center" vertical="center"/>
    </xf>
    <xf numFmtId="0" fontId="124" fillId="6" borderId="0" xfId="0" applyFont="1" applyFill="1" applyAlignment="1">
      <alignment horizontal="center" vertical="center" wrapText="1"/>
    </xf>
    <xf numFmtId="0" fontId="124" fillId="0" borderId="0" xfId="0" applyFont="1" applyAlignment="1">
      <alignment horizontal="center" vertical="center" wrapText="1"/>
    </xf>
    <xf numFmtId="0" fontId="117" fillId="6" borderId="29" xfId="0" applyFont="1" applyFill="1" applyBorder="1" applyAlignment="1">
      <alignment horizontal="center" vertical="center"/>
    </xf>
    <xf numFmtId="0" fontId="117" fillId="6" borderId="29" xfId="0" applyFont="1" applyFill="1" applyBorder="1" applyAlignment="1">
      <alignment horizontal="left" vertical="center"/>
    </xf>
    <xf numFmtId="0" fontId="124" fillId="6" borderId="29"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Fill="1" applyAlignment="1">
      <alignment horizontal="left" vertical="center"/>
    </xf>
    <xf numFmtId="0" fontId="124" fillId="0" borderId="0" xfId="0" applyFont="1" applyFill="1" applyAlignment="1">
      <alignment horizontal="center" vertical="center"/>
    </xf>
    <xf numFmtId="0" fontId="11" fillId="0" borderId="0" xfId="0" applyFont="1" applyFill="1" applyAlignment="1">
      <alignment horizontal="center" vertical="center"/>
    </xf>
    <xf numFmtId="0" fontId="117" fillId="6" borderId="0" xfId="0" applyFont="1" applyFill="1" applyAlignment="1">
      <alignment horizontal="center" vertical="center"/>
    </xf>
    <xf numFmtId="0" fontId="124" fillId="6" borderId="29" xfId="0" applyFont="1" applyFill="1" applyBorder="1" applyAlignment="1">
      <alignment horizontal="center" vertical="center" wrapText="1"/>
    </xf>
    <xf numFmtId="49" fontId="124" fillId="6" borderId="0" xfId="1" applyNumberFormat="1" applyFont="1" applyFill="1" applyAlignment="1">
      <alignment horizontal="center" vertical="center" wrapText="1"/>
    </xf>
    <xf numFmtId="0" fontId="4" fillId="0" borderId="0" xfId="0" applyFont="1" applyFill="1" applyBorder="1" applyAlignment="1">
      <alignment horizontal="left" vertical="top" wrapText="1"/>
    </xf>
    <xf numFmtId="9" fontId="17" fillId="2" borderId="0" xfId="2" applyFont="1" applyFill="1" applyAlignment="1">
      <alignment horizontal="center" vertical="center"/>
    </xf>
    <xf numFmtId="9" fontId="17" fillId="6" borderId="0" xfId="2" applyFont="1" applyFill="1" applyAlignment="1">
      <alignment horizontal="center" vertical="center"/>
    </xf>
    <xf numFmtId="9" fontId="15" fillId="0" borderId="29" xfId="2" applyFont="1" applyBorder="1" applyAlignment="1">
      <alignment horizontal="center" vertical="center"/>
    </xf>
    <xf numFmtId="0" fontId="23" fillId="0" borderId="0" xfId="0" applyFont="1" applyBorder="1" applyAlignment="1">
      <alignment horizontal="left" vertical="top" wrapText="1"/>
    </xf>
    <xf numFmtId="0" fontId="0" fillId="0" borderId="0" xfId="0" applyAlignment="1">
      <alignment horizontal="left" vertical="center" wrapText="1"/>
    </xf>
    <xf numFmtId="0" fontId="0" fillId="6" borderId="7" xfId="0" applyFill="1" applyBorder="1" applyAlignment="1">
      <alignment horizontal="left" vertical="center" wrapText="1"/>
    </xf>
    <xf numFmtId="15" fontId="60" fillId="5" borderId="0" xfId="0" applyNumberFormat="1" applyFont="1" applyFill="1" applyAlignment="1">
      <alignment horizontal="left" vertical="center"/>
    </xf>
    <xf numFmtId="0" fontId="0" fillId="0" borderId="7" xfId="0" applyBorder="1" applyAlignment="1">
      <alignment horizontal="left" vertical="center" wrapText="1"/>
    </xf>
    <xf numFmtId="0" fontId="0" fillId="6" borderId="19" xfId="0" applyFill="1" applyBorder="1" applyAlignment="1">
      <alignment horizontal="left" vertical="center" wrapText="1"/>
    </xf>
    <xf numFmtId="0" fontId="0" fillId="6" borderId="0" xfId="0" applyFill="1" applyAlignment="1">
      <alignment horizontal="left" vertical="center" wrapText="1"/>
    </xf>
    <xf numFmtId="0" fontId="59" fillId="6" borderId="0" xfId="0" applyFont="1" applyFill="1" applyAlignment="1">
      <alignment horizontal="left" vertical="center" wrapText="1"/>
    </xf>
    <xf numFmtId="15" fontId="13" fillId="5" borderId="0" xfId="0" applyNumberFormat="1" applyFont="1" applyFill="1" applyAlignment="1">
      <alignment horizontal="left" vertical="center"/>
    </xf>
    <xf numFmtId="0" fontId="4" fillId="0" borderId="0" xfId="0" applyFont="1" applyBorder="1" applyAlignment="1">
      <alignment horizontal="left"/>
    </xf>
    <xf numFmtId="0" fontId="0" fillId="0" borderId="0" xfId="0" applyAlignment="1">
      <alignment vertical="center" wrapText="1"/>
    </xf>
    <xf numFmtId="0" fontId="0" fillId="0" borderId="0" xfId="0" applyAlignment="1">
      <alignment horizontal="center" vertical="center" wrapText="1"/>
    </xf>
    <xf numFmtId="0" fontId="4" fillId="6" borderId="29" xfId="0" applyFont="1" applyFill="1" applyBorder="1" applyAlignment="1">
      <alignment horizontal="left" vertical="center" wrapText="1"/>
    </xf>
    <xf numFmtId="0" fontId="0" fillId="0" borderId="19" xfId="0" applyBorder="1" applyAlignment="1">
      <alignment horizontal="left" vertical="center" wrapText="1"/>
    </xf>
    <xf numFmtId="0" fontId="4" fillId="0" borderId="29" xfId="0" applyFont="1" applyBorder="1" applyAlignment="1">
      <alignment horizontal="left"/>
    </xf>
    <xf numFmtId="0" fontId="0" fillId="6" borderId="0" xfId="0" applyFill="1" applyAlignment="1">
      <alignment horizontal="center" vertical="center" wrapText="1"/>
    </xf>
    <xf numFmtId="0" fontId="59" fillId="0" borderId="0" xfId="0" applyFont="1" applyAlignment="1">
      <alignment horizontal="left" vertical="center" wrapText="1"/>
    </xf>
    <xf numFmtId="15" fontId="13" fillId="0" borderId="0" xfId="0" applyNumberFormat="1" applyFont="1" applyAlignment="1">
      <alignment horizontal="left" vertical="center"/>
    </xf>
    <xf numFmtId="0" fontId="43" fillId="0" borderId="0" xfId="0" applyFont="1" applyAlignment="1">
      <alignment horizontal="left" vertical="top" wrapText="1"/>
    </xf>
    <xf numFmtId="0" fontId="13" fillId="5" borderId="0" xfId="0" applyFont="1" applyFill="1" applyAlignment="1">
      <alignment horizontal="left" vertical="center" wrapText="1" indent="23"/>
    </xf>
    <xf numFmtId="0" fontId="19" fillId="6" borderId="29" xfId="0" applyFont="1" applyFill="1" applyBorder="1" applyAlignment="1">
      <alignment horizontal="center" vertical="center"/>
    </xf>
  </cellXfs>
  <cellStyles count="13">
    <cellStyle name="Comma" xfId="1" builtinId="3"/>
    <cellStyle name="Currency" xfId="12" builtinId="4"/>
    <cellStyle name="Hyperlink" xfId="3" builtinId="8"/>
    <cellStyle name="Normal" xfId="0" builtinId="0"/>
    <cellStyle name="Normal 179 2" xfId="4" xr:uid="{40477BA0-017E-44E5-80AD-C2FF14F7F906}"/>
    <cellStyle name="Normal 2" xfId="5" xr:uid="{6A054F00-CFA1-4C37-ACC0-8271299CB6F3}"/>
    <cellStyle name="Normal 2 2" xfId="11" xr:uid="{9B136913-023B-4948-B197-1A72225040F6}"/>
    <cellStyle name="Percent" xfId="2" builtinId="5"/>
    <cellStyle name="Percent 2" xfId="6" xr:uid="{E25D9F79-9DCD-4DB8-A55C-AC1107F79780}"/>
    <cellStyle name="Subhead level 1" xfId="7" xr:uid="{79FCF2BE-88F7-4A6D-B616-A7CC580E7A86}"/>
    <cellStyle name="T Head Righ Align" xfId="9" xr:uid="{932043AC-D303-4046-B33A-E6D0D84FFD46}"/>
    <cellStyle name="T-Figures Underline" xfId="10" xr:uid="{471EEDF0-B013-4CF9-A70E-458F9937307A}"/>
    <cellStyle name="T-Head Left align" xfId="8" xr:uid="{96066FA9-9C71-4D41-A42A-6B87AE5F2B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TCFD Index'!A1"/><Relationship Id="rId13" Type="http://schemas.openxmlformats.org/officeDocument/2006/relationships/hyperlink" Target="#Diversity!A1"/><Relationship Id="rId18" Type="http://schemas.openxmlformats.org/officeDocument/2006/relationships/hyperlink" Target="#Water!A1"/><Relationship Id="rId26" Type="http://schemas.openxmlformats.org/officeDocument/2006/relationships/hyperlink" Target="#'Social &amp; Career Entry Pathways'!A1"/><Relationship Id="rId3" Type="http://schemas.openxmlformats.org/officeDocument/2006/relationships/image" Target="../media/image2.png"/><Relationship Id="rId21" Type="http://schemas.openxmlformats.org/officeDocument/2006/relationships/hyperlink" Target="#'Tailings Facility Register'!A1"/><Relationship Id="rId7" Type="http://schemas.openxmlformats.org/officeDocument/2006/relationships/hyperlink" Target="#'UNGC Index'!A1"/><Relationship Id="rId12" Type="http://schemas.openxmlformats.org/officeDocument/2006/relationships/hyperlink" Target="#'Our People'!A1"/><Relationship Id="rId17" Type="http://schemas.openxmlformats.org/officeDocument/2006/relationships/hyperlink" Target="#'Air Quality'!A1"/><Relationship Id="rId25" Type="http://schemas.openxmlformats.org/officeDocument/2006/relationships/hyperlink" Target="#'Cultural Heritage'!A1"/><Relationship Id="rId2" Type="http://schemas.openxmlformats.org/officeDocument/2006/relationships/hyperlink" Target="https://www.mineralresources.com.au/" TargetMode="External"/><Relationship Id="rId16" Type="http://schemas.openxmlformats.org/officeDocument/2006/relationships/hyperlink" Target="#'Modern Slavery'!A1"/><Relationship Id="rId20" Type="http://schemas.openxmlformats.org/officeDocument/2006/relationships/hyperlink" Target="#'Waste &amp; Tailings'!A1"/><Relationship Id="rId29" Type="http://schemas.openxmlformats.org/officeDocument/2006/relationships/image" Target="../media/image100.png"/><Relationship Id="rId1" Type="http://schemas.openxmlformats.org/officeDocument/2006/relationships/image" Target="../media/image99.png"/><Relationship Id="rId6" Type="http://schemas.openxmlformats.org/officeDocument/2006/relationships/hyperlink" Target="#'SASB Index'!A1"/><Relationship Id="rId11" Type="http://schemas.openxmlformats.org/officeDocument/2006/relationships/hyperlink" Target="#'Health &amp; Safety'!A1"/><Relationship Id="rId24" Type="http://schemas.openxmlformats.org/officeDocument/2006/relationships/hyperlink" Target="#'GHG Emissions'!A1"/><Relationship Id="rId5" Type="http://schemas.openxmlformats.org/officeDocument/2006/relationships/hyperlink" Target="#'GRI Content Index '!A1"/><Relationship Id="rId15" Type="http://schemas.openxmlformats.org/officeDocument/2006/relationships/hyperlink" Target="#'Responsible Production'!A1"/><Relationship Id="rId23" Type="http://schemas.openxmlformats.org/officeDocument/2006/relationships/hyperlink" Target="#'Energy Consumption '!A1"/><Relationship Id="rId28" Type="http://schemas.openxmlformats.org/officeDocument/2006/relationships/hyperlink" Target="#Contents!A1"/><Relationship Id="rId10" Type="http://schemas.openxmlformats.org/officeDocument/2006/relationships/hyperlink" Target="#'Ethics &amp; Integrity'!A1"/><Relationship Id="rId19" Type="http://schemas.openxmlformats.org/officeDocument/2006/relationships/hyperlink" Target="#'Biodiversity &amp; Land Management'!A1"/><Relationship Id="rId4" Type="http://schemas.openxmlformats.org/officeDocument/2006/relationships/hyperlink" Target="https://www.mineralresources.com.au/2022SustainabilityReport" TargetMode="External"/><Relationship Id="rId9" Type="http://schemas.openxmlformats.org/officeDocument/2006/relationships/hyperlink" Target="#Governance!A1"/><Relationship Id="rId14" Type="http://schemas.openxmlformats.org/officeDocument/2006/relationships/hyperlink" Target="#Training!A1"/><Relationship Id="rId22" Type="http://schemas.openxmlformats.org/officeDocument/2006/relationships/hyperlink" Target="#'Climate Risks &amp; Opportunities'!A1"/><Relationship Id="rId27" Type="http://schemas.openxmlformats.org/officeDocument/2006/relationships/hyperlink" Target="#About!A1"/></Relationships>
</file>

<file path=xl/drawings/_rels/drawing11.xml.rels><?xml version="1.0" encoding="UTF-8" standalone="yes"?>
<Relationships xmlns="http://schemas.openxmlformats.org/package/2006/relationships"><Relationship Id="rId8" Type="http://schemas.openxmlformats.org/officeDocument/2006/relationships/hyperlink" Target="#'SASB Index'!A1"/><Relationship Id="rId13" Type="http://schemas.openxmlformats.org/officeDocument/2006/relationships/hyperlink" Target="#'Health &amp; Safety'!A1"/><Relationship Id="rId18" Type="http://schemas.openxmlformats.org/officeDocument/2006/relationships/hyperlink" Target="#'Modern Slavery'!A1"/><Relationship Id="rId26" Type="http://schemas.openxmlformats.org/officeDocument/2006/relationships/hyperlink" Target="#'GHG Emissions'!A1"/><Relationship Id="rId3" Type="http://schemas.openxmlformats.org/officeDocument/2006/relationships/image" Target="../media/image88.png"/><Relationship Id="rId21" Type="http://schemas.openxmlformats.org/officeDocument/2006/relationships/hyperlink" Target="#'Biodiversity &amp; Land Management'!A1"/><Relationship Id="rId7" Type="http://schemas.openxmlformats.org/officeDocument/2006/relationships/hyperlink" Target="#'GRI Content Index '!A1"/><Relationship Id="rId12" Type="http://schemas.openxmlformats.org/officeDocument/2006/relationships/hyperlink" Target="#'Ethics &amp; Integrity'!A1"/><Relationship Id="rId17" Type="http://schemas.openxmlformats.org/officeDocument/2006/relationships/hyperlink" Target="#'Responsible Production'!A1"/><Relationship Id="rId25" Type="http://schemas.openxmlformats.org/officeDocument/2006/relationships/hyperlink" Target="#'Energy Consumption '!A1"/><Relationship Id="rId2" Type="http://schemas.openxmlformats.org/officeDocument/2006/relationships/image" Target="../media/image102.png"/><Relationship Id="rId16" Type="http://schemas.openxmlformats.org/officeDocument/2006/relationships/hyperlink" Target="#Training!A1"/><Relationship Id="rId20" Type="http://schemas.openxmlformats.org/officeDocument/2006/relationships/hyperlink" Target="#Water!A1"/><Relationship Id="rId29" Type="http://schemas.openxmlformats.org/officeDocument/2006/relationships/hyperlink" Target="#About!A1"/><Relationship Id="rId1" Type="http://schemas.openxmlformats.org/officeDocument/2006/relationships/image" Target="../media/image101.png"/><Relationship Id="rId6" Type="http://schemas.openxmlformats.org/officeDocument/2006/relationships/hyperlink" Target="https://www.mineralresources.com.au/2022SustainabilityReport" TargetMode="External"/><Relationship Id="rId11" Type="http://schemas.openxmlformats.org/officeDocument/2006/relationships/hyperlink" Target="#Governance!A1"/><Relationship Id="rId24" Type="http://schemas.openxmlformats.org/officeDocument/2006/relationships/hyperlink" Target="#'Climate Risks &amp; Opportunities'!A1"/><Relationship Id="rId5" Type="http://schemas.openxmlformats.org/officeDocument/2006/relationships/image" Target="../media/image2.png"/><Relationship Id="rId15" Type="http://schemas.openxmlformats.org/officeDocument/2006/relationships/hyperlink" Target="#Diversity!A1"/><Relationship Id="rId23" Type="http://schemas.openxmlformats.org/officeDocument/2006/relationships/hyperlink" Target="#'Tailings Facility Register'!A1"/><Relationship Id="rId28" Type="http://schemas.openxmlformats.org/officeDocument/2006/relationships/hyperlink" Target="#'Social &amp; Career Entry Pathways'!A1"/><Relationship Id="rId10" Type="http://schemas.openxmlformats.org/officeDocument/2006/relationships/hyperlink" Target="#'TCFD Index'!A1"/><Relationship Id="rId19" Type="http://schemas.openxmlformats.org/officeDocument/2006/relationships/hyperlink" Target="#'Air Quality'!A1"/><Relationship Id="rId4" Type="http://schemas.openxmlformats.org/officeDocument/2006/relationships/hyperlink" Target="https://www.mineralresources.com.au/" TargetMode="External"/><Relationship Id="rId9" Type="http://schemas.openxmlformats.org/officeDocument/2006/relationships/hyperlink" Target="#'UNGC Index'!A1"/><Relationship Id="rId14" Type="http://schemas.openxmlformats.org/officeDocument/2006/relationships/hyperlink" Target="#'Our People'!A1"/><Relationship Id="rId22" Type="http://schemas.openxmlformats.org/officeDocument/2006/relationships/hyperlink" Target="#'Waste &amp; Tailings'!A1"/><Relationship Id="rId27" Type="http://schemas.openxmlformats.org/officeDocument/2006/relationships/hyperlink" Target="#'Cultural Heritage'!A1"/><Relationship Id="rId30"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3" Type="http://schemas.openxmlformats.org/officeDocument/2006/relationships/hyperlink" Target="#'SASB Index'!A1"/><Relationship Id="rId18" Type="http://schemas.openxmlformats.org/officeDocument/2006/relationships/hyperlink" Target="#'Health &amp; Safety'!A1"/><Relationship Id="rId26" Type="http://schemas.openxmlformats.org/officeDocument/2006/relationships/hyperlink" Target="#'Biodiversity &amp; Land Management'!A1"/><Relationship Id="rId3" Type="http://schemas.openxmlformats.org/officeDocument/2006/relationships/image" Target="../media/image105.png"/><Relationship Id="rId21" Type="http://schemas.openxmlformats.org/officeDocument/2006/relationships/hyperlink" Target="#Training!A1"/><Relationship Id="rId34" Type="http://schemas.openxmlformats.org/officeDocument/2006/relationships/hyperlink" Target="#About!A1"/><Relationship Id="rId7" Type="http://schemas.openxmlformats.org/officeDocument/2006/relationships/image" Target="../media/image88.png"/><Relationship Id="rId12" Type="http://schemas.openxmlformats.org/officeDocument/2006/relationships/hyperlink" Target="#'GRI Content Index '!A1"/><Relationship Id="rId17" Type="http://schemas.openxmlformats.org/officeDocument/2006/relationships/hyperlink" Target="#'Ethics &amp; Integrity'!A1"/><Relationship Id="rId25" Type="http://schemas.openxmlformats.org/officeDocument/2006/relationships/hyperlink" Target="#Water!A1"/><Relationship Id="rId33" Type="http://schemas.openxmlformats.org/officeDocument/2006/relationships/hyperlink" Target="#'Social &amp; Career Entry Pathways'!A1"/><Relationship Id="rId2" Type="http://schemas.openxmlformats.org/officeDocument/2006/relationships/image" Target="../media/image104.png"/><Relationship Id="rId16" Type="http://schemas.openxmlformats.org/officeDocument/2006/relationships/hyperlink" Target="#Governance!A1"/><Relationship Id="rId20" Type="http://schemas.openxmlformats.org/officeDocument/2006/relationships/hyperlink" Target="#Diversity!A1"/><Relationship Id="rId29" Type="http://schemas.openxmlformats.org/officeDocument/2006/relationships/hyperlink" Target="#'Climate Risks &amp; Opportunities'!A1"/><Relationship Id="rId1" Type="http://schemas.openxmlformats.org/officeDocument/2006/relationships/image" Target="../media/image103.png"/><Relationship Id="rId6" Type="http://schemas.openxmlformats.org/officeDocument/2006/relationships/image" Target="../media/image108.png"/><Relationship Id="rId11" Type="http://schemas.openxmlformats.org/officeDocument/2006/relationships/hyperlink" Target="https://www.mineralresources.com.au/2022SustainabilityReport" TargetMode="External"/><Relationship Id="rId24" Type="http://schemas.openxmlformats.org/officeDocument/2006/relationships/hyperlink" Target="#'Air Quality'!A1"/><Relationship Id="rId32" Type="http://schemas.openxmlformats.org/officeDocument/2006/relationships/hyperlink" Target="#'Cultural Heritage'!A1"/><Relationship Id="rId5" Type="http://schemas.openxmlformats.org/officeDocument/2006/relationships/image" Target="../media/image107.png"/><Relationship Id="rId15" Type="http://schemas.openxmlformats.org/officeDocument/2006/relationships/hyperlink" Target="#'TCFD Index'!A1"/><Relationship Id="rId23" Type="http://schemas.openxmlformats.org/officeDocument/2006/relationships/hyperlink" Target="#'Modern Slavery'!A1"/><Relationship Id="rId28" Type="http://schemas.openxmlformats.org/officeDocument/2006/relationships/hyperlink" Target="#'Tailings Facility Register'!A1"/><Relationship Id="rId10" Type="http://schemas.openxmlformats.org/officeDocument/2006/relationships/image" Target="../media/image2.png"/><Relationship Id="rId19" Type="http://schemas.openxmlformats.org/officeDocument/2006/relationships/hyperlink" Target="#'Our People'!A1"/><Relationship Id="rId31" Type="http://schemas.openxmlformats.org/officeDocument/2006/relationships/hyperlink" Target="#'GHG Emissions'!A1"/><Relationship Id="rId4" Type="http://schemas.openxmlformats.org/officeDocument/2006/relationships/image" Target="../media/image106.png"/><Relationship Id="rId9" Type="http://schemas.openxmlformats.org/officeDocument/2006/relationships/hyperlink" Target="https://www.mineralresources.com.au/" TargetMode="External"/><Relationship Id="rId14" Type="http://schemas.openxmlformats.org/officeDocument/2006/relationships/hyperlink" Target="#'UNGC Index'!A1"/><Relationship Id="rId22" Type="http://schemas.openxmlformats.org/officeDocument/2006/relationships/hyperlink" Target="#'Responsible Production'!A1"/><Relationship Id="rId27" Type="http://schemas.openxmlformats.org/officeDocument/2006/relationships/hyperlink" Target="#'Waste &amp; Tailings'!A1"/><Relationship Id="rId30" Type="http://schemas.openxmlformats.org/officeDocument/2006/relationships/hyperlink" Target="#'Energy Consumption '!A1"/><Relationship Id="rId35" Type="http://schemas.openxmlformats.org/officeDocument/2006/relationships/hyperlink" Target="#Contents!A1"/><Relationship Id="rId8" Type="http://schemas.openxmlformats.org/officeDocument/2006/relationships/image" Target="../media/image87.png"/></Relationships>
</file>

<file path=xl/drawings/_rels/drawing13.xml.rels><?xml version="1.0" encoding="UTF-8" standalone="yes"?>
<Relationships xmlns="http://schemas.openxmlformats.org/package/2006/relationships"><Relationship Id="rId8" Type="http://schemas.openxmlformats.org/officeDocument/2006/relationships/hyperlink" Target="#'UNGC Index'!A1"/><Relationship Id="rId13" Type="http://schemas.openxmlformats.org/officeDocument/2006/relationships/hyperlink" Target="#'Our People'!A1"/><Relationship Id="rId18" Type="http://schemas.openxmlformats.org/officeDocument/2006/relationships/hyperlink" Target="#'Air Quality'!A1"/><Relationship Id="rId26" Type="http://schemas.openxmlformats.org/officeDocument/2006/relationships/hyperlink" Target="#'Cultural Heritage'!A1"/><Relationship Id="rId3" Type="http://schemas.openxmlformats.org/officeDocument/2006/relationships/hyperlink" Target="https://www.mineralresources.com.au/" TargetMode="External"/><Relationship Id="rId21" Type="http://schemas.openxmlformats.org/officeDocument/2006/relationships/hyperlink" Target="#'Waste &amp; Tailings'!A1"/><Relationship Id="rId7" Type="http://schemas.openxmlformats.org/officeDocument/2006/relationships/hyperlink" Target="#'SASB Index'!A1"/><Relationship Id="rId12" Type="http://schemas.openxmlformats.org/officeDocument/2006/relationships/hyperlink" Target="#'Health &amp; Safety'!A1"/><Relationship Id="rId17" Type="http://schemas.openxmlformats.org/officeDocument/2006/relationships/hyperlink" Target="#'Modern Slavery'!A1"/><Relationship Id="rId25" Type="http://schemas.openxmlformats.org/officeDocument/2006/relationships/hyperlink" Target="#'GHG Emissions'!A1"/><Relationship Id="rId2" Type="http://schemas.openxmlformats.org/officeDocument/2006/relationships/image" Target="../media/image110.png"/><Relationship Id="rId16" Type="http://schemas.openxmlformats.org/officeDocument/2006/relationships/hyperlink" Target="#'Responsible Production'!A1"/><Relationship Id="rId20" Type="http://schemas.openxmlformats.org/officeDocument/2006/relationships/hyperlink" Target="#'Biodiversity &amp; Land Management'!A1"/><Relationship Id="rId29" Type="http://schemas.openxmlformats.org/officeDocument/2006/relationships/hyperlink" Target="#Contents!A1"/><Relationship Id="rId1" Type="http://schemas.openxmlformats.org/officeDocument/2006/relationships/image" Target="../media/image109.png"/><Relationship Id="rId6" Type="http://schemas.openxmlformats.org/officeDocument/2006/relationships/hyperlink" Target="#'GRI Content Index '!A1"/><Relationship Id="rId11" Type="http://schemas.openxmlformats.org/officeDocument/2006/relationships/hyperlink" Target="#'Ethics &amp; Integrity'!A1"/><Relationship Id="rId24" Type="http://schemas.openxmlformats.org/officeDocument/2006/relationships/hyperlink" Target="#'Energy Consumption '!A1"/><Relationship Id="rId5" Type="http://schemas.openxmlformats.org/officeDocument/2006/relationships/hyperlink" Target="https://www.mineralresources.com.au/2022SustainabilityReport" TargetMode="External"/><Relationship Id="rId15" Type="http://schemas.openxmlformats.org/officeDocument/2006/relationships/hyperlink" Target="#Training!A1"/><Relationship Id="rId23" Type="http://schemas.openxmlformats.org/officeDocument/2006/relationships/hyperlink" Target="#'Climate Risks &amp; Opportunities'!A1"/><Relationship Id="rId28" Type="http://schemas.openxmlformats.org/officeDocument/2006/relationships/hyperlink" Target="#About!A1"/><Relationship Id="rId10" Type="http://schemas.openxmlformats.org/officeDocument/2006/relationships/hyperlink" Target="#Governance!A1"/><Relationship Id="rId19" Type="http://schemas.openxmlformats.org/officeDocument/2006/relationships/hyperlink" Target="#Water!A1"/><Relationship Id="rId4" Type="http://schemas.openxmlformats.org/officeDocument/2006/relationships/image" Target="../media/image2.png"/><Relationship Id="rId9" Type="http://schemas.openxmlformats.org/officeDocument/2006/relationships/hyperlink" Target="#'TCFD Index'!A1"/><Relationship Id="rId14" Type="http://schemas.openxmlformats.org/officeDocument/2006/relationships/hyperlink" Target="#Diversity!A1"/><Relationship Id="rId22" Type="http://schemas.openxmlformats.org/officeDocument/2006/relationships/hyperlink" Target="#'Tailings Facility Register'!A1"/><Relationship Id="rId27" Type="http://schemas.openxmlformats.org/officeDocument/2006/relationships/hyperlink" Target="#'Social &amp; Career Entry Pathways'!A1"/></Relationships>
</file>

<file path=xl/drawings/_rels/drawing14.xml.rels><?xml version="1.0" encoding="UTF-8" standalone="yes"?>
<Relationships xmlns="http://schemas.openxmlformats.org/package/2006/relationships"><Relationship Id="rId8" Type="http://schemas.openxmlformats.org/officeDocument/2006/relationships/hyperlink" Target="#'GRI Content Index '!A1"/><Relationship Id="rId13" Type="http://schemas.openxmlformats.org/officeDocument/2006/relationships/hyperlink" Target="#'Ethics &amp; Integrity'!A1"/><Relationship Id="rId18" Type="http://schemas.openxmlformats.org/officeDocument/2006/relationships/hyperlink" Target="#'Responsible Production'!A1"/><Relationship Id="rId26" Type="http://schemas.openxmlformats.org/officeDocument/2006/relationships/hyperlink" Target="#'Energy Consumption '!A1"/><Relationship Id="rId3" Type="http://schemas.openxmlformats.org/officeDocument/2006/relationships/image" Target="../media/image113.png"/><Relationship Id="rId21" Type="http://schemas.openxmlformats.org/officeDocument/2006/relationships/hyperlink" Target="#Water!A1"/><Relationship Id="rId7" Type="http://schemas.openxmlformats.org/officeDocument/2006/relationships/hyperlink" Target="https://www.mineralresources.com.au/2022SustainabilityReport" TargetMode="External"/><Relationship Id="rId12" Type="http://schemas.openxmlformats.org/officeDocument/2006/relationships/hyperlink" Target="#Governance!A1"/><Relationship Id="rId17" Type="http://schemas.openxmlformats.org/officeDocument/2006/relationships/hyperlink" Target="#Training!A1"/><Relationship Id="rId25" Type="http://schemas.openxmlformats.org/officeDocument/2006/relationships/hyperlink" Target="#'Climate Risks &amp; Opportunities'!A1"/><Relationship Id="rId2" Type="http://schemas.openxmlformats.org/officeDocument/2006/relationships/image" Target="../media/image112.png"/><Relationship Id="rId16" Type="http://schemas.openxmlformats.org/officeDocument/2006/relationships/hyperlink" Target="#Diversity!A1"/><Relationship Id="rId20" Type="http://schemas.openxmlformats.org/officeDocument/2006/relationships/hyperlink" Target="#'Air Quality'!A1"/><Relationship Id="rId29" Type="http://schemas.openxmlformats.org/officeDocument/2006/relationships/hyperlink" Target="#'Social &amp; Career Entry Pathways'!A1"/><Relationship Id="rId1" Type="http://schemas.openxmlformats.org/officeDocument/2006/relationships/image" Target="../media/image111.png"/><Relationship Id="rId6" Type="http://schemas.openxmlformats.org/officeDocument/2006/relationships/image" Target="../media/image2.png"/><Relationship Id="rId11" Type="http://schemas.openxmlformats.org/officeDocument/2006/relationships/hyperlink" Target="#'TCFD Index'!A1"/><Relationship Id="rId24" Type="http://schemas.openxmlformats.org/officeDocument/2006/relationships/hyperlink" Target="#'Tailings Facility Register'!A1"/><Relationship Id="rId5" Type="http://schemas.openxmlformats.org/officeDocument/2006/relationships/hyperlink" Target="https://www.mineralresources.com.au/" TargetMode="External"/><Relationship Id="rId15" Type="http://schemas.openxmlformats.org/officeDocument/2006/relationships/hyperlink" Target="#'Our People'!A1"/><Relationship Id="rId23" Type="http://schemas.openxmlformats.org/officeDocument/2006/relationships/hyperlink" Target="#'Waste &amp; Tailings'!A1"/><Relationship Id="rId28" Type="http://schemas.openxmlformats.org/officeDocument/2006/relationships/hyperlink" Target="#'Cultural Heritage'!A1"/><Relationship Id="rId10" Type="http://schemas.openxmlformats.org/officeDocument/2006/relationships/hyperlink" Target="#'UNGC Index'!A1"/><Relationship Id="rId19" Type="http://schemas.openxmlformats.org/officeDocument/2006/relationships/hyperlink" Target="#'Modern Slavery'!A1"/><Relationship Id="rId31" Type="http://schemas.openxmlformats.org/officeDocument/2006/relationships/hyperlink" Target="#Contents!A1"/><Relationship Id="rId4" Type="http://schemas.openxmlformats.org/officeDocument/2006/relationships/image" Target="../media/image88.png"/><Relationship Id="rId9" Type="http://schemas.openxmlformats.org/officeDocument/2006/relationships/hyperlink" Target="#'SASB Index'!A1"/><Relationship Id="rId14" Type="http://schemas.openxmlformats.org/officeDocument/2006/relationships/hyperlink" Target="#'Health &amp; Safety'!A1"/><Relationship Id="rId22" Type="http://schemas.openxmlformats.org/officeDocument/2006/relationships/hyperlink" Target="#'Biodiversity &amp; Land Management'!A1"/><Relationship Id="rId27" Type="http://schemas.openxmlformats.org/officeDocument/2006/relationships/hyperlink" Target="#'GHG Emissions'!A1"/><Relationship Id="rId30" Type="http://schemas.openxmlformats.org/officeDocument/2006/relationships/hyperlink" Target="#About!A1"/></Relationships>
</file>

<file path=xl/drawings/_rels/drawing15.xml.rels><?xml version="1.0" encoding="UTF-8" standalone="yes"?>
<Relationships xmlns="http://schemas.openxmlformats.org/package/2006/relationships"><Relationship Id="rId8" Type="http://schemas.openxmlformats.org/officeDocument/2006/relationships/hyperlink" Target="#'UNGC Index'!A1"/><Relationship Id="rId13" Type="http://schemas.openxmlformats.org/officeDocument/2006/relationships/hyperlink" Target="#'Our People'!A1"/><Relationship Id="rId18" Type="http://schemas.openxmlformats.org/officeDocument/2006/relationships/hyperlink" Target="#'Air Quality'!A1"/><Relationship Id="rId26" Type="http://schemas.openxmlformats.org/officeDocument/2006/relationships/hyperlink" Target="#'Cultural Heritage'!A1"/><Relationship Id="rId3" Type="http://schemas.openxmlformats.org/officeDocument/2006/relationships/hyperlink" Target="https://www.mineralresources.com.au/2022SustainabilityReport" TargetMode="External"/><Relationship Id="rId21" Type="http://schemas.openxmlformats.org/officeDocument/2006/relationships/hyperlink" Target="#'Waste &amp; Tailings'!A1"/><Relationship Id="rId7" Type="http://schemas.openxmlformats.org/officeDocument/2006/relationships/hyperlink" Target="#'SASB Index'!A1"/><Relationship Id="rId12" Type="http://schemas.openxmlformats.org/officeDocument/2006/relationships/hyperlink" Target="#'Health &amp; Safety'!A1"/><Relationship Id="rId17" Type="http://schemas.openxmlformats.org/officeDocument/2006/relationships/hyperlink" Target="#'Modern Slavery'!A1"/><Relationship Id="rId25" Type="http://schemas.openxmlformats.org/officeDocument/2006/relationships/hyperlink" Target="#'GHG Emissions'!A1"/><Relationship Id="rId2" Type="http://schemas.openxmlformats.org/officeDocument/2006/relationships/image" Target="../media/image88.png"/><Relationship Id="rId16" Type="http://schemas.openxmlformats.org/officeDocument/2006/relationships/hyperlink" Target="#'Responsible Production'!A1"/><Relationship Id="rId20" Type="http://schemas.openxmlformats.org/officeDocument/2006/relationships/hyperlink" Target="#'Biodiversity &amp; Land Management'!A1"/><Relationship Id="rId29" Type="http://schemas.openxmlformats.org/officeDocument/2006/relationships/hyperlink" Target="#Contents!A1"/><Relationship Id="rId1" Type="http://schemas.openxmlformats.org/officeDocument/2006/relationships/image" Target="../media/image114.png"/><Relationship Id="rId6" Type="http://schemas.openxmlformats.org/officeDocument/2006/relationships/hyperlink" Target="#'GRI Content Index '!A1"/><Relationship Id="rId11" Type="http://schemas.openxmlformats.org/officeDocument/2006/relationships/hyperlink" Target="#'Ethics &amp; Integrity'!A1"/><Relationship Id="rId24" Type="http://schemas.openxmlformats.org/officeDocument/2006/relationships/hyperlink" Target="#'Energy Consumption '!A1"/><Relationship Id="rId5" Type="http://schemas.openxmlformats.org/officeDocument/2006/relationships/image" Target="../media/image2.png"/><Relationship Id="rId15" Type="http://schemas.openxmlformats.org/officeDocument/2006/relationships/hyperlink" Target="#Training!A1"/><Relationship Id="rId23" Type="http://schemas.openxmlformats.org/officeDocument/2006/relationships/hyperlink" Target="#'Climate Risks &amp; Opportunities'!A1"/><Relationship Id="rId28" Type="http://schemas.openxmlformats.org/officeDocument/2006/relationships/hyperlink" Target="#About!A1"/><Relationship Id="rId10" Type="http://schemas.openxmlformats.org/officeDocument/2006/relationships/hyperlink" Target="#Governance!A1"/><Relationship Id="rId19" Type="http://schemas.openxmlformats.org/officeDocument/2006/relationships/hyperlink" Target="#Water!A1"/><Relationship Id="rId4" Type="http://schemas.openxmlformats.org/officeDocument/2006/relationships/hyperlink" Target="https://www.mineralresources.com.au/" TargetMode="External"/><Relationship Id="rId9" Type="http://schemas.openxmlformats.org/officeDocument/2006/relationships/hyperlink" Target="#'TCFD Index'!A1"/><Relationship Id="rId14" Type="http://schemas.openxmlformats.org/officeDocument/2006/relationships/hyperlink" Target="#Diversity!A1"/><Relationship Id="rId22" Type="http://schemas.openxmlformats.org/officeDocument/2006/relationships/hyperlink" Target="#'Tailings Facility Register'!A1"/><Relationship Id="rId27" Type="http://schemas.openxmlformats.org/officeDocument/2006/relationships/hyperlink" Target="#'Social &amp; Career Entry Pathways'!A1"/></Relationships>
</file>

<file path=xl/drawings/_rels/drawing16.xml.rels><?xml version="1.0" encoding="UTF-8" standalone="yes"?>
<Relationships xmlns="http://schemas.openxmlformats.org/package/2006/relationships"><Relationship Id="rId8" Type="http://schemas.openxmlformats.org/officeDocument/2006/relationships/hyperlink" Target="#'SASB Index'!A1"/><Relationship Id="rId13" Type="http://schemas.openxmlformats.org/officeDocument/2006/relationships/hyperlink" Target="#'Health &amp; Safety'!A1"/><Relationship Id="rId18" Type="http://schemas.openxmlformats.org/officeDocument/2006/relationships/hyperlink" Target="#'Modern Slavery'!A1"/><Relationship Id="rId26" Type="http://schemas.openxmlformats.org/officeDocument/2006/relationships/hyperlink" Target="#'GHG Emissions'!A1"/><Relationship Id="rId3" Type="http://schemas.openxmlformats.org/officeDocument/2006/relationships/image" Target="../media/image117.png"/><Relationship Id="rId21" Type="http://schemas.openxmlformats.org/officeDocument/2006/relationships/hyperlink" Target="#'Biodiversity &amp; Land Management'!A1"/><Relationship Id="rId7" Type="http://schemas.openxmlformats.org/officeDocument/2006/relationships/hyperlink" Target="#'GRI Content Index '!A1"/><Relationship Id="rId12" Type="http://schemas.openxmlformats.org/officeDocument/2006/relationships/hyperlink" Target="#'Ethics &amp; Integrity'!A1"/><Relationship Id="rId17" Type="http://schemas.openxmlformats.org/officeDocument/2006/relationships/hyperlink" Target="#'Responsible Production'!A1"/><Relationship Id="rId25" Type="http://schemas.openxmlformats.org/officeDocument/2006/relationships/hyperlink" Target="#'Energy Consumption '!A1"/><Relationship Id="rId2" Type="http://schemas.openxmlformats.org/officeDocument/2006/relationships/image" Target="../media/image116.png"/><Relationship Id="rId16" Type="http://schemas.openxmlformats.org/officeDocument/2006/relationships/hyperlink" Target="#Training!A1"/><Relationship Id="rId20" Type="http://schemas.openxmlformats.org/officeDocument/2006/relationships/hyperlink" Target="#Water!A1"/><Relationship Id="rId29" Type="http://schemas.openxmlformats.org/officeDocument/2006/relationships/hyperlink" Target="#About!A1"/><Relationship Id="rId1" Type="http://schemas.openxmlformats.org/officeDocument/2006/relationships/image" Target="../media/image115.png"/><Relationship Id="rId6" Type="http://schemas.openxmlformats.org/officeDocument/2006/relationships/image" Target="../media/image2.png"/><Relationship Id="rId11" Type="http://schemas.openxmlformats.org/officeDocument/2006/relationships/hyperlink" Target="#Governance!A1"/><Relationship Id="rId24" Type="http://schemas.openxmlformats.org/officeDocument/2006/relationships/hyperlink" Target="#'Climate Risks &amp; Opportunities'!A1"/><Relationship Id="rId5" Type="http://schemas.openxmlformats.org/officeDocument/2006/relationships/hyperlink" Target="https://www.mineralresources.com.au/" TargetMode="External"/><Relationship Id="rId15" Type="http://schemas.openxmlformats.org/officeDocument/2006/relationships/hyperlink" Target="#Diversity!A1"/><Relationship Id="rId23" Type="http://schemas.openxmlformats.org/officeDocument/2006/relationships/hyperlink" Target="#'Tailings Facility Register'!A1"/><Relationship Id="rId28" Type="http://schemas.openxmlformats.org/officeDocument/2006/relationships/hyperlink" Target="#'Social &amp; Career Entry Pathways'!A1"/><Relationship Id="rId10" Type="http://schemas.openxmlformats.org/officeDocument/2006/relationships/hyperlink" Target="#'TCFD Index'!A1"/><Relationship Id="rId19" Type="http://schemas.openxmlformats.org/officeDocument/2006/relationships/hyperlink" Target="#'Air Quality'!A1"/><Relationship Id="rId4" Type="http://schemas.openxmlformats.org/officeDocument/2006/relationships/hyperlink" Target="https://www.mineralresources.com.au/2022SustainabilityReport" TargetMode="External"/><Relationship Id="rId9" Type="http://schemas.openxmlformats.org/officeDocument/2006/relationships/hyperlink" Target="#'UNGC Index'!A1"/><Relationship Id="rId14" Type="http://schemas.openxmlformats.org/officeDocument/2006/relationships/hyperlink" Target="#'Our People'!A1"/><Relationship Id="rId22" Type="http://schemas.openxmlformats.org/officeDocument/2006/relationships/hyperlink" Target="#'Waste &amp; Tailings'!A1"/><Relationship Id="rId27" Type="http://schemas.openxmlformats.org/officeDocument/2006/relationships/hyperlink" Target="#'Cultural Heritage'!A1"/><Relationship Id="rId30" Type="http://schemas.openxmlformats.org/officeDocument/2006/relationships/hyperlink" Target="#Contents!A1"/></Relationships>
</file>

<file path=xl/drawings/_rels/drawing17.xml.rels><?xml version="1.0" encoding="UTF-8" standalone="yes"?>
<Relationships xmlns="http://schemas.openxmlformats.org/package/2006/relationships"><Relationship Id="rId8" Type="http://schemas.openxmlformats.org/officeDocument/2006/relationships/hyperlink" Target="#'GRI Content Index '!A1"/><Relationship Id="rId13" Type="http://schemas.openxmlformats.org/officeDocument/2006/relationships/hyperlink" Target="#'Ethics &amp; Integrity'!A1"/><Relationship Id="rId18" Type="http://schemas.openxmlformats.org/officeDocument/2006/relationships/hyperlink" Target="#'Responsible Production'!A1"/><Relationship Id="rId26" Type="http://schemas.openxmlformats.org/officeDocument/2006/relationships/hyperlink" Target="#'Energy Consumption '!A1"/><Relationship Id="rId3" Type="http://schemas.openxmlformats.org/officeDocument/2006/relationships/image" Target="../media/image116.png"/><Relationship Id="rId21" Type="http://schemas.openxmlformats.org/officeDocument/2006/relationships/hyperlink" Target="#Water!A1"/><Relationship Id="rId7" Type="http://schemas.openxmlformats.org/officeDocument/2006/relationships/hyperlink" Target="https://www.mineralresources.com.au/2022SustainabilityReport" TargetMode="External"/><Relationship Id="rId12" Type="http://schemas.openxmlformats.org/officeDocument/2006/relationships/hyperlink" Target="#Governance!A1"/><Relationship Id="rId17" Type="http://schemas.openxmlformats.org/officeDocument/2006/relationships/hyperlink" Target="#Training!A1"/><Relationship Id="rId25" Type="http://schemas.openxmlformats.org/officeDocument/2006/relationships/hyperlink" Target="#'Climate Risks &amp; Opportunities'!A1"/><Relationship Id="rId2" Type="http://schemas.openxmlformats.org/officeDocument/2006/relationships/image" Target="../media/image119.png"/><Relationship Id="rId16" Type="http://schemas.openxmlformats.org/officeDocument/2006/relationships/hyperlink" Target="#Diversity!A1"/><Relationship Id="rId20" Type="http://schemas.openxmlformats.org/officeDocument/2006/relationships/hyperlink" Target="#'Air Quality'!A1"/><Relationship Id="rId29" Type="http://schemas.openxmlformats.org/officeDocument/2006/relationships/hyperlink" Target="#'Social &amp; Career Entry Pathways'!A1"/><Relationship Id="rId1" Type="http://schemas.openxmlformats.org/officeDocument/2006/relationships/image" Target="../media/image118.png"/><Relationship Id="rId6" Type="http://schemas.openxmlformats.org/officeDocument/2006/relationships/image" Target="../media/image2.png"/><Relationship Id="rId11" Type="http://schemas.openxmlformats.org/officeDocument/2006/relationships/hyperlink" Target="#'TCFD Index'!A1"/><Relationship Id="rId24" Type="http://schemas.openxmlformats.org/officeDocument/2006/relationships/hyperlink" Target="#'Tailings Facility Register'!A1"/><Relationship Id="rId5" Type="http://schemas.openxmlformats.org/officeDocument/2006/relationships/hyperlink" Target="https://www.mineralresources.com.au/" TargetMode="External"/><Relationship Id="rId15" Type="http://schemas.openxmlformats.org/officeDocument/2006/relationships/hyperlink" Target="#'Our People'!A1"/><Relationship Id="rId23" Type="http://schemas.openxmlformats.org/officeDocument/2006/relationships/hyperlink" Target="#'Waste &amp; Tailings'!A1"/><Relationship Id="rId28" Type="http://schemas.openxmlformats.org/officeDocument/2006/relationships/hyperlink" Target="#'Cultural Heritage'!A1"/><Relationship Id="rId10" Type="http://schemas.openxmlformats.org/officeDocument/2006/relationships/hyperlink" Target="#'UNGC Index'!A1"/><Relationship Id="rId19" Type="http://schemas.openxmlformats.org/officeDocument/2006/relationships/hyperlink" Target="#'Modern Slavery'!A1"/><Relationship Id="rId31" Type="http://schemas.openxmlformats.org/officeDocument/2006/relationships/hyperlink" Target="#Contents!A1"/><Relationship Id="rId4" Type="http://schemas.openxmlformats.org/officeDocument/2006/relationships/image" Target="../media/image120.png"/><Relationship Id="rId9" Type="http://schemas.openxmlformats.org/officeDocument/2006/relationships/hyperlink" Target="#'SASB Index'!A1"/><Relationship Id="rId14" Type="http://schemas.openxmlformats.org/officeDocument/2006/relationships/hyperlink" Target="#'Health &amp; Safety'!A1"/><Relationship Id="rId22" Type="http://schemas.openxmlformats.org/officeDocument/2006/relationships/hyperlink" Target="#'Biodiversity &amp; Land Management'!A1"/><Relationship Id="rId27" Type="http://schemas.openxmlformats.org/officeDocument/2006/relationships/hyperlink" Target="#'GHG Emissions'!A1"/><Relationship Id="rId30" Type="http://schemas.openxmlformats.org/officeDocument/2006/relationships/hyperlink" Target="#About!A1"/></Relationships>
</file>

<file path=xl/drawings/_rels/drawing18.xml.rels><?xml version="1.0" encoding="UTF-8" standalone="yes"?>
<Relationships xmlns="http://schemas.openxmlformats.org/package/2006/relationships"><Relationship Id="rId8" Type="http://schemas.openxmlformats.org/officeDocument/2006/relationships/hyperlink" Target="#'SASB Index'!A1"/><Relationship Id="rId13" Type="http://schemas.openxmlformats.org/officeDocument/2006/relationships/hyperlink" Target="#'Health &amp; Safety'!A1"/><Relationship Id="rId18" Type="http://schemas.openxmlformats.org/officeDocument/2006/relationships/hyperlink" Target="#'Modern Slavery'!A1"/><Relationship Id="rId26" Type="http://schemas.openxmlformats.org/officeDocument/2006/relationships/hyperlink" Target="#'GHG Emissions'!A1"/><Relationship Id="rId3" Type="http://schemas.openxmlformats.org/officeDocument/2006/relationships/image" Target="../media/image123.png"/><Relationship Id="rId21" Type="http://schemas.openxmlformats.org/officeDocument/2006/relationships/hyperlink" Target="#'Biodiversity &amp; Land Management'!A1"/><Relationship Id="rId7" Type="http://schemas.openxmlformats.org/officeDocument/2006/relationships/hyperlink" Target="#'GRI Content Index '!A1"/><Relationship Id="rId12" Type="http://schemas.openxmlformats.org/officeDocument/2006/relationships/hyperlink" Target="#'Ethics &amp; Integrity'!A1"/><Relationship Id="rId17" Type="http://schemas.openxmlformats.org/officeDocument/2006/relationships/hyperlink" Target="#'Responsible Production'!A1"/><Relationship Id="rId25" Type="http://schemas.openxmlformats.org/officeDocument/2006/relationships/hyperlink" Target="#'Energy Consumption '!A1"/><Relationship Id="rId2" Type="http://schemas.openxmlformats.org/officeDocument/2006/relationships/image" Target="../media/image122.png"/><Relationship Id="rId16" Type="http://schemas.openxmlformats.org/officeDocument/2006/relationships/hyperlink" Target="#Training!A1"/><Relationship Id="rId20" Type="http://schemas.openxmlformats.org/officeDocument/2006/relationships/hyperlink" Target="#Water!A1"/><Relationship Id="rId29" Type="http://schemas.openxmlformats.org/officeDocument/2006/relationships/hyperlink" Target="#About!A1"/><Relationship Id="rId1" Type="http://schemas.openxmlformats.org/officeDocument/2006/relationships/image" Target="../media/image121.png"/><Relationship Id="rId6" Type="http://schemas.openxmlformats.org/officeDocument/2006/relationships/image" Target="../media/image2.png"/><Relationship Id="rId11" Type="http://schemas.openxmlformats.org/officeDocument/2006/relationships/hyperlink" Target="#Governance!A1"/><Relationship Id="rId24" Type="http://schemas.openxmlformats.org/officeDocument/2006/relationships/hyperlink" Target="#'Climate Risks &amp; Opportunities'!A1"/><Relationship Id="rId5" Type="http://schemas.openxmlformats.org/officeDocument/2006/relationships/hyperlink" Target="https://www.mineralresources.com.au/" TargetMode="External"/><Relationship Id="rId15" Type="http://schemas.openxmlformats.org/officeDocument/2006/relationships/hyperlink" Target="#Diversity!A1"/><Relationship Id="rId23" Type="http://schemas.openxmlformats.org/officeDocument/2006/relationships/hyperlink" Target="#'Tailings Facility Register'!A1"/><Relationship Id="rId28" Type="http://schemas.openxmlformats.org/officeDocument/2006/relationships/hyperlink" Target="#'Social &amp; Career Entry Pathways'!A1"/><Relationship Id="rId10" Type="http://schemas.openxmlformats.org/officeDocument/2006/relationships/hyperlink" Target="#'TCFD Index'!A1"/><Relationship Id="rId19" Type="http://schemas.openxmlformats.org/officeDocument/2006/relationships/hyperlink" Target="#'Air Quality'!A1"/><Relationship Id="rId4" Type="http://schemas.openxmlformats.org/officeDocument/2006/relationships/hyperlink" Target="https://www.mineralresources.com.au/2022SustainabilityReport" TargetMode="External"/><Relationship Id="rId9" Type="http://schemas.openxmlformats.org/officeDocument/2006/relationships/hyperlink" Target="#'UNGC Index'!A1"/><Relationship Id="rId14" Type="http://schemas.openxmlformats.org/officeDocument/2006/relationships/hyperlink" Target="#'Our People'!A1"/><Relationship Id="rId22" Type="http://schemas.openxmlformats.org/officeDocument/2006/relationships/hyperlink" Target="#'Waste &amp; Tailings'!A1"/><Relationship Id="rId27" Type="http://schemas.openxmlformats.org/officeDocument/2006/relationships/hyperlink" Target="#'Cultural Heritage'!A1"/><Relationship Id="rId30" Type="http://schemas.openxmlformats.org/officeDocument/2006/relationships/hyperlink" Target="#Contents!A1"/></Relationships>
</file>

<file path=xl/drawings/_rels/drawing19.xml.rels><?xml version="1.0" encoding="UTF-8" standalone="yes"?>
<Relationships xmlns="http://schemas.openxmlformats.org/package/2006/relationships"><Relationship Id="rId8" Type="http://schemas.openxmlformats.org/officeDocument/2006/relationships/hyperlink" Target="#'SASB Index'!A1"/><Relationship Id="rId13" Type="http://schemas.openxmlformats.org/officeDocument/2006/relationships/hyperlink" Target="#'Health &amp; Safety'!A1"/><Relationship Id="rId18" Type="http://schemas.openxmlformats.org/officeDocument/2006/relationships/hyperlink" Target="#'Modern Slavery'!A1"/><Relationship Id="rId26" Type="http://schemas.openxmlformats.org/officeDocument/2006/relationships/hyperlink" Target="#'GHG Emissions'!A1"/><Relationship Id="rId3" Type="http://schemas.openxmlformats.org/officeDocument/2006/relationships/image" Target="../media/image126.png"/><Relationship Id="rId21" Type="http://schemas.openxmlformats.org/officeDocument/2006/relationships/hyperlink" Target="#'Biodiversity &amp; Land Management'!A1"/><Relationship Id="rId7" Type="http://schemas.openxmlformats.org/officeDocument/2006/relationships/hyperlink" Target="#'GRI Content Index '!A1"/><Relationship Id="rId12" Type="http://schemas.openxmlformats.org/officeDocument/2006/relationships/hyperlink" Target="#'Ethics &amp; Integrity'!A1"/><Relationship Id="rId17" Type="http://schemas.openxmlformats.org/officeDocument/2006/relationships/hyperlink" Target="#'Responsible Production'!A1"/><Relationship Id="rId25" Type="http://schemas.openxmlformats.org/officeDocument/2006/relationships/hyperlink" Target="#'Energy Consumption '!A1"/><Relationship Id="rId2" Type="http://schemas.openxmlformats.org/officeDocument/2006/relationships/image" Target="../media/image125.png"/><Relationship Id="rId16" Type="http://schemas.openxmlformats.org/officeDocument/2006/relationships/hyperlink" Target="#Training!A1"/><Relationship Id="rId20" Type="http://schemas.openxmlformats.org/officeDocument/2006/relationships/hyperlink" Target="#Water!A1"/><Relationship Id="rId29" Type="http://schemas.openxmlformats.org/officeDocument/2006/relationships/hyperlink" Target="#About!A1"/><Relationship Id="rId1" Type="http://schemas.openxmlformats.org/officeDocument/2006/relationships/image" Target="../media/image124.png"/><Relationship Id="rId6" Type="http://schemas.openxmlformats.org/officeDocument/2006/relationships/image" Target="../media/image2.png"/><Relationship Id="rId11" Type="http://schemas.openxmlformats.org/officeDocument/2006/relationships/hyperlink" Target="#Governance!A1"/><Relationship Id="rId24" Type="http://schemas.openxmlformats.org/officeDocument/2006/relationships/hyperlink" Target="#'Climate Risks &amp; Opportunities'!A1"/><Relationship Id="rId5" Type="http://schemas.openxmlformats.org/officeDocument/2006/relationships/hyperlink" Target="https://www.mineralresources.com.au/" TargetMode="External"/><Relationship Id="rId15" Type="http://schemas.openxmlformats.org/officeDocument/2006/relationships/hyperlink" Target="#Diversity!A1"/><Relationship Id="rId23" Type="http://schemas.openxmlformats.org/officeDocument/2006/relationships/hyperlink" Target="#'Tailings Facility Register'!A1"/><Relationship Id="rId28" Type="http://schemas.openxmlformats.org/officeDocument/2006/relationships/hyperlink" Target="#'Social &amp; Career Entry Pathways'!A1"/><Relationship Id="rId10" Type="http://schemas.openxmlformats.org/officeDocument/2006/relationships/hyperlink" Target="#'TCFD Index'!A1"/><Relationship Id="rId19" Type="http://schemas.openxmlformats.org/officeDocument/2006/relationships/hyperlink" Target="#'Air Quality'!A1"/><Relationship Id="rId4" Type="http://schemas.openxmlformats.org/officeDocument/2006/relationships/hyperlink" Target="https://www.mineralresources.com.au/2022SustainabilityReport" TargetMode="External"/><Relationship Id="rId9" Type="http://schemas.openxmlformats.org/officeDocument/2006/relationships/hyperlink" Target="#'UNGC Index'!A1"/><Relationship Id="rId14" Type="http://schemas.openxmlformats.org/officeDocument/2006/relationships/hyperlink" Target="#'Our People'!A1"/><Relationship Id="rId22" Type="http://schemas.openxmlformats.org/officeDocument/2006/relationships/hyperlink" Target="#'Waste &amp; Tailings'!A1"/><Relationship Id="rId27" Type="http://schemas.openxmlformats.org/officeDocument/2006/relationships/hyperlink" Target="#'Cultural Heritage'!A1"/><Relationship Id="rId30" Type="http://schemas.openxmlformats.org/officeDocument/2006/relationships/hyperlink" Target="#Contents!A1"/></Relationships>
</file>

<file path=xl/drawings/_rels/drawing2.xml.rels><?xml version="1.0" encoding="UTF-8" standalone="yes"?>
<Relationships xmlns="http://schemas.openxmlformats.org/package/2006/relationships"><Relationship Id="rId8" Type="http://schemas.openxmlformats.org/officeDocument/2006/relationships/hyperlink" Target="#'TCFD Index'!A1"/><Relationship Id="rId13" Type="http://schemas.openxmlformats.org/officeDocument/2006/relationships/hyperlink" Target="#Diversity!A1"/><Relationship Id="rId18" Type="http://schemas.openxmlformats.org/officeDocument/2006/relationships/hyperlink" Target="#Water!A1"/><Relationship Id="rId26" Type="http://schemas.openxmlformats.org/officeDocument/2006/relationships/hyperlink" Target="#'Social &amp; Career Entry Pathways'!A1"/><Relationship Id="rId3" Type="http://schemas.openxmlformats.org/officeDocument/2006/relationships/hyperlink" Target="https://www.mineralresources.com.au/2022SustainabilityReport" TargetMode="External"/><Relationship Id="rId21" Type="http://schemas.openxmlformats.org/officeDocument/2006/relationships/hyperlink" Target="#'Tailings Facility Register'!A1"/><Relationship Id="rId7" Type="http://schemas.openxmlformats.org/officeDocument/2006/relationships/hyperlink" Target="#'UNGC Index'!A1"/><Relationship Id="rId12" Type="http://schemas.openxmlformats.org/officeDocument/2006/relationships/hyperlink" Target="#'Our People'!A1"/><Relationship Id="rId17" Type="http://schemas.openxmlformats.org/officeDocument/2006/relationships/hyperlink" Target="#'Air Quality'!A1"/><Relationship Id="rId25" Type="http://schemas.openxmlformats.org/officeDocument/2006/relationships/hyperlink" Target="#'Cultural Heritage'!A1"/><Relationship Id="rId2" Type="http://schemas.openxmlformats.org/officeDocument/2006/relationships/hyperlink" Target="https://www.mineralresources.com.au/" TargetMode="External"/><Relationship Id="rId16" Type="http://schemas.openxmlformats.org/officeDocument/2006/relationships/hyperlink" Target="#'Modern Slavery'!A1"/><Relationship Id="rId20" Type="http://schemas.openxmlformats.org/officeDocument/2006/relationships/hyperlink" Target="#'Waste &amp; Tailings'!A1"/><Relationship Id="rId1" Type="http://schemas.openxmlformats.org/officeDocument/2006/relationships/image" Target="../media/image2.png"/><Relationship Id="rId6" Type="http://schemas.openxmlformats.org/officeDocument/2006/relationships/hyperlink" Target="#'SASB Index'!A1"/><Relationship Id="rId11" Type="http://schemas.openxmlformats.org/officeDocument/2006/relationships/hyperlink" Target="#'Health &amp; Safety'!A1"/><Relationship Id="rId24" Type="http://schemas.openxmlformats.org/officeDocument/2006/relationships/hyperlink" Target="#'GHG Emissions'!A1"/><Relationship Id="rId5" Type="http://schemas.openxmlformats.org/officeDocument/2006/relationships/hyperlink" Target="#'GRI Content Index '!A1"/><Relationship Id="rId15" Type="http://schemas.openxmlformats.org/officeDocument/2006/relationships/hyperlink" Target="#'Responsible Production'!A1"/><Relationship Id="rId23" Type="http://schemas.openxmlformats.org/officeDocument/2006/relationships/hyperlink" Target="#'Energy Consumption '!A1"/><Relationship Id="rId28" Type="http://schemas.openxmlformats.org/officeDocument/2006/relationships/hyperlink" Target="#Contents!A1"/><Relationship Id="rId10" Type="http://schemas.openxmlformats.org/officeDocument/2006/relationships/hyperlink" Target="#'Ethics &amp; Integrity'!A1"/><Relationship Id="rId19" Type="http://schemas.openxmlformats.org/officeDocument/2006/relationships/hyperlink" Target="#'Biodiversity &amp; Land Management'!A1"/><Relationship Id="rId4" Type="http://schemas.openxmlformats.org/officeDocument/2006/relationships/hyperlink" Target="mailto:esg.reporting@mrl.com.au?subject=Sustainability%20Disclosure%20Query%20" TargetMode="External"/><Relationship Id="rId9" Type="http://schemas.openxmlformats.org/officeDocument/2006/relationships/hyperlink" Target="#Governance!A1"/><Relationship Id="rId14" Type="http://schemas.openxmlformats.org/officeDocument/2006/relationships/hyperlink" Target="#Training!A1"/><Relationship Id="rId22" Type="http://schemas.openxmlformats.org/officeDocument/2006/relationships/hyperlink" Target="#'Climate Risks &amp; Opportunities'!A1"/><Relationship Id="rId27" Type="http://schemas.openxmlformats.org/officeDocument/2006/relationships/hyperlink" Target="#About!A1"/></Relationships>
</file>

<file path=xl/drawings/_rels/drawing20.xml.rels><?xml version="1.0" encoding="UTF-8" standalone="yes"?>
<Relationships xmlns="http://schemas.openxmlformats.org/package/2006/relationships"><Relationship Id="rId8" Type="http://schemas.openxmlformats.org/officeDocument/2006/relationships/hyperlink" Target="#'SASB Index'!A1"/><Relationship Id="rId13" Type="http://schemas.openxmlformats.org/officeDocument/2006/relationships/hyperlink" Target="#'Health &amp; Safety'!A1"/><Relationship Id="rId18" Type="http://schemas.openxmlformats.org/officeDocument/2006/relationships/hyperlink" Target="#'Modern Slavery'!A1"/><Relationship Id="rId26" Type="http://schemas.openxmlformats.org/officeDocument/2006/relationships/hyperlink" Target="#'GHG Emissions'!A1"/><Relationship Id="rId3" Type="http://schemas.openxmlformats.org/officeDocument/2006/relationships/image" Target="../media/image129.png"/><Relationship Id="rId21" Type="http://schemas.openxmlformats.org/officeDocument/2006/relationships/hyperlink" Target="#'Biodiversity &amp; Land Management'!A1"/><Relationship Id="rId7" Type="http://schemas.openxmlformats.org/officeDocument/2006/relationships/hyperlink" Target="#'GRI Content Index '!A1"/><Relationship Id="rId12" Type="http://schemas.openxmlformats.org/officeDocument/2006/relationships/hyperlink" Target="#'Ethics &amp; Integrity'!A1"/><Relationship Id="rId17" Type="http://schemas.openxmlformats.org/officeDocument/2006/relationships/hyperlink" Target="#'Responsible Production'!A1"/><Relationship Id="rId25" Type="http://schemas.openxmlformats.org/officeDocument/2006/relationships/hyperlink" Target="#'Energy Consumption '!A1"/><Relationship Id="rId2" Type="http://schemas.openxmlformats.org/officeDocument/2006/relationships/image" Target="../media/image128.png"/><Relationship Id="rId16" Type="http://schemas.openxmlformats.org/officeDocument/2006/relationships/hyperlink" Target="#Training!A1"/><Relationship Id="rId20" Type="http://schemas.openxmlformats.org/officeDocument/2006/relationships/hyperlink" Target="#Water!A1"/><Relationship Id="rId29" Type="http://schemas.openxmlformats.org/officeDocument/2006/relationships/hyperlink" Target="#About!A1"/><Relationship Id="rId1" Type="http://schemas.openxmlformats.org/officeDocument/2006/relationships/image" Target="../media/image127.png"/><Relationship Id="rId6" Type="http://schemas.openxmlformats.org/officeDocument/2006/relationships/image" Target="../media/image2.png"/><Relationship Id="rId11" Type="http://schemas.openxmlformats.org/officeDocument/2006/relationships/hyperlink" Target="#Governance!A1"/><Relationship Id="rId24" Type="http://schemas.openxmlformats.org/officeDocument/2006/relationships/hyperlink" Target="#'Climate Risks &amp; Opportunities'!A1"/><Relationship Id="rId5" Type="http://schemas.openxmlformats.org/officeDocument/2006/relationships/hyperlink" Target="https://www.mineralresources.com.au/" TargetMode="External"/><Relationship Id="rId15" Type="http://schemas.openxmlformats.org/officeDocument/2006/relationships/hyperlink" Target="#Diversity!A1"/><Relationship Id="rId23" Type="http://schemas.openxmlformats.org/officeDocument/2006/relationships/hyperlink" Target="#'Tailings Facility Register'!A1"/><Relationship Id="rId28" Type="http://schemas.openxmlformats.org/officeDocument/2006/relationships/hyperlink" Target="#'Social &amp; Career Entry Pathways'!A1"/><Relationship Id="rId10" Type="http://schemas.openxmlformats.org/officeDocument/2006/relationships/hyperlink" Target="#'TCFD Index'!A1"/><Relationship Id="rId19" Type="http://schemas.openxmlformats.org/officeDocument/2006/relationships/hyperlink" Target="#'Air Quality'!A1"/><Relationship Id="rId4" Type="http://schemas.openxmlformats.org/officeDocument/2006/relationships/hyperlink" Target="https://www.mineralresources.com.au/2022SustainabilityReport" TargetMode="External"/><Relationship Id="rId9" Type="http://schemas.openxmlformats.org/officeDocument/2006/relationships/hyperlink" Target="#'UNGC Index'!A1"/><Relationship Id="rId14" Type="http://schemas.openxmlformats.org/officeDocument/2006/relationships/hyperlink" Target="#'Our People'!A1"/><Relationship Id="rId22" Type="http://schemas.openxmlformats.org/officeDocument/2006/relationships/hyperlink" Target="#'Waste &amp; Tailings'!A1"/><Relationship Id="rId27" Type="http://schemas.openxmlformats.org/officeDocument/2006/relationships/hyperlink" Target="#'Cultural Heritage'!A1"/><Relationship Id="rId30" Type="http://schemas.openxmlformats.org/officeDocument/2006/relationships/hyperlink" Target="#Contents!A1"/></Relationships>
</file>

<file path=xl/drawings/_rels/drawing21.xml.rels><?xml version="1.0" encoding="UTF-8" standalone="yes"?>
<Relationships xmlns="http://schemas.openxmlformats.org/package/2006/relationships"><Relationship Id="rId8" Type="http://schemas.openxmlformats.org/officeDocument/2006/relationships/hyperlink" Target="#'UNGC Index'!A1"/><Relationship Id="rId13" Type="http://schemas.openxmlformats.org/officeDocument/2006/relationships/hyperlink" Target="#'Our People'!A1"/><Relationship Id="rId18" Type="http://schemas.openxmlformats.org/officeDocument/2006/relationships/hyperlink" Target="#'Air Quality'!A1"/><Relationship Id="rId26" Type="http://schemas.openxmlformats.org/officeDocument/2006/relationships/hyperlink" Target="#'Cultural Heritage'!A1"/><Relationship Id="rId3" Type="http://schemas.openxmlformats.org/officeDocument/2006/relationships/hyperlink" Target="https://www.mineralresources.com.au/2022SustainabilityReport" TargetMode="External"/><Relationship Id="rId21" Type="http://schemas.openxmlformats.org/officeDocument/2006/relationships/hyperlink" Target="#'Waste &amp; Tailings'!A1"/><Relationship Id="rId7" Type="http://schemas.openxmlformats.org/officeDocument/2006/relationships/hyperlink" Target="#'SASB Index'!A1"/><Relationship Id="rId12" Type="http://schemas.openxmlformats.org/officeDocument/2006/relationships/hyperlink" Target="#'Health &amp; Safety'!A1"/><Relationship Id="rId17" Type="http://schemas.openxmlformats.org/officeDocument/2006/relationships/hyperlink" Target="#'Modern Slavery'!A1"/><Relationship Id="rId25" Type="http://schemas.openxmlformats.org/officeDocument/2006/relationships/hyperlink" Target="#'GHG Emissions'!A1"/><Relationship Id="rId2" Type="http://schemas.openxmlformats.org/officeDocument/2006/relationships/image" Target="../media/image131.png"/><Relationship Id="rId16" Type="http://schemas.openxmlformats.org/officeDocument/2006/relationships/hyperlink" Target="#'Responsible Production'!A1"/><Relationship Id="rId20" Type="http://schemas.openxmlformats.org/officeDocument/2006/relationships/hyperlink" Target="#'Biodiversity &amp; Land Management'!A1"/><Relationship Id="rId29" Type="http://schemas.openxmlformats.org/officeDocument/2006/relationships/hyperlink" Target="#Contents!A1"/><Relationship Id="rId1" Type="http://schemas.openxmlformats.org/officeDocument/2006/relationships/image" Target="../media/image130.png"/><Relationship Id="rId6" Type="http://schemas.openxmlformats.org/officeDocument/2006/relationships/hyperlink" Target="#'GRI Content Index '!A1"/><Relationship Id="rId11" Type="http://schemas.openxmlformats.org/officeDocument/2006/relationships/hyperlink" Target="#'Ethics &amp; Integrity'!A1"/><Relationship Id="rId24" Type="http://schemas.openxmlformats.org/officeDocument/2006/relationships/hyperlink" Target="#'Energy Consumption '!A1"/><Relationship Id="rId5" Type="http://schemas.openxmlformats.org/officeDocument/2006/relationships/image" Target="../media/image2.png"/><Relationship Id="rId15" Type="http://schemas.openxmlformats.org/officeDocument/2006/relationships/hyperlink" Target="#Training!A1"/><Relationship Id="rId23" Type="http://schemas.openxmlformats.org/officeDocument/2006/relationships/hyperlink" Target="#'Climate Risks &amp; Opportunities'!A1"/><Relationship Id="rId28" Type="http://schemas.openxmlformats.org/officeDocument/2006/relationships/hyperlink" Target="#About!A1"/><Relationship Id="rId10" Type="http://schemas.openxmlformats.org/officeDocument/2006/relationships/hyperlink" Target="#Governance!A1"/><Relationship Id="rId19" Type="http://schemas.openxmlformats.org/officeDocument/2006/relationships/hyperlink" Target="#Water!A1"/><Relationship Id="rId4" Type="http://schemas.openxmlformats.org/officeDocument/2006/relationships/hyperlink" Target="https://www.mineralresources.com.au/" TargetMode="External"/><Relationship Id="rId9" Type="http://schemas.openxmlformats.org/officeDocument/2006/relationships/hyperlink" Target="#'TCFD Index'!A1"/><Relationship Id="rId14" Type="http://schemas.openxmlformats.org/officeDocument/2006/relationships/hyperlink" Target="#Diversity!A1"/><Relationship Id="rId22" Type="http://schemas.openxmlformats.org/officeDocument/2006/relationships/hyperlink" Target="#'Tailings Facility Register'!A1"/><Relationship Id="rId27" Type="http://schemas.openxmlformats.org/officeDocument/2006/relationships/hyperlink" Target="#'Social &amp; Career Entry Pathways'!A1"/></Relationships>
</file>

<file path=xl/drawings/_rels/drawing22.xml.rels><?xml version="1.0" encoding="UTF-8" standalone="yes"?>
<Relationships xmlns="http://schemas.openxmlformats.org/package/2006/relationships"><Relationship Id="rId8" Type="http://schemas.openxmlformats.org/officeDocument/2006/relationships/hyperlink" Target="#'GRI Content Index '!A1"/><Relationship Id="rId13" Type="http://schemas.openxmlformats.org/officeDocument/2006/relationships/hyperlink" Target="#'Ethics &amp; Integrity'!A1"/><Relationship Id="rId18" Type="http://schemas.openxmlformats.org/officeDocument/2006/relationships/hyperlink" Target="#'Responsible Production'!A1"/><Relationship Id="rId26" Type="http://schemas.openxmlformats.org/officeDocument/2006/relationships/hyperlink" Target="#'Energy Consumption '!A1"/><Relationship Id="rId3" Type="http://schemas.openxmlformats.org/officeDocument/2006/relationships/image" Target="../media/image130.png"/><Relationship Id="rId21" Type="http://schemas.openxmlformats.org/officeDocument/2006/relationships/hyperlink" Target="#Water!A1"/><Relationship Id="rId7" Type="http://schemas.openxmlformats.org/officeDocument/2006/relationships/image" Target="../media/image2.png"/><Relationship Id="rId12" Type="http://schemas.openxmlformats.org/officeDocument/2006/relationships/hyperlink" Target="#Governance!A1"/><Relationship Id="rId17" Type="http://schemas.openxmlformats.org/officeDocument/2006/relationships/hyperlink" Target="#Training!A1"/><Relationship Id="rId25" Type="http://schemas.openxmlformats.org/officeDocument/2006/relationships/hyperlink" Target="#'Climate Risks &amp; Opportunities'!A1"/><Relationship Id="rId2" Type="http://schemas.openxmlformats.org/officeDocument/2006/relationships/image" Target="../media/image133.png"/><Relationship Id="rId16" Type="http://schemas.openxmlformats.org/officeDocument/2006/relationships/hyperlink" Target="#Diversity!A1"/><Relationship Id="rId20" Type="http://schemas.openxmlformats.org/officeDocument/2006/relationships/hyperlink" Target="#'Air Quality'!A1"/><Relationship Id="rId29" Type="http://schemas.openxmlformats.org/officeDocument/2006/relationships/hyperlink" Target="#'Social &amp; Career Entry Pathways'!A1"/><Relationship Id="rId1" Type="http://schemas.openxmlformats.org/officeDocument/2006/relationships/image" Target="../media/image132.png"/><Relationship Id="rId6" Type="http://schemas.openxmlformats.org/officeDocument/2006/relationships/hyperlink" Target="https://www.mineralresources.com.au/" TargetMode="External"/><Relationship Id="rId11" Type="http://schemas.openxmlformats.org/officeDocument/2006/relationships/hyperlink" Target="#'TCFD Index'!A1"/><Relationship Id="rId24" Type="http://schemas.openxmlformats.org/officeDocument/2006/relationships/hyperlink" Target="#'Tailings Facility Register'!A1"/><Relationship Id="rId5" Type="http://schemas.openxmlformats.org/officeDocument/2006/relationships/hyperlink" Target="https://www.mineralresources.com.au/2022SustainabilityReport" TargetMode="External"/><Relationship Id="rId15" Type="http://schemas.openxmlformats.org/officeDocument/2006/relationships/hyperlink" Target="#'Our People'!A1"/><Relationship Id="rId23" Type="http://schemas.openxmlformats.org/officeDocument/2006/relationships/hyperlink" Target="#'Waste &amp; Tailings'!A1"/><Relationship Id="rId28" Type="http://schemas.openxmlformats.org/officeDocument/2006/relationships/hyperlink" Target="#'Cultural Heritage'!A1"/><Relationship Id="rId10" Type="http://schemas.openxmlformats.org/officeDocument/2006/relationships/hyperlink" Target="#'UNGC Index'!A1"/><Relationship Id="rId19" Type="http://schemas.openxmlformats.org/officeDocument/2006/relationships/hyperlink" Target="#'Modern Slavery'!A1"/><Relationship Id="rId31" Type="http://schemas.openxmlformats.org/officeDocument/2006/relationships/hyperlink" Target="#Contents!A1"/><Relationship Id="rId4" Type="http://schemas.openxmlformats.org/officeDocument/2006/relationships/image" Target="../media/image134.png"/><Relationship Id="rId9" Type="http://schemas.openxmlformats.org/officeDocument/2006/relationships/hyperlink" Target="#'SASB Index'!A1"/><Relationship Id="rId14" Type="http://schemas.openxmlformats.org/officeDocument/2006/relationships/hyperlink" Target="#'Health &amp; Safety'!A1"/><Relationship Id="rId22" Type="http://schemas.openxmlformats.org/officeDocument/2006/relationships/hyperlink" Target="#'Biodiversity &amp; Land Management'!A1"/><Relationship Id="rId27" Type="http://schemas.openxmlformats.org/officeDocument/2006/relationships/hyperlink" Target="#'GHG Emissions'!A1"/><Relationship Id="rId30" Type="http://schemas.openxmlformats.org/officeDocument/2006/relationships/hyperlink" Target="#About!A1"/></Relationships>
</file>

<file path=xl/drawings/_rels/drawing23.xml.rels><?xml version="1.0" encoding="UTF-8" standalone="yes"?>
<Relationships xmlns="http://schemas.openxmlformats.org/package/2006/relationships"><Relationship Id="rId8" Type="http://schemas.openxmlformats.org/officeDocument/2006/relationships/hyperlink" Target="#'SASB Index'!A1"/><Relationship Id="rId13" Type="http://schemas.openxmlformats.org/officeDocument/2006/relationships/hyperlink" Target="#'Health &amp; Safety'!A1"/><Relationship Id="rId18" Type="http://schemas.openxmlformats.org/officeDocument/2006/relationships/hyperlink" Target="#'Modern Slavery'!A1"/><Relationship Id="rId26" Type="http://schemas.openxmlformats.org/officeDocument/2006/relationships/hyperlink" Target="#'GHG Emissions'!A1"/><Relationship Id="rId3" Type="http://schemas.openxmlformats.org/officeDocument/2006/relationships/image" Target="../media/image137.png"/><Relationship Id="rId21" Type="http://schemas.openxmlformats.org/officeDocument/2006/relationships/hyperlink" Target="#'Biodiversity &amp; Land Management'!A1"/><Relationship Id="rId7" Type="http://schemas.openxmlformats.org/officeDocument/2006/relationships/hyperlink" Target="#'GRI Content Index '!A1"/><Relationship Id="rId12" Type="http://schemas.openxmlformats.org/officeDocument/2006/relationships/hyperlink" Target="#'Ethics &amp; Integrity'!A1"/><Relationship Id="rId17" Type="http://schemas.openxmlformats.org/officeDocument/2006/relationships/hyperlink" Target="#'Responsible Production'!A1"/><Relationship Id="rId25" Type="http://schemas.openxmlformats.org/officeDocument/2006/relationships/hyperlink" Target="#'Energy Consumption '!A1"/><Relationship Id="rId2" Type="http://schemas.openxmlformats.org/officeDocument/2006/relationships/image" Target="../media/image136.png"/><Relationship Id="rId16" Type="http://schemas.openxmlformats.org/officeDocument/2006/relationships/hyperlink" Target="#Training!A1"/><Relationship Id="rId20" Type="http://schemas.openxmlformats.org/officeDocument/2006/relationships/hyperlink" Target="#Water!A1"/><Relationship Id="rId29" Type="http://schemas.openxmlformats.org/officeDocument/2006/relationships/hyperlink" Target="#About!A1"/><Relationship Id="rId1" Type="http://schemas.openxmlformats.org/officeDocument/2006/relationships/image" Target="../media/image135.png"/><Relationship Id="rId6" Type="http://schemas.openxmlformats.org/officeDocument/2006/relationships/image" Target="../media/image2.png"/><Relationship Id="rId11" Type="http://schemas.openxmlformats.org/officeDocument/2006/relationships/hyperlink" Target="#Governance!A1"/><Relationship Id="rId24" Type="http://schemas.openxmlformats.org/officeDocument/2006/relationships/hyperlink" Target="#'Climate Risks &amp; Opportunities'!A1"/><Relationship Id="rId5" Type="http://schemas.openxmlformats.org/officeDocument/2006/relationships/hyperlink" Target="https://www.mineralresources.com.au/" TargetMode="External"/><Relationship Id="rId15" Type="http://schemas.openxmlformats.org/officeDocument/2006/relationships/hyperlink" Target="#Diversity!A1"/><Relationship Id="rId23" Type="http://schemas.openxmlformats.org/officeDocument/2006/relationships/hyperlink" Target="#'Tailings Facility Register'!A1"/><Relationship Id="rId28" Type="http://schemas.openxmlformats.org/officeDocument/2006/relationships/hyperlink" Target="#'Social &amp; Career Entry Pathways'!A1"/><Relationship Id="rId10" Type="http://schemas.openxmlformats.org/officeDocument/2006/relationships/hyperlink" Target="#'TCFD Index'!A1"/><Relationship Id="rId19" Type="http://schemas.openxmlformats.org/officeDocument/2006/relationships/hyperlink" Target="#'Air Quality'!A1"/><Relationship Id="rId4" Type="http://schemas.openxmlformats.org/officeDocument/2006/relationships/hyperlink" Target="https://www.mineralresources.com.au/2022SustainabilityReport" TargetMode="External"/><Relationship Id="rId9" Type="http://schemas.openxmlformats.org/officeDocument/2006/relationships/hyperlink" Target="#'UNGC Index'!A1"/><Relationship Id="rId14" Type="http://schemas.openxmlformats.org/officeDocument/2006/relationships/hyperlink" Target="#'Our People'!A1"/><Relationship Id="rId22" Type="http://schemas.openxmlformats.org/officeDocument/2006/relationships/hyperlink" Target="#'Waste &amp; Tailings'!A1"/><Relationship Id="rId27" Type="http://schemas.openxmlformats.org/officeDocument/2006/relationships/hyperlink" Target="#'Cultural Heritage'!A1"/><Relationship Id="rId30"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3" Type="http://schemas.openxmlformats.org/officeDocument/2006/relationships/hyperlink" Target="#'UNGC Index'!A1"/><Relationship Id="rId18" Type="http://schemas.openxmlformats.org/officeDocument/2006/relationships/hyperlink" Target="#'Our People'!A1"/><Relationship Id="rId26" Type="http://schemas.openxmlformats.org/officeDocument/2006/relationships/hyperlink" Target="#'Waste &amp; Tailings'!A1"/><Relationship Id="rId3" Type="http://schemas.openxmlformats.org/officeDocument/2006/relationships/image" Target="../media/image140.png"/><Relationship Id="rId21" Type="http://schemas.openxmlformats.org/officeDocument/2006/relationships/hyperlink" Target="#'Responsible Production'!A1"/><Relationship Id="rId34" Type="http://schemas.openxmlformats.org/officeDocument/2006/relationships/hyperlink" Target="#Contents!A1"/><Relationship Id="rId7" Type="http://schemas.openxmlformats.org/officeDocument/2006/relationships/image" Target="../media/image143.png"/><Relationship Id="rId12" Type="http://schemas.openxmlformats.org/officeDocument/2006/relationships/hyperlink" Target="#'SASB Index'!A1"/><Relationship Id="rId17" Type="http://schemas.openxmlformats.org/officeDocument/2006/relationships/hyperlink" Target="#'Health &amp; Safety'!A1"/><Relationship Id="rId25" Type="http://schemas.openxmlformats.org/officeDocument/2006/relationships/hyperlink" Target="#'Biodiversity &amp; Land Management'!A1"/><Relationship Id="rId33" Type="http://schemas.openxmlformats.org/officeDocument/2006/relationships/hyperlink" Target="#About!A1"/><Relationship Id="rId2" Type="http://schemas.openxmlformats.org/officeDocument/2006/relationships/image" Target="../media/image139.png"/><Relationship Id="rId16" Type="http://schemas.openxmlformats.org/officeDocument/2006/relationships/hyperlink" Target="#'Ethics &amp; Integrity'!A1"/><Relationship Id="rId20" Type="http://schemas.openxmlformats.org/officeDocument/2006/relationships/hyperlink" Target="#Training!A1"/><Relationship Id="rId29" Type="http://schemas.openxmlformats.org/officeDocument/2006/relationships/hyperlink" Target="#'Energy Consumption '!A1"/><Relationship Id="rId1" Type="http://schemas.openxmlformats.org/officeDocument/2006/relationships/image" Target="../media/image138.png"/><Relationship Id="rId6" Type="http://schemas.openxmlformats.org/officeDocument/2006/relationships/image" Target="../media/image142.png"/><Relationship Id="rId11" Type="http://schemas.openxmlformats.org/officeDocument/2006/relationships/hyperlink" Target="#'GRI Content Index '!A1"/><Relationship Id="rId24" Type="http://schemas.openxmlformats.org/officeDocument/2006/relationships/hyperlink" Target="#Water!A1"/><Relationship Id="rId32" Type="http://schemas.openxmlformats.org/officeDocument/2006/relationships/hyperlink" Target="#'Social &amp; Career Entry Pathways'!A1"/><Relationship Id="rId5" Type="http://schemas.openxmlformats.org/officeDocument/2006/relationships/image" Target="../media/image141.png"/><Relationship Id="rId15" Type="http://schemas.openxmlformats.org/officeDocument/2006/relationships/hyperlink" Target="#Governance!A1"/><Relationship Id="rId23" Type="http://schemas.openxmlformats.org/officeDocument/2006/relationships/hyperlink" Target="#'Air Quality'!A1"/><Relationship Id="rId28" Type="http://schemas.openxmlformats.org/officeDocument/2006/relationships/hyperlink" Target="#'Climate Risks &amp; Opportunities'!A1"/><Relationship Id="rId10" Type="http://schemas.openxmlformats.org/officeDocument/2006/relationships/image" Target="../media/image2.png"/><Relationship Id="rId19" Type="http://schemas.openxmlformats.org/officeDocument/2006/relationships/hyperlink" Target="#Diversity!A1"/><Relationship Id="rId31" Type="http://schemas.openxmlformats.org/officeDocument/2006/relationships/hyperlink" Target="#'Cultural Heritage'!A1"/><Relationship Id="rId4" Type="http://schemas.openxmlformats.org/officeDocument/2006/relationships/image" Target="../media/image87.png"/><Relationship Id="rId9" Type="http://schemas.openxmlformats.org/officeDocument/2006/relationships/hyperlink" Target="https://www.mineralresources.com.au/" TargetMode="External"/><Relationship Id="rId14" Type="http://schemas.openxmlformats.org/officeDocument/2006/relationships/hyperlink" Target="#'TCFD Index'!A1"/><Relationship Id="rId22" Type="http://schemas.openxmlformats.org/officeDocument/2006/relationships/hyperlink" Target="#'Modern Slavery'!A1"/><Relationship Id="rId27" Type="http://schemas.openxmlformats.org/officeDocument/2006/relationships/hyperlink" Target="#'Tailings Facility Register'!A1"/><Relationship Id="rId30" Type="http://schemas.openxmlformats.org/officeDocument/2006/relationships/hyperlink" Target="#'GHG Emissions'!A1"/><Relationship Id="rId8" Type="http://schemas.openxmlformats.org/officeDocument/2006/relationships/hyperlink" Target="https://www.mineralresources.com.au/2022SustainabilityReport" TargetMode="External"/></Relationships>
</file>

<file path=xl/drawings/_rels/drawing25.xml.rels><?xml version="1.0" encoding="UTF-8" standalone="yes"?>
<Relationships xmlns="http://schemas.openxmlformats.org/package/2006/relationships"><Relationship Id="rId13" Type="http://schemas.openxmlformats.org/officeDocument/2006/relationships/hyperlink" Target="#'UNGC Index'!A1"/><Relationship Id="rId18" Type="http://schemas.openxmlformats.org/officeDocument/2006/relationships/hyperlink" Target="#'Our People'!A1"/><Relationship Id="rId26" Type="http://schemas.openxmlformats.org/officeDocument/2006/relationships/hyperlink" Target="#'Waste &amp; Tailings'!A1"/><Relationship Id="rId3" Type="http://schemas.openxmlformats.org/officeDocument/2006/relationships/image" Target="../media/image146.png"/><Relationship Id="rId21" Type="http://schemas.openxmlformats.org/officeDocument/2006/relationships/hyperlink" Target="#'Responsible Production'!A1"/><Relationship Id="rId34" Type="http://schemas.openxmlformats.org/officeDocument/2006/relationships/hyperlink" Target="#Contents!A1"/><Relationship Id="rId7" Type="http://schemas.openxmlformats.org/officeDocument/2006/relationships/image" Target="../media/image88.png"/><Relationship Id="rId12" Type="http://schemas.openxmlformats.org/officeDocument/2006/relationships/hyperlink" Target="#'SASB Index'!A1"/><Relationship Id="rId17" Type="http://schemas.openxmlformats.org/officeDocument/2006/relationships/hyperlink" Target="#'Health &amp; Safety'!A1"/><Relationship Id="rId25" Type="http://schemas.openxmlformats.org/officeDocument/2006/relationships/hyperlink" Target="#'Biodiversity &amp; Land Management'!A1"/><Relationship Id="rId33" Type="http://schemas.openxmlformats.org/officeDocument/2006/relationships/hyperlink" Target="#About!A1"/><Relationship Id="rId2" Type="http://schemas.openxmlformats.org/officeDocument/2006/relationships/image" Target="../media/image145.png"/><Relationship Id="rId16" Type="http://schemas.openxmlformats.org/officeDocument/2006/relationships/hyperlink" Target="#'Ethics &amp; Integrity'!A1"/><Relationship Id="rId20" Type="http://schemas.openxmlformats.org/officeDocument/2006/relationships/hyperlink" Target="#Training!A1"/><Relationship Id="rId29" Type="http://schemas.openxmlformats.org/officeDocument/2006/relationships/hyperlink" Target="#'Energy Consumption '!A1"/><Relationship Id="rId1" Type="http://schemas.openxmlformats.org/officeDocument/2006/relationships/image" Target="../media/image144.png"/><Relationship Id="rId6" Type="http://schemas.openxmlformats.org/officeDocument/2006/relationships/image" Target="../media/image149.png"/><Relationship Id="rId11" Type="http://schemas.openxmlformats.org/officeDocument/2006/relationships/hyperlink" Target="#'GRI Content Index '!A1"/><Relationship Id="rId24" Type="http://schemas.openxmlformats.org/officeDocument/2006/relationships/hyperlink" Target="#Water!A1"/><Relationship Id="rId32" Type="http://schemas.openxmlformats.org/officeDocument/2006/relationships/hyperlink" Target="#'Social &amp; Career Entry Pathways'!A1"/><Relationship Id="rId5" Type="http://schemas.openxmlformats.org/officeDocument/2006/relationships/image" Target="../media/image148.png"/><Relationship Id="rId15" Type="http://schemas.openxmlformats.org/officeDocument/2006/relationships/hyperlink" Target="#Governance!A1"/><Relationship Id="rId23" Type="http://schemas.openxmlformats.org/officeDocument/2006/relationships/hyperlink" Target="#'Air Quality'!A1"/><Relationship Id="rId28" Type="http://schemas.openxmlformats.org/officeDocument/2006/relationships/hyperlink" Target="#'Climate Risks &amp; Opportunities'!A1"/><Relationship Id="rId10" Type="http://schemas.openxmlformats.org/officeDocument/2006/relationships/image" Target="../media/image2.png"/><Relationship Id="rId19" Type="http://schemas.openxmlformats.org/officeDocument/2006/relationships/hyperlink" Target="#Diversity!A1"/><Relationship Id="rId31" Type="http://schemas.openxmlformats.org/officeDocument/2006/relationships/hyperlink" Target="#'Cultural Heritage'!A1"/><Relationship Id="rId4" Type="http://schemas.openxmlformats.org/officeDocument/2006/relationships/image" Target="../media/image147.png"/><Relationship Id="rId9" Type="http://schemas.openxmlformats.org/officeDocument/2006/relationships/hyperlink" Target="https://www.mineralresources.com.au/" TargetMode="External"/><Relationship Id="rId14" Type="http://schemas.openxmlformats.org/officeDocument/2006/relationships/hyperlink" Target="#'TCFD Index'!A1"/><Relationship Id="rId22" Type="http://schemas.openxmlformats.org/officeDocument/2006/relationships/hyperlink" Target="#'Modern Slavery'!A1"/><Relationship Id="rId27" Type="http://schemas.openxmlformats.org/officeDocument/2006/relationships/hyperlink" Target="#'Tailings Facility Register'!A1"/><Relationship Id="rId30" Type="http://schemas.openxmlformats.org/officeDocument/2006/relationships/hyperlink" Target="#'GHG Emissions'!A1"/><Relationship Id="rId8" Type="http://schemas.openxmlformats.org/officeDocument/2006/relationships/hyperlink" Target="https://www.mineralresources.com.au/2022SustainabilityReport"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Governance!A1"/><Relationship Id="rId13" Type="http://schemas.openxmlformats.org/officeDocument/2006/relationships/hyperlink" Target="#Training!A1"/><Relationship Id="rId18" Type="http://schemas.openxmlformats.org/officeDocument/2006/relationships/hyperlink" Target="#'Biodiversity &amp; Land Management'!A1"/><Relationship Id="rId26" Type="http://schemas.openxmlformats.org/officeDocument/2006/relationships/hyperlink" Target="#About!A1"/><Relationship Id="rId3" Type="http://schemas.openxmlformats.org/officeDocument/2006/relationships/hyperlink" Target="https://www.mineralresources.com.au/2022SustainabilityReport" TargetMode="External"/><Relationship Id="rId21" Type="http://schemas.openxmlformats.org/officeDocument/2006/relationships/hyperlink" Target="#'Climate Risks &amp; Opportunities'!A1"/><Relationship Id="rId7" Type="http://schemas.openxmlformats.org/officeDocument/2006/relationships/hyperlink" Target="#'TCFD Index'!A1"/><Relationship Id="rId12" Type="http://schemas.openxmlformats.org/officeDocument/2006/relationships/hyperlink" Target="#Diversity!A1"/><Relationship Id="rId17" Type="http://schemas.openxmlformats.org/officeDocument/2006/relationships/hyperlink" Target="#Water!A1"/><Relationship Id="rId25" Type="http://schemas.openxmlformats.org/officeDocument/2006/relationships/hyperlink" Target="#'Social &amp; Career Entry Pathways'!A1"/><Relationship Id="rId2" Type="http://schemas.openxmlformats.org/officeDocument/2006/relationships/image" Target="../media/image2.png"/><Relationship Id="rId16" Type="http://schemas.openxmlformats.org/officeDocument/2006/relationships/hyperlink" Target="#'Air Quality'!A1"/><Relationship Id="rId20" Type="http://schemas.openxmlformats.org/officeDocument/2006/relationships/hyperlink" Target="#'Tailings Facility Register'!A1"/><Relationship Id="rId1" Type="http://schemas.openxmlformats.org/officeDocument/2006/relationships/hyperlink" Target="https://www.mineralresources.com.au/" TargetMode="External"/><Relationship Id="rId6" Type="http://schemas.openxmlformats.org/officeDocument/2006/relationships/hyperlink" Target="#'UNGC Index'!A1"/><Relationship Id="rId11" Type="http://schemas.openxmlformats.org/officeDocument/2006/relationships/hyperlink" Target="#'Our People'!A1"/><Relationship Id="rId24" Type="http://schemas.openxmlformats.org/officeDocument/2006/relationships/hyperlink" Target="#'Cultural Heritage'!A1"/><Relationship Id="rId5" Type="http://schemas.openxmlformats.org/officeDocument/2006/relationships/hyperlink" Target="#'SASB Index'!A1"/><Relationship Id="rId15" Type="http://schemas.openxmlformats.org/officeDocument/2006/relationships/hyperlink" Target="#'Modern Slavery'!A1"/><Relationship Id="rId23" Type="http://schemas.openxmlformats.org/officeDocument/2006/relationships/hyperlink" Target="#'GHG Emissions'!A1"/><Relationship Id="rId10" Type="http://schemas.openxmlformats.org/officeDocument/2006/relationships/hyperlink" Target="#'Health &amp; Safety'!A1"/><Relationship Id="rId19" Type="http://schemas.openxmlformats.org/officeDocument/2006/relationships/hyperlink" Target="#'Waste &amp; Tailings'!A1"/><Relationship Id="rId4" Type="http://schemas.openxmlformats.org/officeDocument/2006/relationships/hyperlink" Target="#'GRI Content Index '!A1"/><Relationship Id="rId9" Type="http://schemas.openxmlformats.org/officeDocument/2006/relationships/hyperlink" Target="#'Ethics &amp; Integrity'!A1"/><Relationship Id="rId14" Type="http://schemas.openxmlformats.org/officeDocument/2006/relationships/hyperlink" Target="#'Responsible Production'!A1"/><Relationship Id="rId22" Type="http://schemas.openxmlformats.org/officeDocument/2006/relationships/hyperlink" Target="#'Energy Consumption '!A1"/><Relationship Id="rId27" Type="http://schemas.openxmlformats.org/officeDocument/2006/relationships/hyperlink" Target="#Contents!A1"/></Relationships>
</file>

<file path=xl/drawings/_rels/drawing4.xml.rels><?xml version="1.0" encoding="UTF-8" standalone="yes"?>
<Relationships xmlns="http://schemas.openxmlformats.org/package/2006/relationships"><Relationship Id="rId26" Type="http://schemas.openxmlformats.org/officeDocument/2006/relationships/image" Target="../media/image28.png"/><Relationship Id="rId117" Type="http://schemas.openxmlformats.org/officeDocument/2006/relationships/hyperlink" Target="#'Climate Risks &amp; Opportunities'!G48"/><Relationship Id="rId21" Type="http://schemas.openxmlformats.org/officeDocument/2006/relationships/image" Target="../media/image23.png"/><Relationship Id="rId42" Type="http://schemas.openxmlformats.org/officeDocument/2006/relationships/image" Target="../media/image44.png"/><Relationship Id="rId47" Type="http://schemas.openxmlformats.org/officeDocument/2006/relationships/image" Target="../media/image49.png"/><Relationship Id="rId63" Type="http://schemas.openxmlformats.org/officeDocument/2006/relationships/image" Target="../media/image65.png"/><Relationship Id="rId68" Type="http://schemas.openxmlformats.org/officeDocument/2006/relationships/image" Target="../media/image70.png"/><Relationship Id="rId84" Type="http://schemas.openxmlformats.org/officeDocument/2006/relationships/image" Target="../media/image86.png"/><Relationship Id="rId89" Type="http://schemas.openxmlformats.org/officeDocument/2006/relationships/hyperlink" Target="#'UNGC Index'!A1"/><Relationship Id="rId112" Type="http://schemas.openxmlformats.org/officeDocument/2006/relationships/hyperlink" Target="https://www.mineralresources.com.au/2022SustainabilityReport" TargetMode="External"/><Relationship Id="rId16" Type="http://schemas.openxmlformats.org/officeDocument/2006/relationships/image" Target="../media/image18.png"/><Relationship Id="rId107" Type="http://schemas.openxmlformats.org/officeDocument/2006/relationships/hyperlink" Target="#'Cultural Heritage'!A1"/><Relationship Id="rId11" Type="http://schemas.openxmlformats.org/officeDocument/2006/relationships/image" Target="../media/image13.png"/><Relationship Id="rId32" Type="http://schemas.openxmlformats.org/officeDocument/2006/relationships/image" Target="../media/image34.png"/><Relationship Id="rId37" Type="http://schemas.openxmlformats.org/officeDocument/2006/relationships/image" Target="../media/image39.png"/><Relationship Id="rId53" Type="http://schemas.openxmlformats.org/officeDocument/2006/relationships/image" Target="../media/image55.png"/><Relationship Id="rId58" Type="http://schemas.openxmlformats.org/officeDocument/2006/relationships/image" Target="../media/image60.png"/><Relationship Id="rId74" Type="http://schemas.openxmlformats.org/officeDocument/2006/relationships/image" Target="../media/image76.png"/><Relationship Id="rId79" Type="http://schemas.openxmlformats.org/officeDocument/2006/relationships/image" Target="../media/image81.png"/><Relationship Id="rId102" Type="http://schemas.openxmlformats.org/officeDocument/2006/relationships/hyperlink" Target="#'Waste &amp; Tailings'!A1"/><Relationship Id="rId123" Type="http://schemas.openxmlformats.org/officeDocument/2006/relationships/hyperlink" Target="#'Ethics &amp; Integrity'!G59"/><Relationship Id="rId5" Type="http://schemas.openxmlformats.org/officeDocument/2006/relationships/image" Target="../media/image7.png"/><Relationship Id="rId90" Type="http://schemas.openxmlformats.org/officeDocument/2006/relationships/hyperlink" Target="#'TCFD Index'!A1"/><Relationship Id="rId95" Type="http://schemas.openxmlformats.org/officeDocument/2006/relationships/hyperlink" Target="#Diversity!A1"/><Relationship Id="rId22" Type="http://schemas.openxmlformats.org/officeDocument/2006/relationships/image" Target="../media/image24.png"/><Relationship Id="rId27" Type="http://schemas.openxmlformats.org/officeDocument/2006/relationships/image" Target="../media/image29.png"/><Relationship Id="rId43" Type="http://schemas.openxmlformats.org/officeDocument/2006/relationships/image" Target="../media/image45.png"/><Relationship Id="rId48" Type="http://schemas.openxmlformats.org/officeDocument/2006/relationships/image" Target="../media/image50.png"/><Relationship Id="rId64" Type="http://schemas.openxmlformats.org/officeDocument/2006/relationships/image" Target="../media/image66.png"/><Relationship Id="rId69" Type="http://schemas.openxmlformats.org/officeDocument/2006/relationships/image" Target="../media/image71.png"/><Relationship Id="rId113" Type="http://schemas.openxmlformats.org/officeDocument/2006/relationships/hyperlink" Target="https://clients3.weblink.com.au/pdf/MIN/02559932.pdf" TargetMode="External"/><Relationship Id="rId118" Type="http://schemas.openxmlformats.org/officeDocument/2006/relationships/hyperlink" Target="#'Social &amp; Career Entry Pathways'!G44"/><Relationship Id="rId80" Type="http://schemas.openxmlformats.org/officeDocument/2006/relationships/image" Target="../media/image82.png"/><Relationship Id="rId85" Type="http://schemas.openxmlformats.org/officeDocument/2006/relationships/hyperlink" Target="https://www.mineralresources.com.au/" TargetMode="External"/><Relationship Id="rId12" Type="http://schemas.openxmlformats.org/officeDocument/2006/relationships/image" Target="../media/image14.png"/><Relationship Id="rId17" Type="http://schemas.openxmlformats.org/officeDocument/2006/relationships/image" Target="../media/image19.png"/><Relationship Id="rId33" Type="http://schemas.openxmlformats.org/officeDocument/2006/relationships/image" Target="../media/image35.png"/><Relationship Id="rId38" Type="http://schemas.openxmlformats.org/officeDocument/2006/relationships/image" Target="../media/image40.png"/><Relationship Id="rId59" Type="http://schemas.openxmlformats.org/officeDocument/2006/relationships/image" Target="../media/image61.png"/><Relationship Id="rId103" Type="http://schemas.openxmlformats.org/officeDocument/2006/relationships/hyperlink" Target="#'Tailings Facility Register'!A1"/><Relationship Id="rId108" Type="http://schemas.openxmlformats.org/officeDocument/2006/relationships/hyperlink" Target="#'Social &amp; Career Entry Pathways'!A1"/><Relationship Id="rId124" Type="http://schemas.openxmlformats.org/officeDocument/2006/relationships/hyperlink" Target="chrome-extension://efaidnbmnnnibpcajpcglclefindmkaj/https:/s3.ap-southeast-2.amazonaws.com/assets.mineralresources.com.au/app/uploads/2022/06/15183158/Board-Nomination-Committee-Charter-2022.pdf" TargetMode="External"/><Relationship Id="rId54" Type="http://schemas.openxmlformats.org/officeDocument/2006/relationships/image" Target="../media/image56.png"/><Relationship Id="rId70" Type="http://schemas.openxmlformats.org/officeDocument/2006/relationships/image" Target="../media/image72.png"/><Relationship Id="rId75" Type="http://schemas.openxmlformats.org/officeDocument/2006/relationships/image" Target="../media/image77.png"/><Relationship Id="rId91" Type="http://schemas.openxmlformats.org/officeDocument/2006/relationships/hyperlink" Target="#Governance!A1"/><Relationship Id="rId96" Type="http://schemas.openxmlformats.org/officeDocument/2006/relationships/hyperlink" Target="#Training!A1"/><Relationship Id="rId1" Type="http://schemas.openxmlformats.org/officeDocument/2006/relationships/image" Target="../media/image3.png"/><Relationship Id="rId6" Type="http://schemas.openxmlformats.org/officeDocument/2006/relationships/image" Target="../media/image8.png"/><Relationship Id="rId23" Type="http://schemas.openxmlformats.org/officeDocument/2006/relationships/image" Target="../media/image25.png"/><Relationship Id="rId28" Type="http://schemas.openxmlformats.org/officeDocument/2006/relationships/image" Target="../media/image30.png"/><Relationship Id="rId49" Type="http://schemas.openxmlformats.org/officeDocument/2006/relationships/image" Target="../media/image51.png"/><Relationship Id="rId114" Type="http://schemas.openxmlformats.org/officeDocument/2006/relationships/hyperlink" Target="https://www.mineralresources.com.au/our-sustainability/" TargetMode="External"/><Relationship Id="rId119" Type="http://schemas.openxmlformats.org/officeDocument/2006/relationships/hyperlink" Target="#Training!G20"/><Relationship Id="rId44" Type="http://schemas.openxmlformats.org/officeDocument/2006/relationships/image" Target="../media/image46.png"/><Relationship Id="rId60" Type="http://schemas.openxmlformats.org/officeDocument/2006/relationships/image" Target="../media/image62.png"/><Relationship Id="rId65" Type="http://schemas.openxmlformats.org/officeDocument/2006/relationships/image" Target="../media/image67.png"/><Relationship Id="rId81" Type="http://schemas.openxmlformats.org/officeDocument/2006/relationships/image" Target="../media/image83.png"/><Relationship Id="rId86" Type="http://schemas.openxmlformats.org/officeDocument/2006/relationships/image" Target="../media/image2.png"/><Relationship Id="rId13" Type="http://schemas.openxmlformats.org/officeDocument/2006/relationships/image" Target="../media/image15.png"/><Relationship Id="rId18" Type="http://schemas.openxmlformats.org/officeDocument/2006/relationships/image" Target="../media/image20.png"/><Relationship Id="rId39" Type="http://schemas.openxmlformats.org/officeDocument/2006/relationships/image" Target="../media/image41.png"/><Relationship Id="rId109" Type="http://schemas.openxmlformats.org/officeDocument/2006/relationships/hyperlink" Target="#About!A1"/><Relationship Id="rId34" Type="http://schemas.openxmlformats.org/officeDocument/2006/relationships/image" Target="../media/image36.png"/><Relationship Id="rId50" Type="http://schemas.openxmlformats.org/officeDocument/2006/relationships/image" Target="../media/image52.png"/><Relationship Id="rId55" Type="http://schemas.openxmlformats.org/officeDocument/2006/relationships/image" Target="../media/image57.png"/><Relationship Id="rId76" Type="http://schemas.openxmlformats.org/officeDocument/2006/relationships/image" Target="../media/image78.png"/><Relationship Id="rId97" Type="http://schemas.openxmlformats.org/officeDocument/2006/relationships/hyperlink" Target="#'Responsible Production'!A1"/><Relationship Id="rId104" Type="http://schemas.openxmlformats.org/officeDocument/2006/relationships/hyperlink" Target="#'Climate Risks &amp; Opportunities'!A1"/><Relationship Id="rId120" Type="http://schemas.openxmlformats.org/officeDocument/2006/relationships/hyperlink" Target="#Diversity!G61"/><Relationship Id="rId125" Type="http://schemas.openxmlformats.org/officeDocument/2006/relationships/hyperlink" Target="#'Cultural Heritage'!G22"/><Relationship Id="rId7" Type="http://schemas.openxmlformats.org/officeDocument/2006/relationships/image" Target="../media/image9.png"/><Relationship Id="rId71" Type="http://schemas.openxmlformats.org/officeDocument/2006/relationships/image" Target="../media/image73.png"/><Relationship Id="rId92" Type="http://schemas.openxmlformats.org/officeDocument/2006/relationships/hyperlink" Target="#'Ethics &amp; Integrity'!A1"/><Relationship Id="rId2" Type="http://schemas.openxmlformats.org/officeDocument/2006/relationships/image" Target="../media/image4.png"/><Relationship Id="rId29" Type="http://schemas.openxmlformats.org/officeDocument/2006/relationships/image" Target="../media/image31.png"/><Relationship Id="rId24" Type="http://schemas.openxmlformats.org/officeDocument/2006/relationships/image" Target="../media/image26.png"/><Relationship Id="rId40" Type="http://schemas.openxmlformats.org/officeDocument/2006/relationships/image" Target="../media/image42.png"/><Relationship Id="rId45" Type="http://schemas.openxmlformats.org/officeDocument/2006/relationships/image" Target="../media/image47.png"/><Relationship Id="rId66" Type="http://schemas.openxmlformats.org/officeDocument/2006/relationships/image" Target="../media/image68.png"/><Relationship Id="rId87" Type="http://schemas.openxmlformats.org/officeDocument/2006/relationships/hyperlink" Target="#'GRI Content Index '!A1"/><Relationship Id="rId110" Type="http://schemas.openxmlformats.org/officeDocument/2006/relationships/hyperlink" Target="#Contents!A1"/><Relationship Id="rId115" Type="http://schemas.openxmlformats.org/officeDocument/2006/relationships/hyperlink" Target="#'Social &amp; Career Entry Pathways'!G29"/><Relationship Id="rId61" Type="http://schemas.openxmlformats.org/officeDocument/2006/relationships/image" Target="../media/image63.png"/><Relationship Id="rId82" Type="http://schemas.openxmlformats.org/officeDocument/2006/relationships/image" Target="../media/image84.png"/><Relationship Id="rId19" Type="http://schemas.openxmlformats.org/officeDocument/2006/relationships/image" Target="../media/image21.png"/><Relationship Id="rId14" Type="http://schemas.openxmlformats.org/officeDocument/2006/relationships/image" Target="../media/image16.png"/><Relationship Id="rId30" Type="http://schemas.openxmlformats.org/officeDocument/2006/relationships/image" Target="../media/image32.png"/><Relationship Id="rId35" Type="http://schemas.openxmlformats.org/officeDocument/2006/relationships/image" Target="../media/image37.png"/><Relationship Id="rId56" Type="http://schemas.openxmlformats.org/officeDocument/2006/relationships/image" Target="../media/image58.png"/><Relationship Id="rId77" Type="http://schemas.openxmlformats.org/officeDocument/2006/relationships/image" Target="../media/image79.png"/><Relationship Id="rId100" Type="http://schemas.openxmlformats.org/officeDocument/2006/relationships/hyperlink" Target="#Water!A1"/><Relationship Id="rId105" Type="http://schemas.openxmlformats.org/officeDocument/2006/relationships/hyperlink" Target="#'Energy Consumption '!A1"/><Relationship Id="rId8" Type="http://schemas.openxmlformats.org/officeDocument/2006/relationships/image" Target="../media/image10.png"/><Relationship Id="rId51" Type="http://schemas.openxmlformats.org/officeDocument/2006/relationships/image" Target="../media/image53.png"/><Relationship Id="rId72" Type="http://schemas.openxmlformats.org/officeDocument/2006/relationships/image" Target="../media/image74.png"/><Relationship Id="rId93" Type="http://schemas.openxmlformats.org/officeDocument/2006/relationships/hyperlink" Target="#'Health &amp; Safety'!A1"/><Relationship Id="rId98" Type="http://schemas.openxmlformats.org/officeDocument/2006/relationships/hyperlink" Target="#'Modern Slavery'!A1"/><Relationship Id="rId121" Type="http://schemas.openxmlformats.org/officeDocument/2006/relationships/hyperlink" Target="#'Modern Slavery'!G17"/><Relationship Id="rId3" Type="http://schemas.openxmlformats.org/officeDocument/2006/relationships/image" Target="../media/image5.png"/><Relationship Id="rId25" Type="http://schemas.openxmlformats.org/officeDocument/2006/relationships/image" Target="../media/image27.png"/><Relationship Id="rId46" Type="http://schemas.openxmlformats.org/officeDocument/2006/relationships/image" Target="../media/image48.png"/><Relationship Id="rId67" Type="http://schemas.openxmlformats.org/officeDocument/2006/relationships/image" Target="../media/image69.png"/><Relationship Id="rId116" Type="http://schemas.openxmlformats.org/officeDocument/2006/relationships/hyperlink" Target="#'Climate Risks &amp; Opportunities'!G26"/><Relationship Id="rId20" Type="http://schemas.openxmlformats.org/officeDocument/2006/relationships/image" Target="../media/image22.png"/><Relationship Id="rId41" Type="http://schemas.openxmlformats.org/officeDocument/2006/relationships/image" Target="../media/image43.png"/><Relationship Id="rId62" Type="http://schemas.openxmlformats.org/officeDocument/2006/relationships/image" Target="../media/image64.png"/><Relationship Id="rId83" Type="http://schemas.openxmlformats.org/officeDocument/2006/relationships/image" Target="../media/image85.png"/><Relationship Id="rId88" Type="http://schemas.openxmlformats.org/officeDocument/2006/relationships/hyperlink" Target="#'SASB Index'!A1"/><Relationship Id="rId111" Type="http://schemas.openxmlformats.org/officeDocument/2006/relationships/hyperlink" Target="https://www.mineralresources.com.au/2022AnnualReport" TargetMode="External"/><Relationship Id="rId15" Type="http://schemas.openxmlformats.org/officeDocument/2006/relationships/image" Target="../media/image17.png"/><Relationship Id="rId36" Type="http://schemas.openxmlformats.org/officeDocument/2006/relationships/image" Target="../media/image38.png"/><Relationship Id="rId57" Type="http://schemas.openxmlformats.org/officeDocument/2006/relationships/image" Target="../media/image59.png"/><Relationship Id="rId106" Type="http://schemas.openxmlformats.org/officeDocument/2006/relationships/hyperlink" Target="#'GHG Emissions'!A1"/><Relationship Id="rId10" Type="http://schemas.openxmlformats.org/officeDocument/2006/relationships/image" Target="../media/image12.png"/><Relationship Id="rId31" Type="http://schemas.openxmlformats.org/officeDocument/2006/relationships/image" Target="../media/image33.png"/><Relationship Id="rId52" Type="http://schemas.openxmlformats.org/officeDocument/2006/relationships/image" Target="../media/image54.png"/><Relationship Id="rId73" Type="http://schemas.openxmlformats.org/officeDocument/2006/relationships/image" Target="../media/image75.png"/><Relationship Id="rId78" Type="http://schemas.openxmlformats.org/officeDocument/2006/relationships/image" Target="../media/image80.png"/><Relationship Id="rId94" Type="http://schemas.openxmlformats.org/officeDocument/2006/relationships/hyperlink" Target="#'Our People'!A1"/><Relationship Id="rId99" Type="http://schemas.openxmlformats.org/officeDocument/2006/relationships/hyperlink" Target="#'Air Quality'!A1"/><Relationship Id="rId101" Type="http://schemas.openxmlformats.org/officeDocument/2006/relationships/hyperlink" Target="#'Biodiversity &amp; Land Management'!A1"/><Relationship Id="rId122" Type="http://schemas.openxmlformats.org/officeDocument/2006/relationships/hyperlink" Target="#'Ethics &amp; Integrity'!G51"/><Relationship Id="rId4" Type="http://schemas.openxmlformats.org/officeDocument/2006/relationships/image" Target="../media/image6.png"/><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hyperlink" Target="#Governance!A1"/><Relationship Id="rId13" Type="http://schemas.openxmlformats.org/officeDocument/2006/relationships/hyperlink" Target="#Training!A1"/><Relationship Id="rId18" Type="http://schemas.openxmlformats.org/officeDocument/2006/relationships/hyperlink" Target="#'Biodiversity &amp; Land Management'!A1"/><Relationship Id="rId26" Type="http://schemas.openxmlformats.org/officeDocument/2006/relationships/hyperlink" Target="#About!A1"/><Relationship Id="rId3" Type="http://schemas.openxmlformats.org/officeDocument/2006/relationships/hyperlink" Target="https://www.mineralresources.com.au/2022SustainabilityReport" TargetMode="External"/><Relationship Id="rId21" Type="http://schemas.openxmlformats.org/officeDocument/2006/relationships/hyperlink" Target="#'Climate Risks &amp; Opportunities'!A1"/><Relationship Id="rId7" Type="http://schemas.openxmlformats.org/officeDocument/2006/relationships/hyperlink" Target="#'TCFD Index'!A1"/><Relationship Id="rId12" Type="http://schemas.openxmlformats.org/officeDocument/2006/relationships/hyperlink" Target="#Diversity!A1"/><Relationship Id="rId17" Type="http://schemas.openxmlformats.org/officeDocument/2006/relationships/hyperlink" Target="#Water!A1"/><Relationship Id="rId25" Type="http://schemas.openxmlformats.org/officeDocument/2006/relationships/hyperlink" Target="#'Social &amp; Career Entry Pathways'!A1"/><Relationship Id="rId2" Type="http://schemas.openxmlformats.org/officeDocument/2006/relationships/image" Target="../media/image2.png"/><Relationship Id="rId16" Type="http://schemas.openxmlformats.org/officeDocument/2006/relationships/hyperlink" Target="#'Air Quality'!A1"/><Relationship Id="rId20" Type="http://schemas.openxmlformats.org/officeDocument/2006/relationships/hyperlink" Target="#'Tailings Facility Register'!A1"/><Relationship Id="rId29" Type="http://schemas.openxmlformats.org/officeDocument/2006/relationships/hyperlink" Target="https://www.mineralresources.com.au/our-sustainability/environment/" TargetMode="External"/><Relationship Id="rId1" Type="http://schemas.openxmlformats.org/officeDocument/2006/relationships/hyperlink" Target="https://www.mineralresources.com.au/" TargetMode="External"/><Relationship Id="rId6" Type="http://schemas.openxmlformats.org/officeDocument/2006/relationships/hyperlink" Target="#'UNGC Index'!A1"/><Relationship Id="rId11" Type="http://schemas.openxmlformats.org/officeDocument/2006/relationships/hyperlink" Target="#'Our People'!A1"/><Relationship Id="rId24" Type="http://schemas.openxmlformats.org/officeDocument/2006/relationships/hyperlink" Target="#'Cultural Heritage'!A1"/><Relationship Id="rId5" Type="http://schemas.openxmlformats.org/officeDocument/2006/relationships/hyperlink" Target="#'SASB Index'!A1"/><Relationship Id="rId15" Type="http://schemas.openxmlformats.org/officeDocument/2006/relationships/hyperlink" Target="#'Modern Slavery'!A1"/><Relationship Id="rId23" Type="http://schemas.openxmlformats.org/officeDocument/2006/relationships/hyperlink" Target="#'GHG Emissions'!A1"/><Relationship Id="rId28" Type="http://schemas.openxmlformats.org/officeDocument/2006/relationships/hyperlink" Target="https://www.mineralresources.com.au/2022AnnualReport" TargetMode="External"/><Relationship Id="rId10" Type="http://schemas.openxmlformats.org/officeDocument/2006/relationships/hyperlink" Target="#'Health &amp; Safety'!A1"/><Relationship Id="rId19" Type="http://schemas.openxmlformats.org/officeDocument/2006/relationships/hyperlink" Target="#'Waste &amp; Tailings'!A1"/><Relationship Id="rId4" Type="http://schemas.openxmlformats.org/officeDocument/2006/relationships/hyperlink" Target="#'GRI Content Index '!A1"/><Relationship Id="rId9" Type="http://schemas.openxmlformats.org/officeDocument/2006/relationships/hyperlink" Target="#'Ethics &amp; Integrity'!A1"/><Relationship Id="rId14" Type="http://schemas.openxmlformats.org/officeDocument/2006/relationships/hyperlink" Target="#'Responsible Production'!A1"/><Relationship Id="rId22" Type="http://schemas.openxmlformats.org/officeDocument/2006/relationships/hyperlink" Target="#'Energy Consumption '!A1"/><Relationship Id="rId27" Type="http://schemas.openxmlformats.org/officeDocument/2006/relationships/hyperlink" Target="#Contents!A1"/><Relationship Id="rId30" Type="http://schemas.openxmlformats.org/officeDocument/2006/relationships/hyperlink" Target="chrome-extension://efaidnbmnnnibpcajpcglclefindmkaj/https:/s3.ap-southeast-2.amazonaws.com/assets.mineralresources.com.au/app/uploads/2022/07/19125208/Tailings-Storage-Facility-Policy-Bd-approved-signed.pdf"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SASB Index'!A1"/><Relationship Id="rId13" Type="http://schemas.openxmlformats.org/officeDocument/2006/relationships/hyperlink" Target="#'Health &amp; Safety'!A1"/><Relationship Id="rId18" Type="http://schemas.openxmlformats.org/officeDocument/2006/relationships/hyperlink" Target="#'Modern Slavery'!A1"/><Relationship Id="rId26" Type="http://schemas.openxmlformats.org/officeDocument/2006/relationships/hyperlink" Target="#'GHG Emissions'!A1"/><Relationship Id="rId3" Type="http://schemas.openxmlformats.org/officeDocument/2006/relationships/image" Target="../media/image89.png"/><Relationship Id="rId21" Type="http://schemas.openxmlformats.org/officeDocument/2006/relationships/hyperlink" Target="#'Biodiversity &amp; Land Management'!A1"/><Relationship Id="rId7" Type="http://schemas.openxmlformats.org/officeDocument/2006/relationships/hyperlink" Target="#'GRI Content Index '!A1"/><Relationship Id="rId12" Type="http://schemas.openxmlformats.org/officeDocument/2006/relationships/hyperlink" Target="#'Ethics &amp; Integrity'!A1"/><Relationship Id="rId17" Type="http://schemas.openxmlformats.org/officeDocument/2006/relationships/hyperlink" Target="#'Responsible Production'!A1"/><Relationship Id="rId25" Type="http://schemas.openxmlformats.org/officeDocument/2006/relationships/hyperlink" Target="#'Energy Consumption '!A1"/><Relationship Id="rId2" Type="http://schemas.openxmlformats.org/officeDocument/2006/relationships/image" Target="../media/image88.png"/><Relationship Id="rId16" Type="http://schemas.openxmlformats.org/officeDocument/2006/relationships/hyperlink" Target="#Training!A1"/><Relationship Id="rId20" Type="http://schemas.openxmlformats.org/officeDocument/2006/relationships/hyperlink" Target="#Water!A1"/><Relationship Id="rId29" Type="http://schemas.openxmlformats.org/officeDocument/2006/relationships/hyperlink" Target="#About!A1"/><Relationship Id="rId1" Type="http://schemas.openxmlformats.org/officeDocument/2006/relationships/image" Target="../media/image87.png"/><Relationship Id="rId6" Type="http://schemas.openxmlformats.org/officeDocument/2006/relationships/hyperlink" Target="https://www.mineralresources.com.au/2022SustainabilityReport" TargetMode="External"/><Relationship Id="rId11" Type="http://schemas.openxmlformats.org/officeDocument/2006/relationships/hyperlink" Target="#Governance!A1"/><Relationship Id="rId24" Type="http://schemas.openxmlformats.org/officeDocument/2006/relationships/hyperlink" Target="#'Climate Risks &amp; Opportunities'!A1"/><Relationship Id="rId32" Type="http://schemas.openxmlformats.org/officeDocument/2006/relationships/hyperlink" Target="https://s3.ap-southeast-2.amazonaws.com/assets.mineralresources.com.au/app/uploads/2021/10/07155505/Anti-Bribery-and-Corruption-Policy-2021.pdf" TargetMode="External"/><Relationship Id="rId5" Type="http://schemas.openxmlformats.org/officeDocument/2006/relationships/image" Target="../media/image2.png"/><Relationship Id="rId15" Type="http://schemas.openxmlformats.org/officeDocument/2006/relationships/hyperlink" Target="#Diversity!A1"/><Relationship Id="rId23" Type="http://schemas.openxmlformats.org/officeDocument/2006/relationships/hyperlink" Target="#'Tailings Facility Register'!A1"/><Relationship Id="rId28" Type="http://schemas.openxmlformats.org/officeDocument/2006/relationships/hyperlink" Target="#'Social &amp; Career Entry Pathways'!A1"/><Relationship Id="rId10" Type="http://schemas.openxmlformats.org/officeDocument/2006/relationships/hyperlink" Target="#'TCFD Index'!A1"/><Relationship Id="rId19" Type="http://schemas.openxmlformats.org/officeDocument/2006/relationships/hyperlink" Target="#'Air Quality'!A1"/><Relationship Id="rId31" Type="http://schemas.openxmlformats.org/officeDocument/2006/relationships/hyperlink" Target="https://s3.ap-southeast-2.amazonaws.com/assets.mineralresources.com.au/app/uploads/2022/04/08202451/Human-Rights-Policy-Board-approved-SIGNED.pdf" TargetMode="External"/><Relationship Id="rId4" Type="http://schemas.openxmlformats.org/officeDocument/2006/relationships/hyperlink" Target="https://www.mineralresources.com.au/" TargetMode="External"/><Relationship Id="rId9" Type="http://schemas.openxmlformats.org/officeDocument/2006/relationships/hyperlink" Target="#'UNGC Index'!A1"/><Relationship Id="rId14" Type="http://schemas.openxmlformats.org/officeDocument/2006/relationships/hyperlink" Target="#'Our People'!A1"/><Relationship Id="rId22" Type="http://schemas.openxmlformats.org/officeDocument/2006/relationships/hyperlink" Target="#'Waste &amp; Tailings'!A1"/><Relationship Id="rId27" Type="http://schemas.openxmlformats.org/officeDocument/2006/relationships/hyperlink" Target="#'Cultural Heritage'!A1"/><Relationship Id="rId30" Type="http://schemas.openxmlformats.org/officeDocument/2006/relationships/hyperlink" Target="#Contents!A1"/></Relationships>
</file>

<file path=xl/drawings/_rels/drawing7.xml.rels><?xml version="1.0" encoding="UTF-8" standalone="yes"?>
<Relationships xmlns="http://schemas.openxmlformats.org/package/2006/relationships"><Relationship Id="rId8" Type="http://schemas.openxmlformats.org/officeDocument/2006/relationships/hyperlink" Target="#Governance!A1"/><Relationship Id="rId13" Type="http://schemas.openxmlformats.org/officeDocument/2006/relationships/hyperlink" Target="#Training!A1"/><Relationship Id="rId18" Type="http://schemas.openxmlformats.org/officeDocument/2006/relationships/hyperlink" Target="#'Biodiversity &amp; Land Management'!A1"/><Relationship Id="rId26" Type="http://schemas.openxmlformats.org/officeDocument/2006/relationships/hyperlink" Target="#About!A1"/><Relationship Id="rId3" Type="http://schemas.openxmlformats.org/officeDocument/2006/relationships/hyperlink" Target="https://www.mineralresources.com.au/2022SustainabilityReport" TargetMode="External"/><Relationship Id="rId21" Type="http://schemas.openxmlformats.org/officeDocument/2006/relationships/hyperlink" Target="#'Climate Risks &amp; Opportunities'!A1"/><Relationship Id="rId7" Type="http://schemas.openxmlformats.org/officeDocument/2006/relationships/hyperlink" Target="#'TCFD Index'!A1"/><Relationship Id="rId12" Type="http://schemas.openxmlformats.org/officeDocument/2006/relationships/hyperlink" Target="#Diversity!A1"/><Relationship Id="rId17" Type="http://schemas.openxmlformats.org/officeDocument/2006/relationships/hyperlink" Target="#Water!A1"/><Relationship Id="rId25" Type="http://schemas.openxmlformats.org/officeDocument/2006/relationships/hyperlink" Target="#'Social &amp; Career Entry Pathways'!A1"/><Relationship Id="rId2" Type="http://schemas.openxmlformats.org/officeDocument/2006/relationships/image" Target="../media/image2.png"/><Relationship Id="rId16" Type="http://schemas.openxmlformats.org/officeDocument/2006/relationships/hyperlink" Target="#'Air Quality'!A1"/><Relationship Id="rId20" Type="http://schemas.openxmlformats.org/officeDocument/2006/relationships/hyperlink" Target="#'Tailings Facility Register'!A1"/><Relationship Id="rId1" Type="http://schemas.openxmlformats.org/officeDocument/2006/relationships/hyperlink" Target="https://www.mineralresources.com.au/" TargetMode="External"/><Relationship Id="rId6" Type="http://schemas.openxmlformats.org/officeDocument/2006/relationships/hyperlink" Target="#'UNGC Index'!A1"/><Relationship Id="rId11" Type="http://schemas.openxmlformats.org/officeDocument/2006/relationships/hyperlink" Target="#'Our People'!A1"/><Relationship Id="rId24" Type="http://schemas.openxmlformats.org/officeDocument/2006/relationships/hyperlink" Target="#'Cultural Heritage'!A1"/><Relationship Id="rId5" Type="http://schemas.openxmlformats.org/officeDocument/2006/relationships/hyperlink" Target="#'SASB Index'!A1"/><Relationship Id="rId15" Type="http://schemas.openxmlformats.org/officeDocument/2006/relationships/hyperlink" Target="#'Modern Slavery'!A1"/><Relationship Id="rId23" Type="http://schemas.openxmlformats.org/officeDocument/2006/relationships/hyperlink" Target="#'GHG Emissions'!A1"/><Relationship Id="rId10" Type="http://schemas.openxmlformats.org/officeDocument/2006/relationships/hyperlink" Target="#'Health &amp; Safety'!A1"/><Relationship Id="rId19" Type="http://schemas.openxmlformats.org/officeDocument/2006/relationships/hyperlink" Target="#'Waste &amp; Tailings'!A1"/><Relationship Id="rId4" Type="http://schemas.openxmlformats.org/officeDocument/2006/relationships/hyperlink" Target="#'GRI Content Index '!A1"/><Relationship Id="rId9" Type="http://schemas.openxmlformats.org/officeDocument/2006/relationships/hyperlink" Target="#'Ethics &amp; Integrity'!A1"/><Relationship Id="rId14" Type="http://schemas.openxmlformats.org/officeDocument/2006/relationships/hyperlink" Target="#'Responsible Production'!A1"/><Relationship Id="rId22" Type="http://schemas.openxmlformats.org/officeDocument/2006/relationships/hyperlink" Target="#'Energy Consumption '!A1"/><Relationship Id="rId27" Type="http://schemas.openxmlformats.org/officeDocument/2006/relationships/hyperlink" Target="#Contents!A1"/></Relationships>
</file>

<file path=xl/drawings/_rels/drawing8.xml.rels><?xml version="1.0" encoding="UTF-8" standalone="yes"?>
<Relationships xmlns="http://schemas.openxmlformats.org/package/2006/relationships"><Relationship Id="rId8" Type="http://schemas.openxmlformats.org/officeDocument/2006/relationships/hyperlink" Target="#'SASB Index'!A1"/><Relationship Id="rId13" Type="http://schemas.openxmlformats.org/officeDocument/2006/relationships/hyperlink" Target="#'Health &amp; Safety'!A1"/><Relationship Id="rId18" Type="http://schemas.openxmlformats.org/officeDocument/2006/relationships/hyperlink" Target="#'Modern Slavery'!A1"/><Relationship Id="rId26" Type="http://schemas.openxmlformats.org/officeDocument/2006/relationships/hyperlink" Target="#'GHG Emissions'!A1"/><Relationship Id="rId3" Type="http://schemas.openxmlformats.org/officeDocument/2006/relationships/image" Target="../media/image92.png"/><Relationship Id="rId21" Type="http://schemas.openxmlformats.org/officeDocument/2006/relationships/hyperlink" Target="#'Biodiversity &amp; Land Management'!A1"/><Relationship Id="rId7" Type="http://schemas.openxmlformats.org/officeDocument/2006/relationships/hyperlink" Target="#'GRI Content Index '!A1"/><Relationship Id="rId12" Type="http://schemas.openxmlformats.org/officeDocument/2006/relationships/hyperlink" Target="#'Ethics &amp; Integrity'!A1"/><Relationship Id="rId17" Type="http://schemas.openxmlformats.org/officeDocument/2006/relationships/hyperlink" Target="#'Responsible Production'!A1"/><Relationship Id="rId25" Type="http://schemas.openxmlformats.org/officeDocument/2006/relationships/hyperlink" Target="#'Energy Consumption '!A1"/><Relationship Id="rId2" Type="http://schemas.openxmlformats.org/officeDocument/2006/relationships/image" Target="../media/image91.png"/><Relationship Id="rId16" Type="http://schemas.openxmlformats.org/officeDocument/2006/relationships/hyperlink" Target="#Training!A1"/><Relationship Id="rId20" Type="http://schemas.openxmlformats.org/officeDocument/2006/relationships/hyperlink" Target="#Water!A1"/><Relationship Id="rId29" Type="http://schemas.openxmlformats.org/officeDocument/2006/relationships/hyperlink" Target="#About!A1"/><Relationship Id="rId1" Type="http://schemas.openxmlformats.org/officeDocument/2006/relationships/image" Target="../media/image90.png"/><Relationship Id="rId6" Type="http://schemas.openxmlformats.org/officeDocument/2006/relationships/hyperlink" Target="https://www.mineralresources.com.au/2022SustainabilityReport" TargetMode="External"/><Relationship Id="rId11" Type="http://schemas.openxmlformats.org/officeDocument/2006/relationships/hyperlink" Target="#Governance!A1"/><Relationship Id="rId24" Type="http://schemas.openxmlformats.org/officeDocument/2006/relationships/hyperlink" Target="#'Climate Risks &amp; Opportunities'!A1"/><Relationship Id="rId5" Type="http://schemas.openxmlformats.org/officeDocument/2006/relationships/image" Target="../media/image2.png"/><Relationship Id="rId15" Type="http://schemas.openxmlformats.org/officeDocument/2006/relationships/hyperlink" Target="#Diversity!A1"/><Relationship Id="rId23" Type="http://schemas.openxmlformats.org/officeDocument/2006/relationships/hyperlink" Target="#'Tailings Facility Register'!A1"/><Relationship Id="rId28" Type="http://schemas.openxmlformats.org/officeDocument/2006/relationships/hyperlink" Target="#'Social &amp; Career Entry Pathways'!A1"/><Relationship Id="rId10" Type="http://schemas.openxmlformats.org/officeDocument/2006/relationships/hyperlink" Target="#'TCFD Index'!A1"/><Relationship Id="rId19" Type="http://schemas.openxmlformats.org/officeDocument/2006/relationships/hyperlink" Target="#'Air Quality'!A1"/><Relationship Id="rId31" Type="http://schemas.openxmlformats.org/officeDocument/2006/relationships/image" Target="../media/image93.png"/><Relationship Id="rId4" Type="http://schemas.openxmlformats.org/officeDocument/2006/relationships/hyperlink" Target="https://www.mineralresources.com.au/" TargetMode="External"/><Relationship Id="rId9" Type="http://schemas.openxmlformats.org/officeDocument/2006/relationships/hyperlink" Target="#'UNGC Index'!A1"/><Relationship Id="rId14" Type="http://schemas.openxmlformats.org/officeDocument/2006/relationships/hyperlink" Target="#'Our People'!A1"/><Relationship Id="rId22" Type="http://schemas.openxmlformats.org/officeDocument/2006/relationships/hyperlink" Target="#'Waste &amp; Tailings'!A1"/><Relationship Id="rId27" Type="http://schemas.openxmlformats.org/officeDocument/2006/relationships/hyperlink" Target="#'Cultural Heritage'!A1"/><Relationship Id="rId30" Type="http://schemas.openxmlformats.org/officeDocument/2006/relationships/hyperlink" Target="#Contents!A1"/></Relationships>
</file>

<file path=xl/drawings/_rels/drawing9.xml.rels><?xml version="1.0" encoding="UTF-8" standalone="yes"?>
<Relationships xmlns="http://schemas.openxmlformats.org/package/2006/relationships"><Relationship Id="rId8" Type="http://schemas.openxmlformats.org/officeDocument/2006/relationships/hyperlink" Target="https://www.mineralresources.com.au/2022SustainabilityReport" TargetMode="External"/><Relationship Id="rId13" Type="http://schemas.openxmlformats.org/officeDocument/2006/relationships/hyperlink" Target="#Governance!A1"/><Relationship Id="rId18" Type="http://schemas.openxmlformats.org/officeDocument/2006/relationships/hyperlink" Target="#Training!A1"/><Relationship Id="rId26" Type="http://schemas.openxmlformats.org/officeDocument/2006/relationships/hyperlink" Target="#'Climate Risks &amp; Opportunities'!A1"/><Relationship Id="rId3" Type="http://schemas.openxmlformats.org/officeDocument/2006/relationships/image" Target="../media/image96.png"/><Relationship Id="rId21" Type="http://schemas.openxmlformats.org/officeDocument/2006/relationships/hyperlink" Target="#'Air Quality'!A1"/><Relationship Id="rId7" Type="http://schemas.openxmlformats.org/officeDocument/2006/relationships/image" Target="../media/image2.png"/><Relationship Id="rId12" Type="http://schemas.openxmlformats.org/officeDocument/2006/relationships/hyperlink" Target="#'TCFD Index'!A1"/><Relationship Id="rId17" Type="http://schemas.openxmlformats.org/officeDocument/2006/relationships/hyperlink" Target="#Diversity!A1"/><Relationship Id="rId25" Type="http://schemas.openxmlformats.org/officeDocument/2006/relationships/hyperlink" Target="#'Tailings Facility Register'!A1"/><Relationship Id="rId2" Type="http://schemas.openxmlformats.org/officeDocument/2006/relationships/image" Target="../media/image95.png"/><Relationship Id="rId16" Type="http://schemas.openxmlformats.org/officeDocument/2006/relationships/hyperlink" Target="#'Our People'!A1"/><Relationship Id="rId20" Type="http://schemas.openxmlformats.org/officeDocument/2006/relationships/hyperlink" Target="#'Modern Slavery'!A1"/><Relationship Id="rId29" Type="http://schemas.openxmlformats.org/officeDocument/2006/relationships/hyperlink" Target="#'Cultural Heritage'!A1"/><Relationship Id="rId1" Type="http://schemas.openxmlformats.org/officeDocument/2006/relationships/image" Target="../media/image94.png"/><Relationship Id="rId6" Type="http://schemas.openxmlformats.org/officeDocument/2006/relationships/hyperlink" Target="https://www.mineralresources.com.au/" TargetMode="External"/><Relationship Id="rId11" Type="http://schemas.openxmlformats.org/officeDocument/2006/relationships/hyperlink" Target="#'UNGC Index'!A1"/><Relationship Id="rId24" Type="http://schemas.openxmlformats.org/officeDocument/2006/relationships/hyperlink" Target="#'Waste &amp; Tailings'!A1"/><Relationship Id="rId32" Type="http://schemas.openxmlformats.org/officeDocument/2006/relationships/hyperlink" Target="#Contents!A1"/><Relationship Id="rId5" Type="http://schemas.openxmlformats.org/officeDocument/2006/relationships/image" Target="../media/image98.png"/><Relationship Id="rId15" Type="http://schemas.openxmlformats.org/officeDocument/2006/relationships/hyperlink" Target="#'Health &amp; Safety'!A1"/><Relationship Id="rId23" Type="http://schemas.openxmlformats.org/officeDocument/2006/relationships/hyperlink" Target="#'Biodiversity &amp; Land Management'!A1"/><Relationship Id="rId28" Type="http://schemas.openxmlformats.org/officeDocument/2006/relationships/hyperlink" Target="#'GHG Emissions'!A1"/><Relationship Id="rId10" Type="http://schemas.openxmlformats.org/officeDocument/2006/relationships/hyperlink" Target="#'SASB Index'!A1"/><Relationship Id="rId19" Type="http://schemas.openxmlformats.org/officeDocument/2006/relationships/hyperlink" Target="#'Responsible Production'!A1"/><Relationship Id="rId31" Type="http://schemas.openxmlformats.org/officeDocument/2006/relationships/hyperlink" Target="#About!A1"/><Relationship Id="rId4" Type="http://schemas.openxmlformats.org/officeDocument/2006/relationships/image" Target="../media/image97.png"/><Relationship Id="rId9" Type="http://schemas.openxmlformats.org/officeDocument/2006/relationships/hyperlink" Target="#'GRI Content Index '!A1"/><Relationship Id="rId14" Type="http://schemas.openxmlformats.org/officeDocument/2006/relationships/hyperlink" Target="#'Ethics &amp; Integrity'!A1"/><Relationship Id="rId22" Type="http://schemas.openxmlformats.org/officeDocument/2006/relationships/hyperlink" Target="#Water!A1"/><Relationship Id="rId27" Type="http://schemas.openxmlformats.org/officeDocument/2006/relationships/hyperlink" Target="#'Energy Consumption '!A1"/><Relationship Id="rId30" Type="http://schemas.openxmlformats.org/officeDocument/2006/relationships/hyperlink" Target="#'Social &amp; Career Entry Pathways'!A1"/></Relationships>
</file>

<file path=xl/drawings/drawing1.xml><?xml version="1.0" encoding="utf-8"?>
<xdr:wsDr xmlns:xdr="http://schemas.openxmlformats.org/drawingml/2006/spreadsheetDrawing" xmlns:a="http://schemas.openxmlformats.org/drawingml/2006/main">
  <xdr:twoCellAnchor editAs="oneCell">
    <xdr:from>
      <xdr:col>0</xdr:col>
      <xdr:colOff>141514</xdr:colOff>
      <xdr:row>5</xdr:row>
      <xdr:rowOff>65314</xdr:rowOff>
    </xdr:from>
    <xdr:to>
      <xdr:col>20</xdr:col>
      <xdr:colOff>238669</xdr:colOff>
      <xdr:row>66</xdr:row>
      <xdr:rowOff>65314</xdr:rowOff>
    </xdr:to>
    <xdr:pic>
      <xdr:nvPicPr>
        <xdr:cNvPr id="7" name="Picture 6">
          <a:extLst>
            <a:ext uri="{FF2B5EF4-FFF2-40B4-BE49-F238E27FC236}">
              <a16:creationId xmlns:a16="http://schemas.microsoft.com/office/drawing/2014/main" id="{0E40AD5B-0778-46B5-8740-F1D10F66DEDA}"/>
            </a:ext>
          </a:extLst>
        </xdr:cNvPr>
        <xdr:cNvPicPr>
          <a:picLocks noChangeAspect="1"/>
        </xdr:cNvPicPr>
      </xdr:nvPicPr>
      <xdr:blipFill>
        <a:blip xmlns:r="http://schemas.openxmlformats.org/officeDocument/2006/relationships" r:embed="rId1"/>
        <a:stretch>
          <a:fillRect/>
        </a:stretch>
      </xdr:blipFill>
      <xdr:spPr>
        <a:xfrm>
          <a:off x="141514" y="435428"/>
          <a:ext cx="9698355" cy="104176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73161</xdr:colOff>
      <xdr:row>4</xdr:row>
      <xdr:rowOff>50826</xdr:rowOff>
    </xdr:from>
    <xdr:ext cx="526495" cy="560784"/>
    <xdr:pic>
      <xdr:nvPicPr>
        <xdr:cNvPr id="3"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6642" y="227661"/>
          <a:ext cx="535039" cy="545078"/>
        </a:xfrm>
        <a:prstGeom prst="rect">
          <a:avLst/>
        </a:prstGeom>
      </xdr:spPr>
    </xdr:pic>
    <xdr:clientData/>
  </xdr:oneCellAnchor>
  <xdr:twoCellAnchor editAs="oneCell">
    <xdr:from>
      <xdr:col>1</xdr:col>
      <xdr:colOff>28937</xdr:colOff>
      <xdr:row>0</xdr:row>
      <xdr:rowOff>106101</xdr:rowOff>
    </xdr:from>
    <xdr:to>
      <xdr:col>4</xdr:col>
      <xdr:colOff>436640</xdr:colOff>
      <xdr:row>3</xdr:row>
      <xdr:rowOff>103833</xdr:rowOff>
    </xdr:to>
    <xdr:pic>
      <xdr:nvPicPr>
        <xdr:cNvPr id="82" name="Picture 79">
          <a:hlinkClick xmlns:r="http://schemas.openxmlformats.org/officeDocument/2006/relationships" r:id="rId2"/>
          <a:extLst>
            <a:ext uri="{FF2B5EF4-FFF2-40B4-BE49-F238E27FC236}">
              <a16:creationId xmlns:a16="http://schemas.microsoft.com/office/drawing/2014/main" id="{5B0ACC64-0C5A-42F4-81B8-8277AF1D4D9F}"/>
            </a:ext>
          </a:extLst>
        </xdr:cNvPr>
        <xdr:cNvPicPr>
          <a:picLocks noChangeAspect="1"/>
        </xdr:cNvPicPr>
      </xdr:nvPicPr>
      <xdr:blipFill>
        <a:blip xmlns:r="http://schemas.openxmlformats.org/officeDocument/2006/relationships" r:embed="rId3"/>
        <a:stretch>
          <a:fillRect/>
        </a:stretch>
      </xdr:blipFill>
      <xdr:spPr>
        <a:xfrm>
          <a:off x="144684" y="106101"/>
          <a:ext cx="2439703" cy="526052"/>
        </a:xfrm>
        <a:prstGeom prst="rect">
          <a:avLst/>
        </a:prstGeom>
      </xdr:spPr>
    </xdr:pic>
    <xdr:clientData/>
  </xdr:twoCellAnchor>
  <xdr:twoCellAnchor>
    <xdr:from>
      <xdr:col>16</xdr:col>
      <xdr:colOff>289367</xdr:colOff>
      <xdr:row>1</xdr:row>
      <xdr:rowOff>154330</xdr:rowOff>
    </xdr:from>
    <xdr:to>
      <xdr:col>20</xdr:col>
      <xdr:colOff>4834</xdr:colOff>
      <xdr:row>3</xdr:row>
      <xdr:rowOff>16848</xdr:rowOff>
    </xdr:to>
    <xdr:sp macro="" textlink="">
      <xdr:nvSpPr>
        <xdr:cNvPr id="83" name="Rounded Rectangle 14">
          <a:hlinkClick xmlns:r="http://schemas.openxmlformats.org/officeDocument/2006/relationships" r:id="rId4"/>
          <a:extLst>
            <a:ext uri="{FF2B5EF4-FFF2-40B4-BE49-F238E27FC236}">
              <a16:creationId xmlns:a16="http://schemas.microsoft.com/office/drawing/2014/main" id="{AA6F96F8-E6C8-4EAE-A568-6A3D5C5FD1E7}"/>
            </a:ext>
          </a:extLst>
        </xdr:cNvPr>
        <xdr:cNvSpPr/>
      </xdr:nvSpPr>
      <xdr:spPr bwMode="auto">
        <a:xfrm>
          <a:off x="10957367" y="327950"/>
          <a:ext cx="2339062"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0</xdr:col>
      <xdr:colOff>76200</xdr:colOff>
      <xdr:row>8</xdr:row>
      <xdr:rowOff>21771</xdr:rowOff>
    </xdr:from>
    <xdr:to>
      <xdr:col>5</xdr:col>
      <xdr:colOff>239485</xdr:colOff>
      <xdr:row>53</xdr:row>
      <xdr:rowOff>148589</xdr:rowOff>
    </xdr:to>
    <xdr:grpSp>
      <xdr:nvGrpSpPr>
        <xdr:cNvPr id="88" name="Group 87">
          <a:extLst>
            <a:ext uri="{FF2B5EF4-FFF2-40B4-BE49-F238E27FC236}">
              <a16:creationId xmlns:a16="http://schemas.microsoft.com/office/drawing/2014/main" id="{FF2A12FD-BA02-4FB8-B19A-054B0072656B}"/>
            </a:ext>
          </a:extLst>
        </xdr:cNvPr>
        <xdr:cNvGrpSpPr/>
      </xdr:nvGrpSpPr>
      <xdr:grpSpPr>
        <a:xfrm>
          <a:off x="76200" y="1516924"/>
          <a:ext cx="3181168" cy="8895624"/>
          <a:chOff x="478366" y="237995"/>
          <a:chExt cx="2951083" cy="8734433"/>
        </a:xfrm>
      </xdr:grpSpPr>
      <xdr:grpSp>
        <xdr:nvGrpSpPr>
          <xdr:cNvPr id="89" name="Group 88">
            <a:extLst>
              <a:ext uri="{FF2B5EF4-FFF2-40B4-BE49-F238E27FC236}">
                <a16:creationId xmlns:a16="http://schemas.microsoft.com/office/drawing/2014/main" id="{51CD5E16-5EDE-4AC6-B97B-1EB13C5C61E9}"/>
              </a:ext>
            </a:extLst>
          </xdr:cNvPr>
          <xdr:cNvGrpSpPr/>
        </xdr:nvGrpSpPr>
        <xdr:grpSpPr>
          <a:xfrm>
            <a:off x="658349" y="1069224"/>
            <a:ext cx="2531891" cy="202201"/>
            <a:chOff x="707633" y="705314"/>
            <a:chExt cx="2335294" cy="197603"/>
          </a:xfrm>
        </xdr:grpSpPr>
        <xdr:sp macro="" textlink="">
          <xdr:nvSpPr>
            <xdr:cNvPr id="248" name="Rounded Rectangle 33">
              <a:hlinkClick xmlns:r="http://schemas.openxmlformats.org/officeDocument/2006/relationships" r:id="rId5"/>
              <a:extLst>
                <a:ext uri="{FF2B5EF4-FFF2-40B4-BE49-F238E27FC236}">
                  <a16:creationId xmlns:a16="http://schemas.microsoft.com/office/drawing/2014/main" id="{9BE7F81E-9105-46C9-8EC2-B13B36FD27D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9" name="Round Same Side Corner Rectangle 212">
              <a:extLst>
                <a:ext uri="{FF2B5EF4-FFF2-40B4-BE49-F238E27FC236}">
                  <a16:creationId xmlns:a16="http://schemas.microsoft.com/office/drawing/2014/main" id="{0F21B28E-1D49-4ED4-BD2B-ADE640E4388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90" name="Group 89">
            <a:extLst>
              <a:ext uri="{FF2B5EF4-FFF2-40B4-BE49-F238E27FC236}">
                <a16:creationId xmlns:a16="http://schemas.microsoft.com/office/drawing/2014/main" id="{DF9F03B8-3E51-4363-B832-E0363D0BDFEC}"/>
              </a:ext>
            </a:extLst>
          </xdr:cNvPr>
          <xdr:cNvGrpSpPr/>
        </xdr:nvGrpSpPr>
        <xdr:grpSpPr>
          <a:xfrm>
            <a:off x="658349" y="1338964"/>
            <a:ext cx="2531891" cy="202201"/>
            <a:chOff x="707633" y="705314"/>
            <a:chExt cx="2335294" cy="197603"/>
          </a:xfrm>
        </xdr:grpSpPr>
        <xdr:sp macro="" textlink="">
          <xdr:nvSpPr>
            <xdr:cNvPr id="246" name="Rounded Rectangle 33">
              <a:hlinkClick xmlns:r="http://schemas.openxmlformats.org/officeDocument/2006/relationships" r:id="rId6"/>
              <a:extLst>
                <a:ext uri="{FF2B5EF4-FFF2-40B4-BE49-F238E27FC236}">
                  <a16:creationId xmlns:a16="http://schemas.microsoft.com/office/drawing/2014/main" id="{09CC4B3B-EF5C-4A33-A729-7ABE088EB83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7" name="Round Same Side Corner Rectangle 212">
              <a:extLst>
                <a:ext uri="{FF2B5EF4-FFF2-40B4-BE49-F238E27FC236}">
                  <a16:creationId xmlns:a16="http://schemas.microsoft.com/office/drawing/2014/main" id="{CC265F4B-DF2F-44AF-99EE-9628119FD1D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91" name="Group 90">
            <a:extLst>
              <a:ext uri="{FF2B5EF4-FFF2-40B4-BE49-F238E27FC236}">
                <a16:creationId xmlns:a16="http://schemas.microsoft.com/office/drawing/2014/main" id="{0D122FE3-14D6-426B-A984-5495E1E171F4}"/>
              </a:ext>
            </a:extLst>
          </xdr:cNvPr>
          <xdr:cNvGrpSpPr/>
        </xdr:nvGrpSpPr>
        <xdr:grpSpPr>
          <a:xfrm>
            <a:off x="658349" y="1608704"/>
            <a:ext cx="2531891" cy="202201"/>
            <a:chOff x="707633" y="705314"/>
            <a:chExt cx="2335294" cy="197603"/>
          </a:xfrm>
        </xdr:grpSpPr>
        <xdr:sp macro="" textlink="">
          <xdr:nvSpPr>
            <xdr:cNvPr id="163" name="Rounded Rectangle 33">
              <a:hlinkClick xmlns:r="http://schemas.openxmlformats.org/officeDocument/2006/relationships" r:id="rId7"/>
              <a:extLst>
                <a:ext uri="{FF2B5EF4-FFF2-40B4-BE49-F238E27FC236}">
                  <a16:creationId xmlns:a16="http://schemas.microsoft.com/office/drawing/2014/main" id="{A3B368FE-C254-4A37-A1C4-D8C6DEE7895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164" name="Round Same Side Corner Rectangle 212">
              <a:extLst>
                <a:ext uri="{FF2B5EF4-FFF2-40B4-BE49-F238E27FC236}">
                  <a16:creationId xmlns:a16="http://schemas.microsoft.com/office/drawing/2014/main" id="{1BCD3B13-8B67-46AA-BDC5-4EC636A1723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92" name="Group 91">
            <a:extLst>
              <a:ext uri="{FF2B5EF4-FFF2-40B4-BE49-F238E27FC236}">
                <a16:creationId xmlns:a16="http://schemas.microsoft.com/office/drawing/2014/main" id="{E3074930-F0DB-4F32-80A6-FAB64D556709}"/>
              </a:ext>
            </a:extLst>
          </xdr:cNvPr>
          <xdr:cNvGrpSpPr/>
        </xdr:nvGrpSpPr>
        <xdr:grpSpPr>
          <a:xfrm>
            <a:off x="658349" y="1878444"/>
            <a:ext cx="2531891" cy="202201"/>
            <a:chOff x="707633" y="705314"/>
            <a:chExt cx="2335294" cy="197603"/>
          </a:xfrm>
        </xdr:grpSpPr>
        <xdr:sp macro="" textlink="">
          <xdr:nvSpPr>
            <xdr:cNvPr id="161" name="Rounded Rectangle 33">
              <a:hlinkClick xmlns:r="http://schemas.openxmlformats.org/officeDocument/2006/relationships" r:id="rId8"/>
              <a:extLst>
                <a:ext uri="{FF2B5EF4-FFF2-40B4-BE49-F238E27FC236}">
                  <a16:creationId xmlns:a16="http://schemas.microsoft.com/office/drawing/2014/main" id="{BA4ED7BB-DA71-4AA4-89F5-0CBF2530015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162" name="Round Same Side Corner Rectangle 212">
              <a:extLst>
                <a:ext uri="{FF2B5EF4-FFF2-40B4-BE49-F238E27FC236}">
                  <a16:creationId xmlns:a16="http://schemas.microsoft.com/office/drawing/2014/main" id="{00E8B998-A70E-4042-A2D4-DE89CDE7373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93" name="Rounded Rectangle 33">
            <a:extLst>
              <a:ext uri="{FF2B5EF4-FFF2-40B4-BE49-F238E27FC236}">
                <a16:creationId xmlns:a16="http://schemas.microsoft.com/office/drawing/2014/main" id="{3F351691-7A1B-410B-BEB0-2EC61E183B00}"/>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94" name="Rounded Rectangle 33">
            <a:extLst>
              <a:ext uri="{FF2B5EF4-FFF2-40B4-BE49-F238E27FC236}">
                <a16:creationId xmlns:a16="http://schemas.microsoft.com/office/drawing/2014/main" id="{178F5003-3B68-46DC-BF9A-3407155A19A3}"/>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95" name="Group 94">
            <a:extLst>
              <a:ext uri="{FF2B5EF4-FFF2-40B4-BE49-F238E27FC236}">
                <a16:creationId xmlns:a16="http://schemas.microsoft.com/office/drawing/2014/main" id="{B69B1404-C157-4A68-B9F0-663670C7E12F}"/>
              </a:ext>
            </a:extLst>
          </xdr:cNvPr>
          <xdr:cNvGrpSpPr/>
        </xdr:nvGrpSpPr>
        <xdr:grpSpPr>
          <a:xfrm>
            <a:off x="658349" y="2457591"/>
            <a:ext cx="2531891" cy="202201"/>
            <a:chOff x="707633" y="705314"/>
            <a:chExt cx="2335294" cy="197603"/>
          </a:xfrm>
        </xdr:grpSpPr>
        <xdr:sp macro="" textlink="">
          <xdr:nvSpPr>
            <xdr:cNvPr id="159" name="Rounded Rectangle 33">
              <a:hlinkClick xmlns:r="http://schemas.openxmlformats.org/officeDocument/2006/relationships" r:id="rId9"/>
              <a:extLst>
                <a:ext uri="{FF2B5EF4-FFF2-40B4-BE49-F238E27FC236}">
                  <a16:creationId xmlns:a16="http://schemas.microsoft.com/office/drawing/2014/main" id="{A038CFF1-31EB-4029-B776-17BB85028F1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160" name="Round Same Side Corner Rectangle 212">
              <a:extLst>
                <a:ext uri="{FF2B5EF4-FFF2-40B4-BE49-F238E27FC236}">
                  <a16:creationId xmlns:a16="http://schemas.microsoft.com/office/drawing/2014/main" id="{F80FC9EF-2BB5-40FD-8206-008E916DC3C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96" name="Group 95">
            <a:extLst>
              <a:ext uri="{FF2B5EF4-FFF2-40B4-BE49-F238E27FC236}">
                <a16:creationId xmlns:a16="http://schemas.microsoft.com/office/drawing/2014/main" id="{D0201F50-BA68-4032-8BCF-86D4BB518FCD}"/>
              </a:ext>
            </a:extLst>
          </xdr:cNvPr>
          <xdr:cNvGrpSpPr/>
        </xdr:nvGrpSpPr>
        <xdr:grpSpPr>
          <a:xfrm>
            <a:off x="658349" y="2727331"/>
            <a:ext cx="2531891" cy="202201"/>
            <a:chOff x="707633" y="705314"/>
            <a:chExt cx="2335294" cy="197603"/>
          </a:xfrm>
        </xdr:grpSpPr>
        <xdr:sp macro="" textlink="">
          <xdr:nvSpPr>
            <xdr:cNvPr id="157" name="Rounded Rectangle 33">
              <a:hlinkClick xmlns:r="http://schemas.openxmlformats.org/officeDocument/2006/relationships" r:id="rId10"/>
              <a:extLst>
                <a:ext uri="{FF2B5EF4-FFF2-40B4-BE49-F238E27FC236}">
                  <a16:creationId xmlns:a16="http://schemas.microsoft.com/office/drawing/2014/main" id="{615862E8-0500-4491-B017-1B4B64F56A5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158" name="Round Same Side Corner Rectangle 212">
              <a:extLst>
                <a:ext uri="{FF2B5EF4-FFF2-40B4-BE49-F238E27FC236}">
                  <a16:creationId xmlns:a16="http://schemas.microsoft.com/office/drawing/2014/main" id="{945F2A30-443F-4754-B204-EEDDBA4BE2D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97" name="Rounded Rectangle 33">
            <a:extLst>
              <a:ext uri="{FF2B5EF4-FFF2-40B4-BE49-F238E27FC236}">
                <a16:creationId xmlns:a16="http://schemas.microsoft.com/office/drawing/2014/main" id="{9F253D7A-ECA8-49FA-AB93-A5A29DC0FD02}"/>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98" name="Group 97">
            <a:extLst>
              <a:ext uri="{FF2B5EF4-FFF2-40B4-BE49-F238E27FC236}">
                <a16:creationId xmlns:a16="http://schemas.microsoft.com/office/drawing/2014/main" id="{ABED905E-67DC-49AD-9774-B1524F2185C1}"/>
              </a:ext>
            </a:extLst>
          </xdr:cNvPr>
          <xdr:cNvGrpSpPr/>
        </xdr:nvGrpSpPr>
        <xdr:grpSpPr>
          <a:xfrm>
            <a:off x="639001" y="4113665"/>
            <a:ext cx="2531891" cy="202201"/>
            <a:chOff x="707633" y="705314"/>
            <a:chExt cx="2335294" cy="197603"/>
          </a:xfrm>
        </xdr:grpSpPr>
        <xdr:sp macro="" textlink="">
          <xdr:nvSpPr>
            <xdr:cNvPr id="155" name="Rounded Rectangle 33">
              <a:hlinkClick xmlns:r="http://schemas.openxmlformats.org/officeDocument/2006/relationships" r:id="rId11"/>
              <a:extLst>
                <a:ext uri="{FF2B5EF4-FFF2-40B4-BE49-F238E27FC236}">
                  <a16:creationId xmlns:a16="http://schemas.microsoft.com/office/drawing/2014/main" id="{38A94191-F66D-4354-8E44-E0F859D8E18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156" name="Round Same Side Corner Rectangle 212">
              <a:extLst>
                <a:ext uri="{FF2B5EF4-FFF2-40B4-BE49-F238E27FC236}">
                  <a16:creationId xmlns:a16="http://schemas.microsoft.com/office/drawing/2014/main" id="{D20B883B-576A-4453-9B56-78630E3618B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99" name="Rounded Rectangle 33">
            <a:extLst>
              <a:ext uri="{FF2B5EF4-FFF2-40B4-BE49-F238E27FC236}">
                <a16:creationId xmlns:a16="http://schemas.microsoft.com/office/drawing/2014/main" id="{1B87E88B-618D-4194-A7E6-06A46ECF6D75}"/>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00" name="Group 99">
            <a:extLst>
              <a:ext uri="{FF2B5EF4-FFF2-40B4-BE49-F238E27FC236}">
                <a16:creationId xmlns:a16="http://schemas.microsoft.com/office/drawing/2014/main" id="{6001295C-E5B1-49E1-9ACD-16878FC49782}"/>
              </a:ext>
            </a:extLst>
          </xdr:cNvPr>
          <xdr:cNvGrpSpPr/>
        </xdr:nvGrpSpPr>
        <xdr:grpSpPr>
          <a:xfrm>
            <a:off x="634367" y="4643273"/>
            <a:ext cx="2531891" cy="202201"/>
            <a:chOff x="707633" y="705314"/>
            <a:chExt cx="2335294" cy="197603"/>
          </a:xfrm>
        </xdr:grpSpPr>
        <xdr:sp macro="" textlink="">
          <xdr:nvSpPr>
            <xdr:cNvPr id="153" name="Rounded Rectangle 33">
              <a:hlinkClick xmlns:r="http://schemas.openxmlformats.org/officeDocument/2006/relationships" r:id="rId12"/>
              <a:extLst>
                <a:ext uri="{FF2B5EF4-FFF2-40B4-BE49-F238E27FC236}">
                  <a16:creationId xmlns:a16="http://schemas.microsoft.com/office/drawing/2014/main" id="{95ACB75F-CECC-4848-9529-E327F19CBAE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154" name="Round Same Side Corner Rectangle 212">
              <a:extLst>
                <a:ext uri="{FF2B5EF4-FFF2-40B4-BE49-F238E27FC236}">
                  <a16:creationId xmlns:a16="http://schemas.microsoft.com/office/drawing/2014/main" id="{CE16F89C-D753-4F5A-91C2-5E66FB539EC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1" name="Group 100">
            <a:extLst>
              <a:ext uri="{FF2B5EF4-FFF2-40B4-BE49-F238E27FC236}">
                <a16:creationId xmlns:a16="http://schemas.microsoft.com/office/drawing/2014/main" id="{11005DAA-4631-4434-8D3B-D437B449F907}"/>
              </a:ext>
            </a:extLst>
          </xdr:cNvPr>
          <xdr:cNvGrpSpPr/>
        </xdr:nvGrpSpPr>
        <xdr:grpSpPr>
          <a:xfrm>
            <a:off x="634367" y="4913013"/>
            <a:ext cx="2531891" cy="202201"/>
            <a:chOff x="707633" y="705314"/>
            <a:chExt cx="2335294" cy="197603"/>
          </a:xfrm>
        </xdr:grpSpPr>
        <xdr:sp macro="" textlink="">
          <xdr:nvSpPr>
            <xdr:cNvPr id="151" name="Rounded Rectangle 33">
              <a:hlinkClick xmlns:r="http://schemas.openxmlformats.org/officeDocument/2006/relationships" r:id="rId13"/>
              <a:extLst>
                <a:ext uri="{FF2B5EF4-FFF2-40B4-BE49-F238E27FC236}">
                  <a16:creationId xmlns:a16="http://schemas.microsoft.com/office/drawing/2014/main" id="{A9CAF48A-C538-4B7D-B00C-A1B66433AB2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152" name="Round Same Side Corner Rectangle 212">
              <a:extLst>
                <a:ext uri="{FF2B5EF4-FFF2-40B4-BE49-F238E27FC236}">
                  <a16:creationId xmlns:a16="http://schemas.microsoft.com/office/drawing/2014/main" id="{1F024378-CC3F-4933-99ED-A875CDE8687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2" name="Group 101">
            <a:extLst>
              <a:ext uri="{FF2B5EF4-FFF2-40B4-BE49-F238E27FC236}">
                <a16:creationId xmlns:a16="http://schemas.microsoft.com/office/drawing/2014/main" id="{1868DA29-3071-4220-8A9B-114314840995}"/>
              </a:ext>
            </a:extLst>
          </xdr:cNvPr>
          <xdr:cNvGrpSpPr/>
        </xdr:nvGrpSpPr>
        <xdr:grpSpPr>
          <a:xfrm>
            <a:off x="638306" y="5182753"/>
            <a:ext cx="2531891" cy="202201"/>
            <a:chOff x="707633" y="705314"/>
            <a:chExt cx="2335294" cy="197603"/>
          </a:xfrm>
        </xdr:grpSpPr>
        <xdr:sp macro="" textlink="">
          <xdr:nvSpPr>
            <xdr:cNvPr id="149" name="Rounded Rectangle 33">
              <a:hlinkClick xmlns:r="http://schemas.openxmlformats.org/officeDocument/2006/relationships" r:id="rId14"/>
              <a:extLst>
                <a:ext uri="{FF2B5EF4-FFF2-40B4-BE49-F238E27FC236}">
                  <a16:creationId xmlns:a16="http://schemas.microsoft.com/office/drawing/2014/main" id="{B8338345-9AB7-4329-9084-F125AA61A34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150" name="Round Same Side Corner Rectangle 212">
              <a:extLst>
                <a:ext uri="{FF2B5EF4-FFF2-40B4-BE49-F238E27FC236}">
                  <a16:creationId xmlns:a16="http://schemas.microsoft.com/office/drawing/2014/main" id="{17BBFF12-F2E5-4AF1-B512-8257102569D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3" name="Group 102">
            <a:extLst>
              <a:ext uri="{FF2B5EF4-FFF2-40B4-BE49-F238E27FC236}">
                <a16:creationId xmlns:a16="http://schemas.microsoft.com/office/drawing/2014/main" id="{1994515D-8D87-4FA3-8304-D4F3B418546C}"/>
              </a:ext>
            </a:extLst>
          </xdr:cNvPr>
          <xdr:cNvGrpSpPr/>
        </xdr:nvGrpSpPr>
        <xdr:grpSpPr>
          <a:xfrm>
            <a:off x="658349" y="2997071"/>
            <a:ext cx="2531891" cy="202201"/>
            <a:chOff x="707633" y="705314"/>
            <a:chExt cx="2335294" cy="197603"/>
          </a:xfrm>
        </xdr:grpSpPr>
        <xdr:sp macro="" textlink="">
          <xdr:nvSpPr>
            <xdr:cNvPr id="147" name="Rounded Rectangle 33">
              <a:hlinkClick xmlns:r="http://schemas.openxmlformats.org/officeDocument/2006/relationships" r:id="rId15"/>
              <a:extLst>
                <a:ext uri="{FF2B5EF4-FFF2-40B4-BE49-F238E27FC236}">
                  <a16:creationId xmlns:a16="http://schemas.microsoft.com/office/drawing/2014/main" id="{C31317B1-DF37-4539-87A5-1040ED8F484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148" name="Round Same Side Corner Rectangle 212">
              <a:extLst>
                <a:ext uri="{FF2B5EF4-FFF2-40B4-BE49-F238E27FC236}">
                  <a16:creationId xmlns:a16="http://schemas.microsoft.com/office/drawing/2014/main" id="{932639C1-926A-4D7E-84B2-32393DEB973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04" name="Rounded Rectangle 33">
            <a:extLst>
              <a:ext uri="{FF2B5EF4-FFF2-40B4-BE49-F238E27FC236}">
                <a16:creationId xmlns:a16="http://schemas.microsoft.com/office/drawing/2014/main" id="{C10D052B-536F-46A1-AAAE-7326FD1BDE66}"/>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05" name="Group 104">
            <a:extLst>
              <a:ext uri="{FF2B5EF4-FFF2-40B4-BE49-F238E27FC236}">
                <a16:creationId xmlns:a16="http://schemas.microsoft.com/office/drawing/2014/main" id="{31C91412-5012-4CF1-937B-1CF4DB0A33DA}"/>
              </a:ext>
            </a:extLst>
          </xdr:cNvPr>
          <xdr:cNvGrpSpPr/>
        </xdr:nvGrpSpPr>
        <xdr:grpSpPr>
          <a:xfrm>
            <a:off x="659464" y="3555368"/>
            <a:ext cx="2531891" cy="202201"/>
            <a:chOff x="707633" y="705314"/>
            <a:chExt cx="2335294" cy="197603"/>
          </a:xfrm>
        </xdr:grpSpPr>
        <xdr:sp macro="" textlink="">
          <xdr:nvSpPr>
            <xdr:cNvPr id="145" name="Rounded Rectangle 33">
              <a:hlinkClick xmlns:r="http://schemas.openxmlformats.org/officeDocument/2006/relationships" r:id="rId16"/>
              <a:extLst>
                <a:ext uri="{FF2B5EF4-FFF2-40B4-BE49-F238E27FC236}">
                  <a16:creationId xmlns:a16="http://schemas.microsoft.com/office/drawing/2014/main" id="{50C36191-86FD-4ED4-AAE8-7C4C3F2CA5F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146" name="Round Same Side Corner Rectangle 212">
              <a:extLst>
                <a:ext uri="{FF2B5EF4-FFF2-40B4-BE49-F238E27FC236}">
                  <a16:creationId xmlns:a16="http://schemas.microsoft.com/office/drawing/2014/main" id="{50C58494-38E7-4C4C-92FB-5F8F3AFCBDD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06" name="Rounded Rectangle 33">
            <a:extLst>
              <a:ext uri="{FF2B5EF4-FFF2-40B4-BE49-F238E27FC236}">
                <a16:creationId xmlns:a16="http://schemas.microsoft.com/office/drawing/2014/main" id="{14350D3B-D1B6-4A6B-84E2-7E6EBC25B8AA}"/>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07" name="Group 106">
            <a:extLst>
              <a:ext uri="{FF2B5EF4-FFF2-40B4-BE49-F238E27FC236}">
                <a16:creationId xmlns:a16="http://schemas.microsoft.com/office/drawing/2014/main" id="{61261130-9C14-41F6-825C-DFEEFC0DDED8}"/>
              </a:ext>
            </a:extLst>
          </xdr:cNvPr>
          <xdr:cNvGrpSpPr/>
        </xdr:nvGrpSpPr>
        <xdr:grpSpPr>
          <a:xfrm>
            <a:off x="634367" y="5743319"/>
            <a:ext cx="2531891" cy="202201"/>
            <a:chOff x="707633" y="705314"/>
            <a:chExt cx="2335294" cy="197603"/>
          </a:xfrm>
        </xdr:grpSpPr>
        <xdr:sp macro="" textlink="">
          <xdr:nvSpPr>
            <xdr:cNvPr id="143" name="Rounded Rectangle 33">
              <a:hlinkClick xmlns:r="http://schemas.openxmlformats.org/officeDocument/2006/relationships" r:id="rId17"/>
              <a:extLst>
                <a:ext uri="{FF2B5EF4-FFF2-40B4-BE49-F238E27FC236}">
                  <a16:creationId xmlns:a16="http://schemas.microsoft.com/office/drawing/2014/main" id="{23880D3D-58C5-4CB4-B25E-275C0A1FB23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144" name="Round Same Side Corner Rectangle 212">
              <a:extLst>
                <a:ext uri="{FF2B5EF4-FFF2-40B4-BE49-F238E27FC236}">
                  <a16:creationId xmlns:a16="http://schemas.microsoft.com/office/drawing/2014/main" id="{4A3B7016-4E1C-4220-83F5-CD2EADD9232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8" name="Group 107">
            <a:extLst>
              <a:ext uri="{FF2B5EF4-FFF2-40B4-BE49-F238E27FC236}">
                <a16:creationId xmlns:a16="http://schemas.microsoft.com/office/drawing/2014/main" id="{CF983BDB-2C78-4A8F-B2AE-C832FC7FB504}"/>
              </a:ext>
            </a:extLst>
          </xdr:cNvPr>
          <xdr:cNvGrpSpPr/>
        </xdr:nvGrpSpPr>
        <xdr:grpSpPr>
          <a:xfrm>
            <a:off x="634367" y="6013059"/>
            <a:ext cx="2531891" cy="202201"/>
            <a:chOff x="707633" y="705314"/>
            <a:chExt cx="2335294" cy="197603"/>
          </a:xfrm>
        </xdr:grpSpPr>
        <xdr:sp macro="" textlink="">
          <xdr:nvSpPr>
            <xdr:cNvPr id="141" name="Rounded Rectangle 33">
              <a:hlinkClick xmlns:r="http://schemas.openxmlformats.org/officeDocument/2006/relationships" r:id="rId18"/>
              <a:extLst>
                <a:ext uri="{FF2B5EF4-FFF2-40B4-BE49-F238E27FC236}">
                  <a16:creationId xmlns:a16="http://schemas.microsoft.com/office/drawing/2014/main" id="{9F11455E-7C14-4BCE-9CCA-368C9EDD883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142" name="Round Same Side Corner Rectangle 212">
              <a:extLst>
                <a:ext uri="{FF2B5EF4-FFF2-40B4-BE49-F238E27FC236}">
                  <a16:creationId xmlns:a16="http://schemas.microsoft.com/office/drawing/2014/main" id="{9A2CE955-F5C6-4568-BE8C-48602E12F1C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9" name="Group 108">
            <a:extLst>
              <a:ext uri="{FF2B5EF4-FFF2-40B4-BE49-F238E27FC236}">
                <a16:creationId xmlns:a16="http://schemas.microsoft.com/office/drawing/2014/main" id="{76667095-0254-45F8-9BDB-D8101FA4E61D}"/>
              </a:ext>
            </a:extLst>
          </xdr:cNvPr>
          <xdr:cNvGrpSpPr/>
        </xdr:nvGrpSpPr>
        <xdr:grpSpPr>
          <a:xfrm>
            <a:off x="634367" y="6282799"/>
            <a:ext cx="2531891" cy="202201"/>
            <a:chOff x="707633" y="705314"/>
            <a:chExt cx="2335294" cy="197603"/>
          </a:xfrm>
        </xdr:grpSpPr>
        <xdr:sp macro="" textlink="">
          <xdr:nvSpPr>
            <xdr:cNvPr id="139" name="Rounded Rectangle 33">
              <a:hlinkClick xmlns:r="http://schemas.openxmlformats.org/officeDocument/2006/relationships" r:id="rId19"/>
              <a:extLst>
                <a:ext uri="{FF2B5EF4-FFF2-40B4-BE49-F238E27FC236}">
                  <a16:creationId xmlns:a16="http://schemas.microsoft.com/office/drawing/2014/main" id="{F58E5FA1-50D9-4D93-9704-2C73FD391F9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140" name="Round Same Side Corner Rectangle 212">
              <a:extLst>
                <a:ext uri="{FF2B5EF4-FFF2-40B4-BE49-F238E27FC236}">
                  <a16:creationId xmlns:a16="http://schemas.microsoft.com/office/drawing/2014/main" id="{176AFD96-F2FD-4481-83EA-E96C798202C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0" name="Group 109">
            <a:extLst>
              <a:ext uri="{FF2B5EF4-FFF2-40B4-BE49-F238E27FC236}">
                <a16:creationId xmlns:a16="http://schemas.microsoft.com/office/drawing/2014/main" id="{6F7BC1A0-2EB6-4AB9-AF7D-8CF53580AEEB}"/>
              </a:ext>
            </a:extLst>
          </xdr:cNvPr>
          <xdr:cNvGrpSpPr/>
        </xdr:nvGrpSpPr>
        <xdr:grpSpPr>
          <a:xfrm>
            <a:off x="634367" y="6552539"/>
            <a:ext cx="2531891" cy="202201"/>
            <a:chOff x="707633" y="705314"/>
            <a:chExt cx="2335294" cy="197603"/>
          </a:xfrm>
        </xdr:grpSpPr>
        <xdr:sp macro="" textlink="">
          <xdr:nvSpPr>
            <xdr:cNvPr id="137" name="Rounded Rectangle 33">
              <a:hlinkClick xmlns:r="http://schemas.openxmlformats.org/officeDocument/2006/relationships" r:id="rId20"/>
              <a:extLst>
                <a:ext uri="{FF2B5EF4-FFF2-40B4-BE49-F238E27FC236}">
                  <a16:creationId xmlns:a16="http://schemas.microsoft.com/office/drawing/2014/main" id="{98B882F7-0A6D-4FA3-A7C2-8F9F48AB7E2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138" name="Round Same Side Corner Rectangle 212">
              <a:extLst>
                <a:ext uri="{FF2B5EF4-FFF2-40B4-BE49-F238E27FC236}">
                  <a16:creationId xmlns:a16="http://schemas.microsoft.com/office/drawing/2014/main" id="{040A116F-ABC5-4371-8D74-3D46E8C991A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1" name="Group 110">
            <a:extLst>
              <a:ext uri="{FF2B5EF4-FFF2-40B4-BE49-F238E27FC236}">
                <a16:creationId xmlns:a16="http://schemas.microsoft.com/office/drawing/2014/main" id="{F4C3A916-545B-4A0D-B496-26C4910B4BB9}"/>
              </a:ext>
            </a:extLst>
          </xdr:cNvPr>
          <xdr:cNvGrpSpPr/>
        </xdr:nvGrpSpPr>
        <xdr:grpSpPr>
          <a:xfrm>
            <a:off x="634367" y="6822279"/>
            <a:ext cx="2531891" cy="202201"/>
            <a:chOff x="707633" y="705314"/>
            <a:chExt cx="2335294" cy="197603"/>
          </a:xfrm>
        </xdr:grpSpPr>
        <xdr:sp macro="" textlink="">
          <xdr:nvSpPr>
            <xdr:cNvPr id="135" name="Rounded Rectangle 33">
              <a:hlinkClick xmlns:r="http://schemas.openxmlformats.org/officeDocument/2006/relationships" r:id="rId21"/>
              <a:extLst>
                <a:ext uri="{FF2B5EF4-FFF2-40B4-BE49-F238E27FC236}">
                  <a16:creationId xmlns:a16="http://schemas.microsoft.com/office/drawing/2014/main" id="{561735CA-7F39-4474-BF4B-92E876E061E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136" name="Round Same Side Corner Rectangle 212">
              <a:extLst>
                <a:ext uri="{FF2B5EF4-FFF2-40B4-BE49-F238E27FC236}">
                  <a16:creationId xmlns:a16="http://schemas.microsoft.com/office/drawing/2014/main" id="{D3930A4A-CDCD-47AF-AB0D-32A66BC184F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12" name="Rounded Rectangle 33">
            <a:extLst>
              <a:ext uri="{FF2B5EF4-FFF2-40B4-BE49-F238E27FC236}">
                <a16:creationId xmlns:a16="http://schemas.microsoft.com/office/drawing/2014/main" id="{26DA98FF-1398-4B4E-AEFF-D6393C4D41DE}"/>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13" name="Group 112">
            <a:extLst>
              <a:ext uri="{FF2B5EF4-FFF2-40B4-BE49-F238E27FC236}">
                <a16:creationId xmlns:a16="http://schemas.microsoft.com/office/drawing/2014/main" id="{70C15876-47EA-4453-BE69-B358CC2A334F}"/>
              </a:ext>
            </a:extLst>
          </xdr:cNvPr>
          <xdr:cNvGrpSpPr/>
        </xdr:nvGrpSpPr>
        <xdr:grpSpPr>
          <a:xfrm>
            <a:off x="642225" y="7381865"/>
            <a:ext cx="2531891" cy="202201"/>
            <a:chOff x="707633" y="705314"/>
            <a:chExt cx="2335294" cy="197603"/>
          </a:xfrm>
        </xdr:grpSpPr>
        <xdr:sp macro="" textlink="">
          <xdr:nvSpPr>
            <xdr:cNvPr id="133" name="Rounded Rectangle 33">
              <a:hlinkClick xmlns:r="http://schemas.openxmlformats.org/officeDocument/2006/relationships" r:id="rId22"/>
              <a:extLst>
                <a:ext uri="{FF2B5EF4-FFF2-40B4-BE49-F238E27FC236}">
                  <a16:creationId xmlns:a16="http://schemas.microsoft.com/office/drawing/2014/main" id="{0125CB87-33A0-4EB9-965B-95D730F82A3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134" name="Round Same Side Corner Rectangle 212">
              <a:extLst>
                <a:ext uri="{FF2B5EF4-FFF2-40B4-BE49-F238E27FC236}">
                  <a16:creationId xmlns:a16="http://schemas.microsoft.com/office/drawing/2014/main" id="{B4215713-FE50-4038-9994-E33DEF53EDC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4" name="Group 113">
            <a:extLst>
              <a:ext uri="{FF2B5EF4-FFF2-40B4-BE49-F238E27FC236}">
                <a16:creationId xmlns:a16="http://schemas.microsoft.com/office/drawing/2014/main" id="{3E96DB85-B549-4F18-B485-A9320AF00214}"/>
              </a:ext>
            </a:extLst>
          </xdr:cNvPr>
          <xdr:cNvGrpSpPr/>
        </xdr:nvGrpSpPr>
        <xdr:grpSpPr>
          <a:xfrm>
            <a:off x="642225" y="7651605"/>
            <a:ext cx="2531891" cy="202201"/>
            <a:chOff x="707633" y="705314"/>
            <a:chExt cx="2335294" cy="197603"/>
          </a:xfrm>
        </xdr:grpSpPr>
        <xdr:sp macro="" textlink="">
          <xdr:nvSpPr>
            <xdr:cNvPr id="131" name="Rounded Rectangle 33">
              <a:hlinkClick xmlns:r="http://schemas.openxmlformats.org/officeDocument/2006/relationships" r:id="rId23"/>
              <a:extLst>
                <a:ext uri="{FF2B5EF4-FFF2-40B4-BE49-F238E27FC236}">
                  <a16:creationId xmlns:a16="http://schemas.microsoft.com/office/drawing/2014/main" id="{AF658164-53D6-45FD-B949-C20DBEC1B5A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132" name="Round Same Side Corner Rectangle 212">
              <a:extLst>
                <a:ext uri="{FF2B5EF4-FFF2-40B4-BE49-F238E27FC236}">
                  <a16:creationId xmlns:a16="http://schemas.microsoft.com/office/drawing/2014/main" id="{9A93146B-A2F6-4233-B63F-70895AC3428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5" name="Group 114">
            <a:extLst>
              <a:ext uri="{FF2B5EF4-FFF2-40B4-BE49-F238E27FC236}">
                <a16:creationId xmlns:a16="http://schemas.microsoft.com/office/drawing/2014/main" id="{68D4664B-CA06-40BE-BF73-78E89F9C0AE0}"/>
              </a:ext>
            </a:extLst>
          </xdr:cNvPr>
          <xdr:cNvGrpSpPr/>
        </xdr:nvGrpSpPr>
        <xdr:grpSpPr>
          <a:xfrm>
            <a:off x="634367" y="7921345"/>
            <a:ext cx="2531891" cy="202201"/>
            <a:chOff x="707633" y="705314"/>
            <a:chExt cx="2335294" cy="197603"/>
          </a:xfrm>
        </xdr:grpSpPr>
        <xdr:sp macro="" textlink="">
          <xdr:nvSpPr>
            <xdr:cNvPr id="129" name="Rounded Rectangle 33">
              <a:hlinkClick xmlns:r="http://schemas.openxmlformats.org/officeDocument/2006/relationships" r:id="rId24"/>
              <a:extLst>
                <a:ext uri="{FF2B5EF4-FFF2-40B4-BE49-F238E27FC236}">
                  <a16:creationId xmlns:a16="http://schemas.microsoft.com/office/drawing/2014/main" id="{EFA7E2D1-35E0-4A07-A3FC-98A7B4D0B4F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130" name="Round Same Side Corner Rectangle 212">
              <a:extLst>
                <a:ext uri="{FF2B5EF4-FFF2-40B4-BE49-F238E27FC236}">
                  <a16:creationId xmlns:a16="http://schemas.microsoft.com/office/drawing/2014/main" id="{147F25DC-F770-46D7-9CE4-C586C1581DE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16" name="Rounded Rectangle 33">
            <a:extLst>
              <a:ext uri="{FF2B5EF4-FFF2-40B4-BE49-F238E27FC236}">
                <a16:creationId xmlns:a16="http://schemas.microsoft.com/office/drawing/2014/main" id="{A333DE41-EA96-46E8-B801-10A81F01EC26}"/>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17" name="Group 116">
            <a:extLst>
              <a:ext uri="{FF2B5EF4-FFF2-40B4-BE49-F238E27FC236}">
                <a16:creationId xmlns:a16="http://schemas.microsoft.com/office/drawing/2014/main" id="{106E5705-E9E2-4B4E-92A2-CD8D0B4729D8}"/>
              </a:ext>
            </a:extLst>
          </xdr:cNvPr>
          <xdr:cNvGrpSpPr/>
        </xdr:nvGrpSpPr>
        <xdr:grpSpPr>
          <a:xfrm>
            <a:off x="634367" y="8500492"/>
            <a:ext cx="2531891" cy="202201"/>
            <a:chOff x="707633" y="705314"/>
            <a:chExt cx="2335294" cy="197603"/>
          </a:xfrm>
        </xdr:grpSpPr>
        <xdr:sp macro="" textlink="">
          <xdr:nvSpPr>
            <xdr:cNvPr id="127" name="Rounded Rectangle 33">
              <a:hlinkClick xmlns:r="http://schemas.openxmlformats.org/officeDocument/2006/relationships" r:id="rId25"/>
              <a:extLst>
                <a:ext uri="{FF2B5EF4-FFF2-40B4-BE49-F238E27FC236}">
                  <a16:creationId xmlns:a16="http://schemas.microsoft.com/office/drawing/2014/main" id="{0BDEB02E-51B9-47ED-ABFF-383804BD6DF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128" name="Round Same Side Corner Rectangle 212">
              <a:extLst>
                <a:ext uri="{FF2B5EF4-FFF2-40B4-BE49-F238E27FC236}">
                  <a16:creationId xmlns:a16="http://schemas.microsoft.com/office/drawing/2014/main" id="{D40F83DE-2562-4F6F-B9BB-F65C3058A35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8" name="Group 117">
            <a:extLst>
              <a:ext uri="{FF2B5EF4-FFF2-40B4-BE49-F238E27FC236}">
                <a16:creationId xmlns:a16="http://schemas.microsoft.com/office/drawing/2014/main" id="{8606A2B6-1921-4222-AC1A-A98E5872008D}"/>
              </a:ext>
            </a:extLst>
          </xdr:cNvPr>
          <xdr:cNvGrpSpPr/>
        </xdr:nvGrpSpPr>
        <xdr:grpSpPr>
          <a:xfrm>
            <a:off x="634367" y="8770227"/>
            <a:ext cx="2531891" cy="202201"/>
            <a:chOff x="707633" y="705314"/>
            <a:chExt cx="2335294" cy="197603"/>
          </a:xfrm>
        </xdr:grpSpPr>
        <xdr:sp macro="" textlink="">
          <xdr:nvSpPr>
            <xdr:cNvPr id="125" name="Rounded Rectangle 33">
              <a:hlinkClick xmlns:r="http://schemas.openxmlformats.org/officeDocument/2006/relationships" r:id="rId26"/>
              <a:extLst>
                <a:ext uri="{FF2B5EF4-FFF2-40B4-BE49-F238E27FC236}">
                  <a16:creationId xmlns:a16="http://schemas.microsoft.com/office/drawing/2014/main" id="{60E3E503-5E25-460B-9B67-7704762E7A3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126" name="Round Same Side Corner Rectangle 212">
              <a:extLst>
                <a:ext uri="{FF2B5EF4-FFF2-40B4-BE49-F238E27FC236}">
                  <a16:creationId xmlns:a16="http://schemas.microsoft.com/office/drawing/2014/main" id="{1872BCF3-F68E-4A23-8E2B-4047C0933CB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9" name="Group 118">
            <a:extLst>
              <a:ext uri="{FF2B5EF4-FFF2-40B4-BE49-F238E27FC236}">
                <a16:creationId xmlns:a16="http://schemas.microsoft.com/office/drawing/2014/main" id="{D3CB2F0A-8BE8-4D07-88E4-42D3546CF6DD}"/>
              </a:ext>
            </a:extLst>
          </xdr:cNvPr>
          <xdr:cNvGrpSpPr/>
        </xdr:nvGrpSpPr>
        <xdr:grpSpPr>
          <a:xfrm>
            <a:off x="658349" y="237995"/>
            <a:ext cx="2531891" cy="202201"/>
            <a:chOff x="707633" y="705314"/>
            <a:chExt cx="2335294" cy="197603"/>
          </a:xfrm>
        </xdr:grpSpPr>
        <xdr:sp macro="" textlink="">
          <xdr:nvSpPr>
            <xdr:cNvPr id="123" name="Rounded Rectangle 33">
              <a:hlinkClick xmlns:r="http://schemas.openxmlformats.org/officeDocument/2006/relationships" r:id="rId27"/>
              <a:extLst>
                <a:ext uri="{FF2B5EF4-FFF2-40B4-BE49-F238E27FC236}">
                  <a16:creationId xmlns:a16="http://schemas.microsoft.com/office/drawing/2014/main" id="{85C319C1-7384-49BE-BA21-18949C0F617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124" name="Round Same Side Corner Rectangle 212">
              <a:extLst>
                <a:ext uri="{FF2B5EF4-FFF2-40B4-BE49-F238E27FC236}">
                  <a16:creationId xmlns:a16="http://schemas.microsoft.com/office/drawing/2014/main" id="{7A2F69B7-0496-45E7-9A39-13A6DC661EC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20" name="Group 119">
            <a:extLst>
              <a:ext uri="{FF2B5EF4-FFF2-40B4-BE49-F238E27FC236}">
                <a16:creationId xmlns:a16="http://schemas.microsoft.com/office/drawing/2014/main" id="{53DC34B2-0938-48F1-B273-0ABE508FDA3F}"/>
              </a:ext>
            </a:extLst>
          </xdr:cNvPr>
          <xdr:cNvGrpSpPr/>
        </xdr:nvGrpSpPr>
        <xdr:grpSpPr>
          <a:xfrm>
            <a:off x="658349" y="507735"/>
            <a:ext cx="2531891" cy="202201"/>
            <a:chOff x="707633" y="705314"/>
            <a:chExt cx="2335294" cy="197603"/>
          </a:xfrm>
        </xdr:grpSpPr>
        <xdr:sp macro="" textlink="">
          <xdr:nvSpPr>
            <xdr:cNvPr id="121" name="Rounded Rectangle 33">
              <a:hlinkClick xmlns:r="http://schemas.openxmlformats.org/officeDocument/2006/relationships" r:id="rId28"/>
              <a:extLst>
                <a:ext uri="{FF2B5EF4-FFF2-40B4-BE49-F238E27FC236}">
                  <a16:creationId xmlns:a16="http://schemas.microsoft.com/office/drawing/2014/main" id="{C0A35823-0D6B-4C5F-BC4C-7380D045DFD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22" name="Round Same Side Corner Rectangle 212">
              <a:extLst>
                <a:ext uri="{FF2B5EF4-FFF2-40B4-BE49-F238E27FC236}">
                  <a16:creationId xmlns:a16="http://schemas.microsoft.com/office/drawing/2014/main" id="{5F04B021-1699-4603-BFFB-DA345D0007C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twoCellAnchor editAs="oneCell">
    <xdr:from>
      <xdr:col>6</xdr:col>
      <xdr:colOff>27214</xdr:colOff>
      <xdr:row>14</xdr:row>
      <xdr:rowOff>122465</xdr:rowOff>
    </xdr:from>
    <xdr:to>
      <xdr:col>20</xdr:col>
      <xdr:colOff>305738</xdr:colOff>
      <xdr:row>66</xdr:row>
      <xdr:rowOff>144990</xdr:rowOff>
    </xdr:to>
    <xdr:pic>
      <xdr:nvPicPr>
        <xdr:cNvPr id="2" name="Picture 1">
          <a:extLst>
            <a:ext uri="{FF2B5EF4-FFF2-40B4-BE49-F238E27FC236}">
              <a16:creationId xmlns:a16="http://schemas.microsoft.com/office/drawing/2014/main" id="{79EF5870-256C-42D8-A3D3-0892FF9AC521}"/>
            </a:ext>
          </a:extLst>
        </xdr:cNvPr>
        <xdr:cNvPicPr>
          <a:picLocks noChangeAspect="1"/>
        </xdr:cNvPicPr>
      </xdr:nvPicPr>
      <xdr:blipFill>
        <a:blip xmlns:r="http://schemas.openxmlformats.org/officeDocument/2006/relationships" r:embed="rId29"/>
        <a:stretch>
          <a:fillRect/>
        </a:stretch>
      </xdr:blipFill>
      <xdr:spPr>
        <a:xfrm>
          <a:off x="3347357" y="3619501"/>
          <a:ext cx="9912381" cy="92209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1596361</xdr:colOff>
      <xdr:row>4</xdr:row>
      <xdr:rowOff>21457</xdr:rowOff>
    </xdr:from>
    <xdr:to>
      <xdr:col>6</xdr:col>
      <xdr:colOff>2168111</xdr:colOff>
      <xdr:row>6</xdr:row>
      <xdr:rowOff>147963</xdr:rowOff>
    </xdr:to>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96154" y="195535"/>
          <a:ext cx="542540" cy="542059"/>
        </a:xfrm>
        <a:prstGeom prst="rect">
          <a:avLst/>
        </a:prstGeom>
      </xdr:spPr>
    </xdr:pic>
    <xdr:clientData/>
  </xdr:twoCellAnchor>
  <xdr:twoCellAnchor editAs="oneCell">
    <xdr:from>
      <xdr:col>6</xdr:col>
      <xdr:colOff>2081903</xdr:colOff>
      <xdr:row>4</xdr:row>
      <xdr:rowOff>16342</xdr:rowOff>
    </xdr:from>
    <xdr:to>
      <xdr:col>6</xdr:col>
      <xdr:colOff>2625078</xdr:colOff>
      <xdr:row>6</xdr:row>
      <xdr:rowOff>148563</xdr:rowOff>
    </xdr:to>
    <xdr:pic>
      <xdr:nvPicPr>
        <xdr:cNvPr id="7" name="Pictur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1696" y="190420"/>
          <a:ext cx="534920" cy="544599"/>
        </a:xfrm>
        <a:prstGeom prst="rect">
          <a:avLst/>
        </a:prstGeom>
      </xdr:spPr>
    </xdr:pic>
    <xdr:clientData/>
  </xdr:twoCellAnchor>
  <xdr:twoCellAnchor editAs="oneCell">
    <xdr:from>
      <xdr:col>6</xdr:col>
      <xdr:colOff>2689413</xdr:colOff>
      <xdr:row>4</xdr:row>
      <xdr:rowOff>35859</xdr:rowOff>
    </xdr:from>
    <xdr:to>
      <xdr:col>6</xdr:col>
      <xdr:colOff>3195653</xdr:colOff>
      <xdr:row>7</xdr:row>
      <xdr:rowOff>186</xdr:rowOff>
    </xdr:to>
    <xdr:pic>
      <xdr:nvPicPr>
        <xdr:cNvPr id="5" name="Picture 23">
          <a:extLst>
            <a:ext uri="{FF2B5EF4-FFF2-40B4-BE49-F238E27FC236}">
              <a16:creationId xmlns:a16="http://schemas.microsoft.com/office/drawing/2014/main" id="{C22AAD78-BBED-46FD-B73C-32CDEA557FEA}"/>
            </a:ext>
          </a:extLst>
        </xdr:cNvPr>
        <xdr:cNvPicPr>
          <a:picLocks noChangeAspect="1"/>
        </xdr:cNvPicPr>
      </xdr:nvPicPr>
      <xdr:blipFill>
        <a:blip xmlns:r="http://schemas.openxmlformats.org/officeDocument/2006/relationships" r:embed="rId3"/>
        <a:stretch>
          <a:fillRect/>
        </a:stretch>
      </xdr:blipFill>
      <xdr:spPr>
        <a:xfrm>
          <a:off x="6275295" y="215153"/>
          <a:ext cx="484015" cy="576393"/>
        </a:xfrm>
        <a:prstGeom prst="rect">
          <a:avLst/>
        </a:prstGeom>
      </xdr:spPr>
    </xdr:pic>
    <xdr:clientData/>
  </xdr:twoCellAnchor>
  <xdr:twoCellAnchor editAs="oneCell">
    <xdr:from>
      <xdr:col>0</xdr:col>
      <xdr:colOff>259976</xdr:colOff>
      <xdr:row>0</xdr:row>
      <xdr:rowOff>89647</xdr:rowOff>
    </xdr:from>
    <xdr:to>
      <xdr:col>4</xdr:col>
      <xdr:colOff>414949</xdr:colOff>
      <xdr:row>3</xdr:row>
      <xdr:rowOff>110874</xdr:rowOff>
    </xdr:to>
    <xdr:pic>
      <xdr:nvPicPr>
        <xdr:cNvPr id="157" name="Picture 83">
          <a:hlinkClick xmlns:r="http://schemas.openxmlformats.org/officeDocument/2006/relationships" r:id="rId4"/>
          <a:extLst>
            <a:ext uri="{FF2B5EF4-FFF2-40B4-BE49-F238E27FC236}">
              <a16:creationId xmlns:a16="http://schemas.microsoft.com/office/drawing/2014/main" id="{E3BCD691-427A-44B8-920B-A2FF63AAFE27}"/>
            </a:ext>
          </a:extLst>
        </xdr:cNvPr>
        <xdr:cNvPicPr>
          <a:picLocks noChangeAspect="1"/>
        </xdr:cNvPicPr>
      </xdr:nvPicPr>
      <xdr:blipFill>
        <a:blip xmlns:r="http://schemas.openxmlformats.org/officeDocument/2006/relationships" r:embed="rId5"/>
        <a:stretch>
          <a:fillRect/>
        </a:stretch>
      </xdr:blipFill>
      <xdr:spPr>
        <a:xfrm>
          <a:off x="259976" y="89647"/>
          <a:ext cx="2440973" cy="527322"/>
        </a:xfrm>
        <a:prstGeom prst="rect">
          <a:avLst/>
        </a:prstGeom>
      </xdr:spPr>
    </xdr:pic>
    <xdr:clientData/>
  </xdr:twoCellAnchor>
  <xdr:twoCellAnchor>
    <xdr:from>
      <xdr:col>19</xdr:col>
      <xdr:colOff>635225</xdr:colOff>
      <xdr:row>1</xdr:row>
      <xdr:rowOff>153671</xdr:rowOff>
    </xdr:from>
    <xdr:to>
      <xdr:col>22</xdr:col>
      <xdr:colOff>3085</xdr:colOff>
      <xdr:row>3</xdr:row>
      <xdr:rowOff>4842</xdr:rowOff>
    </xdr:to>
    <xdr:sp macro="" textlink="">
      <xdr:nvSpPr>
        <xdr:cNvPr id="535" name="Rounded Rectangle 14">
          <a:hlinkClick xmlns:r="http://schemas.openxmlformats.org/officeDocument/2006/relationships" r:id="rId6"/>
          <a:extLst>
            <a:ext uri="{FF2B5EF4-FFF2-40B4-BE49-F238E27FC236}">
              <a16:creationId xmlns:a16="http://schemas.microsoft.com/office/drawing/2014/main" id="{37BB347D-2C1C-445A-BD07-E6276163F4DC}"/>
            </a:ext>
          </a:extLst>
        </xdr:cNvPr>
        <xdr:cNvSpPr/>
      </xdr:nvSpPr>
      <xdr:spPr bwMode="auto">
        <a:xfrm>
          <a:off x="18797719" y="332965"/>
          <a:ext cx="2344142"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0</xdr:col>
      <xdr:colOff>101600</xdr:colOff>
      <xdr:row>8</xdr:row>
      <xdr:rowOff>0</xdr:rowOff>
    </xdr:from>
    <xdr:to>
      <xdr:col>5</xdr:col>
      <xdr:colOff>258898</xdr:colOff>
      <xdr:row>55</xdr:row>
      <xdr:rowOff>62774</xdr:rowOff>
    </xdr:to>
    <xdr:grpSp>
      <xdr:nvGrpSpPr>
        <xdr:cNvPr id="164" name="Group 163">
          <a:extLst>
            <a:ext uri="{FF2B5EF4-FFF2-40B4-BE49-F238E27FC236}">
              <a16:creationId xmlns:a16="http://schemas.microsoft.com/office/drawing/2014/main" id="{EE984202-67B3-49CD-8859-D06BBAE4E01F}"/>
            </a:ext>
          </a:extLst>
        </xdr:cNvPr>
        <xdr:cNvGrpSpPr/>
      </xdr:nvGrpSpPr>
      <xdr:grpSpPr>
        <a:xfrm>
          <a:off x="99060" y="1491343"/>
          <a:ext cx="3173911" cy="8757920"/>
          <a:chOff x="478366" y="237995"/>
          <a:chExt cx="2951083" cy="8734433"/>
        </a:xfrm>
      </xdr:grpSpPr>
      <xdr:grpSp>
        <xdr:nvGrpSpPr>
          <xdr:cNvPr id="165" name="Group 164">
            <a:extLst>
              <a:ext uri="{FF2B5EF4-FFF2-40B4-BE49-F238E27FC236}">
                <a16:creationId xmlns:a16="http://schemas.microsoft.com/office/drawing/2014/main" id="{65427E4B-8FF7-4688-B3BA-B559CD580B7E}"/>
              </a:ext>
            </a:extLst>
          </xdr:cNvPr>
          <xdr:cNvGrpSpPr/>
        </xdr:nvGrpSpPr>
        <xdr:grpSpPr>
          <a:xfrm>
            <a:off x="658349" y="1069224"/>
            <a:ext cx="2531891" cy="202201"/>
            <a:chOff x="707633" y="705314"/>
            <a:chExt cx="2335294" cy="197603"/>
          </a:xfrm>
        </xdr:grpSpPr>
        <xdr:sp macro="" textlink="">
          <xdr:nvSpPr>
            <xdr:cNvPr id="243" name="Rounded Rectangle 33">
              <a:hlinkClick xmlns:r="http://schemas.openxmlformats.org/officeDocument/2006/relationships" r:id="rId7"/>
              <a:extLst>
                <a:ext uri="{FF2B5EF4-FFF2-40B4-BE49-F238E27FC236}">
                  <a16:creationId xmlns:a16="http://schemas.microsoft.com/office/drawing/2014/main" id="{5A8FFC03-0E9D-4DE4-9640-D37EE4061EE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4" name="Round Same Side Corner Rectangle 212">
              <a:extLst>
                <a:ext uri="{FF2B5EF4-FFF2-40B4-BE49-F238E27FC236}">
                  <a16:creationId xmlns:a16="http://schemas.microsoft.com/office/drawing/2014/main" id="{64DBDCEC-C578-4563-AF65-D449C4371B9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6" name="Group 165">
            <a:extLst>
              <a:ext uri="{FF2B5EF4-FFF2-40B4-BE49-F238E27FC236}">
                <a16:creationId xmlns:a16="http://schemas.microsoft.com/office/drawing/2014/main" id="{1A7BE32C-E3A9-43B9-901B-6A72C6448824}"/>
              </a:ext>
            </a:extLst>
          </xdr:cNvPr>
          <xdr:cNvGrpSpPr/>
        </xdr:nvGrpSpPr>
        <xdr:grpSpPr>
          <a:xfrm>
            <a:off x="658349" y="1338964"/>
            <a:ext cx="2531891" cy="202201"/>
            <a:chOff x="707633" y="705314"/>
            <a:chExt cx="2335294" cy="197603"/>
          </a:xfrm>
        </xdr:grpSpPr>
        <xdr:sp macro="" textlink="">
          <xdr:nvSpPr>
            <xdr:cNvPr id="241" name="Rounded Rectangle 33">
              <a:hlinkClick xmlns:r="http://schemas.openxmlformats.org/officeDocument/2006/relationships" r:id="rId8"/>
              <a:extLst>
                <a:ext uri="{FF2B5EF4-FFF2-40B4-BE49-F238E27FC236}">
                  <a16:creationId xmlns:a16="http://schemas.microsoft.com/office/drawing/2014/main" id="{95804D25-A866-4547-A5F0-AAA71D2E6F3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2" name="Round Same Side Corner Rectangle 212">
              <a:extLst>
                <a:ext uri="{FF2B5EF4-FFF2-40B4-BE49-F238E27FC236}">
                  <a16:creationId xmlns:a16="http://schemas.microsoft.com/office/drawing/2014/main" id="{1496D43A-0E35-4ED7-ACC8-7290D1203A6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7" name="Group 166">
            <a:extLst>
              <a:ext uri="{FF2B5EF4-FFF2-40B4-BE49-F238E27FC236}">
                <a16:creationId xmlns:a16="http://schemas.microsoft.com/office/drawing/2014/main" id="{66A90CA9-D2DB-48F5-846F-E192736EA11A}"/>
              </a:ext>
            </a:extLst>
          </xdr:cNvPr>
          <xdr:cNvGrpSpPr/>
        </xdr:nvGrpSpPr>
        <xdr:grpSpPr>
          <a:xfrm>
            <a:off x="658349" y="1608704"/>
            <a:ext cx="2531891" cy="202201"/>
            <a:chOff x="707633" y="705314"/>
            <a:chExt cx="2335294" cy="197603"/>
          </a:xfrm>
        </xdr:grpSpPr>
        <xdr:sp macro="" textlink="">
          <xdr:nvSpPr>
            <xdr:cNvPr id="239" name="Rounded Rectangle 33">
              <a:hlinkClick xmlns:r="http://schemas.openxmlformats.org/officeDocument/2006/relationships" r:id="rId9"/>
              <a:extLst>
                <a:ext uri="{FF2B5EF4-FFF2-40B4-BE49-F238E27FC236}">
                  <a16:creationId xmlns:a16="http://schemas.microsoft.com/office/drawing/2014/main" id="{24F08FFB-B400-4164-A364-701A2E64F15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40" name="Round Same Side Corner Rectangle 212">
              <a:extLst>
                <a:ext uri="{FF2B5EF4-FFF2-40B4-BE49-F238E27FC236}">
                  <a16:creationId xmlns:a16="http://schemas.microsoft.com/office/drawing/2014/main" id="{85E7046C-8D37-4420-9F33-7E2D56D642F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8" name="Group 167">
            <a:extLst>
              <a:ext uri="{FF2B5EF4-FFF2-40B4-BE49-F238E27FC236}">
                <a16:creationId xmlns:a16="http://schemas.microsoft.com/office/drawing/2014/main" id="{DBEB4B88-4297-4CE1-BD57-5423049D305B}"/>
              </a:ext>
            </a:extLst>
          </xdr:cNvPr>
          <xdr:cNvGrpSpPr/>
        </xdr:nvGrpSpPr>
        <xdr:grpSpPr>
          <a:xfrm>
            <a:off x="658349" y="1878444"/>
            <a:ext cx="2531891" cy="202201"/>
            <a:chOff x="707633" y="705314"/>
            <a:chExt cx="2335294" cy="197603"/>
          </a:xfrm>
        </xdr:grpSpPr>
        <xdr:sp macro="" textlink="">
          <xdr:nvSpPr>
            <xdr:cNvPr id="237" name="Rounded Rectangle 33">
              <a:hlinkClick xmlns:r="http://schemas.openxmlformats.org/officeDocument/2006/relationships" r:id="rId10"/>
              <a:extLst>
                <a:ext uri="{FF2B5EF4-FFF2-40B4-BE49-F238E27FC236}">
                  <a16:creationId xmlns:a16="http://schemas.microsoft.com/office/drawing/2014/main" id="{601E5EB9-A6CD-4D34-9AA1-4FB3895D511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38" name="Round Same Side Corner Rectangle 212">
              <a:extLst>
                <a:ext uri="{FF2B5EF4-FFF2-40B4-BE49-F238E27FC236}">
                  <a16:creationId xmlns:a16="http://schemas.microsoft.com/office/drawing/2014/main" id="{5A94B4F2-A8D5-4A66-BA33-36ACF68ABB1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9" name="Rounded Rectangle 33">
            <a:extLst>
              <a:ext uri="{FF2B5EF4-FFF2-40B4-BE49-F238E27FC236}">
                <a16:creationId xmlns:a16="http://schemas.microsoft.com/office/drawing/2014/main" id="{7EC4CBF0-A09A-4D13-8D8F-10FA7CB48CA2}"/>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70" name="Rounded Rectangle 33">
            <a:extLst>
              <a:ext uri="{FF2B5EF4-FFF2-40B4-BE49-F238E27FC236}">
                <a16:creationId xmlns:a16="http://schemas.microsoft.com/office/drawing/2014/main" id="{05FA5CCA-D8D0-4127-BC39-1E235E3EED2B}"/>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71" name="Group 170">
            <a:extLst>
              <a:ext uri="{FF2B5EF4-FFF2-40B4-BE49-F238E27FC236}">
                <a16:creationId xmlns:a16="http://schemas.microsoft.com/office/drawing/2014/main" id="{E4F936F1-2F5E-4C29-BCCF-21BF7397B014}"/>
              </a:ext>
            </a:extLst>
          </xdr:cNvPr>
          <xdr:cNvGrpSpPr/>
        </xdr:nvGrpSpPr>
        <xdr:grpSpPr>
          <a:xfrm>
            <a:off x="658349" y="2457591"/>
            <a:ext cx="2531891" cy="202201"/>
            <a:chOff x="707633" y="705314"/>
            <a:chExt cx="2335294" cy="197603"/>
          </a:xfrm>
        </xdr:grpSpPr>
        <xdr:sp macro="" textlink="">
          <xdr:nvSpPr>
            <xdr:cNvPr id="235" name="Rounded Rectangle 33">
              <a:hlinkClick xmlns:r="http://schemas.openxmlformats.org/officeDocument/2006/relationships" r:id="rId11"/>
              <a:extLst>
                <a:ext uri="{FF2B5EF4-FFF2-40B4-BE49-F238E27FC236}">
                  <a16:creationId xmlns:a16="http://schemas.microsoft.com/office/drawing/2014/main" id="{49897BCE-6870-43AF-811B-C20F03E6D73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6" name="Round Same Side Corner Rectangle 212">
              <a:extLst>
                <a:ext uri="{FF2B5EF4-FFF2-40B4-BE49-F238E27FC236}">
                  <a16:creationId xmlns:a16="http://schemas.microsoft.com/office/drawing/2014/main" id="{E9996313-CD6A-42B6-8687-0C4EA10EC1F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2" name="Group 171">
            <a:extLst>
              <a:ext uri="{FF2B5EF4-FFF2-40B4-BE49-F238E27FC236}">
                <a16:creationId xmlns:a16="http://schemas.microsoft.com/office/drawing/2014/main" id="{7E492502-E559-439E-9FFA-2B11B2A116E1}"/>
              </a:ext>
            </a:extLst>
          </xdr:cNvPr>
          <xdr:cNvGrpSpPr/>
        </xdr:nvGrpSpPr>
        <xdr:grpSpPr>
          <a:xfrm>
            <a:off x="658349" y="2727331"/>
            <a:ext cx="2531891" cy="202201"/>
            <a:chOff x="707633" y="705314"/>
            <a:chExt cx="2335294" cy="197603"/>
          </a:xfrm>
        </xdr:grpSpPr>
        <xdr:sp macro="" textlink="">
          <xdr:nvSpPr>
            <xdr:cNvPr id="233" name="Rounded Rectangle 33">
              <a:hlinkClick xmlns:r="http://schemas.openxmlformats.org/officeDocument/2006/relationships" r:id="rId12"/>
              <a:extLst>
                <a:ext uri="{FF2B5EF4-FFF2-40B4-BE49-F238E27FC236}">
                  <a16:creationId xmlns:a16="http://schemas.microsoft.com/office/drawing/2014/main" id="{643C4624-9B6A-437E-9E9C-FAB0330B138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4" name="Round Same Side Corner Rectangle 212">
              <a:extLst>
                <a:ext uri="{FF2B5EF4-FFF2-40B4-BE49-F238E27FC236}">
                  <a16:creationId xmlns:a16="http://schemas.microsoft.com/office/drawing/2014/main" id="{2B2CEE5D-CD42-4036-9762-282FCAA06C4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3" name="Rounded Rectangle 33">
            <a:extLst>
              <a:ext uri="{FF2B5EF4-FFF2-40B4-BE49-F238E27FC236}">
                <a16:creationId xmlns:a16="http://schemas.microsoft.com/office/drawing/2014/main" id="{AA58975F-527B-4716-9230-F4F356A7B015}"/>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4" name="Group 173">
            <a:extLst>
              <a:ext uri="{FF2B5EF4-FFF2-40B4-BE49-F238E27FC236}">
                <a16:creationId xmlns:a16="http://schemas.microsoft.com/office/drawing/2014/main" id="{729DC1BB-7951-4562-94E6-89C56A6ADAF0}"/>
              </a:ext>
            </a:extLst>
          </xdr:cNvPr>
          <xdr:cNvGrpSpPr/>
        </xdr:nvGrpSpPr>
        <xdr:grpSpPr>
          <a:xfrm>
            <a:off x="639001" y="4113665"/>
            <a:ext cx="2531891" cy="202201"/>
            <a:chOff x="707633" y="705314"/>
            <a:chExt cx="2335294" cy="197603"/>
          </a:xfrm>
        </xdr:grpSpPr>
        <xdr:sp macro="" textlink="">
          <xdr:nvSpPr>
            <xdr:cNvPr id="231" name="Rounded Rectangle 33">
              <a:hlinkClick xmlns:r="http://schemas.openxmlformats.org/officeDocument/2006/relationships" r:id="rId13"/>
              <a:extLst>
                <a:ext uri="{FF2B5EF4-FFF2-40B4-BE49-F238E27FC236}">
                  <a16:creationId xmlns:a16="http://schemas.microsoft.com/office/drawing/2014/main" id="{E823494E-8204-4557-B68F-30515109519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2" name="Round Same Side Corner Rectangle 212">
              <a:extLst>
                <a:ext uri="{FF2B5EF4-FFF2-40B4-BE49-F238E27FC236}">
                  <a16:creationId xmlns:a16="http://schemas.microsoft.com/office/drawing/2014/main" id="{63C0608F-C892-483C-9946-85B877CDCC7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5" name="Rounded Rectangle 33">
            <a:extLst>
              <a:ext uri="{FF2B5EF4-FFF2-40B4-BE49-F238E27FC236}">
                <a16:creationId xmlns:a16="http://schemas.microsoft.com/office/drawing/2014/main" id="{512E045B-64B8-4FE6-A19D-34F5B67C305C}"/>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6" name="Group 175">
            <a:extLst>
              <a:ext uri="{FF2B5EF4-FFF2-40B4-BE49-F238E27FC236}">
                <a16:creationId xmlns:a16="http://schemas.microsoft.com/office/drawing/2014/main" id="{CD0BACC9-58B7-4C1F-A11D-C5330BBF9C16}"/>
              </a:ext>
            </a:extLst>
          </xdr:cNvPr>
          <xdr:cNvGrpSpPr/>
        </xdr:nvGrpSpPr>
        <xdr:grpSpPr>
          <a:xfrm>
            <a:off x="634367" y="4643273"/>
            <a:ext cx="2531891" cy="202201"/>
            <a:chOff x="707633" y="705314"/>
            <a:chExt cx="2335294" cy="197603"/>
          </a:xfrm>
        </xdr:grpSpPr>
        <xdr:sp macro="" textlink="">
          <xdr:nvSpPr>
            <xdr:cNvPr id="229" name="Rounded Rectangle 33">
              <a:hlinkClick xmlns:r="http://schemas.openxmlformats.org/officeDocument/2006/relationships" r:id="rId14"/>
              <a:extLst>
                <a:ext uri="{FF2B5EF4-FFF2-40B4-BE49-F238E27FC236}">
                  <a16:creationId xmlns:a16="http://schemas.microsoft.com/office/drawing/2014/main" id="{46D552A7-3E58-4983-BD65-388DA51E150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30" name="Round Same Side Corner Rectangle 212">
              <a:extLst>
                <a:ext uri="{FF2B5EF4-FFF2-40B4-BE49-F238E27FC236}">
                  <a16:creationId xmlns:a16="http://schemas.microsoft.com/office/drawing/2014/main" id="{95B912B2-C21D-4736-A297-959D046C39F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7" name="Group 176">
            <a:extLst>
              <a:ext uri="{FF2B5EF4-FFF2-40B4-BE49-F238E27FC236}">
                <a16:creationId xmlns:a16="http://schemas.microsoft.com/office/drawing/2014/main" id="{59776BE4-E118-4181-A3FF-6556852E1A3C}"/>
              </a:ext>
            </a:extLst>
          </xdr:cNvPr>
          <xdr:cNvGrpSpPr/>
        </xdr:nvGrpSpPr>
        <xdr:grpSpPr>
          <a:xfrm>
            <a:off x="634367" y="4913013"/>
            <a:ext cx="2531891" cy="202201"/>
            <a:chOff x="707633" y="705314"/>
            <a:chExt cx="2335294" cy="197603"/>
          </a:xfrm>
        </xdr:grpSpPr>
        <xdr:sp macro="" textlink="">
          <xdr:nvSpPr>
            <xdr:cNvPr id="227" name="Rounded Rectangle 33">
              <a:hlinkClick xmlns:r="http://schemas.openxmlformats.org/officeDocument/2006/relationships" r:id="rId15"/>
              <a:extLst>
                <a:ext uri="{FF2B5EF4-FFF2-40B4-BE49-F238E27FC236}">
                  <a16:creationId xmlns:a16="http://schemas.microsoft.com/office/drawing/2014/main" id="{4B8F2528-B4E1-4029-AADA-933FDAB27BB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28" name="Round Same Side Corner Rectangle 212">
              <a:extLst>
                <a:ext uri="{FF2B5EF4-FFF2-40B4-BE49-F238E27FC236}">
                  <a16:creationId xmlns:a16="http://schemas.microsoft.com/office/drawing/2014/main" id="{5BBB8A57-21AD-4B1E-9F05-D1DD5D683F7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8" name="Group 177">
            <a:extLst>
              <a:ext uri="{FF2B5EF4-FFF2-40B4-BE49-F238E27FC236}">
                <a16:creationId xmlns:a16="http://schemas.microsoft.com/office/drawing/2014/main" id="{3A33B0DA-2A84-406B-8EAF-A9FFD46B26F7}"/>
              </a:ext>
            </a:extLst>
          </xdr:cNvPr>
          <xdr:cNvGrpSpPr/>
        </xdr:nvGrpSpPr>
        <xdr:grpSpPr>
          <a:xfrm>
            <a:off x="638306" y="5182753"/>
            <a:ext cx="2531891" cy="202201"/>
            <a:chOff x="707633" y="705314"/>
            <a:chExt cx="2335294" cy="197603"/>
          </a:xfrm>
        </xdr:grpSpPr>
        <xdr:sp macro="" textlink="">
          <xdr:nvSpPr>
            <xdr:cNvPr id="225" name="Rounded Rectangle 33">
              <a:hlinkClick xmlns:r="http://schemas.openxmlformats.org/officeDocument/2006/relationships" r:id="rId16"/>
              <a:extLst>
                <a:ext uri="{FF2B5EF4-FFF2-40B4-BE49-F238E27FC236}">
                  <a16:creationId xmlns:a16="http://schemas.microsoft.com/office/drawing/2014/main" id="{F163570F-44D3-4C4B-B938-A84FF26EBA7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6" name="Round Same Side Corner Rectangle 212">
              <a:extLst>
                <a:ext uri="{FF2B5EF4-FFF2-40B4-BE49-F238E27FC236}">
                  <a16:creationId xmlns:a16="http://schemas.microsoft.com/office/drawing/2014/main" id="{2DFFABFC-31E0-4F54-9F70-3EE03E2C43E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9" name="Group 178">
            <a:extLst>
              <a:ext uri="{FF2B5EF4-FFF2-40B4-BE49-F238E27FC236}">
                <a16:creationId xmlns:a16="http://schemas.microsoft.com/office/drawing/2014/main" id="{CD5B8277-C582-4B1B-BD3E-FCE408D58FBF}"/>
              </a:ext>
            </a:extLst>
          </xdr:cNvPr>
          <xdr:cNvGrpSpPr/>
        </xdr:nvGrpSpPr>
        <xdr:grpSpPr>
          <a:xfrm>
            <a:off x="658349" y="2997071"/>
            <a:ext cx="2531891" cy="202201"/>
            <a:chOff x="707633" y="705314"/>
            <a:chExt cx="2335294" cy="197603"/>
          </a:xfrm>
        </xdr:grpSpPr>
        <xdr:sp macro="" textlink="">
          <xdr:nvSpPr>
            <xdr:cNvPr id="223" name="Rounded Rectangle 33">
              <a:hlinkClick xmlns:r="http://schemas.openxmlformats.org/officeDocument/2006/relationships" r:id="rId17"/>
              <a:extLst>
                <a:ext uri="{FF2B5EF4-FFF2-40B4-BE49-F238E27FC236}">
                  <a16:creationId xmlns:a16="http://schemas.microsoft.com/office/drawing/2014/main" id="{70AA0E8E-7CF2-4D1D-A464-1DEB6C56140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4" name="Round Same Side Corner Rectangle 212">
              <a:extLst>
                <a:ext uri="{FF2B5EF4-FFF2-40B4-BE49-F238E27FC236}">
                  <a16:creationId xmlns:a16="http://schemas.microsoft.com/office/drawing/2014/main" id="{FF140ACD-E93E-40EA-AF3B-8490378E7BA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0" name="Rounded Rectangle 33">
            <a:extLst>
              <a:ext uri="{FF2B5EF4-FFF2-40B4-BE49-F238E27FC236}">
                <a16:creationId xmlns:a16="http://schemas.microsoft.com/office/drawing/2014/main" id="{280EFF00-FB87-4272-AAA7-DAF61798C0E2}"/>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81" name="Group 180">
            <a:extLst>
              <a:ext uri="{FF2B5EF4-FFF2-40B4-BE49-F238E27FC236}">
                <a16:creationId xmlns:a16="http://schemas.microsoft.com/office/drawing/2014/main" id="{F62AA49E-6A05-472B-B6E8-4F043FFED2B5}"/>
              </a:ext>
            </a:extLst>
          </xdr:cNvPr>
          <xdr:cNvGrpSpPr/>
        </xdr:nvGrpSpPr>
        <xdr:grpSpPr>
          <a:xfrm>
            <a:off x="659464" y="3555368"/>
            <a:ext cx="2531891" cy="202201"/>
            <a:chOff x="707633" y="705314"/>
            <a:chExt cx="2335294" cy="197603"/>
          </a:xfrm>
        </xdr:grpSpPr>
        <xdr:sp macro="" textlink="">
          <xdr:nvSpPr>
            <xdr:cNvPr id="221" name="Rounded Rectangle 33">
              <a:hlinkClick xmlns:r="http://schemas.openxmlformats.org/officeDocument/2006/relationships" r:id="rId18"/>
              <a:extLst>
                <a:ext uri="{FF2B5EF4-FFF2-40B4-BE49-F238E27FC236}">
                  <a16:creationId xmlns:a16="http://schemas.microsoft.com/office/drawing/2014/main" id="{2B002A59-5397-4895-A29D-40F7F24C7D1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2" name="Round Same Side Corner Rectangle 212">
              <a:extLst>
                <a:ext uri="{FF2B5EF4-FFF2-40B4-BE49-F238E27FC236}">
                  <a16:creationId xmlns:a16="http://schemas.microsoft.com/office/drawing/2014/main" id="{A117B8B1-36A7-4EEB-A9C4-A8C268C1CA3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2" name="Rounded Rectangle 33">
            <a:extLst>
              <a:ext uri="{FF2B5EF4-FFF2-40B4-BE49-F238E27FC236}">
                <a16:creationId xmlns:a16="http://schemas.microsoft.com/office/drawing/2014/main" id="{B70D36D9-52B7-4039-A914-FBC1DCF85487}"/>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83" name="Group 182">
            <a:extLst>
              <a:ext uri="{FF2B5EF4-FFF2-40B4-BE49-F238E27FC236}">
                <a16:creationId xmlns:a16="http://schemas.microsoft.com/office/drawing/2014/main" id="{1F907761-E509-4B46-853C-B5178F70B039}"/>
              </a:ext>
            </a:extLst>
          </xdr:cNvPr>
          <xdr:cNvGrpSpPr/>
        </xdr:nvGrpSpPr>
        <xdr:grpSpPr>
          <a:xfrm>
            <a:off x="634367" y="5743319"/>
            <a:ext cx="2531891" cy="202201"/>
            <a:chOff x="707633" y="705314"/>
            <a:chExt cx="2335294" cy="197603"/>
          </a:xfrm>
        </xdr:grpSpPr>
        <xdr:sp macro="" textlink="">
          <xdr:nvSpPr>
            <xdr:cNvPr id="219" name="Rounded Rectangle 33">
              <a:hlinkClick xmlns:r="http://schemas.openxmlformats.org/officeDocument/2006/relationships" r:id="rId19"/>
              <a:extLst>
                <a:ext uri="{FF2B5EF4-FFF2-40B4-BE49-F238E27FC236}">
                  <a16:creationId xmlns:a16="http://schemas.microsoft.com/office/drawing/2014/main" id="{2FA989B1-9D8A-4B5E-971E-F30344BA88E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20" name="Round Same Side Corner Rectangle 212">
              <a:extLst>
                <a:ext uri="{FF2B5EF4-FFF2-40B4-BE49-F238E27FC236}">
                  <a16:creationId xmlns:a16="http://schemas.microsoft.com/office/drawing/2014/main" id="{EACB1D3B-688A-4318-9ED7-DA2DC444F2F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4" name="Group 183">
            <a:extLst>
              <a:ext uri="{FF2B5EF4-FFF2-40B4-BE49-F238E27FC236}">
                <a16:creationId xmlns:a16="http://schemas.microsoft.com/office/drawing/2014/main" id="{A3FF4701-3415-40C9-80ED-F61FFA776D96}"/>
              </a:ext>
            </a:extLst>
          </xdr:cNvPr>
          <xdr:cNvGrpSpPr/>
        </xdr:nvGrpSpPr>
        <xdr:grpSpPr>
          <a:xfrm>
            <a:off x="634367" y="6013059"/>
            <a:ext cx="2531891" cy="202201"/>
            <a:chOff x="707633" y="705314"/>
            <a:chExt cx="2335294" cy="197603"/>
          </a:xfrm>
        </xdr:grpSpPr>
        <xdr:sp macro="" textlink="">
          <xdr:nvSpPr>
            <xdr:cNvPr id="217" name="Rounded Rectangle 33">
              <a:hlinkClick xmlns:r="http://schemas.openxmlformats.org/officeDocument/2006/relationships" r:id="rId20"/>
              <a:extLst>
                <a:ext uri="{FF2B5EF4-FFF2-40B4-BE49-F238E27FC236}">
                  <a16:creationId xmlns:a16="http://schemas.microsoft.com/office/drawing/2014/main" id="{ACFAECD5-39D5-4F23-BFB6-77E897E1206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18" name="Round Same Side Corner Rectangle 212">
              <a:extLst>
                <a:ext uri="{FF2B5EF4-FFF2-40B4-BE49-F238E27FC236}">
                  <a16:creationId xmlns:a16="http://schemas.microsoft.com/office/drawing/2014/main" id="{BA5645C3-8071-4BEE-8E21-A7685950D70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5" name="Group 184">
            <a:extLst>
              <a:ext uri="{FF2B5EF4-FFF2-40B4-BE49-F238E27FC236}">
                <a16:creationId xmlns:a16="http://schemas.microsoft.com/office/drawing/2014/main" id="{A0E0B665-6202-4206-BEE3-22B9EE465AB8}"/>
              </a:ext>
            </a:extLst>
          </xdr:cNvPr>
          <xdr:cNvGrpSpPr/>
        </xdr:nvGrpSpPr>
        <xdr:grpSpPr>
          <a:xfrm>
            <a:off x="634367" y="6282799"/>
            <a:ext cx="2531891" cy="202201"/>
            <a:chOff x="707633" y="705314"/>
            <a:chExt cx="2335294" cy="197603"/>
          </a:xfrm>
        </xdr:grpSpPr>
        <xdr:sp macro="" textlink="">
          <xdr:nvSpPr>
            <xdr:cNvPr id="215" name="Rounded Rectangle 33">
              <a:hlinkClick xmlns:r="http://schemas.openxmlformats.org/officeDocument/2006/relationships" r:id="rId21"/>
              <a:extLst>
                <a:ext uri="{FF2B5EF4-FFF2-40B4-BE49-F238E27FC236}">
                  <a16:creationId xmlns:a16="http://schemas.microsoft.com/office/drawing/2014/main" id="{B71C4DC1-2F41-458E-8B96-6143AAB7919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6" name="Round Same Side Corner Rectangle 212">
              <a:extLst>
                <a:ext uri="{FF2B5EF4-FFF2-40B4-BE49-F238E27FC236}">
                  <a16:creationId xmlns:a16="http://schemas.microsoft.com/office/drawing/2014/main" id="{CC93B3F6-7239-488B-9F50-61A5011B638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6" name="Group 185">
            <a:extLst>
              <a:ext uri="{FF2B5EF4-FFF2-40B4-BE49-F238E27FC236}">
                <a16:creationId xmlns:a16="http://schemas.microsoft.com/office/drawing/2014/main" id="{A4A584A8-52AD-4CCC-922E-32F21270ECE9}"/>
              </a:ext>
            </a:extLst>
          </xdr:cNvPr>
          <xdr:cNvGrpSpPr/>
        </xdr:nvGrpSpPr>
        <xdr:grpSpPr>
          <a:xfrm>
            <a:off x="634367" y="6552539"/>
            <a:ext cx="2531891" cy="202201"/>
            <a:chOff x="707633" y="705314"/>
            <a:chExt cx="2335294" cy="197603"/>
          </a:xfrm>
        </xdr:grpSpPr>
        <xdr:sp macro="" textlink="">
          <xdr:nvSpPr>
            <xdr:cNvPr id="213" name="Rounded Rectangle 33">
              <a:hlinkClick xmlns:r="http://schemas.openxmlformats.org/officeDocument/2006/relationships" r:id="rId22"/>
              <a:extLst>
                <a:ext uri="{FF2B5EF4-FFF2-40B4-BE49-F238E27FC236}">
                  <a16:creationId xmlns:a16="http://schemas.microsoft.com/office/drawing/2014/main" id="{AA7B05E4-03B5-49FC-AFFC-1CC3E24DC12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4" name="Round Same Side Corner Rectangle 212">
              <a:extLst>
                <a:ext uri="{FF2B5EF4-FFF2-40B4-BE49-F238E27FC236}">
                  <a16:creationId xmlns:a16="http://schemas.microsoft.com/office/drawing/2014/main" id="{E1C08206-A2E2-4C4B-80F2-B65EE073233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7" name="Group 186">
            <a:extLst>
              <a:ext uri="{FF2B5EF4-FFF2-40B4-BE49-F238E27FC236}">
                <a16:creationId xmlns:a16="http://schemas.microsoft.com/office/drawing/2014/main" id="{F6320D15-CE24-4CF4-A394-1E84908EE335}"/>
              </a:ext>
            </a:extLst>
          </xdr:cNvPr>
          <xdr:cNvGrpSpPr/>
        </xdr:nvGrpSpPr>
        <xdr:grpSpPr>
          <a:xfrm>
            <a:off x="634367" y="6822279"/>
            <a:ext cx="2531891" cy="202201"/>
            <a:chOff x="707633" y="705314"/>
            <a:chExt cx="2335294" cy="197603"/>
          </a:xfrm>
        </xdr:grpSpPr>
        <xdr:sp macro="" textlink="">
          <xdr:nvSpPr>
            <xdr:cNvPr id="211" name="Rounded Rectangle 33">
              <a:hlinkClick xmlns:r="http://schemas.openxmlformats.org/officeDocument/2006/relationships" r:id="rId23"/>
              <a:extLst>
                <a:ext uri="{FF2B5EF4-FFF2-40B4-BE49-F238E27FC236}">
                  <a16:creationId xmlns:a16="http://schemas.microsoft.com/office/drawing/2014/main" id="{549B063C-2542-4FA2-918D-1ADEE51AACA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2" name="Round Same Side Corner Rectangle 212">
              <a:extLst>
                <a:ext uri="{FF2B5EF4-FFF2-40B4-BE49-F238E27FC236}">
                  <a16:creationId xmlns:a16="http://schemas.microsoft.com/office/drawing/2014/main" id="{02F2D443-78AE-46C4-969E-7EF9A78D05A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8" name="Rounded Rectangle 33">
            <a:extLst>
              <a:ext uri="{FF2B5EF4-FFF2-40B4-BE49-F238E27FC236}">
                <a16:creationId xmlns:a16="http://schemas.microsoft.com/office/drawing/2014/main" id="{BA37317E-DC26-4DD7-9BA3-F056163E7356}"/>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89" name="Group 188">
            <a:extLst>
              <a:ext uri="{FF2B5EF4-FFF2-40B4-BE49-F238E27FC236}">
                <a16:creationId xmlns:a16="http://schemas.microsoft.com/office/drawing/2014/main" id="{A5436AEF-8ACA-4A98-A525-C4FAA8B4DD77}"/>
              </a:ext>
            </a:extLst>
          </xdr:cNvPr>
          <xdr:cNvGrpSpPr/>
        </xdr:nvGrpSpPr>
        <xdr:grpSpPr>
          <a:xfrm>
            <a:off x="642225" y="7381865"/>
            <a:ext cx="2531891" cy="202201"/>
            <a:chOff x="707633" y="705314"/>
            <a:chExt cx="2335294" cy="197603"/>
          </a:xfrm>
        </xdr:grpSpPr>
        <xdr:sp macro="" textlink="">
          <xdr:nvSpPr>
            <xdr:cNvPr id="209" name="Rounded Rectangle 33">
              <a:hlinkClick xmlns:r="http://schemas.openxmlformats.org/officeDocument/2006/relationships" r:id="rId24"/>
              <a:extLst>
                <a:ext uri="{FF2B5EF4-FFF2-40B4-BE49-F238E27FC236}">
                  <a16:creationId xmlns:a16="http://schemas.microsoft.com/office/drawing/2014/main" id="{E3C186A8-BBCB-4E84-A683-8CA67CE4D39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10" name="Round Same Side Corner Rectangle 212">
              <a:extLst>
                <a:ext uri="{FF2B5EF4-FFF2-40B4-BE49-F238E27FC236}">
                  <a16:creationId xmlns:a16="http://schemas.microsoft.com/office/drawing/2014/main" id="{CC017F11-CEA8-4A41-8D73-4378915F2E9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0" name="Group 189">
            <a:extLst>
              <a:ext uri="{FF2B5EF4-FFF2-40B4-BE49-F238E27FC236}">
                <a16:creationId xmlns:a16="http://schemas.microsoft.com/office/drawing/2014/main" id="{646113D0-1E1D-4D77-8770-85C6173F56CC}"/>
              </a:ext>
            </a:extLst>
          </xdr:cNvPr>
          <xdr:cNvGrpSpPr/>
        </xdr:nvGrpSpPr>
        <xdr:grpSpPr>
          <a:xfrm>
            <a:off x="642225" y="7651605"/>
            <a:ext cx="2531891" cy="202201"/>
            <a:chOff x="707633" y="705314"/>
            <a:chExt cx="2335294" cy="197603"/>
          </a:xfrm>
        </xdr:grpSpPr>
        <xdr:sp macro="" textlink="">
          <xdr:nvSpPr>
            <xdr:cNvPr id="207" name="Rounded Rectangle 33">
              <a:hlinkClick xmlns:r="http://schemas.openxmlformats.org/officeDocument/2006/relationships" r:id="rId25"/>
              <a:extLst>
                <a:ext uri="{FF2B5EF4-FFF2-40B4-BE49-F238E27FC236}">
                  <a16:creationId xmlns:a16="http://schemas.microsoft.com/office/drawing/2014/main" id="{0CE15486-3B23-406E-9155-BB948D6686D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08" name="Round Same Side Corner Rectangle 212">
              <a:extLst>
                <a:ext uri="{FF2B5EF4-FFF2-40B4-BE49-F238E27FC236}">
                  <a16:creationId xmlns:a16="http://schemas.microsoft.com/office/drawing/2014/main" id="{FB35A7F4-4C3F-4D60-8C34-CB6FF1DA61F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1" name="Group 190">
            <a:extLst>
              <a:ext uri="{FF2B5EF4-FFF2-40B4-BE49-F238E27FC236}">
                <a16:creationId xmlns:a16="http://schemas.microsoft.com/office/drawing/2014/main" id="{8D7A7BFA-407F-466A-88A5-FF814FBE7AB4}"/>
              </a:ext>
            </a:extLst>
          </xdr:cNvPr>
          <xdr:cNvGrpSpPr/>
        </xdr:nvGrpSpPr>
        <xdr:grpSpPr>
          <a:xfrm>
            <a:off x="634367" y="7921345"/>
            <a:ext cx="2531891" cy="202201"/>
            <a:chOff x="707633" y="705314"/>
            <a:chExt cx="2335294" cy="197603"/>
          </a:xfrm>
        </xdr:grpSpPr>
        <xdr:sp macro="" textlink="">
          <xdr:nvSpPr>
            <xdr:cNvPr id="205" name="Rounded Rectangle 33">
              <a:hlinkClick xmlns:r="http://schemas.openxmlformats.org/officeDocument/2006/relationships" r:id="rId26"/>
              <a:extLst>
                <a:ext uri="{FF2B5EF4-FFF2-40B4-BE49-F238E27FC236}">
                  <a16:creationId xmlns:a16="http://schemas.microsoft.com/office/drawing/2014/main" id="{EDB378C6-F648-4F72-8909-E530A46E669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6" name="Round Same Side Corner Rectangle 212">
              <a:extLst>
                <a:ext uri="{FF2B5EF4-FFF2-40B4-BE49-F238E27FC236}">
                  <a16:creationId xmlns:a16="http://schemas.microsoft.com/office/drawing/2014/main" id="{3D62A298-510C-4458-9981-C7C5D87880E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2" name="Rounded Rectangle 33">
            <a:extLst>
              <a:ext uri="{FF2B5EF4-FFF2-40B4-BE49-F238E27FC236}">
                <a16:creationId xmlns:a16="http://schemas.microsoft.com/office/drawing/2014/main" id="{70D4BD0F-8C32-4F1A-B447-1ADFC5A216F0}"/>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93" name="Group 192">
            <a:extLst>
              <a:ext uri="{FF2B5EF4-FFF2-40B4-BE49-F238E27FC236}">
                <a16:creationId xmlns:a16="http://schemas.microsoft.com/office/drawing/2014/main" id="{CDE71079-1385-4D12-AAD3-918FDA53B122}"/>
              </a:ext>
            </a:extLst>
          </xdr:cNvPr>
          <xdr:cNvGrpSpPr/>
        </xdr:nvGrpSpPr>
        <xdr:grpSpPr>
          <a:xfrm>
            <a:off x="634367" y="8500492"/>
            <a:ext cx="2531891" cy="202201"/>
            <a:chOff x="707633" y="705314"/>
            <a:chExt cx="2335294" cy="197603"/>
          </a:xfrm>
        </xdr:grpSpPr>
        <xdr:sp macro="" textlink="">
          <xdr:nvSpPr>
            <xdr:cNvPr id="203" name="Rounded Rectangle 33">
              <a:hlinkClick xmlns:r="http://schemas.openxmlformats.org/officeDocument/2006/relationships" r:id="rId27"/>
              <a:extLst>
                <a:ext uri="{FF2B5EF4-FFF2-40B4-BE49-F238E27FC236}">
                  <a16:creationId xmlns:a16="http://schemas.microsoft.com/office/drawing/2014/main" id="{C3C39A40-B8D8-45CB-B12F-FEFA849EA5D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4" name="Round Same Side Corner Rectangle 212">
              <a:extLst>
                <a:ext uri="{FF2B5EF4-FFF2-40B4-BE49-F238E27FC236}">
                  <a16:creationId xmlns:a16="http://schemas.microsoft.com/office/drawing/2014/main" id="{05515508-599B-4D7E-ADC8-C139F60E3ED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4" name="Group 193">
            <a:extLst>
              <a:ext uri="{FF2B5EF4-FFF2-40B4-BE49-F238E27FC236}">
                <a16:creationId xmlns:a16="http://schemas.microsoft.com/office/drawing/2014/main" id="{F2AB0AA5-8374-49C1-9360-0E7CE817ED05}"/>
              </a:ext>
            </a:extLst>
          </xdr:cNvPr>
          <xdr:cNvGrpSpPr/>
        </xdr:nvGrpSpPr>
        <xdr:grpSpPr>
          <a:xfrm>
            <a:off x="634367" y="8770227"/>
            <a:ext cx="2531891" cy="202201"/>
            <a:chOff x="707633" y="705314"/>
            <a:chExt cx="2335294" cy="197603"/>
          </a:xfrm>
        </xdr:grpSpPr>
        <xdr:sp macro="" textlink="">
          <xdr:nvSpPr>
            <xdr:cNvPr id="201" name="Rounded Rectangle 33">
              <a:hlinkClick xmlns:r="http://schemas.openxmlformats.org/officeDocument/2006/relationships" r:id="rId28"/>
              <a:extLst>
                <a:ext uri="{FF2B5EF4-FFF2-40B4-BE49-F238E27FC236}">
                  <a16:creationId xmlns:a16="http://schemas.microsoft.com/office/drawing/2014/main" id="{9A11AFA6-73BD-4F28-8873-CEA97E7A087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2" name="Round Same Side Corner Rectangle 212">
              <a:extLst>
                <a:ext uri="{FF2B5EF4-FFF2-40B4-BE49-F238E27FC236}">
                  <a16:creationId xmlns:a16="http://schemas.microsoft.com/office/drawing/2014/main" id="{2B8221F6-7399-4341-A602-073E8A4C660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5" name="Group 194">
            <a:extLst>
              <a:ext uri="{FF2B5EF4-FFF2-40B4-BE49-F238E27FC236}">
                <a16:creationId xmlns:a16="http://schemas.microsoft.com/office/drawing/2014/main" id="{6895A50A-C36D-4920-8878-7E03E44E1262}"/>
              </a:ext>
            </a:extLst>
          </xdr:cNvPr>
          <xdr:cNvGrpSpPr/>
        </xdr:nvGrpSpPr>
        <xdr:grpSpPr>
          <a:xfrm>
            <a:off x="658349" y="237995"/>
            <a:ext cx="2531891" cy="202201"/>
            <a:chOff x="707633" y="705314"/>
            <a:chExt cx="2335294" cy="197603"/>
          </a:xfrm>
        </xdr:grpSpPr>
        <xdr:sp macro="" textlink="">
          <xdr:nvSpPr>
            <xdr:cNvPr id="199" name="Rounded Rectangle 33">
              <a:hlinkClick xmlns:r="http://schemas.openxmlformats.org/officeDocument/2006/relationships" r:id="rId29"/>
              <a:extLst>
                <a:ext uri="{FF2B5EF4-FFF2-40B4-BE49-F238E27FC236}">
                  <a16:creationId xmlns:a16="http://schemas.microsoft.com/office/drawing/2014/main" id="{1DE0C220-35FA-417D-9CB0-E880F17AF67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00" name="Round Same Side Corner Rectangle 212">
              <a:extLst>
                <a:ext uri="{FF2B5EF4-FFF2-40B4-BE49-F238E27FC236}">
                  <a16:creationId xmlns:a16="http://schemas.microsoft.com/office/drawing/2014/main" id="{797B3CFE-77AD-4CB8-891D-64ACB597F20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6" name="Group 195">
            <a:extLst>
              <a:ext uri="{FF2B5EF4-FFF2-40B4-BE49-F238E27FC236}">
                <a16:creationId xmlns:a16="http://schemas.microsoft.com/office/drawing/2014/main" id="{84323CEF-09A2-450A-BF82-BF6E43EDBDB5}"/>
              </a:ext>
            </a:extLst>
          </xdr:cNvPr>
          <xdr:cNvGrpSpPr/>
        </xdr:nvGrpSpPr>
        <xdr:grpSpPr>
          <a:xfrm>
            <a:off x="658349" y="507735"/>
            <a:ext cx="2531891" cy="202201"/>
            <a:chOff x="707633" y="705314"/>
            <a:chExt cx="2335294" cy="197603"/>
          </a:xfrm>
        </xdr:grpSpPr>
        <xdr:sp macro="" textlink="">
          <xdr:nvSpPr>
            <xdr:cNvPr id="197" name="Rounded Rectangle 33">
              <a:hlinkClick xmlns:r="http://schemas.openxmlformats.org/officeDocument/2006/relationships" r:id="rId30"/>
              <a:extLst>
                <a:ext uri="{FF2B5EF4-FFF2-40B4-BE49-F238E27FC236}">
                  <a16:creationId xmlns:a16="http://schemas.microsoft.com/office/drawing/2014/main" id="{7ED0326C-0EE0-483E-8F09-2D4A9338327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98" name="Round Same Side Corner Rectangle 212">
              <a:extLst>
                <a:ext uri="{FF2B5EF4-FFF2-40B4-BE49-F238E27FC236}">
                  <a16:creationId xmlns:a16="http://schemas.microsoft.com/office/drawing/2014/main" id="{67607D11-E86E-4E3A-89DC-1ECCB6B8DBB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2372031</xdr:colOff>
      <xdr:row>4</xdr:row>
      <xdr:rowOff>44407</xdr:rowOff>
    </xdr:from>
    <xdr:to>
      <xdr:col>6</xdr:col>
      <xdr:colOff>2929811</xdr:colOff>
      <xdr:row>6</xdr:row>
      <xdr:rowOff>185918</xdr:rowOff>
    </xdr:to>
    <xdr:pic>
      <xdr:nvPicPr>
        <xdr:cNvPr id="17" name="Picture 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6683" y="218342"/>
          <a:ext cx="540000" cy="541394"/>
        </a:xfrm>
        <a:prstGeom prst="rect">
          <a:avLst/>
        </a:prstGeom>
      </xdr:spPr>
    </xdr:pic>
    <xdr:clientData/>
  </xdr:twoCellAnchor>
  <xdr:twoCellAnchor editAs="oneCell">
    <xdr:from>
      <xdr:col>6</xdr:col>
      <xdr:colOff>2953194</xdr:colOff>
      <xdr:row>4</xdr:row>
      <xdr:rowOff>39700</xdr:rowOff>
    </xdr:from>
    <xdr:to>
      <xdr:col>6</xdr:col>
      <xdr:colOff>3500814</xdr:colOff>
      <xdr:row>6</xdr:row>
      <xdr:rowOff>152346</xdr:rowOff>
    </xdr:to>
    <xdr:pic>
      <xdr:nvPicPr>
        <xdr:cNvPr id="18" name="Picture 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47846" y="213635"/>
          <a:ext cx="545080" cy="539199"/>
        </a:xfrm>
        <a:prstGeom prst="rect">
          <a:avLst/>
        </a:prstGeom>
      </xdr:spPr>
    </xdr:pic>
    <xdr:clientData/>
  </xdr:twoCellAnchor>
  <xdr:twoCellAnchor editAs="oneCell">
    <xdr:from>
      <xdr:col>6</xdr:col>
      <xdr:colOff>3510545</xdr:colOff>
      <xdr:row>4</xdr:row>
      <xdr:rowOff>46381</xdr:rowOff>
    </xdr:from>
    <xdr:to>
      <xdr:col>6</xdr:col>
      <xdr:colOff>4072135</xdr:colOff>
      <xdr:row>6</xdr:row>
      <xdr:rowOff>187602</xdr:rowOff>
    </xdr:to>
    <xdr:pic>
      <xdr:nvPicPr>
        <xdr:cNvPr id="19" name="Content Placeholder 4">
          <a:extLst>
            <a:ext uri="{FF2B5EF4-FFF2-40B4-BE49-F238E27FC236}">
              <a16:creationId xmlns:a16="http://schemas.microsoft.com/office/drawing/2014/main" id="{00000000-0008-0000-0A00-000013000000}"/>
            </a:ext>
          </a:extLst>
        </xdr:cNvPr>
        <xdr:cNvPicPr>
          <a:picLocks noGrp="1"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05197" y="220316"/>
          <a:ext cx="546350" cy="539199"/>
        </a:xfrm>
        <a:prstGeom prst="rect">
          <a:avLst/>
        </a:prstGeom>
      </xdr:spPr>
    </xdr:pic>
    <xdr:clientData/>
  </xdr:twoCellAnchor>
  <xdr:twoCellAnchor editAs="oneCell">
    <xdr:from>
      <xdr:col>6</xdr:col>
      <xdr:colOff>4154197</xdr:colOff>
      <xdr:row>4</xdr:row>
      <xdr:rowOff>38666</xdr:rowOff>
    </xdr:from>
    <xdr:to>
      <xdr:col>6</xdr:col>
      <xdr:colOff>4720232</xdr:colOff>
      <xdr:row>6</xdr:row>
      <xdr:rowOff>186237</xdr:rowOff>
    </xdr:to>
    <xdr:pic>
      <xdr:nvPicPr>
        <xdr:cNvPr id="21" name="Picture 20">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48849" y="212601"/>
          <a:ext cx="546350" cy="544279"/>
        </a:xfrm>
        <a:prstGeom prst="rect">
          <a:avLst/>
        </a:prstGeom>
      </xdr:spPr>
    </xdr:pic>
    <xdr:clientData/>
  </xdr:twoCellAnchor>
  <xdr:twoCellAnchor editAs="oneCell">
    <xdr:from>
      <xdr:col>6</xdr:col>
      <xdr:colOff>4844428</xdr:colOff>
      <xdr:row>4</xdr:row>
      <xdr:rowOff>32343</xdr:rowOff>
    </xdr:from>
    <xdr:to>
      <xdr:col>7</xdr:col>
      <xdr:colOff>116468</xdr:colOff>
      <xdr:row>6</xdr:row>
      <xdr:rowOff>149434</xdr:rowOff>
    </xdr:to>
    <xdr:pic>
      <xdr:nvPicPr>
        <xdr:cNvPr id="22" name="Picture 21">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39080" y="206278"/>
          <a:ext cx="543921" cy="535389"/>
        </a:xfrm>
        <a:prstGeom prst="rect">
          <a:avLst/>
        </a:prstGeom>
      </xdr:spPr>
    </xdr:pic>
    <xdr:clientData/>
  </xdr:twoCellAnchor>
  <xdr:twoCellAnchor editAs="oneCell">
    <xdr:from>
      <xdr:col>7</xdr:col>
      <xdr:colOff>169709</xdr:colOff>
      <xdr:row>4</xdr:row>
      <xdr:rowOff>34665</xdr:rowOff>
    </xdr:from>
    <xdr:to>
      <xdr:col>7</xdr:col>
      <xdr:colOff>720504</xdr:colOff>
      <xdr:row>6</xdr:row>
      <xdr:rowOff>149216</xdr:rowOff>
    </xdr:to>
    <xdr:pic>
      <xdr:nvPicPr>
        <xdr:cNvPr id="23" name="Picture 22">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036618" y="207847"/>
          <a:ext cx="537460" cy="538210"/>
        </a:xfrm>
        <a:prstGeom prst="rect">
          <a:avLst/>
        </a:prstGeom>
      </xdr:spPr>
    </xdr:pic>
    <xdr:clientData/>
  </xdr:twoCellAnchor>
  <xdr:oneCellAnchor>
    <xdr:from>
      <xdr:col>7</xdr:col>
      <xdr:colOff>800664</xdr:colOff>
      <xdr:row>4</xdr:row>
      <xdr:rowOff>20622</xdr:rowOff>
    </xdr:from>
    <xdr:ext cx="486555" cy="550811"/>
    <xdr:pic>
      <xdr:nvPicPr>
        <xdr:cNvPr id="99" name="Picture 23">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7"/>
        <a:stretch>
          <a:fillRect/>
        </a:stretch>
      </xdr:blipFill>
      <xdr:spPr>
        <a:xfrm>
          <a:off x="9667573" y="193804"/>
          <a:ext cx="472222" cy="552988"/>
        </a:xfrm>
        <a:prstGeom prst="rect">
          <a:avLst/>
        </a:prstGeom>
      </xdr:spPr>
    </xdr:pic>
    <xdr:clientData/>
  </xdr:oneCellAnchor>
  <xdr:oneCellAnchor>
    <xdr:from>
      <xdr:col>8</xdr:col>
      <xdr:colOff>519759</xdr:colOff>
      <xdr:row>4</xdr:row>
      <xdr:rowOff>39713</xdr:rowOff>
    </xdr:from>
    <xdr:ext cx="510673" cy="534301"/>
    <xdr:pic>
      <xdr:nvPicPr>
        <xdr:cNvPr id="100" name="Picture 24">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8"/>
        <a:stretch>
          <a:fillRect/>
        </a:stretch>
      </xdr:blipFill>
      <xdr:spPr>
        <a:xfrm>
          <a:off x="10269895" y="212895"/>
          <a:ext cx="510673" cy="536478"/>
        </a:xfrm>
        <a:prstGeom prst="rect">
          <a:avLst/>
        </a:prstGeom>
      </xdr:spPr>
    </xdr:pic>
    <xdr:clientData/>
  </xdr:oneCellAnchor>
  <xdr:twoCellAnchor editAs="oneCell">
    <xdr:from>
      <xdr:col>0</xdr:col>
      <xdr:colOff>261257</xdr:colOff>
      <xdr:row>0</xdr:row>
      <xdr:rowOff>76199</xdr:rowOff>
    </xdr:from>
    <xdr:to>
      <xdr:col>4</xdr:col>
      <xdr:colOff>414960</xdr:colOff>
      <xdr:row>3</xdr:row>
      <xdr:rowOff>75201</xdr:rowOff>
    </xdr:to>
    <xdr:pic>
      <xdr:nvPicPr>
        <xdr:cNvPr id="177" name="Picture 98">
          <a:hlinkClick xmlns:r="http://schemas.openxmlformats.org/officeDocument/2006/relationships" r:id="rId9"/>
          <a:extLst>
            <a:ext uri="{FF2B5EF4-FFF2-40B4-BE49-F238E27FC236}">
              <a16:creationId xmlns:a16="http://schemas.microsoft.com/office/drawing/2014/main" id="{50314E88-ECA3-4677-B9A9-0D0ABEBADB4C}"/>
            </a:ext>
          </a:extLst>
        </xdr:cNvPr>
        <xdr:cNvPicPr>
          <a:picLocks noChangeAspect="1"/>
        </xdr:cNvPicPr>
      </xdr:nvPicPr>
      <xdr:blipFill>
        <a:blip xmlns:r="http://schemas.openxmlformats.org/officeDocument/2006/relationships" r:embed="rId10"/>
        <a:stretch>
          <a:fillRect/>
        </a:stretch>
      </xdr:blipFill>
      <xdr:spPr>
        <a:xfrm>
          <a:off x="261257" y="76199"/>
          <a:ext cx="2440973" cy="524782"/>
        </a:xfrm>
        <a:prstGeom prst="rect">
          <a:avLst/>
        </a:prstGeom>
      </xdr:spPr>
    </xdr:pic>
    <xdr:clientData/>
  </xdr:twoCellAnchor>
  <xdr:twoCellAnchor>
    <xdr:from>
      <xdr:col>10</xdr:col>
      <xdr:colOff>164555</xdr:colOff>
      <xdr:row>1</xdr:row>
      <xdr:rowOff>163286</xdr:rowOff>
    </xdr:from>
    <xdr:to>
      <xdr:col>10</xdr:col>
      <xdr:colOff>2509968</xdr:colOff>
      <xdr:row>3</xdr:row>
      <xdr:rowOff>24702</xdr:rowOff>
    </xdr:to>
    <xdr:sp macro="" textlink="">
      <xdr:nvSpPr>
        <xdr:cNvPr id="405" name="Rounded Rectangle 14">
          <a:hlinkClick xmlns:r="http://schemas.openxmlformats.org/officeDocument/2006/relationships" r:id="rId11"/>
          <a:extLst>
            <a:ext uri="{FF2B5EF4-FFF2-40B4-BE49-F238E27FC236}">
              <a16:creationId xmlns:a16="http://schemas.microsoft.com/office/drawing/2014/main" id="{2A923EA6-F497-4456-949D-6336DA9F0337}"/>
            </a:ext>
          </a:extLst>
        </xdr:cNvPr>
        <xdr:cNvSpPr/>
      </xdr:nvSpPr>
      <xdr:spPr bwMode="auto">
        <a:xfrm>
          <a:off x="14707869" y="337457"/>
          <a:ext cx="2345413"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0</xdr:col>
      <xdr:colOff>87085</xdr:colOff>
      <xdr:row>8</xdr:row>
      <xdr:rowOff>10885</xdr:rowOff>
    </xdr:from>
    <xdr:to>
      <xdr:col>5</xdr:col>
      <xdr:colOff>251640</xdr:colOff>
      <xdr:row>46</xdr:row>
      <xdr:rowOff>506548</xdr:rowOff>
    </xdr:to>
    <xdr:grpSp>
      <xdr:nvGrpSpPr>
        <xdr:cNvPr id="170" name="Group 169">
          <a:extLst>
            <a:ext uri="{FF2B5EF4-FFF2-40B4-BE49-F238E27FC236}">
              <a16:creationId xmlns:a16="http://schemas.microsoft.com/office/drawing/2014/main" id="{6506450F-9BBB-48C4-BC29-B3AA24AB14FD}"/>
            </a:ext>
          </a:extLst>
        </xdr:cNvPr>
        <xdr:cNvGrpSpPr/>
      </xdr:nvGrpSpPr>
      <xdr:grpSpPr>
        <a:xfrm>
          <a:off x="89625" y="1504768"/>
          <a:ext cx="3174818" cy="10325463"/>
          <a:chOff x="478366" y="237995"/>
          <a:chExt cx="2951083" cy="8734433"/>
        </a:xfrm>
      </xdr:grpSpPr>
      <xdr:grpSp>
        <xdr:nvGrpSpPr>
          <xdr:cNvPr id="171" name="Group 170">
            <a:extLst>
              <a:ext uri="{FF2B5EF4-FFF2-40B4-BE49-F238E27FC236}">
                <a16:creationId xmlns:a16="http://schemas.microsoft.com/office/drawing/2014/main" id="{12ED7C77-E500-4AB5-A0A9-479ED01BCAE0}"/>
              </a:ext>
            </a:extLst>
          </xdr:cNvPr>
          <xdr:cNvGrpSpPr/>
        </xdr:nvGrpSpPr>
        <xdr:grpSpPr>
          <a:xfrm>
            <a:off x="658349" y="1069224"/>
            <a:ext cx="2531891" cy="202201"/>
            <a:chOff x="707633" y="705314"/>
            <a:chExt cx="2335294" cy="197603"/>
          </a:xfrm>
        </xdr:grpSpPr>
        <xdr:sp macro="" textlink="">
          <xdr:nvSpPr>
            <xdr:cNvPr id="250" name="Rounded Rectangle 33">
              <a:hlinkClick xmlns:r="http://schemas.openxmlformats.org/officeDocument/2006/relationships" r:id="rId12"/>
              <a:extLst>
                <a:ext uri="{FF2B5EF4-FFF2-40B4-BE49-F238E27FC236}">
                  <a16:creationId xmlns:a16="http://schemas.microsoft.com/office/drawing/2014/main" id="{96FF960A-D134-4D07-8E7F-0D047F88BA3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51" name="Round Same Side Corner Rectangle 212">
              <a:extLst>
                <a:ext uri="{FF2B5EF4-FFF2-40B4-BE49-F238E27FC236}">
                  <a16:creationId xmlns:a16="http://schemas.microsoft.com/office/drawing/2014/main" id="{D074653C-AA7C-4561-9F80-59F2C354F0D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2" name="Group 171">
            <a:extLst>
              <a:ext uri="{FF2B5EF4-FFF2-40B4-BE49-F238E27FC236}">
                <a16:creationId xmlns:a16="http://schemas.microsoft.com/office/drawing/2014/main" id="{C2BCDAC4-58A5-4C85-8254-E999A94F6DEF}"/>
              </a:ext>
            </a:extLst>
          </xdr:cNvPr>
          <xdr:cNvGrpSpPr/>
        </xdr:nvGrpSpPr>
        <xdr:grpSpPr>
          <a:xfrm>
            <a:off x="658349" y="1338964"/>
            <a:ext cx="2531891" cy="202201"/>
            <a:chOff x="707633" y="705314"/>
            <a:chExt cx="2335294" cy="197603"/>
          </a:xfrm>
        </xdr:grpSpPr>
        <xdr:sp macro="" textlink="">
          <xdr:nvSpPr>
            <xdr:cNvPr id="248" name="Rounded Rectangle 33">
              <a:hlinkClick xmlns:r="http://schemas.openxmlformats.org/officeDocument/2006/relationships" r:id="rId13"/>
              <a:extLst>
                <a:ext uri="{FF2B5EF4-FFF2-40B4-BE49-F238E27FC236}">
                  <a16:creationId xmlns:a16="http://schemas.microsoft.com/office/drawing/2014/main" id="{A145A056-EAC1-4DF4-A870-01224C3FB5C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9" name="Round Same Side Corner Rectangle 212">
              <a:extLst>
                <a:ext uri="{FF2B5EF4-FFF2-40B4-BE49-F238E27FC236}">
                  <a16:creationId xmlns:a16="http://schemas.microsoft.com/office/drawing/2014/main" id="{A2760041-A841-45B6-A644-6CB4CAA7AC8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3" name="Group 172">
            <a:extLst>
              <a:ext uri="{FF2B5EF4-FFF2-40B4-BE49-F238E27FC236}">
                <a16:creationId xmlns:a16="http://schemas.microsoft.com/office/drawing/2014/main" id="{7900CE6A-F2D6-44D7-86A2-AB5AD3608434}"/>
              </a:ext>
            </a:extLst>
          </xdr:cNvPr>
          <xdr:cNvGrpSpPr/>
        </xdr:nvGrpSpPr>
        <xdr:grpSpPr>
          <a:xfrm>
            <a:off x="658349" y="1608704"/>
            <a:ext cx="2531891" cy="202201"/>
            <a:chOff x="707633" y="705314"/>
            <a:chExt cx="2335294" cy="197603"/>
          </a:xfrm>
        </xdr:grpSpPr>
        <xdr:sp macro="" textlink="">
          <xdr:nvSpPr>
            <xdr:cNvPr id="246" name="Rounded Rectangle 33">
              <a:hlinkClick xmlns:r="http://schemas.openxmlformats.org/officeDocument/2006/relationships" r:id="rId14"/>
              <a:extLst>
                <a:ext uri="{FF2B5EF4-FFF2-40B4-BE49-F238E27FC236}">
                  <a16:creationId xmlns:a16="http://schemas.microsoft.com/office/drawing/2014/main" id="{42BEF762-A635-4B9B-B54E-9B37DDDD1C9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47" name="Round Same Side Corner Rectangle 212">
              <a:extLst>
                <a:ext uri="{FF2B5EF4-FFF2-40B4-BE49-F238E27FC236}">
                  <a16:creationId xmlns:a16="http://schemas.microsoft.com/office/drawing/2014/main" id="{16F7D41F-694E-4590-8E0F-4A193C85B1C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4" name="Group 173">
            <a:extLst>
              <a:ext uri="{FF2B5EF4-FFF2-40B4-BE49-F238E27FC236}">
                <a16:creationId xmlns:a16="http://schemas.microsoft.com/office/drawing/2014/main" id="{D98B4ECC-B869-4D96-A839-F0830C40A565}"/>
              </a:ext>
            </a:extLst>
          </xdr:cNvPr>
          <xdr:cNvGrpSpPr/>
        </xdr:nvGrpSpPr>
        <xdr:grpSpPr>
          <a:xfrm>
            <a:off x="658349" y="1878444"/>
            <a:ext cx="2531891" cy="202201"/>
            <a:chOff x="707633" y="705314"/>
            <a:chExt cx="2335294" cy="197603"/>
          </a:xfrm>
        </xdr:grpSpPr>
        <xdr:sp macro="" textlink="">
          <xdr:nvSpPr>
            <xdr:cNvPr id="244" name="Rounded Rectangle 33">
              <a:hlinkClick xmlns:r="http://schemas.openxmlformats.org/officeDocument/2006/relationships" r:id="rId15"/>
              <a:extLst>
                <a:ext uri="{FF2B5EF4-FFF2-40B4-BE49-F238E27FC236}">
                  <a16:creationId xmlns:a16="http://schemas.microsoft.com/office/drawing/2014/main" id="{288A9934-0073-486A-9669-08A2DEE5716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45" name="Round Same Side Corner Rectangle 212">
              <a:extLst>
                <a:ext uri="{FF2B5EF4-FFF2-40B4-BE49-F238E27FC236}">
                  <a16:creationId xmlns:a16="http://schemas.microsoft.com/office/drawing/2014/main" id="{4ADCF0E0-07F4-4FBC-A529-6801D5CEE0E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5" name="Rounded Rectangle 33">
            <a:extLst>
              <a:ext uri="{FF2B5EF4-FFF2-40B4-BE49-F238E27FC236}">
                <a16:creationId xmlns:a16="http://schemas.microsoft.com/office/drawing/2014/main" id="{CF4F5228-1507-48AC-A895-87BBF8A4868C}"/>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76" name="Rounded Rectangle 33">
            <a:extLst>
              <a:ext uri="{FF2B5EF4-FFF2-40B4-BE49-F238E27FC236}">
                <a16:creationId xmlns:a16="http://schemas.microsoft.com/office/drawing/2014/main" id="{2A73340A-97B3-4F88-98A5-41BEAB11339C}"/>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78" name="Group 177">
            <a:extLst>
              <a:ext uri="{FF2B5EF4-FFF2-40B4-BE49-F238E27FC236}">
                <a16:creationId xmlns:a16="http://schemas.microsoft.com/office/drawing/2014/main" id="{545BAF53-330D-4A78-A5FD-FAC4786A8EC2}"/>
              </a:ext>
            </a:extLst>
          </xdr:cNvPr>
          <xdr:cNvGrpSpPr/>
        </xdr:nvGrpSpPr>
        <xdr:grpSpPr>
          <a:xfrm>
            <a:off x="658349" y="2457591"/>
            <a:ext cx="2531891" cy="202201"/>
            <a:chOff x="707633" y="705314"/>
            <a:chExt cx="2335294" cy="197603"/>
          </a:xfrm>
        </xdr:grpSpPr>
        <xdr:sp macro="" textlink="">
          <xdr:nvSpPr>
            <xdr:cNvPr id="242" name="Rounded Rectangle 33">
              <a:hlinkClick xmlns:r="http://schemas.openxmlformats.org/officeDocument/2006/relationships" r:id="rId16"/>
              <a:extLst>
                <a:ext uri="{FF2B5EF4-FFF2-40B4-BE49-F238E27FC236}">
                  <a16:creationId xmlns:a16="http://schemas.microsoft.com/office/drawing/2014/main" id="{401294A6-8EEC-436B-83FF-EF0D46751D7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43" name="Round Same Side Corner Rectangle 212">
              <a:extLst>
                <a:ext uri="{FF2B5EF4-FFF2-40B4-BE49-F238E27FC236}">
                  <a16:creationId xmlns:a16="http://schemas.microsoft.com/office/drawing/2014/main" id="{C3B7C9EA-8A67-46C5-BC75-6E28F0F439E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9" name="Group 178">
            <a:extLst>
              <a:ext uri="{FF2B5EF4-FFF2-40B4-BE49-F238E27FC236}">
                <a16:creationId xmlns:a16="http://schemas.microsoft.com/office/drawing/2014/main" id="{45867F52-330A-49B3-8140-4CCBFEED10BE}"/>
              </a:ext>
            </a:extLst>
          </xdr:cNvPr>
          <xdr:cNvGrpSpPr/>
        </xdr:nvGrpSpPr>
        <xdr:grpSpPr>
          <a:xfrm>
            <a:off x="658349" y="2727331"/>
            <a:ext cx="2531891" cy="202201"/>
            <a:chOff x="707633" y="705314"/>
            <a:chExt cx="2335294" cy="197603"/>
          </a:xfrm>
        </xdr:grpSpPr>
        <xdr:sp macro="" textlink="">
          <xdr:nvSpPr>
            <xdr:cNvPr id="240" name="Rounded Rectangle 33">
              <a:hlinkClick xmlns:r="http://schemas.openxmlformats.org/officeDocument/2006/relationships" r:id="rId17"/>
              <a:extLst>
                <a:ext uri="{FF2B5EF4-FFF2-40B4-BE49-F238E27FC236}">
                  <a16:creationId xmlns:a16="http://schemas.microsoft.com/office/drawing/2014/main" id="{F7811BDA-B43D-4C3F-AAE5-E93D871EE81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41" name="Round Same Side Corner Rectangle 212">
              <a:extLst>
                <a:ext uri="{FF2B5EF4-FFF2-40B4-BE49-F238E27FC236}">
                  <a16:creationId xmlns:a16="http://schemas.microsoft.com/office/drawing/2014/main" id="{530AA926-D02A-49FE-9D72-9E00516A3C2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0" name="Rounded Rectangle 33">
            <a:extLst>
              <a:ext uri="{FF2B5EF4-FFF2-40B4-BE49-F238E27FC236}">
                <a16:creationId xmlns:a16="http://schemas.microsoft.com/office/drawing/2014/main" id="{329F669D-5FE8-44DD-9577-B9A0AA646786}"/>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81" name="Group 180">
            <a:extLst>
              <a:ext uri="{FF2B5EF4-FFF2-40B4-BE49-F238E27FC236}">
                <a16:creationId xmlns:a16="http://schemas.microsoft.com/office/drawing/2014/main" id="{D0A9B50B-5C31-4925-BEBB-8CDC9BFE995E}"/>
              </a:ext>
            </a:extLst>
          </xdr:cNvPr>
          <xdr:cNvGrpSpPr/>
        </xdr:nvGrpSpPr>
        <xdr:grpSpPr>
          <a:xfrm>
            <a:off x="639001" y="4113665"/>
            <a:ext cx="2531891" cy="202201"/>
            <a:chOff x="707633" y="705314"/>
            <a:chExt cx="2335294" cy="197603"/>
          </a:xfrm>
        </xdr:grpSpPr>
        <xdr:sp macro="" textlink="">
          <xdr:nvSpPr>
            <xdr:cNvPr id="238" name="Rounded Rectangle 33">
              <a:hlinkClick xmlns:r="http://schemas.openxmlformats.org/officeDocument/2006/relationships" r:id="rId18"/>
              <a:extLst>
                <a:ext uri="{FF2B5EF4-FFF2-40B4-BE49-F238E27FC236}">
                  <a16:creationId xmlns:a16="http://schemas.microsoft.com/office/drawing/2014/main" id="{01A87CEE-9EB0-476D-9E22-A184A886179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9" name="Round Same Side Corner Rectangle 212">
              <a:extLst>
                <a:ext uri="{FF2B5EF4-FFF2-40B4-BE49-F238E27FC236}">
                  <a16:creationId xmlns:a16="http://schemas.microsoft.com/office/drawing/2014/main" id="{8DDF9EF7-612D-4093-A332-B9D57890D75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2" name="Rounded Rectangle 33">
            <a:extLst>
              <a:ext uri="{FF2B5EF4-FFF2-40B4-BE49-F238E27FC236}">
                <a16:creationId xmlns:a16="http://schemas.microsoft.com/office/drawing/2014/main" id="{74DDA714-4936-41A9-8ADA-122DECFB2897}"/>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83" name="Group 182">
            <a:extLst>
              <a:ext uri="{FF2B5EF4-FFF2-40B4-BE49-F238E27FC236}">
                <a16:creationId xmlns:a16="http://schemas.microsoft.com/office/drawing/2014/main" id="{6287D537-560B-41AE-8705-71D76FF8FDAD}"/>
              </a:ext>
            </a:extLst>
          </xdr:cNvPr>
          <xdr:cNvGrpSpPr/>
        </xdr:nvGrpSpPr>
        <xdr:grpSpPr>
          <a:xfrm>
            <a:off x="634367" y="4643273"/>
            <a:ext cx="2531891" cy="202201"/>
            <a:chOff x="707633" y="705314"/>
            <a:chExt cx="2335294" cy="197603"/>
          </a:xfrm>
        </xdr:grpSpPr>
        <xdr:sp macro="" textlink="">
          <xdr:nvSpPr>
            <xdr:cNvPr id="236" name="Rounded Rectangle 33">
              <a:hlinkClick xmlns:r="http://schemas.openxmlformats.org/officeDocument/2006/relationships" r:id="rId19"/>
              <a:extLst>
                <a:ext uri="{FF2B5EF4-FFF2-40B4-BE49-F238E27FC236}">
                  <a16:creationId xmlns:a16="http://schemas.microsoft.com/office/drawing/2014/main" id="{39B6755D-B453-48BC-B210-F7A402FE3CA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37" name="Round Same Side Corner Rectangle 212">
              <a:extLst>
                <a:ext uri="{FF2B5EF4-FFF2-40B4-BE49-F238E27FC236}">
                  <a16:creationId xmlns:a16="http://schemas.microsoft.com/office/drawing/2014/main" id="{2DA9C3DC-420D-480B-83DB-98CC9268465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4" name="Group 183">
            <a:extLst>
              <a:ext uri="{FF2B5EF4-FFF2-40B4-BE49-F238E27FC236}">
                <a16:creationId xmlns:a16="http://schemas.microsoft.com/office/drawing/2014/main" id="{CE2D8288-4C8C-4313-B95E-6A4A0808B6A8}"/>
              </a:ext>
            </a:extLst>
          </xdr:cNvPr>
          <xdr:cNvGrpSpPr/>
        </xdr:nvGrpSpPr>
        <xdr:grpSpPr>
          <a:xfrm>
            <a:off x="634367" y="4913013"/>
            <a:ext cx="2531891" cy="202201"/>
            <a:chOff x="707633" y="705314"/>
            <a:chExt cx="2335294" cy="197603"/>
          </a:xfrm>
        </xdr:grpSpPr>
        <xdr:sp macro="" textlink="">
          <xdr:nvSpPr>
            <xdr:cNvPr id="234" name="Rounded Rectangle 33">
              <a:hlinkClick xmlns:r="http://schemas.openxmlformats.org/officeDocument/2006/relationships" r:id="rId20"/>
              <a:extLst>
                <a:ext uri="{FF2B5EF4-FFF2-40B4-BE49-F238E27FC236}">
                  <a16:creationId xmlns:a16="http://schemas.microsoft.com/office/drawing/2014/main" id="{3AA2294B-EA4F-4736-95B4-A38C4E77DBF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35" name="Round Same Side Corner Rectangle 212">
              <a:extLst>
                <a:ext uri="{FF2B5EF4-FFF2-40B4-BE49-F238E27FC236}">
                  <a16:creationId xmlns:a16="http://schemas.microsoft.com/office/drawing/2014/main" id="{A0E1AAFE-C6DC-4004-AE56-15B3D01BC06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5" name="Group 184">
            <a:extLst>
              <a:ext uri="{FF2B5EF4-FFF2-40B4-BE49-F238E27FC236}">
                <a16:creationId xmlns:a16="http://schemas.microsoft.com/office/drawing/2014/main" id="{1CC3844A-A79A-42C8-9D8F-6308E698C27B}"/>
              </a:ext>
            </a:extLst>
          </xdr:cNvPr>
          <xdr:cNvGrpSpPr/>
        </xdr:nvGrpSpPr>
        <xdr:grpSpPr>
          <a:xfrm>
            <a:off x="638306" y="5182753"/>
            <a:ext cx="2531891" cy="202201"/>
            <a:chOff x="707633" y="705314"/>
            <a:chExt cx="2335294" cy="197603"/>
          </a:xfrm>
        </xdr:grpSpPr>
        <xdr:sp macro="" textlink="">
          <xdr:nvSpPr>
            <xdr:cNvPr id="232" name="Rounded Rectangle 33">
              <a:hlinkClick xmlns:r="http://schemas.openxmlformats.org/officeDocument/2006/relationships" r:id="rId21"/>
              <a:extLst>
                <a:ext uri="{FF2B5EF4-FFF2-40B4-BE49-F238E27FC236}">
                  <a16:creationId xmlns:a16="http://schemas.microsoft.com/office/drawing/2014/main" id="{16341DF8-BE8E-4F77-9B3D-1224B96CEBC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33" name="Round Same Side Corner Rectangle 212">
              <a:extLst>
                <a:ext uri="{FF2B5EF4-FFF2-40B4-BE49-F238E27FC236}">
                  <a16:creationId xmlns:a16="http://schemas.microsoft.com/office/drawing/2014/main" id="{6FF16D17-AFAE-439C-9158-F2D1FE29514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6" name="Group 185">
            <a:extLst>
              <a:ext uri="{FF2B5EF4-FFF2-40B4-BE49-F238E27FC236}">
                <a16:creationId xmlns:a16="http://schemas.microsoft.com/office/drawing/2014/main" id="{349D457E-5833-4FA5-A5B0-829B1E2FEBCD}"/>
              </a:ext>
            </a:extLst>
          </xdr:cNvPr>
          <xdr:cNvGrpSpPr/>
        </xdr:nvGrpSpPr>
        <xdr:grpSpPr>
          <a:xfrm>
            <a:off x="658349" y="2997071"/>
            <a:ext cx="2531891" cy="202201"/>
            <a:chOff x="707633" y="705314"/>
            <a:chExt cx="2335294" cy="197603"/>
          </a:xfrm>
        </xdr:grpSpPr>
        <xdr:sp macro="" textlink="">
          <xdr:nvSpPr>
            <xdr:cNvPr id="230" name="Rounded Rectangle 33">
              <a:hlinkClick xmlns:r="http://schemas.openxmlformats.org/officeDocument/2006/relationships" r:id="rId22"/>
              <a:extLst>
                <a:ext uri="{FF2B5EF4-FFF2-40B4-BE49-F238E27FC236}">
                  <a16:creationId xmlns:a16="http://schemas.microsoft.com/office/drawing/2014/main" id="{6396E099-32D1-4326-BB59-19D82B2AB8C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31" name="Round Same Side Corner Rectangle 212">
              <a:extLst>
                <a:ext uri="{FF2B5EF4-FFF2-40B4-BE49-F238E27FC236}">
                  <a16:creationId xmlns:a16="http://schemas.microsoft.com/office/drawing/2014/main" id="{341A05C3-FF83-479E-943B-DFE1A75903D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7" name="Rounded Rectangle 33">
            <a:extLst>
              <a:ext uri="{FF2B5EF4-FFF2-40B4-BE49-F238E27FC236}">
                <a16:creationId xmlns:a16="http://schemas.microsoft.com/office/drawing/2014/main" id="{FFF90885-4CB0-4D67-91E1-7E68040B8F31}"/>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88" name="Group 187">
            <a:extLst>
              <a:ext uri="{FF2B5EF4-FFF2-40B4-BE49-F238E27FC236}">
                <a16:creationId xmlns:a16="http://schemas.microsoft.com/office/drawing/2014/main" id="{16830546-1682-47DB-B9F8-EDEBAA3679A7}"/>
              </a:ext>
            </a:extLst>
          </xdr:cNvPr>
          <xdr:cNvGrpSpPr/>
        </xdr:nvGrpSpPr>
        <xdr:grpSpPr>
          <a:xfrm>
            <a:off x="659464" y="3555368"/>
            <a:ext cx="2531891" cy="202201"/>
            <a:chOff x="707633" y="705314"/>
            <a:chExt cx="2335294" cy="197603"/>
          </a:xfrm>
        </xdr:grpSpPr>
        <xdr:sp macro="" textlink="">
          <xdr:nvSpPr>
            <xdr:cNvPr id="228" name="Rounded Rectangle 33">
              <a:hlinkClick xmlns:r="http://schemas.openxmlformats.org/officeDocument/2006/relationships" r:id="rId23"/>
              <a:extLst>
                <a:ext uri="{FF2B5EF4-FFF2-40B4-BE49-F238E27FC236}">
                  <a16:creationId xmlns:a16="http://schemas.microsoft.com/office/drawing/2014/main" id="{F97BC039-B9C8-47EB-8338-50609533F49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9" name="Round Same Side Corner Rectangle 212">
              <a:extLst>
                <a:ext uri="{FF2B5EF4-FFF2-40B4-BE49-F238E27FC236}">
                  <a16:creationId xmlns:a16="http://schemas.microsoft.com/office/drawing/2014/main" id="{5DEA2064-FB03-40AE-9B85-432151641B1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9" name="Rounded Rectangle 33">
            <a:extLst>
              <a:ext uri="{FF2B5EF4-FFF2-40B4-BE49-F238E27FC236}">
                <a16:creationId xmlns:a16="http://schemas.microsoft.com/office/drawing/2014/main" id="{C28FE56D-4DE0-4FA9-9762-A79371A3FED3}"/>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90" name="Group 189">
            <a:extLst>
              <a:ext uri="{FF2B5EF4-FFF2-40B4-BE49-F238E27FC236}">
                <a16:creationId xmlns:a16="http://schemas.microsoft.com/office/drawing/2014/main" id="{AF48AB84-D93D-44E8-B292-2D2336BEEB7F}"/>
              </a:ext>
            </a:extLst>
          </xdr:cNvPr>
          <xdr:cNvGrpSpPr/>
        </xdr:nvGrpSpPr>
        <xdr:grpSpPr>
          <a:xfrm>
            <a:off x="634367" y="5743319"/>
            <a:ext cx="2531891" cy="202201"/>
            <a:chOff x="707633" y="705314"/>
            <a:chExt cx="2335294" cy="197603"/>
          </a:xfrm>
        </xdr:grpSpPr>
        <xdr:sp macro="" textlink="">
          <xdr:nvSpPr>
            <xdr:cNvPr id="226" name="Rounded Rectangle 33">
              <a:hlinkClick xmlns:r="http://schemas.openxmlformats.org/officeDocument/2006/relationships" r:id="rId24"/>
              <a:extLst>
                <a:ext uri="{FF2B5EF4-FFF2-40B4-BE49-F238E27FC236}">
                  <a16:creationId xmlns:a16="http://schemas.microsoft.com/office/drawing/2014/main" id="{D1457586-0762-4FF4-A11E-9E79F675692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27" name="Round Same Side Corner Rectangle 212">
              <a:extLst>
                <a:ext uri="{FF2B5EF4-FFF2-40B4-BE49-F238E27FC236}">
                  <a16:creationId xmlns:a16="http://schemas.microsoft.com/office/drawing/2014/main" id="{096FD606-CB91-4292-888A-E3FE67EA5C6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1" name="Group 190">
            <a:extLst>
              <a:ext uri="{FF2B5EF4-FFF2-40B4-BE49-F238E27FC236}">
                <a16:creationId xmlns:a16="http://schemas.microsoft.com/office/drawing/2014/main" id="{4C7FB904-D7CD-476D-B841-20F619CF3542}"/>
              </a:ext>
            </a:extLst>
          </xdr:cNvPr>
          <xdr:cNvGrpSpPr/>
        </xdr:nvGrpSpPr>
        <xdr:grpSpPr>
          <a:xfrm>
            <a:off x="634367" y="6013059"/>
            <a:ext cx="2531891" cy="202201"/>
            <a:chOff x="707633" y="705314"/>
            <a:chExt cx="2335294" cy="197603"/>
          </a:xfrm>
        </xdr:grpSpPr>
        <xdr:sp macro="" textlink="">
          <xdr:nvSpPr>
            <xdr:cNvPr id="224" name="Rounded Rectangle 33">
              <a:hlinkClick xmlns:r="http://schemas.openxmlformats.org/officeDocument/2006/relationships" r:id="rId25"/>
              <a:extLst>
                <a:ext uri="{FF2B5EF4-FFF2-40B4-BE49-F238E27FC236}">
                  <a16:creationId xmlns:a16="http://schemas.microsoft.com/office/drawing/2014/main" id="{A88C4F26-42FB-459A-A759-EEFFC34896D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25" name="Round Same Side Corner Rectangle 212">
              <a:extLst>
                <a:ext uri="{FF2B5EF4-FFF2-40B4-BE49-F238E27FC236}">
                  <a16:creationId xmlns:a16="http://schemas.microsoft.com/office/drawing/2014/main" id="{9D4FD558-EE45-438A-93C5-D7D36EBDC47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2" name="Group 191">
            <a:extLst>
              <a:ext uri="{FF2B5EF4-FFF2-40B4-BE49-F238E27FC236}">
                <a16:creationId xmlns:a16="http://schemas.microsoft.com/office/drawing/2014/main" id="{DA8283C5-0C5F-40A9-AB96-179FC0C8DBEB}"/>
              </a:ext>
            </a:extLst>
          </xdr:cNvPr>
          <xdr:cNvGrpSpPr/>
        </xdr:nvGrpSpPr>
        <xdr:grpSpPr>
          <a:xfrm>
            <a:off x="634367" y="6282799"/>
            <a:ext cx="2531891" cy="202201"/>
            <a:chOff x="707633" y="705314"/>
            <a:chExt cx="2335294" cy="197603"/>
          </a:xfrm>
        </xdr:grpSpPr>
        <xdr:sp macro="" textlink="">
          <xdr:nvSpPr>
            <xdr:cNvPr id="222" name="Rounded Rectangle 33">
              <a:hlinkClick xmlns:r="http://schemas.openxmlformats.org/officeDocument/2006/relationships" r:id="rId26"/>
              <a:extLst>
                <a:ext uri="{FF2B5EF4-FFF2-40B4-BE49-F238E27FC236}">
                  <a16:creationId xmlns:a16="http://schemas.microsoft.com/office/drawing/2014/main" id="{7A0ADABA-0169-46E5-A776-F2898F25EFE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23" name="Round Same Side Corner Rectangle 212">
              <a:extLst>
                <a:ext uri="{FF2B5EF4-FFF2-40B4-BE49-F238E27FC236}">
                  <a16:creationId xmlns:a16="http://schemas.microsoft.com/office/drawing/2014/main" id="{F6539E65-C88E-4658-9A01-D5E4E528AD9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3" name="Group 192">
            <a:extLst>
              <a:ext uri="{FF2B5EF4-FFF2-40B4-BE49-F238E27FC236}">
                <a16:creationId xmlns:a16="http://schemas.microsoft.com/office/drawing/2014/main" id="{C9DBBD7B-53ED-4FB7-8BBF-F9001A1AE5BC}"/>
              </a:ext>
            </a:extLst>
          </xdr:cNvPr>
          <xdr:cNvGrpSpPr/>
        </xdr:nvGrpSpPr>
        <xdr:grpSpPr>
          <a:xfrm>
            <a:off x="634367" y="6552539"/>
            <a:ext cx="2531891" cy="202201"/>
            <a:chOff x="707633" y="705314"/>
            <a:chExt cx="2335294" cy="197603"/>
          </a:xfrm>
        </xdr:grpSpPr>
        <xdr:sp macro="" textlink="">
          <xdr:nvSpPr>
            <xdr:cNvPr id="220" name="Rounded Rectangle 33">
              <a:hlinkClick xmlns:r="http://schemas.openxmlformats.org/officeDocument/2006/relationships" r:id="rId27"/>
              <a:extLst>
                <a:ext uri="{FF2B5EF4-FFF2-40B4-BE49-F238E27FC236}">
                  <a16:creationId xmlns:a16="http://schemas.microsoft.com/office/drawing/2014/main" id="{C769CB4A-11B3-4657-9794-B295C8C2F4C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21" name="Round Same Side Corner Rectangle 212">
              <a:extLst>
                <a:ext uri="{FF2B5EF4-FFF2-40B4-BE49-F238E27FC236}">
                  <a16:creationId xmlns:a16="http://schemas.microsoft.com/office/drawing/2014/main" id="{47E27548-45D6-4B51-8FDF-10F3C7CE132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4" name="Group 193">
            <a:extLst>
              <a:ext uri="{FF2B5EF4-FFF2-40B4-BE49-F238E27FC236}">
                <a16:creationId xmlns:a16="http://schemas.microsoft.com/office/drawing/2014/main" id="{E6129D0C-5BCF-45F9-A163-47B606C60FB4}"/>
              </a:ext>
            </a:extLst>
          </xdr:cNvPr>
          <xdr:cNvGrpSpPr/>
        </xdr:nvGrpSpPr>
        <xdr:grpSpPr>
          <a:xfrm>
            <a:off x="634367" y="6822279"/>
            <a:ext cx="2531891" cy="202201"/>
            <a:chOff x="707633" y="705314"/>
            <a:chExt cx="2335294" cy="197603"/>
          </a:xfrm>
        </xdr:grpSpPr>
        <xdr:sp macro="" textlink="">
          <xdr:nvSpPr>
            <xdr:cNvPr id="218" name="Rounded Rectangle 33">
              <a:hlinkClick xmlns:r="http://schemas.openxmlformats.org/officeDocument/2006/relationships" r:id="rId28"/>
              <a:extLst>
                <a:ext uri="{FF2B5EF4-FFF2-40B4-BE49-F238E27FC236}">
                  <a16:creationId xmlns:a16="http://schemas.microsoft.com/office/drawing/2014/main" id="{034A4D19-29F3-4B2E-B86C-81F7AE9C17E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9" name="Round Same Side Corner Rectangle 212">
              <a:extLst>
                <a:ext uri="{FF2B5EF4-FFF2-40B4-BE49-F238E27FC236}">
                  <a16:creationId xmlns:a16="http://schemas.microsoft.com/office/drawing/2014/main" id="{82F63276-B499-47C0-8166-9289DD8B69B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5" name="Rounded Rectangle 33">
            <a:extLst>
              <a:ext uri="{FF2B5EF4-FFF2-40B4-BE49-F238E27FC236}">
                <a16:creationId xmlns:a16="http://schemas.microsoft.com/office/drawing/2014/main" id="{041C9D94-3E80-4863-A381-2BFD3C1133C7}"/>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96" name="Group 195">
            <a:extLst>
              <a:ext uri="{FF2B5EF4-FFF2-40B4-BE49-F238E27FC236}">
                <a16:creationId xmlns:a16="http://schemas.microsoft.com/office/drawing/2014/main" id="{BA69D1FD-E23D-4975-B621-5D06224CF7D4}"/>
              </a:ext>
            </a:extLst>
          </xdr:cNvPr>
          <xdr:cNvGrpSpPr/>
        </xdr:nvGrpSpPr>
        <xdr:grpSpPr>
          <a:xfrm>
            <a:off x="642225" y="7381865"/>
            <a:ext cx="2531891" cy="202201"/>
            <a:chOff x="707633" y="705314"/>
            <a:chExt cx="2335294" cy="197603"/>
          </a:xfrm>
        </xdr:grpSpPr>
        <xdr:sp macro="" textlink="">
          <xdr:nvSpPr>
            <xdr:cNvPr id="216" name="Rounded Rectangle 33">
              <a:hlinkClick xmlns:r="http://schemas.openxmlformats.org/officeDocument/2006/relationships" r:id="rId29"/>
              <a:extLst>
                <a:ext uri="{FF2B5EF4-FFF2-40B4-BE49-F238E27FC236}">
                  <a16:creationId xmlns:a16="http://schemas.microsoft.com/office/drawing/2014/main" id="{0130995B-CFFD-48B2-A5DC-B08E0D16C2B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17" name="Round Same Side Corner Rectangle 212">
              <a:extLst>
                <a:ext uri="{FF2B5EF4-FFF2-40B4-BE49-F238E27FC236}">
                  <a16:creationId xmlns:a16="http://schemas.microsoft.com/office/drawing/2014/main" id="{000FF247-3C3A-45B6-8901-A06FDC2E0E9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7" name="Group 196">
            <a:extLst>
              <a:ext uri="{FF2B5EF4-FFF2-40B4-BE49-F238E27FC236}">
                <a16:creationId xmlns:a16="http://schemas.microsoft.com/office/drawing/2014/main" id="{6D687D0C-D957-468A-AEC8-C6FDCDFC34DB}"/>
              </a:ext>
            </a:extLst>
          </xdr:cNvPr>
          <xdr:cNvGrpSpPr/>
        </xdr:nvGrpSpPr>
        <xdr:grpSpPr>
          <a:xfrm>
            <a:off x="642225" y="7651605"/>
            <a:ext cx="2531891" cy="202201"/>
            <a:chOff x="707633" y="705314"/>
            <a:chExt cx="2335294" cy="197603"/>
          </a:xfrm>
        </xdr:grpSpPr>
        <xdr:sp macro="" textlink="">
          <xdr:nvSpPr>
            <xdr:cNvPr id="214" name="Rounded Rectangle 33">
              <a:hlinkClick xmlns:r="http://schemas.openxmlformats.org/officeDocument/2006/relationships" r:id="rId30"/>
              <a:extLst>
                <a:ext uri="{FF2B5EF4-FFF2-40B4-BE49-F238E27FC236}">
                  <a16:creationId xmlns:a16="http://schemas.microsoft.com/office/drawing/2014/main" id="{C5EC2FF6-582A-4378-BED5-4D857BE2892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15" name="Round Same Side Corner Rectangle 212">
              <a:extLst>
                <a:ext uri="{FF2B5EF4-FFF2-40B4-BE49-F238E27FC236}">
                  <a16:creationId xmlns:a16="http://schemas.microsoft.com/office/drawing/2014/main" id="{DDDCB379-6E1E-4DCB-9702-E1699917A93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8" name="Group 197">
            <a:extLst>
              <a:ext uri="{FF2B5EF4-FFF2-40B4-BE49-F238E27FC236}">
                <a16:creationId xmlns:a16="http://schemas.microsoft.com/office/drawing/2014/main" id="{0D514A65-82AD-4526-9B87-6B31F7630CFC}"/>
              </a:ext>
            </a:extLst>
          </xdr:cNvPr>
          <xdr:cNvGrpSpPr/>
        </xdr:nvGrpSpPr>
        <xdr:grpSpPr>
          <a:xfrm>
            <a:off x="634367" y="7921345"/>
            <a:ext cx="2531891" cy="202201"/>
            <a:chOff x="707633" y="705314"/>
            <a:chExt cx="2335294" cy="197603"/>
          </a:xfrm>
        </xdr:grpSpPr>
        <xdr:sp macro="" textlink="">
          <xdr:nvSpPr>
            <xdr:cNvPr id="212" name="Rounded Rectangle 33">
              <a:hlinkClick xmlns:r="http://schemas.openxmlformats.org/officeDocument/2006/relationships" r:id="rId31"/>
              <a:extLst>
                <a:ext uri="{FF2B5EF4-FFF2-40B4-BE49-F238E27FC236}">
                  <a16:creationId xmlns:a16="http://schemas.microsoft.com/office/drawing/2014/main" id="{FE66B7BF-9F50-4386-AC03-15B3AC82137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13" name="Round Same Side Corner Rectangle 212">
              <a:extLst>
                <a:ext uri="{FF2B5EF4-FFF2-40B4-BE49-F238E27FC236}">
                  <a16:creationId xmlns:a16="http://schemas.microsoft.com/office/drawing/2014/main" id="{B6D7AAAB-07A5-4B55-B8E3-658B6C1F647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9" name="Rounded Rectangle 33">
            <a:extLst>
              <a:ext uri="{FF2B5EF4-FFF2-40B4-BE49-F238E27FC236}">
                <a16:creationId xmlns:a16="http://schemas.microsoft.com/office/drawing/2014/main" id="{BF9906FB-8C12-4C2A-B3D2-52EAA75B8A7A}"/>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200" name="Group 199">
            <a:extLst>
              <a:ext uri="{FF2B5EF4-FFF2-40B4-BE49-F238E27FC236}">
                <a16:creationId xmlns:a16="http://schemas.microsoft.com/office/drawing/2014/main" id="{FA018600-B218-4E0E-8C22-6C2915E8FADC}"/>
              </a:ext>
            </a:extLst>
          </xdr:cNvPr>
          <xdr:cNvGrpSpPr/>
        </xdr:nvGrpSpPr>
        <xdr:grpSpPr>
          <a:xfrm>
            <a:off x="634367" y="8500492"/>
            <a:ext cx="2531891" cy="202201"/>
            <a:chOff x="707633" y="705314"/>
            <a:chExt cx="2335294" cy="197603"/>
          </a:xfrm>
        </xdr:grpSpPr>
        <xdr:sp macro="" textlink="">
          <xdr:nvSpPr>
            <xdr:cNvPr id="210" name="Rounded Rectangle 33">
              <a:hlinkClick xmlns:r="http://schemas.openxmlformats.org/officeDocument/2006/relationships" r:id="rId32"/>
              <a:extLst>
                <a:ext uri="{FF2B5EF4-FFF2-40B4-BE49-F238E27FC236}">
                  <a16:creationId xmlns:a16="http://schemas.microsoft.com/office/drawing/2014/main" id="{8949245E-FE8B-40FF-A113-9B651A80041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11" name="Round Same Side Corner Rectangle 212">
              <a:extLst>
                <a:ext uri="{FF2B5EF4-FFF2-40B4-BE49-F238E27FC236}">
                  <a16:creationId xmlns:a16="http://schemas.microsoft.com/office/drawing/2014/main" id="{CD1DB911-76A9-44C0-A579-02505FFE387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01" name="Group 200">
            <a:extLst>
              <a:ext uri="{FF2B5EF4-FFF2-40B4-BE49-F238E27FC236}">
                <a16:creationId xmlns:a16="http://schemas.microsoft.com/office/drawing/2014/main" id="{68DBAEBE-CBFA-4A07-A42A-6D6932BFBB28}"/>
              </a:ext>
            </a:extLst>
          </xdr:cNvPr>
          <xdr:cNvGrpSpPr/>
        </xdr:nvGrpSpPr>
        <xdr:grpSpPr>
          <a:xfrm>
            <a:off x="634367" y="8770227"/>
            <a:ext cx="2531891" cy="202201"/>
            <a:chOff x="707633" y="705314"/>
            <a:chExt cx="2335294" cy="197603"/>
          </a:xfrm>
        </xdr:grpSpPr>
        <xdr:sp macro="" textlink="">
          <xdr:nvSpPr>
            <xdr:cNvPr id="208" name="Rounded Rectangle 33">
              <a:hlinkClick xmlns:r="http://schemas.openxmlformats.org/officeDocument/2006/relationships" r:id="rId33"/>
              <a:extLst>
                <a:ext uri="{FF2B5EF4-FFF2-40B4-BE49-F238E27FC236}">
                  <a16:creationId xmlns:a16="http://schemas.microsoft.com/office/drawing/2014/main" id="{EB600AB2-C0CC-49A8-9D2F-F231188D0B3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9" name="Round Same Side Corner Rectangle 212">
              <a:extLst>
                <a:ext uri="{FF2B5EF4-FFF2-40B4-BE49-F238E27FC236}">
                  <a16:creationId xmlns:a16="http://schemas.microsoft.com/office/drawing/2014/main" id="{2DCB6EAE-3CF3-4A8B-B63E-167FB9D8983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02" name="Group 201">
            <a:extLst>
              <a:ext uri="{FF2B5EF4-FFF2-40B4-BE49-F238E27FC236}">
                <a16:creationId xmlns:a16="http://schemas.microsoft.com/office/drawing/2014/main" id="{C77B8ABF-6317-4A0A-B43D-94EB13404545}"/>
              </a:ext>
            </a:extLst>
          </xdr:cNvPr>
          <xdr:cNvGrpSpPr/>
        </xdr:nvGrpSpPr>
        <xdr:grpSpPr>
          <a:xfrm>
            <a:off x="658349" y="237995"/>
            <a:ext cx="2531891" cy="202201"/>
            <a:chOff x="707633" y="705314"/>
            <a:chExt cx="2335294" cy="197603"/>
          </a:xfrm>
        </xdr:grpSpPr>
        <xdr:sp macro="" textlink="">
          <xdr:nvSpPr>
            <xdr:cNvPr id="206" name="Rounded Rectangle 33">
              <a:hlinkClick xmlns:r="http://schemas.openxmlformats.org/officeDocument/2006/relationships" r:id="rId34"/>
              <a:extLst>
                <a:ext uri="{FF2B5EF4-FFF2-40B4-BE49-F238E27FC236}">
                  <a16:creationId xmlns:a16="http://schemas.microsoft.com/office/drawing/2014/main" id="{58E22839-583F-4C67-9DDC-958C6C38CA1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07" name="Round Same Side Corner Rectangle 212">
              <a:extLst>
                <a:ext uri="{FF2B5EF4-FFF2-40B4-BE49-F238E27FC236}">
                  <a16:creationId xmlns:a16="http://schemas.microsoft.com/office/drawing/2014/main" id="{392EE99D-0CD7-4070-8F88-DEC6BBB4374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03" name="Group 202">
            <a:extLst>
              <a:ext uri="{FF2B5EF4-FFF2-40B4-BE49-F238E27FC236}">
                <a16:creationId xmlns:a16="http://schemas.microsoft.com/office/drawing/2014/main" id="{8FD2F93F-C03C-49D2-8A63-88625D526633}"/>
              </a:ext>
            </a:extLst>
          </xdr:cNvPr>
          <xdr:cNvGrpSpPr/>
        </xdr:nvGrpSpPr>
        <xdr:grpSpPr>
          <a:xfrm>
            <a:off x="658349" y="507735"/>
            <a:ext cx="2531891" cy="202201"/>
            <a:chOff x="707633" y="705314"/>
            <a:chExt cx="2335294" cy="197603"/>
          </a:xfrm>
        </xdr:grpSpPr>
        <xdr:sp macro="" textlink="">
          <xdr:nvSpPr>
            <xdr:cNvPr id="204" name="Rounded Rectangle 33">
              <a:hlinkClick xmlns:r="http://schemas.openxmlformats.org/officeDocument/2006/relationships" r:id="rId35"/>
              <a:extLst>
                <a:ext uri="{FF2B5EF4-FFF2-40B4-BE49-F238E27FC236}">
                  <a16:creationId xmlns:a16="http://schemas.microsoft.com/office/drawing/2014/main" id="{A4DD15C8-9649-4796-8FBC-FA069A79A51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205" name="Round Same Side Corner Rectangle 212">
              <a:extLst>
                <a:ext uri="{FF2B5EF4-FFF2-40B4-BE49-F238E27FC236}">
                  <a16:creationId xmlns:a16="http://schemas.microsoft.com/office/drawing/2014/main" id="{ACDC73B8-DE41-4EEC-A930-7B062408B4B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2439670</xdr:colOff>
      <xdr:row>4</xdr:row>
      <xdr:rowOff>34925</xdr:rowOff>
    </xdr:from>
    <xdr:to>
      <xdr:col>6</xdr:col>
      <xdr:colOff>2993640</xdr:colOff>
      <xdr:row>6</xdr:row>
      <xdr:rowOff>173536</xdr:rowOff>
    </xdr:to>
    <xdr:pic>
      <xdr:nvPicPr>
        <xdr:cNvPr id="8" name="Content Placeholder 4">
          <a:extLst>
            <a:ext uri="{FF2B5EF4-FFF2-40B4-BE49-F238E27FC236}">
              <a16:creationId xmlns:a16="http://schemas.microsoft.com/office/drawing/2014/main" id="{00000000-0008-0000-0B00-000008000000}"/>
            </a:ext>
          </a:extLst>
        </xdr:cNvPr>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5181" y="209903"/>
          <a:ext cx="542540" cy="557145"/>
        </a:xfrm>
        <a:prstGeom prst="rect">
          <a:avLst/>
        </a:prstGeom>
      </xdr:spPr>
    </xdr:pic>
    <xdr:clientData/>
  </xdr:twoCellAnchor>
  <xdr:twoCellAnchor editAs="oneCell">
    <xdr:from>
      <xdr:col>6</xdr:col>
      <xdr:colOff>2990285</xdr:colOff>
      <xdr:row>4</xdr:row>
      <xdr:rowOff>33584</xdr:rowOff>
    </xdr:from>
    <xdr:to>
      <xdr:col>6</xdr:col>
      <xdr:colOff>3525840</xdr:colOff>
      <xdr:row>6</xdr:row>
      <xdr:rowOff>174805</xdr:rowOff>
    </xdr:to>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5796" y="208562"/>
          <a:ext cx="534920" cy="550865"/>
        </a:xfrm>
        <a:prstGeom prst="rect">
          <a:avLst/>
        </a:prstGeom>
      </xdr:spPr>
    </xdr:pic>
    <xdr:clientData/>
  </xdr:twoCellAnchor>
  <xdr:twoCellAnchor editAs="oneCell">
    <xdr:from>
      <xdr:col>1</xdr:col>
      <xdr:colOff>0</xdr:colOff>
      <xdr:row>0</xdr:row>
      <xdr:rowOff>119743</xdr:rowOff>
    </xdr:from>
    <xdr:to>
      <xdr:col>4</xdr:col>
      <xdr:colOff>401353</xdr:colOff>
      <xdr:row>3</xdr:row>
      <xdr:rowOff>121285</xdr:rowOff>
    </xdr:to>
    <xdr:pic>
      <xdr:nvPicPr>
        <xdr:cNvPr id="380" name="Picture 155">
          <a:hlinkClick xmlns:r="http://schemas.openxmlformats.org/officeDocument/2006/relationships" r:id="rId3"/>
          <a:extLst>
            <a:ext uri="{FF2B5EF4-FFF2-40B4-BE49-F238E27FC236}">
              <a16:creationId xmlns:a16="http://schemas.microsoft.com/office/drawing/2014/main" id="{CF21B648-30C1-4B76-BEAF-CC0A2203A3A0}"/>
            </a:ext>
          </a:extLst>
        </xdr:cNvPr>
        <xdr:cNvPicPr>
          <a:picLocks noChangeAspect="1"/>
        </xdr:cNvPicPr>
      </xdr:nvPicPr>
      <xdr:blipFill>
        <a:blip xmlns:r="http://schemas.openxmlformats.org/officeDocument/2006/relationships" r:embed="rId4"/>
        <a:stretch>
          <a:fillRect/>
        </a:stretch>
      </xdr:blipFill>
      <xdr:spPr>
        <a:xfrm>
          <a:off x="272143" y="119743"/>
          <a:ext cx="2439703" cy="524782"/>
        </a:xfrm>
        <a:prstGeom prst="rect">
          <a:avLst/>
        </a:prstGeom>
      </xdr:spPr>
    </xdr:pic>
    <xdr:clientData/>
  </xdr:twoCellAnchor>
  <xdr:twoCellAnchor>
    <xdr:from>
      <xdr:col>14</xdr:col>
      <xdr:colOff>195943</xdr:colOff>
      <xdr:row>1</xdr:row>
      <xdr:rowOff>174171</xdr:rowOff>
    </xdr:from>
    <xdr:to>
      <xdr:col>16</xdr:col>
      <xdr:colOff>904688</xdr:colOff>
      <xdr:row>3</xdr:row>
      <xdr:rowOff>35587</xdr:rowOff>
    </xdr:to>
    <xdr:sp macro="" textlink="">
      <xdr:nvSpPr>
        <xdr:cNvPr id="384" name="Rounded Rectangle 14">
          <a:hlinkClick xmlns:r="http://schemas.openxmlformats.org/officeDocument/2006/relationships" r:id="rId5"/>
          <a:extLst>
            <a:ext uri="{FF2B5EF4-FFF2-40B4-BE49-F238E27FC236}">
              <a16:creationId xmlns:a16="http://schemas.microsoft.com/office/drawing/2014/main" id="{9FC7EC00-C622-436F-B16D-533F2E48A038}"/>
            </a:ext>
          </a:extLst>
        </xdr:cNvPr>
        <xdr:cNvSpPr/>
      </xdr:nvSpPr>
      <xdr:spPr bwMode="auto">
        <a:xfrm>
          <a:off x="16720457" y="348342"/>
          <a:ext cx="2341602"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0</xdr:col>
      <xdr:colOff>97971</xdr:colOff>
      <xdr:row>8</xdr:row>
      <xdr:rowOff>21771</xdr:rowOff>
    </xdr:from>
    <xdr:to>
      <xdr:col>5</xdr:col>
      <xdr:colOff>262526</xdr:colOff>
      <xdr:row>57</xdr:row>
      <xdr:rowOff>58964</xdr:rowOff>
    </xdr:to>
    <xdr:grpSp>
      <xdr:nvGrpSpPr>
        <xdr:cNvPr id="162" name="Group 161">
          <a:extLst>
            <a:ext uri="{FF2B5EF4-FFF2-40B4-BE49-F238E27FC236}">
              <a16:creationId xmlns:a16="http://schemas.microsoft.com/office/drawing/2014/main" id="{465E4372-CC73-4E7B-9481-FE78A354CCCE}"/>
            </a:ext>
          </a:extLst>
        </xdr:cNvPr>
        <xdr:cNvGrpSpPr/>
      </xdr:nvGrpSpPr>
      <xdr:grpSpPr>
        <a:xfrm>
          <a:off x="101781" y="1516924"/>
          <a:ext cx="3174818" cy="8898164"/>
          <a:chOff x="478366" y="237995"/>
          <a:chExt cx="2951083" cy="8734433"/>
        </a:xfrm>
      </xdr:grpSpPr>
      <xdr:grpSp>
        <xdr:nvGrpSpPr>
          <xdr:cNvPr id="163" name="Group 162">
            <a:extLst>
              <a:ext uri="{FF2B5EF4-FFF2-40B4-BE49-F238E27FC236}">
                <a16:creationId xmlns:a16="http://schemas.microsoft.com/office/drawing/2014/main" id="{6C409BEF-2109-4E32-96CE-C274970F763D}"/>
              </a:ext>
            </a:extLst>
          </xdr:cNvPr>
          <xdr:cNvGrpSpPr/>
        </xdr:nvGrpSpPr>
        <xdr:grpSpPr>
          <a:xfrm>
            <a:off x="658349" y="1069224"/>
            <a:ext cx="2531891" cy="202201"/>
            <a:chOff x="707633" y="705314"/>
            <a:chExt cx="2335294" cy="197603"/>
          </a:xfrm>
        </xdr:grpSpPr>
        <xdr:sp macro="" textlink="">
          <xdr:nvSpPr>
            <xdr:cNvPr id="241" name="Rounded Rectangle 33">
              <a:hlinkClick xmlns:r="http://schemas.openxmlformats.org/officeDocument/2006/relationships" r:id="rId6"/>
              <a:extLst>
                <a:ext uri="{FF2B5EF4-FFF2-40B4-BE49-F238E27FC236}">
                  <a16:creationId xmlns:a16="http://schemas.microsoft.com/office/drawing/2014/main" id="{863DEAD2-1984-4389-B536-3D84B6BA7DE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2" name="Round Same Side Corner Rectangle 212">
              <a:extLst>
                <a:ext uri="{FF2B5EF4-FFF2-40B4-BE49-F238E27FC236}">
                  <a16:creationId xmlns:a16="http://schemas.microsoft.com/office/drawing/2014/main" id="{98FBE9DE-D2B6-4AD6-ADD8-D3414D43142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4" name="Group 163">
            <a:extLst>
              <a:ext uri="{FF2B5EF4-FFF2-40B4-BE49-F238E27FC236}">
                <a16:creationId xmlns:a16="http://schemas.microsoft.com/office/drawing/2014/main" id="{4CE27EEC-A7B7-4AFB-BA17-4BB8D2BF90DF}"/>
              </a:ext>
            </a:extLst>
          </xdr:cNvPr>
          <xdr:cNvGrpSpPr/>
        </xdr:nvGrpSpPr>
        <xdr:grpSpPr>
          <a:xfrm>
            <a:off x="658349" y="1338964"/>
            <a:ext cx="2531891" cy="202201"/>
            <a:chOff x="707633" y="705314"/>
            <a:chExt cx="2335294" cy="197603"/>
          </a:xfrm>
        </xdr:grpSpPr>
        <xdr:sp macro="" textlink="">
          <xdr:nvSpPr>
            <xdr:cNvPr id="239" name="Rounded Rectangle 33">
              <a:hlinkClick xmlns:r="http://schemas.openxmlformats.org/officeDocument/2006/relationships" r:id="rId7"/>
              <a:extLst>
                <a:ext uri="{FF2B5EF4-FFF2-40B4-BE49-F238E27FC236}">
                  <a16:creationId xmlns:a16="http://schemas.microsoft.com/office/drawing/2014/main" id="{C6444D45-B7FF-4747-B333-71AF9E393BF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0" name="Round Same Side Corner Rectangle 212">
              <a:extLst>
                <a:ext uri="{FF2B5EF4-FFF2-40B4-BE49-F238E27FC236}">
                  <a16:creationId xmlns:a16="http://schemas.microsoft.com/office/drawing/2014/main" id="{AC98BBCE-DA96-4A30-ABE7-3D76439ACF0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5" name="Group 164">
            <a:extLst>
              <a:ext uri="{FF2B5EF4-FFF2-40B4-BE49-F238E27FC236}">
                <a16:creationId xmlns:a16="http://schemas.microsoft.com/office/drawing/2014/main" id="{D47E145E-1C00-47B2-B5E9-852CAF5763A1}"/>
              </a:ext>
            </a:extLst>
          </xdr:cNvPr>
          <xdr:cNvGrpSpPr/>
        </xdr:nvGrpSpPr>
        <xdr:grpSpPr>
          <a:xfrm>
            <a:off x="658349" y="1608704"/>
            <a:ext cx="2531891" cy="202201"/>
            <a:chOff x="707633" y="705314"/>
            <a:chExt cx="2335294" cy="197603"/>
          </a:xfrm>
        </xdr:grpSpPr>
        <xdr:sp macro="" textlink="">
          <xdr:nvSpPr>
            <xdr:cNvPr id="237" name="Rounded Rectangle 33">
              <a:hlinkClick xmlns:r="http://schemas.openxmlformats.org/officeDocument/2006/relationships" r:id="rId8"/>
              <a:extLst>
                <a:ext uri="{FF2B5EF4-FFF2-40B4-BE49-F238E27FC236}">
                  <a16:creationId xmlns:a16="http://schemas.microsoft.com/office/drawing/2014/main" id="{814FD9D7-5133-4B50-B749-6908DC37A9F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38" name="Round Same Side Corner Rectangle 212">
              <a:extLst>
                <a:ext uri="{FF2B5EF4-FFF2-40B4-BE49-F238E27FC236}">
                  <a16:creationId xmlns:a16="http://schemas.microsoft.com/office/drawing/2014/main" id="{F824356A-1626-4B4C-BE32-02D66F0B0B9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6" name="Group 165">
            <a:extLst>
              <a:ext uri="{FF2B5EF4-FFF2-40B4-BE49-F238E27FC236}">
                <a16:creationId xmlns:a16="http://schemas.microsoft.com/office/drawing/2014/main" id="{2EFC0100-D42A-4DD0-9AAB-CE57988EEEB8}"/>
              </a:ext>
            </a:extLst>
          </xdr:cNvPr>
          <xdr:cNvGrpSpPr/>
        </xdr:nvGrpSpPr>
        <xdr:grpSpPr>
          <a:xfrm>
            <a:off x="658349" y="1878444"/>
            <a:ext cx="2531891" cy="202201"/>
            <a:chOff x="707633" y="705314"/>
            <a:chExt cx="2335294" cy="197603"/>
          </a:xfrm>
        </xdr:grpSpPr>
        <xdr:sp macro="" textlink="">
          <xdr:nvSpPr>
            <xdr:cNvPr id="235" name="Rounded Rectangle 33">
              <a:hlinkClick xmlns:r="http://schemas.openxmlformats.org/officeDocument/2006/relationships" r:id="rId9"/>
              <a:extLst>
                <a:ext uri="{FF2B5EF4-FFF2-40B4-BE49-F238E27FC236}">
                  <a16:creationId xmlns:a16="http://schemas.microsoft.com/office/drawing/2014/main" id="{0FE3D765-FDD8-477E-B2BE-2C8D4135C73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36" name="Round Same Side Corner Rectangle 212">
              <a:extLst>
                <a:ext uri="{FF2B5EF4-FFF2-40B4-BE49-F238E27FC236}">
                  <a16:creationId xmlns:a16="http://schemas.microsoft.com/office/drawing/2014/main" id="{A462BAD2-B05D-4689-830A-D86AF5E0226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7" name="Rounded Rectangle 33">
            <a:extLst>
              <a:ext uri="{FF2B5EF4-FFF2-40B4-BE49-F238E27FC236}">
                <a16:creationId xmlns:a16="http://schemas.microsoft.com/office/drawing/2014/main" id="{9F264B10-CF8A-4C90-BD67-06465EB35B2E}"/>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68" name="Rounded Rectangle 33">
            <a:extLst>
              <a:ext uri="{FF2B5EF4-FFF2-40B4-BE49-F238E27FC236}">
                <a16:creationId xmlns:a16="http://schemas.microsoft.com/office/drawing/2014/main" id="{005FF939-057A-42DC-B611-79E235CE0F38}"/>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69" name="Group 168">
            <a:extLst>
              <a:ext uri="{FF2B5EF4-FFF2-40B4-BE49-F238E27FC236}">
                <a16:creationId xmlns:a16="http://schemas.microsoft.com/office/drawing/2014/main" id="{769A406F-AE88-4B19-91CB-C7F62CBC7F2F}"/>
              </a:ext>
            </a:extLst>
          </xdr:cNvPr>
          <xdr:cNvGrpSpPr/>
        </xdr:nvGrpSpPr>
        <xdr:grpSpPr>
          <a:xfrm>
            <a:off x="658349" y="2457591"/>
            <a:ext cx="2531891" cy="202201"/>
            <a:chOff x="707633" y="705314"/>
            <a:chExt cx="2335294" cy="197603"/>
          </a:xfrm>
        </xdr:grpSpPr>
        <xdr:sp macro="" textlink="">
          <xdr:nvSpPr>
            <xdr:cNvPr id="233" name="Rounded Rectangle 33">
              <a:hlinkClick xmlns:r="http://schemas.openxmlformats.org/officeDocument/2006/relationships" r:id="rId10"/>
              <a:extLst>
                <a:ext uri="{FF2B5EF4-FFF2-40B4-BE49-F238E27FC236}">
                  <a16:creationId xmlns:a16="http://schemas.microsoft.com/office/drawing/2014/main" id="{FA6F6D18-39FF-4FEF-B6EB-B2BB8DEDB94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4" name="Round Same Side Corner Rectangle 212">
              <a:extLst>
                <a:ext uri="{FF2B5EF4-FFF2-40B4-BE49-F238E27FC236}">
                  <a16:creationId xmlns:a16="http://schemas.microsoft.com/office/drawing/2014/main" id="{42F9AA4F-45B7-4BDA-B084-5BCFF062F15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0" name="Group 169">
            <a:extLst>
              <a:ext uri="{FF2B5EF4-FFF2-40B4-BE49-F238E27FC236}">
                <a16:creationId xmlns:a16="http://schemas.microsoft.com/office/drawing/2014/main" id="{4FE91A6E-04BC-46F6-B7D1-FED77971653A}"/>
              </a:ext>
            </a:extLst>
          </xdr:cNvPr>
          <xdr:cNvGrpSpPr/>
        </xdr:nvGrpSpPr>
        <xdr:grpSpPr>
          <a:xfrm>
            <a:off x="658349" y="2727331"/>
            <a:ext cx="2531891" cy="202201"/>
            <a:chOff x="707633" y="705314"/>
            <a:chExt cx="2335294" cy="197603"/>
          </a:xfrm>
        </xdr:grpSpPr>
        <xdr:sp macro="" textlink="">
          <xdr:nvSpPr>
            <xdr:cNvPr id="231" name="Rounded Rectangle 33">
              <a:hlinkClick xmlns:r="http://schemas.openxmlformats.org/officeDocument/2006/relationships" r:id="rId11"/>
              <a:extLst>
                <a:ext uri="{FF2B5EF4-FFF2-40B4-BE49-F238E27FC236}">
                  <a16:creationId xmlns:a16="http://schemas.microsoft.com/office/drawing/2014/main" id="{1029FE5D-EFB2-46C1-A045-8D07D6E5D95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2" name="Round Same Side Corner Rectangle 212">
              <a:extLst>
                <a:ext uri="{FF2B5EF4-FFF2-40B4-BE49-F238E27FC236}">
                  <a16:creationId xmlns:a16="http://schemas.microsoft.com/office/drawing/2014/main" id="{78B4FEFE-EDE9-4CB3-8BDD-A7D478D450D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1" name="Rounded Rectangle 33">
            <a:extLst>
              <a:ext uri="{FF2B5EF4-FFF2-40B4-BE49-F238E27FC236}">
                <a16:creationId xmlns:a16="http://schemas.microsoft.com/office/drawing/2014/main" id="{ACDE18A0-556D-427A-8E76-11FCB15DCAA9}"/>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2" name="Group 171">
            <a:extLst>
              <a:ext uri="{FF2B5EF4-FFF2-40B4-BE49-F238E27FC236}">
                <a16:creationId xmlns:a16="http://schemas.microsoft.com/office/drawing/2014/main" id="{FA251FF1-9757-42FD-9692-FCF9191FBE80}"/>
              </a:ext>
            </a:extLst>
          </xdr:cNvPr>
          <xdr:cNvGrpSpPr/>
        </xdr:nvGrpSpPr>
        <xdr:grpSpPr>
          <a:xfrm>
            <a:off x="639001" y="4113665"/>
            <a:ext cx="2531891" cy="202201"/>
            <a:chOff x="707633" y="705314"/>
            <a:chExt cx="2335294" cy="197603"/>
          </a:xfrm>
        </xdr:grpSpPr>
        <xdr:sp macro="" textlink="">
          <xdr:nvSpPr>
            <xdr:cNvPr id="229" name="Rounded Rectangle 33">
              <a:hlinkClick xmlns:r="http://schemas.openxmlformats.org/officeDocument/2006/relationships" r:id="rId12"/>
              <a:extLst>
                <a:ext uri="{FF2B5EF4-FFF2-40B4-BE49-F238E27FC236}">
                  <a16:creationId xmlns:a16="http://schemas.microsoft.com/office/drawing/2014/main" id="{51E1EFDF-DC4D-4469-B96D-C0400D14D14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0" name="Round Same Side Corner Rectangle 212">
              <a:extLst>
                <a:ext uri="{FF2B5EF4-FFF2-40B4-BE49-F238E27FC236}">
                  <a16:creationId xmlns:a16="http://schemas.microsoft.com/office/drawing/2014/main" id="{0D61267F-6573-4A60-B530-E72D5C36F10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3" name="Rounded Rectangle 33">
            <a:extLst>
              <a:ext uri="{FF2B5EF4-FFF2-40B4-BE49-F238E27FC236}">
                <a16:creationId xmlns:a16="http://schemas.microsoft.com/office/drawing/2014/main" id="{EF973EE5-C814-4266-AFDB-7F2DA75DA15A}"/>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4" name="Group 173">
            <a:extLst>
              <a:ext uri="{FF2B5EF4-FFF2-40B4-BE49-F238E27FC236}">
                <a16:creationId xmlns:a16="http://schemas.microsoft.com/office/drawing/2014/main" id="{A83122DD-5229-421F-B351-22365E489C6E}"/>
              </a:ext>
            </a:extLst>
          </xdr:cNvPr>
          <xdr:cNvGrpSpPr/>
        </xdr:nvGrpSpPr>
        <xdr:grpSpPr>
          <a:xfrm>
            <a:off x="634367" y="4643273"/>
            <a:ext cx="2531891" cy="202201"/>
            <a:chOff x="707633" y="705314"/>
            <a:chExt cx="2335294" cy="197603"/>
          </a:xfrm>
        </xdr:grpSpPr>
        <xdr:sp macro="" textlink="">
          <xdr:nvSpPr>
            <xdr:cNvPr id="227" name="Rounded Rectangle 33">
              <a:hlinkClick xmlns:r="http://schemas.openxmlformats.org/officeDocument/2006/relationships" r:id="rId13"/>
              <a:extLst>
                <a:ext uri="{FF2B5EF4-FFF2-40B4-BE49-F238E27FC236}">
                  <a16:creationId xmlns:a16="http://schemas.microsoft.com/office/drawing/2014/main" id="{4E11A062-68F9-476D-88B1-1102A8AA911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28" name="Round Same Side Corner Rectangle 212">
              <a:extLst>
                <a:ext uri="{FF2B5EF4-FFF2-40B4-BE49-F238E27FC236}">
                  <a16:creationId xmlns:a16="http://schemas.microsoft.com/office/drawing/2014/main" id="{DBF2A9D2-F360-4C07-A236-7BBC5278640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5" name="Group 174">
            <a:extLst>
              <a:ext uri="{FF2B5EF4-FFF2-40B4-BE49-F238E27FC236}">
                <a16:creationId xmlns:a16="http://schemas.microsoft.com/office/drawing/2014/main" id="{464A5369-D248-42CC-A47F-928F49D72414}"/>
              </a:ext>
            </a:extLst>
          </xdr:cNvPr>
          <xdr:cNvGrpSpPr/>
        </xdr:nvGrpSpPr>
        <xdr:grpSpPr>
          <a:xfrm>
            <a:off x="634367" y="4913013"/>
            <a:ext cx="2531891" cy="202201"/>
            <a:chOff x="707633" y="705314"/>
            <a:chExt cx="2335294" cy="197603"/>
          </a:xfrm>
        </xdr:grpSpPr>
        <xdr:sp macro="" textlink="">
          <xdr:nvSpPr>
            <xdr:cNvPr id="225" name="Rounded Rectangle 33">
              <a:hlinkClick xmlns:r="http://schemas.openxmlformats.org/officeDocument/2006/relationships" r:id="rId14"/>
              <a:extLst>
                <a:ext uri="{FF2B5EF4-FFF2-40B4-BE49-F238E27FC236}">
                  <a16:creationId xmlns:a16="http://schemas.microsoft.com/office/drawing/2014/main" id="{3534530C-74BF-4B78-83DA-DCDEFF95181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26" name="Round Same Side Corner Rectangle 212">
              <a:extLst>
                <a:ext uri="{FF2B5EF4-FFF2-40B4-BE49-F238E27FC236}">
                  <a16:creationId xmlns:a16="http://schemas.microsoft.com/office/drawing/2014/main" id="{9A8F84CA-1DE9-45CE-95A7-DB8976DB124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6" name="Group 175">
            <a:extLst>
              <a:ext uri="{FF2B5EF4-FFF2-40B4-BE49-F238E27FC236}">
                <a16:creationId xmlns:a16="http://schemas.microsoft.com/office/drawing/2014/main" id="{0C4740F9-906F-4F9B-8879-970BEB6D4879}"/>
              </a:ext>
            </a:extLst>
          </xdr:cNvPr>
          <xdr:cNvGrpSpPr/>
        </xdr:nvGrpSpPr>
        <xdr:grpSpPr>
          <a:xfrm>
            <a:off x="638306" y="5182753"/>
            <a:ext cx="2531891" cy="202201"/>
            <a:chOff x="707633" y="705314"/>
            <a:chExt cx="2335294" cy="197603"/>
          </a:xfrm>
        </xdr:grpSpPr>
        <xdr:sp macro="" textlink="">
          <xdr:nvSpPr>
            <xdr:cNvPr id="223" name="Rounded Rectangle 33">
              <a:hlinkClick xmlns:r="http://schemas.openxmlformats.org/officeDocument/2006/relationships" r:id="rId15"/>
              <a:extLst>
                <a:ext uri="{FF2B5EF4-FFF2-40B4-BE49-F238E27FC236}">
                  <a16:creationId xmlns:a16="http://schemas.microsoft.com/office/drawing/2014/main" id="{C4E5EB83-E562-47A4-BA48-916E8581176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4" name="Round Same Side Corner Rectangle 212">
              <a:extLst>
                <a:ext uri="{FF2B5EF4-FFF2-40B4-BE49-F238E27FC236}">
                  <a16:creationId xmlns:a16="http://schemas.microsoft.com/office/drawing/2014/main" id="{D6C70250-2F6B-48AC-A5C7-1F13B64D6B2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7" name="Group 176">
            <a:extLst>
              <a:ext uri="{FF2B5EF4-FFF2-40B4-BE49-F238E27FC236}">
                <a16:creationId xmlns:a16="http://schemas.microsoft.com/office/drawing/2014/main" id="{97341737-E810-452E-844E-B21FC83C3A04}"/>
              </a:ext>
            </a:extLst>
          </xdr:cNvPr>
          <xdr:cNvGrpSpPr/>
        </xdr:nvGrpSpPr>
        <xdr:grpSpPr>
          <a:xfrm>
            <a:off x="658349" y="2997071"/>
            <a:ext cx="2531891" cy="202201"/>
            <a:chOff x="707633" y="705314"/>
            <a:chExt cx="2335294" cy="197603"/>
          </a:xfrm>
        </xdr:grpSpPr>
        <xdr:sp macro="" textlink="">
          <xdr:nvSpPr>
            <xdr:cNvPr id="221" name="Rounded Rectangle 33">
              <a:hlinkClick xmlns:r="http://schemas.openxmlformats.org/officeDocument/2006/relationships" r:id="rId16"/>
              <a:extLst>
                <a:ext uri="{FF2B5EF4-FFF2-40B4-BE49-F238E27FC236}">
                  <a16:creationId xmlns:a16="http://schemas.microsoft.com/office/drawing/2014/main" id="{467F09FE-A7A6-4427-BA8A-5F2A4811D5D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2" name="Round Same Side Corner Rectangle 212">
              <a:extLst>
                <a:ext uri="{FF2B5EF4-FFF2-40B4-BE49-F238E27FC236}">
                  <a16:creationId xmlns:a16="http://schemas.microsoft.com/office/drawing/2014/main" id="{7DD44D17-61FB-443C-9C98-921C929C144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8" name="Rounded Rectangle 33">
            <a:extLst>
              <a:ext uri="{FF2B5EF4-FFF2-40B4-BE49-F238E27FC236}">
                <a16:creationId xmlns:a16="http://schemas.microsoft.com/office/drawing/2014/main" id="{9B73C9FB-6103-4CFE-9BF2-14916C8A1B30}"/>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79" name="Group 178">
            <a:extLst>
              <a:ext uri="{FF2B5EF4-FFF2-40B4-BE49-F238E27FC236}">
                <a16:creationId xmlns:a16="http://schemas.microsoft.com/office/drawing/2014/main" id="{6E4F791C-F5D6-4AD2-90ED-8E69977B4433}"/>
              </a:ext>
            </a:extLst>
          </xdr:cNvPr>
          <xdr:cNvGrpSpPr/>
        </xdr:nvGrpSpPr>
        <xdr:grpSpPr>
          <a:xfrm>
            <a:off x="659464" y="3555368"/>
            <a:ext cx="2531891" cy="202201"/>
            <a:chOff x="707633" y="705314"/>
            <a:chExt cx="2335294" cy="197603"/>
          </a:xfrm>
        </xdr:grpSpPr>
        <xdr:sp macro="" textlink="">
          <xdr:nvSpPr>
            <xdr:cNvPr id="219" name="Rounded Rectangle 33">
              <a:hlinkClick xmlns:r="http://schemas.openxmlformats.org/officeDocument/2006/relationships" r:id="rId17"/>
              <a:extLst>
                <a:ext uri="{FF2B5EF4-FFF2-40B4-BE49-F238E27FC236}">
                  <a16:creationId xmlns:a16="http://schemas.microsoft.com/office/drawing/2014/main" id="{D7DD5F94-D925-4FBB-81C7-39C89B32C3F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0" name="Round Same Side Corner Rectangle 212">
              <a:extLst>
                <a:ext uri="{FF2B5EF4-FFF2-40B4-BE49-F238E27FC236}">
                  <a16:creationId xmlns:a16="http://schemas.microsoft.com/office/drawing/2014/main" id="{0D1EEE59-B15E-4D8F-931C-6E13593CE71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0" name="Rounded Rectangle 33">
            <a:extLst>
              <a:ext uri="{FF2B5EF4-FFF2-40B4-BE49-F238E27FC236}">
                <a16:creationId xmlns:a16="http://schemas.microsoft.com/office/drawing/2014/main" id="{DF00CD38-AAD1-4C07-A4DA-5448229E07C3}"/>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81" name="Group 180">
            <a:extLst>
              <a:ext uri="{FF2B5EF4-FFF2-40B4-BE49-F238E27FC236}">
                <a16:creationId xmlns:a16="http://schemas.microsoft.com/office/drawing/2014/main" id="{10B99531-4DF6-4736-A584-E08EC88DD311}"/>
              </a:ext>
            </a:extLst>
          </xdr:cNvPr>
          <xdr:cNvGrpSpPr/>
        </xdr:nvGrpSpPr>
        <xdr:grpSpPr>
          <a:xfrm>
            <a:off x="634367" y="5743319"/>
            <a:ext cx="2531891" cy="202201"/>
            <a:chOff x="707633" y="705314"/>
            <a:chExt cx="2335294" cy="197603"/>
          </a:xfrm>
        </xdr:grpSpPr>
        <xdr:sp macro="" textlink="">
          <xdr:nvSpPr>
            <xdr:cNvPr id="217" name="Rounded Rectangle 33">
              <a:hlinkClick xmlns:r="http://schemas.openxmlformats.org/officeDocument/2006/relationships" r:id="rId18"/>
              <a:extLst>
                <a:ext uri="{FF2B5EF4-FFF2-40B4-BE49-F238E27FC236}">
                  <a16:creationId xmlns:a16="http://schemas.microsoft.com/office/drawing/2014/main" id="{820DF6FB-C1D0-4716-9EDE-D6765901C23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18" name="Round Same Side Corner Rectangle 212">
              <a:extLst>
                <a:ext uri="{FF2B5EF4-FFF2-40B4-BE49-F238E27FC236}">
                  <a16:creationId xmlns:a16="http://schemas.microsoft.com/office/drawing/2014/main" id="{A9C651A2-9909-42FB-B9CB-35BACE8D1C4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2" name="Group 181">
            <a:extLst>
              <a:ext uri="{FF2B5EF4-FFF2-40B4-BE49-F238E27FC236}">
                <a16:creationId xmlns:a16="http://schemas.microsoft.com/office/drawing/2014/main" id="{69947ED8-516C-4318-BF69-528DAC4B5B29}"/>
              </a:ext>
            </a:extLst>
          </xdr:cNvPr>
          <xdr:cNvGrpSpPr/>
        </xdr:nvGrpSpPr>
        <xdr:grpSpPr>
          <a:xfrm>
            <a:off x="634367" y="6013059"/>
            <a:ext cx="2531891" cy="202201"/>
            <a:chOff x="707633" y="705314"/>
            <a:chExt cx="2335294" cy="197603"/>
          </a:xfrm>
        </xdr:grpSpPr>
        <xdr:sp macro="" textlink="">
          <xdr:nvSpPr>
            <xdr:cNvPr id="215" name="Rounded Rectangle 33">
              <a:hlinkClick xmlns:r="http://schemas.openxmlformats.org/officeDocument/2006/relationships" r:id="rId19"/>
              <a:extLst>
                <a:ext uri="{FF2B5EF4-FFF2-40B4-BE49-F238E27FC236}">
                  <a16:creationId xmlns:a16="http://schemas.microsoft.com/office/drawing/2014/main" id="{0917E153-2A03-4ADD-8543-F52A0077104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16" name="Round Same Side Corner Rectangle 212">
              <a:extLst>
                <a:ext uri="{FF2B5EF4-FFF2-40B4-BE49-F238E27FC236}">
                  <a16:creationId xmlns:a16="http://schemas.microsoft.com/office/drawing/2014/main" id="{DAC5673B-5FB5-4DB5-BDDB-B8867F6E271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3" name="Group 182">
            <a:extLst>
              <a:ext uri="{FF2B5EF4-FFF2-40B4-BE49-F238E27FC236}">
                <a16:creationId xmlns:a16="http://schemas.microsoft.com/office/drawing/2014/main" id="{3F383B8D-0A38-4EDC-8D51-A43AF41D1D65}"/>
              </a:ext>
            </a:extLst>
          </xdr:cNvPr>
          <xdr:cNvGrpSpPr/>
        </xdr:nvGrpSpPr>
        <xdr:grpSpPr>
          <a:xfrm>
            <a:off x="634367" y="6282799"/>
            <a:ext cx="2531891" cy="202201"/>
            <a:chOff x="707633" y="705314"/>
            <a:chExt cx="2335294" cy="197603"/>
          </a:xfrm>
        </xdr:grpSpPr>
        <xdr:sp macro="" textlink="">
          <xdr:nvSpPr>
            <xdr:cNvPr id="213" name="Rounded Rectangle 33">
              <a:hlinkClick xmlns:r="http://schemas.openxmlformats.org/officeDocument/2006/relationships" r:id="rId20"/>
              <a:extLst>
                <a:ext uri="{FF2B5EF4-FFF2-40B4-BE49-F238E27FC236}">
                  <a16:creationId xmlns:a16="http://schemas.microsoft.com/office/drawing/2014/main" id="{384B3041-E79F-4F46-AB47-9C0FD3F98DE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4" name="Round Same Side Corner Rectangle 212">
              <a:extLst>
                <a:ext uri="{FF2B5EF4-FFF2-40B4-BE49-F238E27FC236}">
                  <a16:creationId xmlns:a16="http://schemas.microsoft.com/office/drawing/2014/main" id="{A3F49EFD-68B2-4A36-94E0-66F91D9DF13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4" name="Group 183">
            <a:extLst>
              <a:ext uri="{FF2B5EF4-FFF2-40B4-BE49-F238E27FC236}">
                <a16:creationId xmlns:a16="http://schemas.microsoft.com/office/drawing/2014/main" id="{C2FDDE22-F6BE-4F0A-B5BC-0DB23AE12BAF}"/>
              </a:ext>
            </a:extLst>
          </xdr:cNvPr>
          <xdr:cNvGrpSpPr/>
        </xdr:nvGrpSpPr>
        <xdr:grpSpPr>
          <a:xfrm>
            <a:off x="634367" y="6552539"/>
            <a:ext cx="2531891" cy="202201"/>
            <a:chOff x="707633" y="705314"/>
            <a:chExt cx="2335294" cy="197603"/>
          </a:xfrm>
        </xdr:grpSpPr>
        <xdr:sp macro="" textlink="">
          <xdr:nvSpPr>
            <xdr:cNvPr id="211" name="Rounded Rectangle 33">
              <a:hlinkClick xmlns:r="http://schemas.openxmlformats.org/officeDocument/2006/relationships" r:id="rId21"/>
              <a:extLst>
                <a:ext uri="{FF2B5EF4-FFF2-40B4-BE49-F238E27FC236}">
                  <a16:creationId xmlns:a16="http://schemas.microsoft.com/office/drawing/2014/main" id="{E71C914F-A1E2-4320-B299-0276416B52F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2" name="Round Same Side Corner Rectangle 212">
              <a:extLst>
                <a:ext uri="{FF2B5EF4-FFF2-40B4-BE49-F238E27FC236}">
                  <a16:creationId xmlns:a16="http://schemas.microsoft.com/office/drawing/2014/main" id="{5DA23422-A00B-4B98-87B4-DC90142C5AF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5" name="Group 184">
            <a:extLst>
              <a:ext uri="{FF2B5EF4-FFF2-40B4-BE49-F238E27FC236}">
                <a16:creationId xmlns:a16="http://schemas.microsoft.com/office/drawing/2014/main" id="{ADA389D2-3128-41F2-AB11-729B25E31E49}"/>
              </a:ext>
            </a:extLst>
          </xdr:cNvPr>
          <xdr:cNvGrpSpPr/>
        </xdr:nvGrpSpPr>
        <xdr:grpSpPr>
          <a:xfrm>
            <a:off x="634367" y="6822279"/>
            <a:ext cx="2531891" cy="202201"/>
            <a:chOff x="707633" y="705314"/>
            <a:chExt cx="2335294" cy="197603"/>
          </a:xfrm>
        </xdr:grpSpPr>
        <xdr:sp macro="" textlink="">
          <xdr:nvSpPr>
            <xdr:cNvPr id="209" name="Rounded Rectangle 33">
              <a:hlinkClick xmlns:r="http://schemas.openxmlformats.org/officeDocument/2006/relationships" r:id="rId22"/>
              <a:extLst>
                <a:ext uri="{FF2B5EF4-FFF2-40B4-BE49-F238E27FC236}">
                  <a16:creationId xmlns:a16="http://schemas.microsoft.com/office/drawing/2014/main" id="{1557C497-5326-4021-9A4E-3A3FCB8AB5C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0" name="Round Same Side Corner Rectangle 212">
              <a:extLst>
                <a:ext uri="{FF2B5EF4-FFF2-40B4-BE49-F238E27FC236}">
                  <a16:creationId xmlns:a16="http://schemas.microsoft.com/office/drawing/2014/main" id="{0E54F515-E339-46B4-9456-40605C00D88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6" name="Rounded Rectangle 33">
            <a:extLst>
              <a:ext uri="{FF2B5EF4-FFF2-40B4-BE49-F238E27FC236}">
                <a16:creationId xmlns:a16="http://schemas.microsoft.com/office/drawing/2014/main" id="{CAAD45C5-DCF6-4043-BABD-A10A0DC44028}"/>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87" name="Group 186">
            <a:extLst>
              <a:ext uri="{FF2B5EF4-FFF2-40B4-BE49-F238E27FC236}">
                <a16:creationId xmlns:a16="http://schemas.microsoft.com/office/drawing/2014/main" id="{AAFD25FC-CEA3-44C9-B973-F3B35E2FF06E}"/>
              </a:ext>
            </a:extLst>
          </xdr:cNvPr>
          <xdr:cNvGrpSpPr/>
        </xdr:nvGrpSpPr>
        <xdr:grpSpPr>
          <a:xfrm>
            <a:off x="642225" y="7381865"/>
            <a:ext cx="2531891" cy="202201"/>
            <a:chOff x="707633" y="705314"/>
            <a:chExt cx="2335294" cy="197603"/>
          </a:xfrm>
        </xdr:grpSpPr>
        <xdr:sp macro="" textlink="">
          <xdr:nvSpPr>
            <xdr:cNvPr id="207" name="Rounded Rectangle 33">
              <a:hlinkClick xmlns:r="http://schemas.openxmlformats.org/officeDocument/2006/relationships" r:id="rId23"/>
              <a:extLst>
                <a:ext uri="{FF2B5EF4-FFF2-40B4-BE49-F238E27FC236}">
                  <a16:creationId xmlns:a16="http://schemas.microsoft.com/office/drawing/2014/main" id="{950F2214-094E-4C47-8891-C0FE91D5027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08" name="Round Same Side Corner Rectangle 212">
              <a:extLst>
                <a:ext uri="{FF2B5EF4-FFF2-40B4-BE49-F238E27FC236}">
                  <a16:creationId xmlns:a16="http://schemas.microsoft.com/office/drawing/2014/main" id="{E43C6654-7C6E-4317-BC11-C8B081344D2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8" name="Group 187">
            <a:extLst>
              <a:ext uri="{FF2B5EF4-FFF2-40B4-BE49-F238E27FC236}">
                <a16:creationId xmlns:a16="http://schemas.microsoft.com/office/drawing/2014/main" id="{76D40837-3C44-407F-8DCA-D1CE3261B3D6}"/>
              </a:ext>
            </a:extLst>
          </xdr:cNvPr>
          <xdr:cNvGrpSpPr/>
        </xdr:nvGrpSpPr>
        <xdr:grpSpPr>
          <a:xfrm>
            <a:off x="642225" y="7651605"/>
            <a:ext cx="2531891" cy="202201"/>
            <a:chOff x="707633" y="705314"/>
            <a:chExt cx="2335294" cy="197603"/>
          </a:xfrm>
        </xdr:grpSpPr>
        <xdr:sp macro="" textlink="">
          <xdr:nvSpPr>
            <xdr:cNvPr id="205" name="Rounded Rectangle 33">
              <a:hlinkClick xmlns:r="http://schemas.openxmlformats.org/officeDocument/2006/relationships" r:id="rId24"/>
              <a:extLst>
                <a:ext uri="{FF2B5EF4-FFF2-40B4-BE49-F238E27FC236}">
                  <a16:creationId xmlns:a16="http://schemas.microsoft.com/office/drawing/2014/main" id="{49982414-E89B-4F0E-B3F7-9C49A0E8889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06" name="Round Same Side Corner Rectangle 212">
              <a:extLst>
                <a:ext uri="{FF2B5EF4-FFF2-40B4-BE49-F238E27FC236}">
                  <a16:creationId xmlns:a16="http://schemas.microsoft.com/office/drawing/2014/main" id="{82D232B7-1F9E-42A3-B271-F525CBFDCB9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9" name="Group 188">
            <a:extLst>
              <a:ext uri="{FF2B5EF4-FFF2-40B4-BE49-F238E27FC236}">
                <a16:creationId xmlns:a16="http://schemas.microsoft.com/office/drawing/2014/main" id="{06221F3F-184C-4D45-B645-09DA5906C98F}"/>
              </a:ext>
            </a:extLst>
          </xdr:cNvPr>
          <xdr:cNvGrpSpPr/>
        </xdr:nvGrpSpPr>
        <xdr:grpSpPr>
          <a:xfrm>
            <a:off x="634367" y="7921345"/>
            <a:ext cx="2531891" cy="202201"/>
            <a:chOff x="707633" y="705314"/>
            <a:chExt cx="2335294" cy="197603"/>
          </a:xfrm>
        </xdr:grpSpPr>
        <xdr:sp macro="" textlink="">
          <xdr:nvSpPr>
            <xdr:cNvPr id="203" name="Rounded Rectangle 33">
              <a:hlinkClick xmlns:r="http://schemas.openxmlformats.org/officeDocument/2006/relationships" r:id="rId25"/>
              <a:extLst>
                <a:ext uri="{FF2B5EF4-FFF2-40B4-BE49-F238E27FC236}">
                  <a16:creationId xmlns:a16="http://schemas.microsoft.com/office/drawing/2014/main" id="{F692D69B-EDAD-41BA-8D36-753428AB8BF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4" name="Round Same Side Corner Rectangle 212">
              <a:extLst>
                <a:ext uri="{FF2B5EF4-FFF2-40B4-BE49-F238E27FC236}">
                  <a16:creationId xmlns:a16="http://schemas.microsoft.com/office/drawing/2014/main" id="{8E3AE3E1-DF4D-4DEB-9FC4-BF7921B4732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0" name="Rounded Rectangle 33">
            <a:extLst>
              <a:ext uri="{FF2B5EF4-FFF2-40B4-BE49-F238E27FC236}">
                <a16:creationId xmlns:a16="http://schemas.microsoft.com/office/drawing/2014/main" id="{0B5C8943-003B-40F5-B72B-E9F833726ABF}"/>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91" name="Group 190">
            <a:extLst>
              <a:ext uri="{FF2B5EF4-FFF2-40B4-BE49-F238E27FC236}">
                <a16:creationId xmlns:a16="http://schemas.microsoft.com/office/drawing/2014/main" id="{12E18E60-7228-4052-976C-5496FC3377E1}"/>
              </a:ext>
            </a:extLst>
          </xdr:cNvPr>
          <xdr:cNvGrpSpPr/>
        </xdr:nvGrpSpPr>
        <xdr:grpSpPr>
          <a:xfrm>
            <a:off x="634367" y="8500492"/>
            <a:ext cx="2531891" cy="202201"/>
            <a:chOff x="707633" y="705314"/>
            <a:chExt cx="2335294" cy="197603"/>
          </a:xfrm>
        </xdr:grpSpPr>
        <xdr:sp macro="" textlink="">
          <xdr:nvSpPr>
            <xdr:cNvPr id="201" name="Rounded Rectangle 33">
              <a:hlinkClick xmlns:r="http://schemas.openxmlformats.org/officeDocument/2006/relationships" r:id="rId26"/>
              <a:extLst>
                <a:ext uri="{FF2B5EF4-FFF2-40B4-BE49-F238E27FC236}">
                  <a16:creationId xmlns:a16="http://schemas.microsoft.com/office/drawing/2014/main" id="{5213CC5C-88A8-4235-A7DD-063254582FB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2" name="Round Same Side Corner Rectangle 212">
              <a:extLst>
                <a:ext uri="{FF2B5EF4-FFF2-40B4-BE49-F238E27FC236}">
                  <a16:creationId xmlns:a16="http://schemas.microsoft.com/office/drawing/2014/main" id="{FEC5C3CC-FB38-425F-9DAB-264F5551AD9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2" name="Group 191">
            <a:extLst>
              <a:ext uri="{FF2B5EF4-FFF2-40B4-BE49-F238E27FC236}">
                <a16:creationId xmlns:a16="http://schemas.microsoft.com/office/drawing/2014/main" id="{6C5FF1C9-B9CF-45B3-A79A-B1849D336146}"/>
              </a:ext>
            </a:extLst>
          </xdr:cNvPr>
          <xdr:cNvGrpSpPr/>
        </xdr:nvGrpSpPr>
        <xdr:grpSpPr>
          <a:xfrm>
            <a:off x="634367" y="8770227"/>
            <a:ext cx="2531891" cy="202201"/>
            <a:chOff x="707633" y="705314"/>
            <a:chExt cx="2335294" cy="197603"/>
          </a:xfrm>
        </xdr:grpSpPr>
        <xdr:sp macro="" textlink="">
          <xdr:nvSpPr>
            <xdr:cNvPr id="199" name="Rounded Rectangle 33">
              <a:hlinkClick xmlns:r="http://schemas.openxmlformats.org/officeDocument/2006/relationships" r:id="rId27"/>
              <a:extLst>
                <a:ext uri="{FF2B5EF4-FFF2-40B4-BE49-F238E27FC236}">
                  <a16:creationId xmlns:a16="http://schemas.microsoft.com/office/drawing/2014/main" id="{DE5BB1DE-CA31-4556-91D5-DFD9918C3B1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0" name="Round Same Side Corner Rectangle 212">
              <a:extLst>
                <a:ext uri="{FF2B5EF4-FFF2-40B4-BE49-F238E27FC236}">
                  <a16:creationId xmlns:a16="http://schemas.microsoft.com/office/drawing/2014/main" id="{186B4A08-5605-4246-8F1C-059C6C7C282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3" name="Group 192">
            <a:extLst>
              <a:ext uri="{FF2B5EF4-FFF2-40B4-BE49-F238E27FC236}">
                <a16:creationId xmlns:a16="http://schemas.microsoft.com/office/drawing/2014/main" id="{C4E3DF7B-7E7E-45E6-A6ED-7AC513357E6B}"/>
              </a:ext>
            </a:extLst>
          </xdr:cNvPr>
          <xdr:cNvGrpSpPr/>
        </xdr:nvGrpSpPr>
        <xdr:grpSpPr>
          <a:xfrm>
            <a:off x="658349" y="237995"/>
            <a:ext cx="2531891" cy="202201"/>
            <a:chOff x="707633" y="705314"/>
            <a:chExt cx="2335294" cy="197603"/>
          </a:xfrm>
        </xdr:grpSpPr>
        <xdr:sp macro="" textlink="">
          <xdr:nvSpPr>
            <xdr:cNvPr id="197" name="Rounded Rectangle 33">
              <a:hlinkClick xmlns:r="http://schemas.openxmlformats.org/officeDocument/2006/relationships" r:id="rId28"/>
              <a:extLst>
                <a:ext uri="{FF2B5EF4-FFF2-40B4-BE49-F238E27FC236}">
                  <a16:creationId xmlns:a16="http://schemas.microsoft.com/office/drawing/2014/main" id="{3BBD8EBD-98CE-4FD1-91FA-D99CB5149D1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198" name="Round Same Side Corner Rectangle 212">
              <a:extLst>
                <a:ext uri="{FF2B5EF4-FFF2-40B4-BE49-F238E27FC236}">
                  <a16:creationId xmlns:a16="http://schemas.microsoft.com/office/drawing/2014/main" id="{FA472236-2345-40DC-899B-ED50700ABE0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4" name="Group 193">
            <a:extLst>
              <a:ext uri="{FF2B5EF4-FFF2-40B4-BE49-F238E27FC236}">
                <a16:creationId xmlns:a16="http://schemas.microsoft.com/office/drawing/2014/main" id="{CDEB99DF-C13D-4677-8302-16EB2935ADA1}"/>
              </a:ext>
            </a:extLst>
          </xdr:cNvPr>
          <xdr:cNvGrpSpPr/>
        </xdr:nvGrpSpPr>
        <xdr:grpSpPr>
          <a:xfrm>
            <a:off x="658349" y="507735"/>
            <a:ext cx="2531891" cy="202201"/>
            <a:chOff x="707633" y="705314"/>
            <a:chExt cx="2335294" cy="197603"/>
          </a:xfrm>
        </xdr:grpSpPr>
        <xdr:sp macro="" textlink="">
          <xdr:nvSpPr>
            <xdr:cNvPr id="195" name="Rounded Rectangle 33">
              <a:hlinkClick xmlns:r="http://schemas.openxmlformats.org/officeDocument/2006/relationships" r:id="rId29"/>
              <a:extLst>
                <a:ext uri="{FF2B5EF4-FFF2-40B4-BE49-F238E27FC236}">
                  <a16:creationId xmlns:a16="http://schemas.microsoft.com/office/drawing/2014/main" id="{7C2B0898-6CF9-4DAB-903C-4783ECC6DB3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96" name="Round Same Side Corner Rectangle 212">
              <a:extLst>
                <a:ext uri="{FF2B5EF4-FFF2-40B4-BE49-F238E27FC236}">
                  <a16:creationId xmlns:a16="http://schemas.microsoft.com/office/drawing/2014/main" id="{A7357FB8-7CD8-4820-B2FE-C9E38B6EE36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11598</xdr:colOff>
      <xdr:row>4</xdr:row>
      <xdr:rowOff>23634</xdr:rowOff>
    </xdr:from>
    <xdr:to>
      <xdr:col>7</xdr:col>
      <xdr:colOff>566780</xdr:colOff>
      <xdr:row>6</xdr:row>
      <xdr:rowOff>147709</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0035" y="198806"/>
          <a:ext cx="538672" cy="545883"/>
        </a:xfrm>
        <a:prstGeom prst="rect">
          <a:avLst/>
        </a:prstGeom>
      </xdr:spPr>
    </xdr:pic>
    <xdr:clientData/>
  </xdr:twoCellAnchor>
  <xdr:twoCellAnchor editAs="oneCell">
    <xdr:from>
      <xdr:col>7</xdr:col>
      <xdr:colOff>506066</xdr:colOff>
      <xdr:row>4</xdr:row>
      <xdr:rowOff>13722</xdr:rowOff>
    </xdr:from>
    <xdr:to>
      <xdr:col>8</xdr:col>
      <xdr:colOff>33628</xdr:colOff>
      <xdr:row>6</xdr:row>
      <xdr:rowOff>147957</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84503" y="188894"/>
          <a:ext cx="547620" cy="550963"/>
        </a:xfrm>
        <a:prstGeom prst="rect">
          <a:avLst/>
        </a:prstGeom>
      </xdr:spPr>
    </xdr:pic>
    <xdr:clientData/>
  </xdr:twoCellAnchor>
  <xdr:twoCellAnchor editAs="oneCell">
    <xdr:from>
      <xdr:col>7</xdr:col>
      <xdr:colOff>1008118</xdr:colOff>
      <xdr:row>4</xdr:row>
      <xdr:rowOff>13459</xdr:rowOff>
    </xdr:from>
    <xdr:to>
      <xdr:col>8</xdr:col>
      <xdr:colOff>529578</xdr:colOff>
      <xdr:row>6</xdr:row>
      <xdr:rowOff>148964</xdr:rowOff>
    </xdr:to>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86555" y="188631"/>
          <a:ext cx="541518" cy="549693"/>
        </a:xfrm>
        <a:prstGeom prst="rect">
          <a:avLst/>
        </a:prstGeom>
      </xdr:spPr>
    </xdr:pic>
    <xdr:clientData/>
  </xdr:twoCellAnchor>
  <xdr:twoCellAnchor editAs="oneCell">
    <xdr:from>
      <xdr:col>8</xdr:col>
      <xdr:colOff>543480</xdr:colOff>
      <xdr:row>4</xdr:row>
      <xdr:rowOff>11809</xdr:rowOff>
    </xdr:from>
    <xdr:to>
      <xdr:col>9</xdr:col>
      <xdr:colOff>73195</xdr:colOff>
      <xdr:row>6</xdr:row>
      <xdr:rowOff>149219</xdr:rowOff>
    </xdr:to>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4"/>
        <a:stretch>
          <a:fillRect/>
        </a:stretch>
      </xdr:blipFill>
      <xdr:spPr>
        <a:xfrm>
          <a:off x="8449595" y="186981"/>
          <a:ext cx="541518" cy="549693"/>
        </a:xfrm>
        <a:prstGeom prst="rect">
          <a:avLst/>
        </a:prstGeom>
      </xdr:spPr>
    </xdr:pic>
    <xdr:clientData/>
  </xdr:twoCellAnchor>
  <xdr:twoCellAnchor editAs="oneCell">
    <xdr:from>
      <xdr:col>0</xdr:col>
      <xdr:colOff>239486</xdr:colOff>
      <xdr:row>0</xdr:row>
      <xdr:rowOff>97971</xdr:rowOff>
    </xdr:from>
    <xdr:to>
      <xdr:col>4</xdr:col>
      <xdr:colOff>339849</xdr:colOff>
      <xdr:row>3</xdr:row>
      <xdr:rowOff>117293</xdr:rowOff>
    </xdr:to>
    <xdr:pic>
      <xdr:nvPicPr>
        <xdr:cNvPr id="383" name="Picture 82">
          <a:hlinkClick xmlns:r="http://schemas.openxmlformats.org/officeDocument/2006/relationships" r:id="rId5"/>
          <a:extLst>
            <a:ext uri="{FF2B5EF4-FFF2-40B4-BE49-F238E27FC236}">
              <a16:creationId xmlns:a16="http://schemas.microsoft.com/office/drawing/2014/main" id="{F13A5007-7649-4DC8-BA99-E1E5020C64F7}"/>
            </a:ext>
          </a:extLst>
        </xdr:cNvPr>
        <xdr:cNvPicPr>
          <a:picLocks noChangeAspect="1"/>
        </xdr:cNvPicPr>
      </xdr:nvPicPr>
      <xdr:blipFill>
        <a:blip xmlns:r="http://schemas.openxmlformats.org/officeDocument/2006/relationships" r:embed="rId6"/>
        <a:stretch>
          <a:fillRect/>
        </a:stretch>
      </xdr:blipFill>
      <xdr:spPr>
        <a:xfrm>
          <a:off x="239486" y="97971"/>
          <a:ext cx="2434623" cy="522242"/>
        </a:xfrm>
        <a:prstGeom prst="rect">
          <a:avLst/>
        </a:prstGeom>
      </xdr:spPr>
    </xdr:pic>
    <xdr:clientData/>
  </xdr:twoCellAnchor>
  <xdr:twoCellAnchor>
    <xdr:from>
      <xdr:col>24</xdr:col>
      <xdr:colOff>489856</xdr:colOff>
      <xdr:row>1</xdr:row>
      <xdr:rowOff>119743</xdr:rowOff>
    </xdr:from>
    <xdr:to>
      <xdr:col>26</xdr:col>
      <xdr:colOff>672821</xdr:colOff>
      <xdr:row>2</xdr:row>
      <xdr:rowOff>156600</xdr:rowOff>
    </xdr:to>
    <xdr:sp macro="" textlink="">
      <xdr:nvSpPr>
        <xdr:cNvPr id="385" name="Rounded Rectangle 14">
          <a:hlinkClick xmlns:r="http://schemas.openxmlformats.org/officeDocument/2006/relationships" r:id="rId7"/>
          <a:extLst>
            <a:ext uri="{FF2B5EF4-FFF2-40B4-BE49-F238E27FC236}">
              <a16:creationId xmlns:a16="http://schemas.microsoft.com/office/drawing/2014/main" id="{B9B8C8FA-972F-419A-937C-1988327A52B0}"/>
            </a:ext>
          </a:extLst>
        </xdr:cNvPr>
        <xdr:cNvSpPr/>
      </xdr:nvSpPr>
      <xdr:spPr bwMode="auto">
        <a:xfrm>
          <a:off x="25069799" y="293914"/>
          <a:ext cx="2349222" cy="21102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0</xdr:col>
      <xdr:colOff>101600</xdr:colOff>
      <xdr:row>8</xdr:row>
      <xdr:rowOff>0</xdr:rowOff>
    </xdr:from>
    <xdr:to>
      <xdr:col>5</xdr:col>
      <xdr:colOff>258898</xdr:colOff>
      <xdr:row>57</xdr:row>
      <xdr:rowOff>197394</xdr:rowOff>
    </xdr:to>
    <xdr:grpSp>
      <xdr:nvGrpSpPr>
        <xdr:cNvPr id="164" name="Group 163">
          <a:extLst>
            <a:ext uri="{FF2B5EF4-FFF2-40B4-BE49-F238E27FC236}">
              <a16:creationId xmlns:a16="http://schemas.microsoft.com/office/drawing/2014/main" id="{693EDABD-CE7F-434E-ABC4-B1C3647A7E5F}"/>
            </a:ext>
          </a:extLst>
        </xdr:cNvPr>
        <xdr:cNvGrpSpPr/>
      </xdr:nvGrpSpPr>
      <xdr:grpSpPr>
        <a:xfrm>
          <a:off x="99060" y="1480457"/>
          <a:ext cx="3173911" cy="8722178"/>
          <a:chOff x="478366" y="237995"/>
          <a:chExt cx="2951083" cy="8734433"/>
        </a:xfrm>
      </xdr:grpSpPr>
      <xdr:grpSp>
        <xdr:nvGrpSpPr>
          <xdr:cNvPr id="165" name="Group 164">
            <a:extLst>
              <a:ext uri="{FF2B5EF4-FFF2-40B4-BE49-F238E27FC236}">
                <a16:creationId xmlns:a16="http://schemas.microsoft.com/office/drawing/2014/main" id="{41A5121E-8817-4AC0-B982-BB563C4E3AE9}"/>
              </a:ext>
            </a:extLst>
          </xdr:cNvPr>
          <xdr:cNvGrpSpPr/>
        </xdr:nvGrpSpPr>
        <xdr:grpSpPr>
          <a:xfrm>
            <a:off x="658349" y="1069224"/>
            <a:ext cx="2531891" cy="202201"/>
            <a:chOff x="707633" y="705314"/>
            <a:chExt cx="2335294" cy="197603"/>
          </a:xfrm>
        </xdr:grpSpPr>
        <xdr:sp macro="" textlink="">
          <xdr:nvSpPr>
            <xdr:cNvPr id="243" name="Rounded Rectangle 33">
              <a:hlinkClick xmlns:r="http://schemas.openxmlformats.org/officeDocument/2006/relationships" r:id="rId8"/>
              <a:extLst>
                <a:ext uri="{FF2B5EF4-FFF2-40B4-BE49-F238E27FC236}">
                  <a16:creationId xmlns:a16="http://schemas.microsoft.com/office/drawing/2014/main" id="{CEF28408-5484-419C-BE86-0535EDDF30C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4" name="Round Same Side Corner Rectangle 212">
              <a:extLst>
                <a:ext uri="{FF2B5EF4-FFF2-40B4-BE49-F238E27FC236}">
                  <a16:creationId xmlns:a16="http://schemas.microsoft.com/office/drawing/2014/main" id="{8AEB3A99-107E-4FE8-B6A5-EEFD00B16A6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6" name="Group 165">
            <a:extLst>
              <a:ext uri="{FF2B5EF4-FFF2-40B4-BE49-F238E27FC236}">
                <a16:creationId xmlns:a16="http://schemas.microsoft.com/office/drawing/2014/main" id="{B8163A24-8B15-4C76-99B6-74D861E8723E}"/>
              </a:ext>
            </a:extLst>
          </xdr:cNvPr>
          <xdr:cNvGrpSpPr/>
        </xdr:nvGrpSpPr>
        <xdr:grpSpPr>
          <a:xfrm>
            <a:off x="658349" y="1338964"/>
            <a:ext cx="2531891" cy="202201"/>
            <a:chOff x="707633" y="705314"/>
            <a:chExt cx="2335294" cy="197603"/>
          </a:xfrm>
        </xdr:grpSpPr>
        <xdr:sp macro="" textlink="">
          <xdr:nvSpPr>
            <xdr:cNvPr id="241" name="Rounded Rectangle 33">
              <a:hlinkClick xmlns:r="http://schemas.openxmlformats.org/officeDocument/2006/relationships" r:id="rId9"/>
              <a:extLst>
                <a:ext uri="{FF2B5EF4-FFF2-40B4-BE49-F238E27FC236}">
                  <a16:creationId xmlns:a16="http://schemas.microsoft.com/office/drawing/2014/main" id="{4DE7AA5B-AE49-4C4A-9871-7DD1ED9A09A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2" name="Round Same Side Corner Rectangle 212">
              <a:extLst>
                <a:ext uri="{FF2B5EF4-FFF2-40B4-BE49-F238E27FC236}">
                  <a16:creationId xmlns:a16="http://schemas.microsoft.com/office/drawing/2014/main" id="{5D1070C5-95A3-441E-AECC-1E1F69A59F0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7" name="Group 166">
            <a:extLst>
              <a:ext uri="{FF2B5EF4-FFF2-40B4-BE49-F238E27FC236}">
                <a16:creationId xmlns:a16="http://schemas.microsoft.com/office/drawing/2014/main" id="{FA995219-E205-4F4E-8FB0-2BD4CCB3C9D9}"/>
              </a:ext>
            </a:extLst>
          </xdr:cNvPr>
          <xdr:cNvGrpSpPr/>
        </xdr:nvGrpSpPr>
        <xdr:grpSpPr>
          <a:xfrm>
            <a:off x="658349" y="1608704"/>
            <a:ext cx="2531891" cy="202201"/>
            <a:chOff x="707633" y="705314"/>
            <a:chExt cx="2335294" cy="197603"/>
          </a:xfrm>
        </xdr:grpSpPr>
        <xdr:sp macro="" textlink="">
          <xdr:nvSpPr>
            <xdr:cNvPr id="239" name="Rounded Rectangle 33">
              <a:hlinkClick xmlns:r="http://schemas.openxmlformats.org/officeDocument/2006/relationships" r:id="rId10"/>
              <a:extLst>
                <a:ext uri="{FF2B5EF4-FFF2-40B4-BE49-F238E27FC236}">
                  <a16:creationId xmlns:a16="http://schemas.microsoft.com/office/drawing/2014/main" id="{D0A0190E-E78B-43BF-9DF8-BDDC2848729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40" name="Round Same Side Corner Rectangle 212">
              <a:extLst>
                <a:ext uri="{FF2B5EF4-FFF2-40B4-BE49-F238E27FC236}">
                  <a16:creationId xmlns:a16="http://schemas.microsoft.com/office/drawing/2014/main" id="{6968E933-FBB7-438E-BD2C-0887AFA8A59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8" name="Group 167">
            <a:extLst>
              <a:ext uri="{FF2B5EF4-FFF2-40B4-BE49-F238E27FC236}">
                <a16:creationId xmlns:a16="http://schemas.microsoft.com/office/drawing/2014/main" id="{87CE574F-04E9-4B46-A96F-CE1DC4D11551}"/>
              </a:ext>
            </a:extLst>
          </xdr:cNvPr>
          <xdr:cNvGrpSpPr/>
        </xdr:nvGrpSpPr>
        <xdr:grpSpPr>
          <a:xfrm>
            <a:off x="658349" y="1878444"/>
            <a:ext cx="2531891" cy="202201"/>
            <a:chOff x="707633" y="705314"/>
            <a:chExt cx="2335294" cy="197603"/>
          </a:xfrm>
        </xdr:grpSpPr>
        <xdr:sp macro="" textlink="">
          <xdr:nvSpPr>
            <xdr:cNvPr id="237" name="Rounded Rectangle 33">
              <a:hlinkClick xmlns:r="http://schemas.openxmlformats.org/officeDocument/2006/relationships" r:id="rId11"/>
              <a:extLst>
                <a:ext uri="{FF2B5EF4-FFF2-40B4-BE49-F238E27FC236}">
                  <a16:creationId xmlns:a16="http://schemas.microsoft.com/office/drawing/2014/main" id="{30FAE4DD-8DA1-4B59-ADD6-1294CFCA4CC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38" name="Round Same Side Corner Rectangle 212">
              <a:extLst>
                <a:ext uri="{FF2B5EF4-FFF2-40B4-BE49-F238E27FC236}">
                  <a16:creationId xmlns:a16="http://schemas.microsoft.com/office/drawing/2014/main" id="{6536D324-E630-4C7B-B1C0-3FAA4C609DB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9" name="Rounded Rectangle 33">
            <a:extLst>
              <a:ext uri="{FF2B5EF4-FFF2-40B4-BE49-F238E27FC236}">
                <a16:creationId xmlns:a16="http://schemas.microsoft.com/office/drawing/2014/main" id="{4A5C39D7-A668-4046-BD0E-681622EE6DFA}"/>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70" name="Rounded Rectangle 33">
            <a:extLst>
              <a:ext uri="{FF2B5EF4-FFF2-40B4-BE49-F238E27FC236}">
                <a16:creationId xmlns:a16="http://schemas.microsoft.com/office/drawing/2014/main" id="{906C7EE2-A5C3-4D71-961E-D887459646C9}"/>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71" name="Group 170">
            <a:extLst>
              <a:ext uri="{FF2B5EF4-FFF2-40B4-BE49-F238E27FC236}">
                <a16:creationId xmlns:a16="http://schemas.microsoft.com/office/drawing/2014/main" id="{9AEE734C-1FED-4884-B2E7-355E807A6DE2}"/>
              </a:ext>
            </a:extLst>
          </xdr:cNvPr>
          <xdr:cNvGrpSpPr/>
        </xdr:nvGrpSpPr>
        <xdr:grpSpPr>
          <a:xfrm>
            <a:off x="658349" y="2457591"/>
            <a:ext cx="2531891" cy="202201"/>
            <a:chOff x="707633" y="705314"/>
            <a:chExt cx="2335294" cy="197603"/>
          </a:xfrm>
        </xdr:grpSpPr>
        <xdr:sp macro="" textlink="">
          <xdr:nvSpPr>
            <xdr:cNvPr id="235" name="Rounded Rectangle 33">
              <a:hlinkClick xmlns:r="http://schemas.openxmlformats.org/officeDocument/2006/relationships" r:id="rId12"/>
              <a:extLst>
                <a:ext uri="{FF2B5EF4-FFF2-40B4-BE49-F238E27FC236}">
                  <a16:creationId xmlns:a16="http://schemas.microsoft.com/office/drawing/2014/main" id="{55FD9F1D-3BA1-42CF-B6AF-58039B0BEE5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6" name="Round Same Side Corner Rectangle 212">
              <a:extLst>
                <a:ext uri="{FF2B5EF4-FFF2-40B4-BE49-F238E27FC236}">
                  <a16:creationId xmlns:a16="http://schemas.microsoft.com/office/drawing/2014/main" id="{6E0F7E2A-768D-4840-92FC-D0D8F13D937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2" name="Group 171">
            <a:extLst>
              <a:ext uri="{FF2B5EF4-FFF2-40B4-BE49-F238E27FC236}">
                <a16:creationId xmlns:a16="http://schemas.microsoft.com/office/drawing/2014/main" id="{9523A7FA-B720-46CA-B72A-3AAE91F7A971}"/>
              </a:ext>
            </a:extLst>
          </xdr:cNvPr>
          <xdr:cNvGrpSpPr/>
        </xdr:nvGrpSpPr>
        <xdr:grpSpPr>
          <a:xfrm>
            <a:off x="658349" y="2727331"/>
            <a:ext cx="2531891" cy="202201"/>
            <a:chOff x="707633" y="705314"/>
            <a:chExt cx="2335294" cy="197603"/>
          </a:xfrm>
        </xdr:grpSpPr>
        <xdr:sp macro="" textlink="">
          <xdr:nvSpPr>
            <xdr:cNvPr id="233" name="Rounded Rectangle 33">
              <a:hlinkClick xmlns:r="http://schemas.openxmlformats.org/officeDocument/2006/relationships" r:id="rId13"/>
              <a:extLst>
                <a:ext uri="{FF2B5EF4-FFF2-40B4-BE49-F238E27FC236}">
                  <a16:creationId xmlns:a16="http://schemas.microsoft.com/office/drawing/2014/main" id="{7AC8175A-7698-43B3-ABE2-C3FD7F1C7DB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4" name="Round Same Side Corner Rectangle 212">
              <a:extLst>
                <a:ext uri="{FF2B5EF4-FFF2-40B4-BE49-F238E27FC236}">
                  <a16:creationId xmlns:a16="http://schemas.microsoft.com/office/drawing/2014/main" id="{5D82D387-D2FB-462D-8117-12DF5046B40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3" name="Rounded Rectangle 33">
            <a:extLst>
              <a:ext uri="{FF2B5EF4-FFF2-40B4-BE49-F238E27FC236}">
                <a16:creationId xmlns:a16="http://schemas.microsoft.com/office/drawing/2014/main" id="{52FC9C92-F092-4BD6-BAD2-5633D701D505}"/>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4" name="Group 173">
            <a:extLst>
              <a:ext uri="{FF2B5EF4-FFF2-40B4-BE49-F238E27FC236}">
                <a16:creationId xmlns:a16="http://schemas.microsoft.com/office/drawing/2014/main" id="{D28980F5-6625-48AE-95D8-D53FB05ED918}"/>
              </a:ext>
            </a:extLst>
          </xdr:cNvPr>
          <xdr:cNvGrpSpPr/>
        </xdr:nvGrpSpPr>
        <xdr:grpSpPr>
          <a:xfrm>
            <a:off x="639001" y="4113665"/>
            <a:ext cx="2531891" cy="202201"/>
            <a:chOff x="707633" y="705314"/>
            <a:chExt cx="2335294" cy="197603"/>
          </a:xfrm>
        </xdr:grpSpPr>
        <xdr:sp macro="" textlink="">
          <xdr:nvSpPr>
            <xdr:cNvPr id="231" name="Rounded Rectangle 33">
              <a:hlinkClick xmlns:r="http://schemas.openxmlformats.org/officeDocument/2006/relationships" r:id="rId14"/>
              <a:extLst>
                <a:ext uri="{FF2B5EF4-FFF2-40B4-BE49-F238E27FC236}">
                  <a16:creationId xmlns:a16="http://schemas.microsoft.com/office/drawing/2014/main" id="{BD08C1FE-960E-4B46-9977-5D370340CD4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2" name="Round Same Side Corner Rectangle 212">
              <a:extLst>
                <a:ext uri="{FF2B5EF4-FFF2-40B4-BE49-F238E27FC236}">
                  <a16:creationId xmlns:a16="http://schemas.microsoft.com/office/drawing/2014/main" id="{1F901C08-2165-4041-ABD0-F5890E04405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5" name="Rounded Rectangle 33">
            <a:extLst>
              <a:ext uri="{FF2B5EF4-FFF2-40B4-BE49-F238E27FC236}">
                <a16:creationId xmlns:a16="http://schemas.microsoft.com/office/drawing/2014/main" id="{547822A0-6D93-4FB6-AA4D-7F91E4395AD4}"/>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6" name="Group 175">
            <a:extLst>
              <a:ext uri="{FF2B5EF4-FFF2-40B4-BE49-F238E27FC236}">
                <a16:creationId xmlns:a16="http://schemas.microsoft.com/office/drawing/2014/main" id="{1ED1BD61-5F8F-4628-B9A4-47EEBC064AC7}"/>
              </a:ext>
            </a:extLst>
          </xdr:cNvPr>
          <xdr:cNvGrpSpPr/>
        </xdr:nvGrpSpPr>
        <xdr:grpSpPr>
          <a:xfrm>
            <a:off x="634367" y="4643273"/>
            <a:ext cx="2531891" cy="202201"/>
            <a:chOff x="707633" y="705314"/>
            <a:chExt cx="2335294" cy="197603"/>
          </a:xfrm>
        </xdr:grpSpPr>
        <xdr:sp macro="" textlink="">
          <xdr:nvSpPr>
            <xdr:cNvPr id="229" name="Rounded Rectangle 33">
              <a:hlinkClick xmlns:r="http://schemas.openxmlformats.org/officeDocument/2006/relationships" r:id="rId15"/>
              <a:extLst>
                <a:ext uri="{FF2B5EF4-FFF2-40B4-BE49-F238E27FC236}">
                  <a16:creationId xmlns:a16="http://schemas.microsoft.com/office/drawing/2014/main" id="{442DB6F1-6739-46BA-91EC-7060A2131D7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30" name="Round Same Side Corner Rectangle 212">
              <a:extLst>
                <a:ext uri="{FF2B5EF4-FFF2-40B4-BE49-F238E27FC236}">
                  <a16:creationId xmlns:a16="http://schemas.microsoft.com/office/drawing/2014/main" id="{CF1717D9-9B8D-4C7F-BCDD-CE32EFA174D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7" name="Group 176">
            <a:extLst>
              <a:ext uri="{FF2B5EF4-FFF2-40B4-BE49-F238E27FC236}">
                <a16:creationId xmlns:a16="http://schemas.microsoft.com/office/drawing/2014/main" id="{6E1F6F02-7657-47C1-8A16-17004CE4FD07}"/>
              </a:ext>
            </a:extLst>
          </xdr:cNvPr>
          <xdr:cNvGrpSpPr/>
        </xdr:nvGrpSpPr>
        <xdr:grpSpPr>
          <a:xfrm>
            <a:off x="634367" y="4913013"/>
            <a:ext cx="2531891" cy="202201"/>
            <a:chOff x="707633" y="705314"/>
            <a:chExt cx="2335294" cy="197603"/>
          </a:xfrm>
        </xdr:grpSpPr>
        <xdr:sp macro="" textlink="">
          <xdr:nvSpPr>
            <xdr:cNvPr id="227" name="Rounded Rectangle 33">
              <a:hlinkClick xmlns:r="http://schemas.openxmlformats.org/officeDocument/2006/relationships" r:id="rId16"/>
              <a:extLst>
                <a:ext uri="{FF2B5EF4-FFF2-40B4-BE49-F238E27FC236}">
                  <a16:creationId xmlns:a16="http://schemas.microsoft.com/office/drawing/2014/main" id="{86B77379-FA5E-48B7-B319-C624DB51008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28" name="Round Same Side Corner Rectangle 212">
              <a:extLst>
                <a:ext uri="{FF2B5EF4-FFF2-40B4-BE49-F238E27FC236}">
                  <a16:creationId xmlns:a16="http://schemas.microsoft.com/office/drawing/2014/main" id="{1A02AA86-12CF-4E36-B9B4-2D3DEDC825C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8" name="Group 177">
            <a:extLst>
              <a:ext uri="{FF2B5EF4-FFF2-40B4-BE49-F238E27FC236}">
                <a16:creationId xmlns:a16="http://schemas.microsoft.com/office/drawing/2014/main" id="{147319BE-B9BC-4BA0-8A7E-B5E981772842}"/>
              </a:ext>
            </a:extLst>
          </xdr:cNvPr>
          <xdr:cNvGrpSpPr/>
        </xdr:nvGrpSpPr>
        <xdr:grpSpPr>
          <a:xfrm>
            <a:off x="638306" y="5182753"/>
            <a:ext cx="2531891" cy="202201"/>
            <a:chOff x="707633" y="705314"/>
            <a:chExt cx="2335294" cy="197603"/>
          </a:xfrm>
        </xdr:grpSpPr>
        <xdr:sp macro="" textlink="">
          <xdr:nvSpPr>
            <xdr:cNvPr id="225" name="Rounded Rectangle 33">
              <a:hlinkClick xmlns:r="http://schemas.openxmlformats.org/officeDocument/2006/relationships" r:id="rId17"/>
              <a:extLst>
                <a:ext uri="{FF2B5EF4-FFF2-40B4-BE49-F238E27FC236}">
                  <a16:creationId xmlns:a16="http://schemas.microsoft.com/office/drawing/2014/main" id="{4958F3D6-46E6-49C6-874F-3BA93C50A10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6" name="Round Same Side Corner Rectangle 212">
              <a:extLst>
                <a:ext uri="{FF2B5EF4-FFF2-40B4-BE49-F238E27FC236}">
                  <a16:creationId xmlns:a16="http://schemas.microsoft.com/office/drawing/2014/main" id="{C0F25EB0-41B6-44C3-A33E-3D47A2FD840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9" name="Group 178">
            <a:extLst>
              <a:ext uri="{FF2B5EF4-FFF2-40B4-BE49-F238E27FC236}">
                <a16:creationId xmlns:a16="http://schemas.microsoft.com/office/drawing/2014/main" id="{7D4A603D-7D53-4F60-AEDF-02C4A152DC33}"/>
              </a:ext>
            </a:extLst>
          </xdr:cNvPr>
          <xdr:cNvGrpSpPr/>
        </xdr:nvGrpSpPr>
        <xdr:grpSpPr>
          <a:xfrm>
            <a:off x="658349" y="2997071"/>
            <a:ext cx="2531891" cy="202201"/>
            <a:chOff x="707633" y="705314"/>
            <a:chExt cx="2335294" cy="197603"/>
          </a:xfrm>
        </xdr:grpSpPr>
        <xdr:sp macro="" textlink="">
          <xdr:nvSpPr>
            <xdr:cNvPr id="223" name="Rounded Rectangle 33">
              <a:hlinkClick xmlns:r="http://schemas.openxmlformats.org/officeDocument/2006/relationships" r:id="rId18"/>
              <a:extLst>
                <a:ext uri="{FF2B5EF4-FFF2-40B4-BE49-F238E27FC236}">
                  <a16:creationId xmlns:a16="http://schemas.microsoft.com/office/drawing/2014/main" id="{B665F8B3-158E-4D06-A3E3-945E99466AE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4" name="Round Same Side Corner Rectangle 212">
              <a:extLst>
                <a:ext uri="{FF2B5EF4-FFF2-40B4-BE49-F238E27FC236}">
                  <a16:creationId xmlns:a16="http://schemas.microsoft.com/office/drawing/2014/main" id="{8C84D647-DCC5-4565-8061-93A4370F1BF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0" name="Rounded Rectangle 33">
            <a:extLst>
              <a:ext uri="{FF2B5EF4-FFF2-40B4-BE49-F238E27FC236}">
                <a16:creationId xmlns:a16="http://schemas.microsoft.com/office/drawing/2014/main" id="{1471ACB3-F20B-4A91-842A-E700FE7EF109}"/>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81" name="Group 180">
            <a:extLst>
              <a:ext uri="{FF2B5EF4-FFF2-40B4-BE49-F238E27FC236}">
                <a16:creationId xmlns:a16="http://schemas.microsoft.com/office/drawing/2014/main" id="{2EE14762-A66A-4C5A-939A-E18652FD95FA}"/>
              </a:ext>
            </a:extLst>
          </xdr:cNvPr>
          <xdr:cNvGrpSpPr/>
        </xdr:nvGrpSpPr>
        <xdr:grpSpPr>
          <a:xfrm>
            <a:off x="659464" y="3555368"/>
            <a:ext cx="2531891" cy="202201"/>
            <a:chOff x="707633" y="705314"/>
            <a:chExt cx="2335294" cy="197603"/>
          </a:xfrm>
        </xdr:grpSpPr>
        <xdr:sp macro="" textlink="">
          <xdr:nvSpPr>
            <xdr:cNvPr id="221" name="Rounded Rectangle 33">
              <a:hlinkClick xmlns:r="http://schemas.openxmlformats.org/officeDocument/2006/relationships" r:id="rId19"/>
              <a:extLst>
                <a:ext uri="{FF2B5EF4-FFF2-40B4-BE49-F238E27FC236}">
                  <a16:creationId xmlns:a16="http://schemas.microsoft.com/office/drawing/2014/main" id="{6B228B15-9371-41E1-B4A4-43C46CF9748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2" name="Round Same Side Corner Rectangle 212">
              <a:extLst>
                <a:ext uri="{FF2B5EF4-FFF2-40B4-BE49-F238E27FC236}">
                  <a16:creationId xmlns:a16="http://schemas.microsoft.com/office/drawing/2014/main" id="{26C1FA08-7BDA-4F44-BCAD-F49C40FC893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2" name="Rounded Rectangle 33">
            <a:extLst>
              <a:ext uri="{FF2B5EF4-FFF2-40B4-BE49-F238E27FC236}">
                <a16:creationId xmlns:a16="http://schemas.microsoft.com/office/drawing/2014/main" id="{21A1E72C-0BA9-4388-9E6C-EB11F0D31309}"/>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83" name="Group 182">
            <a:extLst>
              <a:ext uri="{FF2B5EF4-FFF2-40B4-BE49-F238E27FC236}">
                <a16:creationId xmlns:a16="http://schemas.microsoft.com/office/drawing/2014/main" id="{4BE25C42-FB6C-4AB4-B60A-AA4A0317C4D3}"/>
              </a:ext>
            </a:extLst>
          </xdr:cNvPr>
          <xdr:cNvGrpSpPr/>
        </xdr:nvGrpSpPr>
        <xdr:grpSpPr>
          <a:xfrm>
            <a:off x="634367" y="5743319"/>
            <a:ext cx="2531891" cy="202201"/>
            <a:chOff x="707633" y="705314"/>
            <a:chExt cx="2335294" cy="197603"/>
          </a:xfrm>
        </xdr:grpSpPr>
        <xdr:sp macro="" textlink="">
          <xdr:nvSpPr>
            <xdr:cNvPr id="219" name="Rounded Rectangle 33">
              <a:hlinkClick xmlns:r="http://schemas.openxmlformats.org/officeDocument/2006/relationships" r:id="rId20"/>
              <a:extLst>
                <a:ext uri="{FF2B5EF4-FFF2-40B4-BE49-F238E27FC236}">
                  <a16:creationId xmlns:a16="http://schemas.microsoft.com/office/drawing/2014/main" id="{FC646E1C-B192-4403-912F-CCFFEE69D4B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20" name="Round Same Side Corner Rectangle 212">
              <a:extLst>
                <a:ext uri="{FF2B5EF4-FFF2-40B4-BE49-F238E27FC236}">
                  <a16:creationId xmlns:a16="http://schemas.microsoft.com/office/drawing/2014/main" id="{02F68CB2-C607-4F50-8724-8FF823AB799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4" name="Group 183">
            <a:extLst>
              <a:ext uri="{FF2B5EF4-FFF2-40B4-BE49-F238E27FC236}">
                <a16:creationId xmlns:a16="http://schemas.microsoft.com/office/drawing/2014/main" id="{EBB7049D-411C-47A8-8D42-92932ECDCE47}"/>
              </a:ext>
            </a:extLst>
          </xdr:cNvPr>
          <xdr:cNvGrpSpPr/>
        </xdr:nvGrpSpPr>
        <xdr:grpSpPr>
          <a:xfrm>
            <a:off x="634367" y="6013059"/>
            <a:ext cx="2531891" cy="202201"/>
            <a:chOff x="707633" y="705314"/>
            <a:chExt cx="2335294" cy="197603"/>
          </a:xfrm>
        </xdr:grpSpPr>
        <xdr:sp macro="" textlink="">
          <xdr:nvSpPr>
            <xdr:cNvPr id="217" name="Rounded Rectangle 33">
              <a:hlinkClick xmlns:r="http://schemas.openxmlformats.org/officeDocument/2006/relationships" r:id="rId21"/>
              <a:extLst>
                <a:ext uri="{FF2B5EF4-FFF2-40B4-BE49-F238E27FC236}">
                  <a16:creationId xmlns:a16="http://schemas.microsoft.com/office/drawing/2014/main" id="{EC732C91-23FB-4511-8478-E9DA93E83E7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18" name="Round Same Side Corner Rectangle 212">
              <a:extLst>
                <a:ext uri="{FF2B5EF4-FFF2-40B4-BE49-F238E27FC236}">
                  <a16:creationId xmlns:a16="http://schemas.microsoft.com/office/drawing/2014/main" id="{A9AAB779-6D68-4E22-864D-A66554B9FAC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5" name="Group 184">
            <a:extLst>
              <a:ext uri="{FF2B5EF4-FFF2-40B4-BE49-F238E27FC236}">
                <a16:creationId xmlns:a16="http://schemas.microsoft.com/office/drawing/2014/main" id="{B83D8397-59E6-42F1-AA93-3F40965554DF}"/>
              </a:ext>
            </a:extLst>
          </xdr:cNvPr>
          <xdr:cNvGrpSpPr/>
        </xdr:nvGrpSpPr>
        <xdr:grpSpPr>
          <a:xfrm>
            <a:off x="634367" y="6282799"/>
            <a:ext cx="2531891" cy="202201"/>
            <a:chOff x="707633" y="705314"/>
            <a:chExt cx="2335294" cy="197603"/>
          </a:xfrm>
        </xdr:grpSpPr>
        <xdr:sp macro="" textlink="">
          <xdr:nvSpPr>
            <xdr:cNvPr id="215" name="Rounded Rectangle 33">
              <a:hlinkClick xmlns:r="http://schemas.openxmlformats.org/officeDocument/2006/relationships" r:id="rId22"/>
              <a:extLst>
                <a:ext uri="{FF2B5EF4-FFF2-40B4-BE49-F238E27FC236}">
                  <a16:creationId xmlns:a16="http://schemas.microsoft.com/office/drawing/2014/main" id="{B5BEE0C8-AFA4-45AF-A837-06AC750C4F8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6" name="Round Same Side Corner Rectangle 212">
              <a:extLst>
                <a:ext uri="{FF2B5EF4-FFF2-40B4-BE49-F238E27FC236}">
                  <a16:creationId xmlns:a16="http://schemas.microsoft.com/office/drawing/2014/main" id="{898A8142-50A5-4883-8AA4-9E161D93801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6" name="Group 185">
            <a:extLst>
              <a:ext uri="{FF2B5EF4-FFF2-40B4-BE49-F238E27FC236}">
                <a16:creationId xmlns:a16="http://schemas.microsoft.com/office/drawing/2014/main" id="{B8E094ED-B38F-470F-A425-47D96ECA54BD}"/>
              </a:ext>
            </a:extLst>
          </xdr:cNvPr>
          <xdr:cNvGrpSpPr/>
        </xdr:nvGrpSpPr>
        <xdr:grpSpPr>
          <a:xfrm>
            <a:off x="634367" y="6552539"/>
            <a:ext cx="2531891" cy="202201"/>
            <a:chOff x="707633" y="705314"/>
            <a:chExt cx="2335294" cy="197603"/>
          </a:xfrm>
        </xdr:grpSpPr>
        <xdr:sp macro="" textlink="">
          <xdr:nvSpPr>
            <xdr:cNvPr id="213" name="Rounded Rectangle 33">
              <a:hlinkClick xmlns:r="http://schemas.openxmlformats.org/officeDocument/2006/relationships" r:id="rId23"/>
              <a:extLst>
                <a:ext uri="{FF2B5EF4-FFF2-40B4-BE49-F238E27FC236}">
                  <a16:creationId xmlns:a16="http://schemas.microsoft.com/office/drawing/2014/main" id="{3F6E0631-53EA-44BD-92A4-75372780128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4" name="Round Same Side Corner Rectangle 212">
              <a:extLst>
                <a:ext uri="{FF2B5EF4-FFF2-40B4-BE49-F238E27FC236}">
                  <a16:creationId xmlns:a16="http://schemas.microsoft.com/office/drawing/2014/main" id="{5730829C-FA7B-4EED-B8F0-8F53811635E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7" name="Group 186">
            <a:extLst>
              <a:ext uri="{FF2B5EF4-FFF2-40B4-BE49-F238E27FC236}">
                <a16:creationId xmlns:a16="http://schemas.microsoft.com/office/drawing/2014/main" id="{AFDA861E-05E6-4D4C-B108-2A2B63C35F5F}"/>
              </a:ext>
            </a:extLst>
          </xdr:cNvPr>
          <xdr:cNvGrpSpPr/>
        </xdr:nvGrpSpPr>
        <xdr:grpSpPr>
          <a:xfrm>
            <a:off x="634367" y="6822279"/>
            <a:ext cx="2531891" cy="202201"/>
            <a:chOff x="707633" y="705314"/>
            <a:chExt cx="2335294" cy="197603"/>
          </a:xfrm>
        </xdr:grpSpPr>
        <xdr:sp macro="" textlink="">
          <xdr:nvSpPr>
            <xdr:cNvPr id="211" name="Rounded Rectangle 33">
              <a:hlinkClick xmlns:r="http://schemas.openxmlformats.org/officeDocument/2006/relationships" r:id="rId24"/>
              <a:extLst>
                <a:ext uri="{FF2B5EF4-FFF2-40B4-BE49-F238E27FC236}">
                  <a16:creationId xmlns:a16="http://schemas.microsoft.com/office/drawing/2014/main" id="{3750E2FC-3BF7-40A4-A735-2F7BFC18E24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2" name="Round Same Side Corner Rectangle 212">
              <a:extLst>
                <a:ext uri="{FF2B5EF4-FFF2-40B4-BE49-F238E27FC236}">
                  <a16:creationId xmlns:a16="http://schemas.microsoft.com/office/drawing/2014/main" id="{7DA3B43E-299B-42F0-976F-F657C84BAEA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8" name="Rounded Rectangle 33">
            <a:extLst>
              <a:ext uri="{FF2B5EF4-FFF2-40B4-BE49-F238E27FC236}">
                <a16:creationId xmlns:a16="http://schemas.microsoft.com/office/drawing/2014/main" id="{DCD5FD6B-4E2E-4300-86D0-52D99C122D52}"/>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89" name="Group 188">
            <a:extLst>
              <a:ext uri="{FF2B5EF4-FFF2-40B4-BE49-F238E27FC236}">
                <a16:creationId xmlns:a16="http://schemas.microsoft.com/office/drawing/2014/main" id="{57888AA2-21E7-461C-ADC0-8EE240FAACFB}"/>
              </a:ext>
            </a:extLst>
          </xdr:cNvPr>
          <xdr:cNvGrpSpPr/>
        </xdr:nvGrpSpPr>
        <xdr:grpSpPr>
          <a:xfrm>
            <a:off x="642225" y="7381865"/>
            <a:ext cx="2531891" cy="202201"/>
            <a:chOff x="707633" y="705314"/>
            <a:chExt cx="2335294" cy="197603"/>
          </a:xfrm>
        </xdr:grpSpPr>
        <xdr:sp macro="" textlink="">
          <xdr:nvSpPr>
            <xdr:cNvPr id="209" name="Rounded Rectangle 33">
              <a:hlinkClick xmlns:r="http://schemas.openxmlformats.org/officeDocument/2006/relationships" r:id="rId25"/>
              <a:extLst>
                <a:ext uri="{FF2B5EF4-FFF2-40B4-BE49-F238E27FC236}">
                  <a16:creationId xmlns:a16="http://schemas.microsoft.com/office/drawing/2014/main" id="{1DE727E6-9CD2-4112-B78C-B2AD7D13A6F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10" name="Round Same Side Corner Rectangle 212">
              <a:extLst>
                <a:ext uri="{FF2B5EF4-FFF2-40B4-BE49-F238E27FC236}">
                  <a16:creationId xmlns:a16="http://schemas.microsoft.com/office/drawing/2014/main" id="{F58001D5-DA41-4127-90CF-3A2987C08C4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0" name="Group 189">
            <a:extLst>
              <a:ext uri="{FF2B5EF4-FFF2-40B4-BE49-F238E27FC236}">
                <a16:creationId xmlns:a16="http://schemas.microsoft.com/office/drawing/2014/main" id="{6FFFE2CC-E765-4EEB-86D6-B4D806B88295}"/>
              </a:ext>
            </a:extLst>
          </xdr:cNvPr>
          <xdr:cNvGrpSpPr/>
        </xdr:nvGrpSpPr>
        <xdr:grpSpPr>
          <a:xfrm>
            <a:off x="642225" y="7651605"/>
            <a:ext cx="2531891" cy="202201"/>
            <a:chOff x="707633" y="705314"/>
            <a:chExt cx="2335294" cy="197603"/>
          </a:xfrm>
        </xdr:grpSpPr>
        <xdr:sp macro="" textlink="">
          <xdr:nvSpPr>
            <xdr:cNvPr id="207" name="Rounded Rectangle 33">
              <a:hlinkClick xmlns:r="http://schemas.openxmlformats.org/officeDocument/2006/relationships" r:id="rId26"/>
              <a:extLst>
                <a:ext uri="{FF2B5EF4-FFF2-40B4-BE49-F238E27FC236}">
                  <a16:creationId xmlns:a16="http://schemas.microsoft.com/office/drawing/2014/main" id="{F74F46F4-D425-4325-B8B7-BF3E40480E3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08" name="Round Same Side Corner Rectangle 212">
              <a:extLst>
                <a:ext uri="{FF2B5EF4-FFF2-40B4-BE49-F238E27FC236}">
                  <a16:creationId xmlns:a16="http://schemas.microsoft.com/office/drawing/2014/main" id="{F4261A25-0AF1-4B55-8EC2-5334037AC0D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1" name="Group 190">
            <a:extLst>
              <a:ext uri="{FF2B5EF4-FFF2-40B4-BE49-F238E27FC236}">
                <a16:creationId xmlns:a16="http://schemas.microsoft.com/office/drawing/2014/main" id="{5A633160-4E96-4725-BB23-1ED956F2695D}"/>
              </a:ext>
            </a:extLst>
          </xdr:cNvPr>
          <xdr:cNvGrpSpPr/>
        </xdr:nvGrpSpPr>
        <xdr:grpSpPr>
          <a:xfrm>
            <a:off x="634367" y="7921345"/>
            <a:ext cx="2531891" cy="202201"/>
            <a:chOff x="707633" y="705314"/>
            <a:chExt cx="2335294" cy="197603"/>
          </a:xfrm>
        </xdr:grpSpPr>
        <xdr:sp macro="" textlink="">
          <xdr:nvSpPr>
            <xdr:cNvPr id="205" name="Rounded Rectangle 33">
              <a:hlinkClick xmlns:r="http://schemas.openxmlformats.org/officeDocument/2006/relationships" r:id="rId27"/>
              <a:extLst>
                <a:ext uri="{FF2B5EF4-FFF2-40B4-BE49-F238E27FC236}">
                  <a16:creationId xmlns:a16="http://schemas.microsoft.com/office/drawing/2014/main" id="{03450999-E6EF-43CE-B318-EBD24FE42D0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6" name="Round Same Side Corner Rectangle 212">
              <a:extLst>
                <a:ext uri="{FF2B5EF4-FFF2-40B4-BE49-F238E27FC236}">
                  <a16:creationId xmlns:a16="http://schemas.microsoft.com/office/drawing/2014/main" id="{9751D21E-14F5-48FD-AD4D-3BC8FA5F2F2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2" name="Rounded Rectangle 33">
            <a:extLst>
              <a:ext uri="{FF2B5EF4-FFF2-40B4-BE49-F238E27FC236}">
                <a16:creationId xmlns:a16="http://schemas.microsoft.com/office/drawing/2014/main" id="{CF5528F9-63DD-4004-ADEB-06C4BD501EDD}"/>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93" name="Group 192">
            <a:extLst>
              <a:ext uri="{FF2B5EF4-FFF2-40B4-BE49-F238E27FC236}">
                <a16:creationId xmlns:a16="http://schemas.microsoft.com/office/drawing/2014/main" id="{13A1DAA6-3D3D-4151-B007-CFB2B3A11AEC}"/>
              </a:ext>
            </a:extLst>
          </xdr:cNvPr>
          <xdr:cNvGrpSpPr/>
        </xdr:nvGrpSpPr>
        <xdr:grpSpPr>
          <a:xfrm>
            <a:off x="634367" y="8500492"/>
            <a:ext cx="2531891" cy="202201"/>
            <a:chOff x="707633" y="705314"/>
            <a:chExt cx="2335294" cy="197603"/>
          </a:xfrm>
        </xdr:grpSpPr>
        <xdr:sp macro="" textlink="">
          <xdr:nvSpPr>
            <xdr:cNvPr id="203" name="Rounded Rectangle 33">
              <a:hlinkClick xmlns:r="http://schemas.openxmlformats.org/officeDocument/2006/relationships" r:id="rId28"/>
              <a:extLst>
                <a:ext uri="{FF2B5EF4-FFF2-40B4-BE49-F238E27FC236}">
                  <a16:creationId xmlns:a16="http://schemas.microsoft.com/office/drawing/2014/main" id="{458A777E-077A-4467-9414-50EFEFA34B1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4" name="Round Same Side Corner Rectangle 212">
              <a:extLst>
                <a:ext uri="{FF2B5EF4-FFF2-40B4-BE49-F238E27FC236}">
                  <a16:creationId xmlns:a16="http://schemas.microsoft.com/office/drawing/2014/main" id="{4CFCCFAE-4843-48F7-8556-F681F6E62EA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4" name="Group 193">
            <a:extLst>
              <a:ext uri="{FF2B5EF4-FFF2-40B4-BE49-F238E27FC236}">
                <a16:creationId xmlns:a16="http://schemas.microsoft.com/office/drawing/2014/main" id="{6FDE2967-DE5D-4BA5-930E-1E7C3621568C}"/>
              </a:ext>
            </a:extLst>
          </xdr:cNvPr>
          <xdr:cNvGrpSpPr/>
        </xdr:nvGrpSpPr>
        <xdr:grpSpPr>
          <a:xfrm>
            <a:off x="634367" y="8770227"/>
            <a:ext cx="2531891" cy="202201"/>
            <a:chOff x="707633" y="705314"/>
            <a:chExt cx="2335294" cy="197603"/>
          </a:xfrm>
        </xdr:grpSpPr>
        <xdr:sp macro="" textlink="">
          <xdr:nvSpPr>
            <xdr:cNvPr id="201" name="Rounded Rectangle 33">
              <a:hlinkClick xmlns:r="http://schemas.openxmlformats.org/officeDocument/2006/relationships" r:id="rId29"/>
              <a:extLst>
                <a:ext uri="{FF2B5EF4-FFF2-40B4-BE49-F238E27FC236}">
                  <a16:creationId xmlns:a16="http://schemas.microsoft.com/office/drawing/2014/main" id="{442E5667-EFFC-4501-A4BB-3D3D9C2BCA0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2" name="Round Same Side Corner Rectangle 212">
              <a:extLst>
                <a:ext uri="{FF2B5EF4-FFF2-40B4-BE49-F238E27FC236}">
                  <a16:creationId xmlns:a16="http://schemas.microsoft.com/office/drawing/2014/main" id="{918720D0-7E99-4193-8B96-4871D0E6D65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5" name="Group 194">
            <a:extLst>
              <a:ext uri="{FF2B5EF4-FFF2-40B4-BE49-F238E27FC236}">
                <a16:creationId xmlns:a16="http://schemas.microsoft.com/office/drawing/2014/main" id="{B696AD94-DA77-4C7F-9A4E-AC8C567083FF}"/>
              </a:ext>
            </a:extLst>
          </xdr:cNvPr>
          <xdr:cNvGrpSpPr/>
        </xdr:nvGrpSpPr>
        <xdr:grpSpPr>
          <a:xfrm>
            <a:off x="658349" y="237995"/>
            <a:ext cx="2531891" cy="202201"/>
            <a:chOff x="707633" y="705314"/>
            <a:chExt cx="2335294" cy="197603"/>
          </a:xfrm>
        </xdr:grpSpPr>
        <xdr:sp macro="" textlink="">
          <xdr:nvSpPr>
            <xdr:cNvPr id="199" name="Rounded Rectangle 33">
              <a:hlinkClick xmlns:r="http://schemas.openxmlformats.org/officeDocument/2006/relationships" r:id="rId30"/>
              <a:extLst>
                <a:ext uri="{FF2B5EF4-FFF2-40B4-BE49-F238E27FC236}">
                  <a16:creationId xmlns:a16="http://schemas.microsoft.com/office/drawing/2014/main" id="{567DF202-B195-4757-8F83-DE905110F58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00" name="Round Same Side Corner Rectangle 212">
              <a:extLst>
                <a:ext uri="{FF2B5EF4-FFF2-40B4-BE49-F238E27FC236}">
                  <a16:creationId xmlns:a16="http://schemas.microsoft.com/office/drawing/2014/main" id="{36C17D12-1CA2-4C44-8B1E-33881B46F2C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6" name="Group 195">
            <a:extLst>
              <a:ext uri="{FF2B5EF4-FFF2-40B4-BE49-F238E27FC236}">
                <a16:creationId xmlns:a16="http://schemas.microsoft.com/office/drawing/2014/main" id="{61D5CB81-5758-42D6-8A62-7D4EB2ED2753}"/>
              </a:ext>
            </a:extLst>
          </xdr:cNvPr>
          <xdr:cNvGrpSpPr/>
        </xdr:nvGrpSpPr>
        <xdr:grpSpPr>
          <a:xfrm>
            <a:off x="658349" y="507735"/>
            <a:ext cx="2531891" cy="202201"/>
            <a:chOff x="707633" y="705314"/>
            <a:chExt cx="2335294" cy="197603"/>
          </a:xfrm>
        </xdr:grpSpPr>
        <xdr:sp macro="" textlink="">
          <xdr:nvSpPr>
            <xdr:cNvPr id="197" name="Rounded Rectangle 33">
              <a:hlinkClick xmlns:r="http://schemas.openxmlformats.org/officeDocument/2006/relationships" r:id="rId31"/>
              <a:extLst>
                <a:ext uri="{FF2B5EF4-FFF2-40B4-BE49-F238E27FC236}">
                  <a16:creationId xmlns:a16="http://schemas.microsoft.com/office/drawing/2014/main" id="{123EABA4-9588-4EF2-9662-FFBBEC76AAE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98" name="Round Same Side Corner Rectangle 212">
              <a:extLst>
                <a:ext uri="{FF2B5EF4-FFF2-40B4-BE49-F238E27FC236}">
                  <a16:creationId xmlns:a16="http://schemas.microsoft.com/office/drawing/2014/main" id="{EFAEEFF9-41DB-4033-A07D-9A0D18C9D11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1192414</xdr:colOff>
      <xdr:row>4</xdr:row>
      <xdr:rowOff>40698</xdr:rowOff>
    </xdr:from>
    <xdr:to>
      <xdr:col>6</xdr:col>
      <xdr:colOff>1740034</xdr:colOff>
      <xdr:row>6</xdr:row>
      <xdr:rowOff>178050</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9978" y="216189"/>
          <a:ext cx="534920" cy="549525"/>
        </a:xfrm>
        <a:prstGeom prst="rect">
          <a:avLst/>
        </a:prstGeom>
      </xdr:spPr>
    </xdr:pic>
    <xdr:clientData/>
  </xdr:twoCellAnchor>
  <xdr:twoCellAnchor editAs="oneCell">
    <xdr:from>
      <xdr:col>6</xdr:col>
      <xdr:colOff>1721889</xdr:colOff>
      <xdr:row>4</xdr:row>
      <xdr:rowOff>24014</xdr:rowOff>
    </xdr:from>
    <xdr:to>
      <xdr:col>6</xdr:col>
      <xdr:colOff>2268239</xdr:colOff>
      <xdr:row>6</xdr:row>
      <xdr:rowOff>155016</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5319453" y="199505"/>
          <a:ext cx="533650" cy="555875"/>
        </a:xfrm>
        <a:prstGeom prst="rect">
          <a:avLst/>
        </a:prstGeom>
      </xdr:spPr>
    </xdr:pic>
    <xdr:clientData/>
  </xdr:twoCellAnchor>
  <xdr:twoCellAnchor>
    <xdr:from>
      <xdr:col>8</xdr:col>
      <xdr:colOff>976363</xdr:colOff>
      <xdr:row>1</xdr:row>
      <xdr:rowOff>137828</xdr:rowOff>
    </xdr:from>
    <xdr:to>
      <xdr:col>10</xdr:col>
      <xdr:colOff>959374</xdr:colOff>
      <xdr:row>3</xdr:row>
      <xdr:rowOff>7962</xdr:rowOff>
    </xdr:to>
    <xdr:sp macro="" textlink="">
      <xdr:nvSpPr>
        <xdr:cNvPr id="606" name="Rounded Rectangle 14">
          <a:hlinkClick xmlns:r="http://schemas.openxmlformats.org/officeDocument/2006/relationships" r:id="rId3"/>
          <a:extLst>
            <a:ext uri="{FF2B5EF4-FFF2-40B4-BE49-F238E27FC236}">
              <a16:creationId xmlns:a16="http://schemas.microsoft.com/office/drawing/2014/main" id="{355A91AF-C274-4E4A-BAE1-29E786E44E20}"/>
            </a:ext>
          </a:extLst>
        </xdr:cNvPr>
        <xdr:cNvSpPr/>
      </xdr:nvSpPr>
      <xdr:spPr bwMode="auto">
        <a:xfrm>
          <a:off x="11393705" y="308275"/>
          <a:ext cx="2349222" cy="21102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editAs="oneCell">
    <xdr:from>
      <xdr:col>0</xdr:col>
      <xdr:colOff>260685</xdr:colOff>
      <xdr:row>0</xdr:row>
      <xdr:rowOff>100263</xdr:rowOff>
    </xdr:from>
    <xdr:to>
      <xdr:col>4</xdr:col>
      <xdr:colOff>390258</xdr:colOff>
      <xdr:row>3</xdr:row>
      <xdr:rowOff>100535</xdr:rowOff>
    </xdr:to>
    <xdr:pic>
      <xdr:nvPicPr>
        <xdr:cNvPr id="608" name="Picture 81">
          <a:hlinkClick xmlns:r="http://schemas.openxmlformats.org/officeDocument/2006/relationships" r:id="rId4"/>
          <a:extLst>
            <a:ext uri="{FF2B5EF4-FFF2-40B4-BE49-F238E27FC236}">
              <a16:creationId xmlns:a16="http://schemas.microsoft.com/office/drawing/2014/main" id="{7F62D019-2331-4A65-8810-1F5615EBC2A0}"/>
            </a:ext>
          </a:extLst>
        </xdr:cNvPr>
        <xdr:cNvPicPr>
          <a:picLocks noChangeAspect="1"/>
        </xdr:cNvPicPr>
      </xdr:nvPicPr>
      <xdr:blipFill>
        <a:blip xmlns:r="http://schemas.openxmlformats.org/officeDocument/2006/relationships" r:embed="rId5"/>
        <a:stretch>
          <a:fillRect/>
        </a:stretch>
      </xdr:blipFill>
      <xdr:spPr>
        <a:xfrm>
          <a:off x="260685" y="100263"/>
          <a:ext cx="2437163" cy="527322"/>
        </a:xfrm>
        <a:prstGeom prst="rect">
          <a:avLst/>
        </a:prstGeom>
      </xdr:spPr>
    </xdr:pic>
    <xdr:clientData/>
  </xdr:twoCellAnchor>
  <xdr:twoCellAnchor>
    <xdr:from>
      <xdr:col>0</xdr:col>
      <xdr:colOff>76200</xdr:colOff>
      <xdr:row>8</xdr:row>
      <xdr:rowOff>32658</xdr:rowOff>
    </xdr:from>
    <xdr:to>
      <xdr:col>5</xdr:col>
      <xdr:colOff>240755</xdr:colOff>
      <xdr:row>55</xdr:row>
      <xdr:rowOff>611596</xdr:rowOff>
    </xdr:to>
    <xdr:grpSp>
      <xdr:nvGrpSpPr>
        <xdr:cNvPr id="162" name="Group 161">
          <a:extLst>
            <a:ext uri="{FF2B5EF4-FFF2-40B4-BE49-F238E27FC236}">
              <a16:creationId xmlns:a16="http://schemas.microsoft.com/office/drawing/2014/main" id="{A0B5AB6F-5474-4582-9A6A-C5C28DF875FD}"/>
            </a:ext>
          </a:extLst>
        </xdr:cNvPr>
        <xdr:cNvGrpSpPr/>
      </xdr:nvGrpSpPr>
      <xdr:grpSpPr>
        <a:xfrm>
          <a:off x="76200" y="1511845"/>
          <a:ext cx="3182438" cy="8896894"/>
          <a:chOff x="478366" y="237995"/>
          <a:chExt cx="2951083" cy="8734433"/>
        </a:xfrm>
      </xdr:grpSpPr>
      <xdr:grpSp>
        <xdr:nvGrpSpPr>
          <xdr:cNvPr id="163" name="Group 162">
            <a:extLst>
              <a:ext uri="{FF2B5EF4-FFF2-40B4-BE49-F238E27FC236}">
                <a16:creationId xmlns:a16="http://schemas.microsoft.com/office/drawing/2014/main" id="{1BA300E3-D8D7-427C-B693-E6CDBBA67C96}"/>
              </a:ext>
            </a:extLst>
          </xdr:cNvPr>
          <xdr:cNvGrpSpPr/>
        </xdr:nvGrpSpPr>
        <xdr:grpSpPr>
          <a:xfrm>
            <a:off x="658349" y="1069224"/>
            <a:ext cx="2531891" cy="202201"/>
            <a:chOff x="707633" y="705314"/>
            <a:chExt cx="2335294" cy="197603"/>
          </a:xfrm>
        </xdr:grpSpPr>
        <xdr:sp macro="" textlink="">
          <xdr:nvSpPr>
            <xdr:cNvPr id="241" name="Rounded Rectangle 33">
              <a:hlinkClick xmlns:r="http://schemas.openxmlformats.org/officeDocument/2006/relationships" r:id="rId6"/>
              <a:extLst>
                <a:ext uri="{FF2B5EF4-FFF2-40B4-BE49-F238E27FC236}">
                  <a16:creationId xmlns:a16="http://schemas.microsoft.com/office/drawing/2014/main" id="{BFA0D910-6CE6-4BAE-9F41-F25DEC7DC8B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2" name="Round Same Side Corner Rectangle 212">
              <a:extLst>
                <a:ext uri="{FF2B5EF4-FFF2-40B4-BE49-F238E27FC236}">
                  <a16:creationId xmlns:a16="http://schemas.microsoft.com/office/drawing/2014/main" id="{F1DC03AF-8F6F-4FDC-9B00-29FB28CD9B8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4" name="Group 163">
            <a:extLst>
              <a:ext uri="{FF2B5EF4-FFF2-40B4-BE49-F238E27FC236}">
                <a16:creationId xmlns:a16="http://schemas.microsoft.com/office/drawing/2014/main" id="{F95DF06D-2EE1-45DB-ACEB-80B1C58EDFD2}"/>
              </a:ext>
            </a:extLst>
          </xdr:cNvPr>
          <xdr:cNvGrpSpPr/>
        </xdr:nvGrpSpPr>
        <xdr:grpSpPr>
          <a:xfrm>
            <a:off x="658349" y="1338964"/>
            <a:ext cx="2531891" cy="202201"/>
            <a:chOff x="707633" y="705314"/>
            <a:chExt cx="2335294" cy="197603"/>
          </a:xfrm>
        </xdr:grpSpPr>
        <xdr:sp macro="" textlink="">
          <xdr:nvSpPr>
            <xdr:cNvPr id="239" name="Rounded Rectangle 33">
              <a:hlinkClick xmlns:r="http://schemas.openxmlformats.org/officeDocument/2006/relationships" r:id="rId7"/>
              <a:extLst>
                <a:ext uri="{FF2B5EF4-FFF2-40B4-BE49-F238E27FC236}">
                  <a16:creationId xmlns:a16="http://schemas.microsoft.com/office/drawing/2014/main" id="{E64AD46B-9FCF-45F7-9954-5CDAAF4B624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0" name="Round Same Side Corner Rectangle 212">
              <a:extLst>
                <a:ext uri="{FF2B5EF4-FFF2-40B4-BE49-F238E27FC236}">
                  <a16:creationId xmlns:a16="http://schemas.microsoft.com/office/drawing/2014/main" id="{BC6D353A-7432-4A7D-9DBE-8B17281E1E9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5" name="Group 164">
            <a:extLst>
              <a:ext uri="{FF2B5EF4-FFF2-40B4-BE49-F238E27FC236}">
                <a16:creationId xmlns:a16="http://schemas.microsoft.com/office/drawing/2014/main" id="{7D77BB62-E616-4E65-B32D-CDEC76AC03DE}"/>
              </a:ext>
            </a:extLst>
          </xdr:cNvPr>
          <xdr:cNvGrpSpPr/>
        </xdr:nvGrpSpPr>
        <xdr:grpSpPr>
          <a:xfrm>
            <a:off x="658349" y="1608704"/>
            <a:ext cx="2531891" cy="202201"/>
            <a:chOff x="707633" y="705314"/>
            <a:chExt cx="2335294" cy="197603"/>
          </a:xfrm>
        </xdr:grpSpPr>
        <xdr:sp macro="" textlink="">
          <xdr:nvSpPr>
            <xdr:cNvPr id="237" name="Rounded Rectangle 33">
              <a:hlinkClick xmlns:r="http://schemas.openxmlformats.org/officeDocument/2006/relationships" r:id="rId8"/>
              <a:extLst>
                <a:ext uri="{FF2B5EF4-FFF2-40B4-BE49-F238E27FC236}">
                  <a16:creationId xmlns:a16="http://schemas.microsoft.com/office/drawing/2014/main" id="{26F02A12-81C5-4003-916E-FDC3D1CC714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38" name="Round Same Side Corner Rectangle 212">
              <a:extLst>
                <a:ext uri="{FF2B5EF4-FFF2-40B4-BE49-F238E27FC236}">
                  <a16:creationId xmlns:a16="http://schemas.microsoft.com/office/drawing/2014/main" id="{DCB9014F-2ABB-49B9-8395-3EDBA79FBBE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6" name="Group 165">
            <a:extLst>
              <a:ext uri="{FF2B5EF4-FFF2-40B4-BE49-F238E27FC236}">
                <a16:creationId xmlns:a16="http://schemas.microsoft.com/office/drawing/2014/main" id="{CE28CFEF-8961-4A5F-9958-18E43F9F9D66}"/>
              </a:ext>
            </a:extLst>
          </xdr:cNvPr>
          <xdr:cNvGrpSpPr/>
        </xdr:nvGrpSpPr>
        <xdr:grpSpPr>
          <a:xfrm>
            <a:off x="658349" y="1878444"/>
            <a:ext cx="2531891" cy="202201"/>
            <a:chOff x="707633" y="705314"/>
            <a:chExt cx="2335294" cy="197603"/>
          </a:xfrm>
        </xdr:grpSpPr>
        <xdr:sp macro="" textlink="">
          <xdr:nvSpPr>
            <xdr:cNvPr id="235" name="Rounded Rectangle 33">
              <a:hlinkClick xmlns:r="http://schemas.openxmlformats.org/officeDocument/2006/relationships" r:id="rId9"/>
              <a:extLst>
                <a:ext uri="{FF2B5EF4-FFF2-40B4-BE49-F238E27FC236}">
                  <a16:creationId xmlns:a16="http://schemas.microsoft.com/office/drawing/2014/main" id="{B24BBA92-7357-4F34-A784-1E5228D5900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36" name="Round Same Side Corner Rectangle 212">
              <a:extLst>
                <a:ext uri="{FF2B5EF4-FFF2-40B4-BE49-F238E27FC236}">
                  <a16:creationId xmlns:a16="http://schemas.microsoft.com/office/drawing/2014/main" id="{02DB548F-4617-43BD-AF4C-67A724CD51B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7" name="Rounded Rectangle 33">
            <a:extLst>
              <a:ext uri="{FF2B5EF4-FFF2-40B4-BE49-F238E27FC236}">
                <a16:creationId xmlns:a16="http://schemas.microsoft.com/office/drawing/2014/main" id="{F5347CFC-FE57-44B5-9484-9271C9E3ADAD}"/>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68" name="Rounded Rectangle 33">
            <a:extLst>
              <a:ext uri="{FF2B5EF4-FFF2-40B4-BE49-F238E27FC236}">
                <a16:creationId xmlns:a16="http://schemas.microsoft.com/office/drawing/2014/main" id="{589DB515-03BB-45BA-B577-ABCEC63641C6}"/>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69" name="Group 168">
            <a:extLst>
              <a:ext uri="{FF2B5EF4-FFF2-40B4-BE49-F238E27FC236}">
                <a16:creationId xmlns:a16="http://schemas.microsoft.com/office/drawing/2014/main" id="{BF0887B4-9501-46E8-AE73-D92ACFA04B5A}"/>
              </a:ext>
            </a:extLst>
          </xdr:cNvPr>
          <xdr:cNvGrpSpPr/>
        </xdr:nvGrpSpPr>
        <xdr:grpSpPr>
          <a:xfrm>
            <a:off x="658349" y="2457591"/>
            <a:ext cx="2531891" cy="202201"/>
            <a:chOff x="707633" y="705314"/>
            <a:chExt cx="2335294" cy="197603"/>
          </a:xfrm>
        </xdr:grpSpPr>
        <xdr:sp macro="" textlink="">
          <xdr:nvSpPr>
            <xdr:cNvPr id="233" name="Rounded Rectangle 33">
              <a:hlinkClick xmlns:r="http://schemas.openxmlformats.org/officeDocument/2006/relationships" r:id="rId10"/>
              <a:extLst>
                <a:ext uri="{FF2B5EF4-FFF2-40B4-BE49-F238E27FC236}">
                  <a16:creationId xmlns:a16="http://schemas.microsoft.com/office/drawing/2014/main" id="{C671F972-DB80-4C7B-A076-A574AB3569D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4" name="Round Same Side Corner Rectangle 212">
              <a:extLst>
                <a:ext uri="{FF2B5EF4-FFF2-40B4-BE49-F238E27FC236}">
                  <a16:creationId xmlns:a16="http://schemas.microsoft.com/office/drawing/2014/main" id="{6E90AC14-C312-4035-8BFA-4858A656297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0" name="Group 169">
            <a:extLst>
              <a:ext uri="{FF2B5EF4-FFF2-40B4-BE49-F238E27FC236}">
                <a16:creationId xmlns:a16="http://schemas.microsoft.com/office/drawing/2014/main" id="{5242F42C-F6AD-4A3E-9CC4-508D505331F7}"/>
              </a:ext>
            </a:extLst>
          </xdr:cNvPr>
          <xdr:cNvGrpSpPr/>
        </xdr:nvGrpSpPr>
        <xdr:grpSpPr>
          <a:xfrm>
            <a:off x="658349" y="2727331"/>
            <a:ext cx="2531891" cy="202201"/>
            <a:chOff x="707633" y="705314"/>
            <a:chExt cx="2335294" cy="197603"/>
          </a:xfrm>
        </xdr:grpSpPr>
        <xdr:sp macro="" textlink="">
          <xdr:nvSpPr>
            <xdr:cNvPr id="231" name="Rounded Rectangle 33">
              <a:hlinkClick xmlns:r="http://schemas.openxmlformats.org/officeDocument/2006/relationships" r:id="rId11"/>
              <a:extLst>
                <a:ext uri="{FF2B5EF4-FFF2-40B4-BE49-F238E27FC236}">
                  <a16:creationId xmlns:a16="http://schemas.microsoft.com/office/drawing/2014/main" id="{E8B56AD6-7E6D-4F48-BEA6-7BB8C2FF999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2" name="Round Same Side Corner Rectangle 212">
              <a:extLst>
                <a:ext uri="{FF2B5EF4-FFF2-40B4-BE49-F238E27FC236}">
                  <a16:creationId xmlns:a16="http://schemas.microsoft.com/office/drawing/2014/main" id="{EAC7ECE6-005F-40C7-88DE-484B3FC221D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1" name="Rounded Rectangle 33">
            <a:extLst>
              <a:ext uri="{FF2B5EF4-FFF2-40B4-BE49-F238E27FC236}">
                <a16:creationId xmlns:a16="http://schemas.microsoft.com/office/drawing/2014/main" id="{749B8935-9C0F-4D0B-9C90-6360D05F9619}"/>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2" name="Group 171">
            <a:extLst>
              <a:ext uri="{FF2B5EF4-FFF2-40B4-BE49-F238E27FC236}">
                <a16:creationId xmlns:a16="http://schemas.microsoft.com/office/drawing/2014/main" id="{07BB3BE6-6C34-45C7-9891-79F25AEE8A37}"/>
              </a:ext>
            </a:extLst>
          </xdr:cNvPr>
          <xdr:cNvGrpSpPr/>
        </xdr:nvGrpSpPr>
        <xdr:grpSpPr>
          <a:xfrm>
            <a:off x="639001" y="4113665"/>
            <a:ext cx="2531891" cy="202201"/>
            <a:chOff x="707633" y="705314"/>
            <a:chExt cx="2335294" cy="197603"/>
          </a:xfrm>
        </xdr:grpSpPr>
        <xdr:sp macro="" textlink="">
          <xdr:nvSpPr>
            <xdr:cNvPr id="229" name="Rounded Rectangle 33">
              <a:hlinkClick xmlns:r="http://schemas.openxmlformats.org/officeDocument/2006/relationships" r:id="rId12"/>
              <a:extLst>
                <a:ext uri="{FF2B5EF4-FFF2-40B4-BE49-F238E27FC236}">
                  <a16:creationId xmlns:a16="http://schemas.microsoft.com/office/drawing/2014/main" id="{8FC2CADD-96FC-42F7-95F1-49420EA991D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0" name="Round Same Side Corner Rectangle 212">
              <a:extLst>
                <a:ext uri="{FF2B5EF4-FFF2-40B4-BE49-F238E27FC236}">
                  <a16:creationId xmlns:a16="http://schemas.microsoft.com/office/drawing/2014/main" id="{9749D3DA-2406-451C-AA37-548096DAE3B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3" name="Rounded Rectangle 33">
            <a:extLst>
              <a:ext uri="{FF2B5EF4-FFF2-40B4-BE49-F238E27FC236}">
                <a16:creationId xmlns:a16="http://schemas.microsoft.com/office/drawing/2014/main" id="{67C68DFA-36F4-4CB0-8F82-6BC7B8E5B8CF}"/>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4" name="Group 173">
            <a:extLst>
              <a:ext uri="{FF2B5EF4-FFF2-40B4-BE49-F238E27FC236}">
                <a16:creationId xmlns:a16="http://schemas.microsoft.com/office/drawing/2014/main" id="{95EB228F-5F56-4C0C-A9B1-9C865F987293}"/>
              </a:ext>
            </a:extLst>
          </xdr:cNvPr>
          <xdr:cNvGrpSpPr/>
        </xdr:nvGrpSpPr>
        <xdr:grpSpPr>
          <a:xfrm>
            <a:off x="634367" y="4643273"/>
            <a:ext cx="2531891" cy="202201"/>
            <a:chOff x="707633" y="705314"/>
            <a:chExt cx="2335294" cy="197603"/>
          </a:xfrm>
        </xdr:grpSpPr>
        <xdr:sp macro="" textlink="">
          <xdr:nvSpPr>
            <xdr:cNvPr id="227" name="Rounded Rectangle 33">
              <a:hlinkClick xmlns:r="http://schemas.openxmlformats.org/officeDocument/2006/relationships" r:id="rId13"/>
              <a:extLst>
                <a:ext uri="{FF2B5EF4-FFF2-40B4-BE49-F238E27FC236}">
                  <a16:creationId xmlns:a16="http://schemas.microsoft.com/office/drawing/2014/main" id="{4E4514EC-159C-4550-AB00-A2EFA1BE25E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28" name="Round Same Side Corner Rectangle 212">
              <a:extLst>
                <a:ext uri="{FF2B5EF4-FFF2-40B4-BE49-F238E27FC236}">
                  <a16:creationId xmlns:a16="http://schemas.microsoft.com/office/drawing/2014/main" id="{4A08B67A-4D84-4A8F-AAD0-22DD913E388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5" name="Group 174">
            <a:extLst>
              <a:ext uri="{FF2B5EF4-FFF2-40B4-BE49-F238E27FC236}">
                <a16:creationId xmlns:a16="http://schemas.microsoft.com/office/drawing/2014/main" id="{FB5F958A-E63B-471F-9DFC-30442DD470D6}"/>
              </a:ext>
            </a:extLst>
          </xdr:cNvPr>
          <xdr:cNvGrpSpPr/>
        </xdr:nvGrpSpPr>
        <xdr:grpSpPr>
          <a:xfrm>
            <a:off x="634367" y="4913013"/>
            <a:ext cx="2531891" cy="202201"/>
            <a:chOff x="707633" y="705314"/>
            <a:chExt cx="2335294" cy="197603"/>
          </a:xfrm>
        </xdr:grpSpPr>
        <xdr:sp macro="" textlink="">
          <xdr:nvSpPr>
            <xdr:cNvPr id="225" name="Rounded Rectangle 33">
              <a:hlinkClick xmlns:r="http://schemas.openxmlformats.org/officeDocument/2006/relationships" r:id="rId14"/>
              <a:extLst>
                <a:ext uri="{FF2B5EF4-FFF2-40B4-BE49-F238E27FC236}">
                  <a16:creationId xmlns:a16="http://schemas.microsoft.com/office/drawing/2014/main" id="{984F30F7-45C6-4A8A-BBB7-C7391F2581D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26" name="Round Same Side Corner Rectangle 212">
              <a:extLst>
                <a:ext uri="{FF2B5EF4-FFF2-40B4-BE49-F238E27FC236}">
                  <a16:creationId xmlns:a16="http://schemas.microsoft.com/office/drawing/2014/main" id="{021168A9-C691-48F6-ACB8-508BD8A4B92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6" name="Group 175">
            <a:extLst>
              <a:ext uri="{FF2B5EF4-FFF2-40B4-BE49-F238E27FC236}">
                <a16:creationId xmlns:a16="http://schemas.microsoft.com/office/drawing/2014/main" id="{78D49AD0-42D6-41D4-BB89-7E9472561EF9}"/>
              </a:ext>
            </a:extLst>
          </xdr:cNvPr>
          <xdr:cNvGrpSpPr/>
        </xdr:nvGrpSpPr>
        <xdr:grpSpPr>
          <a:xfrm>
            <a:off x="638306" y="5182753"/>
            <a:ext cx="2531891" cy="202201"/>
            <a:chOff x="707633" y="705314"/>
            <a:chExt cx="2335294" cy="197603"/>
          </a:xfrm>
        </xdr:grpSpPr>
        <xdr:sp macro="" textlink="">
          <xdr:nvSpPr>
            <xdr:cNvPr id="223" name="Rounded Rectangle 33">
              <a:hlinkClick xmlns:r="http://schemas.openxmlformats.org/officeDocument/2006/relationships" r:id="rId15"/>
              <a:extLst>
                <a:ext uri="{FF2B5EF4-FFF2-40B4-BE49-F238E27FC236}">
                  <a16:creationId xmlns:a16="http://schemas.microsoft.com/office/drawing/2014/main" id="{E75C9775-2F5C-4A1B-8DEF-4187DD1AE9A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4" name="Round Same Side Corner Rectangle 212">
              <a:extLst>
                <a:ext uri="{FF2B5EF4-FFF2-40B4-BE49-F238E27FC236}">
                  <a16:creationId xmlns:a16="http://schemas.microsoft.com/office/drawing/2014/main" id="{04279FBE-BCAE-413D-9D1E-C7E2B2C3F6F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7" name="Group 176">
            <a:extLst>
              <a:ext uri="{FF2B5EF4-FFF2-40B4-BE49-F238E27FC236}">
                <a16:creationId xmlns:a16="http://schemas.microsoft.com/office/drawing/2014/main" id="{73CB58B6-90AE-4326-AB44-9648F8B12472}"/>
              </a:ext>
            </a:extLst>
          </xdr:cNvPr>
          <xdr:cNvGrpSpPr/>
        </xdr:nvGrpSpPr>
        <xdr:grpSpPr>
          <a:xfrm>
            <a:off x="658349" y="2997071"/>
            <a:ext cx="2531891" cy="202201"/>
            <a:chOff x="707633" y="705314"/>
            <a:chExt cx="2335294" cy="197603"/>
          </a:xfrm>
        </xdr:grpSpPr>
        <xdr:sp macro="" textlink="">
          <xdr:nvSpPr>
            <xdr:cNvPr id="221" name="Rounded Rectangle 33">
              <a:hlinkClick xmlns:r="http://schemas.openxmlformats.org/officeDocument/2006/relationships" r:id="rId16"/>
              <a:extLst>
                <a:ext uri="{FF2B5EF4-FFF2-40B4-BE49-F238E27FC236}">
                  <a16:creationId xmlns:a16="http://schemas.microsoft.com/office/drawing/2014/main" id="{EF683CCC-A131-4727-89DC-6312046362A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2" name="Round Same Side Corner Rectangle 212">
              <a:extLst>
                <a:ext uri="{FF2B5EF4-FFF2-40B4-BE49-F238E27FC236}">
                  <a16:creationId xmlns:a16="http://schemas.microsoft.com/office/drawing/2014/main" id="{4FB17AB4-3F63-443E-9ACE-B7B08B5F4F6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8" name="Rounded Rectangle 33">
            <a:extLst>
              <a:ext uri="{FF2B5EF4-FFF2-40B4-BE49-F238E27FC236}">
                <a16:creationId xmlns:a16="http://schemas.microsoft.com/office/drawing/2014/main" id="{0C8115A4-04DA-4AE0-87F1-B4C6C1E183AE}"/>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79" name="Group 178">
            <a:extLst>
              <a:ext uri="{FF2B5EF4-FFF2-40B4-BE49-F238E27FC236}">
                <a16:creationId xmlns:a16="http://schemas.microsoft.com/office/drawing/2014/main" id="{BA0D13D5-200E-4EE8-8F33-8200F8F9DEEF}"/>
              </a:ext>
            </a:extLst>
          </xdr:cNvPr>
          <xdr:cNvGrpSpPr/>
        </xdr:nvGrpSpPr>
        <xdr:grpSpPr>
          <a:xfrm>
            <a:off x="659464" y="3555368"/>
            <a:ext cx="2531891" cy="202201"/>
            <a:chOff x="707633" y="705314"/>
            <a:chExt cx="2335294" cy="197603"/>
          </a:xfrm>
        </xdr:grpSpPr>
        <xdr:sp macro="" textlink="">
          <xdr:nvSpPr>
            <xdr:cNvPr id="219" name="Rounded Rectangle 33">
              <a:hlinkClick xmlns:r="http://schemas.openxmlformats.org/officeDocument/2006/relationships" r:id="rId17"/>
              <a:extLst>
                <a:ext uri="{FF2B5EF4-FFF2-40B4-BE49-F238E27FC236}">
                  <a16:creationId xmlns:a16="http://schemas.microsoft.com/office/drawing/2014/main" id="{A26411E2-B30A-4CDA-9D67-E2A4B3D4DB7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0" name="Round Same Side Corner Rectangle 212">
              <a:extLst>
                <a:ext uri="{FF2B5EF4-FFF2-40B4-BE49-F238E27FC236}">
                  <a16:creationId xmlns:a16="http://schemas.microsoft.com/office/drawing/2014/main" id="{0C7A9CD7-DEC3-496C-9F12-1C8CD5EDB84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0" name="Rounded Rectangle 33">
            <a:extLst>
              <a:ext uri="{FF2B5EF4-FFF2-40B4-BE49-F238E27FC236}">
                <a16:creationId xmlns:a16="http://schemas.microsoft.com/office/drawing/2014/main" id="{68755DFC-53A3-463B-9718-ED95DDFF73FB}"/>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81" name="Group 180">
            <a:extLst>
              <a:ext uri="{FF2B5EF4-FFF2-40B4-BE49-F238E27FC236}">
                <a16:creationId xmlns:a16="http://schemas.microsoft.com/office/drawing/2014/main" id="{C8830EB0-1544-4712-AAF8-20BB8C5FC0FE}"/>
              </a:ext>
            </a:extLst>
          </xdr:cNvPr>
          <xdr:cNvGrpSpPr/>
        </xdr:nvGrpSpPr>
        <xdr:grpSpPr>
          <a:xfrm>
            <a:off x="634367" y="5743319"/>
            <a:ext cx="2531891" cy="202201"/>
            <a:chOff x="707633" y="705314"/>
            <a:chExt cx="2335294" cy="197603"/>
          </a:xfrm>
        </xdr:grpSpPr>
        <xdr:sp macro="" textlink="">
          <xdr:nvSpPr>
            <xdr:cNvPr id="217" name="Rounded Rectangle 33">
              <a:hlinkClick xmlns:r="http://schemas.openxmlformats.org/officeDocument/2006/relationships" r:id="rId18"/>
              <a:extLst>
                <a:ext uri="{FF2B5EF4-FFF2-40B4-BE49-F238E27FC236}">
                  <a16:creationId xmlns:a16="http://schemas.microsoft.com/office/drawing/2014/main" id="{C4A810A8-D516-45B4-ADBE-8851C186D4B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18" name="Round Same Side Corner Rectangle 212">
              <a:extLst>
                <a:ext uri="{FF2B5EF4-FFF2-40B4-BE49-F238E27FC236}">
                  <a16:creationId xmlns:a16="http://schemas.microsoft.com/office/drawing/2014/main" id="{82D727B9-85EC-4858-907A-8DE1AD1D3E4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2" name="Group 181">
            <a:extLst>
              <a:ext uri="{FF2B5EF4-FFF2-40B4-BE49-F238E27FC236}">
                <a16:creationId xmlns:a16="http://schemas.microsoft.com/office/drawing/2014/main" id="{E91BC535-0712-49BD-B254-86B802E4F0F0}"/>
              </a:ext>
            </a:extLst>
          </xdr:cNvPr>
          <xdr:cNvGrpSpPr/>
        </xdr:nvGrpSpPr>
        <xdr:grpSpPr>
          <a:xfrm>
            <a:off x="634367" y="6013059"/>
            <a:ext cx="2531891" cy="202201"/>
            <a:chOff x="707633" y="705314"/>
            <a:chExt cx="2335294" cy="197603"/>
          </a:xfrm>
        </xdr:grpSpPr>
        <xdr:sp macro="" textlink="">
          <xdr:nvSpPr>
            <xdr:cNvPr id="215" name="Rounded Rectangle 33">
              <a:hlinkClick xmlns:r="http://schemas.openxmlformats.org/officeDocument/2006/relationships" r:id="rId19"/>
              <a:extLst>
                <a:ext uri="{FF2B5EF4-FFF2-40B4-BE49-F238E27FC236}">
                  <a16:creationId xmlns:a16="http://schemas.microsoft.com/office/drawing/2014/main" id="{F708CBE7-A047-4DDF-A09C-9CDEADA4DF5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16" name="Round Same Side Corner Rectangle 212">
              <a:extLst>
                <a:ext uri="{FF2B5EF4-FFF2-40B4-BE49-F238E27FC236}">
                  <a16:creationId xmlns:a16="http://schemas.microsoft.com/office/drawing/2014/main" id="{E151C92A-211D-4D5B-97F1-CC22E7BEA8A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3" name="Group 182">
            <a:extLst>
              <a:ext uri="{FF2B5EF4-FFF2-40B4-BE49-F238E27FC236}">
                <a16:creationId xmlns:a16="http://schemas.microsoft.com/office/drawing/2014/main" id="{3EF806BB-F94E-4878-9FA3-DDA609DCBB77}"/>
              </a:ext>
            </a:extLst>
          </xdr:cNvPr>
          <xdr:cNvGrpSpPr/>
        </xdr:nvGrpSpPr>
        <xdr:grpSpPr>
          <a:xfrm>
            <a:off x="634367" y="6282799"/>
            <a:ext cx="2531891" cy="202201"/>
            <a:chOff x="707633" y="705314"/>
            <a:chExt cx="2335294" cy="197603"/>
          </a:xfrm>
        </xdr:grpSpPr>
        <xdr:sp macro="" textlink="">
          <xdr:nvSpPr>
            <xdr:cNvPr id="213" name="Rounded Rectangle 33">
              <a:hlinkClick xmlns:r="http://schemas.openxmlformats.org/officeDocument/2006/relationships" r:id="rId20"/>
              <a:extLst>
                <a:ext uri="{FF2B5EF4-FFF2-40B4-BE49-F238E27FC236}">
                  <a16:creationId xmlns:a16="http://schemas.microsoft.com/office/drawing/2014/main" id="{CFA7F75C-E9BE-4585-A0EE-F65BA3AC575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4" name="Round Same Side Corner Rectangle 212">
              <a:extLst>
                <a:ext uri="{FF2B5EF4-FFF2-40B4-BE49-F238E27FC236}">
                  <a16:creationId xmlns:a16="http://schemas.microsoft.com/office/drawing/2014/main" id="{0685A1B7-D071-486A-B567-811BA9ACE52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4" name="Group 183">
            <a:extLst>
              <a:ext uri="{FF2B5EF4-FFF2-40B4-BE49-F238E27FC236}">
                <a16:creationId xmlns:a16="http://schemas.microsoft.com/office/drawing/2014/main" id="{6D3C43EF-A8BC-40F9-A854-DF0C28F90AA7}"/>
              </a:ext>
            </a:extLst>
          </xdr:cNvPr>
          <xdr:cNvGrpSpPr/>
        </xdr:nvGrpSpPr>
        <xdr:grpSpPr>
          <a:xfrm>
            <a:off x="634367" y="6552539"/>
            <a:ext cx="2531891" cy="202201"/>
            <a:chOff x="707633" y="705314"/>
            <a:chExt cx="2335294" cy="197603"/>
          </a:xfrm>
        </xdr:grpSpPr>
        <xdr:sp macro="" textlink="">
          <xdr:nvSpPr>
            <xdr:cNvPr id="211" name="Rounded Rectangle 33">
              <a:hlinkClick xmlns:r="http://schemas.openxmlformats.org/officeDocument/2006/relationships" r:id="rId21"/>
              <a:extLst>
                <a:ext uri="{FF2B5EF4-FFF2-40B4-BE49-F238E27FC236}">
                  <a16:creationId xmlns:a16="http://schemas.microsoft.com/office/drawing/2014/main" id="{0078BF78-6B68-4E53-921B-6D84E8E6DC9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2" name="Round Same Side Corner Rectangle 212">
              <a:extLst>
                <a:ext uri="{FF2B5EF4-FFF2-40B4-BE49-F238E27FC236}">
                  <a16:creationId xmlns:a16="http://schemas.microsoft.com/office/drawing/2014/main" id="{AA7F64AF-E57F-431B-8926-74B376BBEB7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5" name="Group 184">
            <a:extLst>
              <a:ext uri="{FF2B5EF4-FFF2-40B4-BE49-F238E27FC236}">
                <a16:creationId xmlns:a16="http://schemas.microsoft.com/office/drawing/2014/main" id="{977C89D1-D81B-4F3B-ADD3-E911FB828048}"/>
              </a:ext>
            </a:extLst>
          </xdr:cNvPr>
          <xdr:cNvGrpSpPr/>
        </xdr:nvGrpSpPr>
        <xdr:grpSpPr>
          <a:xfrm>
            <a:off x="634367" y="6822279"/>
            <a:ext cx="2531891" cy="202201"/>
            <a:chOff x="707633" y="705314"/>
            <a:chExt cx="2335294" cy="197603"/>
          </a:xfrm>
        </xdr:grpSpPr>
        <xdr:sp macro="" textlink="">
          <xdr:nvSpPr>
            <xdr:cNvPr id="209" name="Rounded Rectangle 33">
              <a:hlinkClick xmlns:r="http://schemas.openxmlformats.org/officeDocument/2006/relationships" r:id="rId22"/>
              <a:extLst>
                <a:ext uri="{FF2B5EF4-FFF2-40B4-BE49-F238E27FC236}">
                  <a16:creationId xmlns:a16="http://schemas.microsoft.com/office/drawing/2014/main" id="{3A04A5D3-8CC1-4B57-B4A5-3F968F03BD2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0" name="Round Same Side Corner Rectangle 212">
              <a:extLst>
                <a:ext uri="{FF2B5EF4-FFF2-40B4-BE49-F238E27FC236}">
                  <a16:creationId xmlns:a16="http://schemas.microsoft.com/office/drawing/2014/main" id="{3B884E85-C32F-4519-8BF5-69AF4B70C33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6" name="Rounded Rectangle 33">
            <a:extLst>
              <a:ext uri="{FF2B5EF4-FFF2-40B4-BE49-F238E27FC236}">
                <a16:creationId xmlns:a16="http://schemas.microsoft.com/office/drawing/2014/main" id="{BEDB34C5-45D6-4BF1-B45A-70D40FEC4A25}"/>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87" name="Group 186">
            <a:extLst>
              <a:ext uri="{FF2B5EF4-FFF2-40B4-BE49-F238E27FC236}">
                <a16:creationId xmlns:a16="http://schemas.microsoft.com/office/drawing/2014/main" id="{13B8DC7B-0ECB-471A-8CEE-973A6819AE08}"/>
              </a:ext>
            </a:extLst>
          </xdr:cNvPr>
          <xdr:cNvGrpSpPr/>
        </xdr:nvGrpSpPr>
        <xdr:grpSpPr>
          <a:xfrm>
            <a:off x="642225" y="7381865"/>
            <a:ext cx="2531891" cy="202201"/>
            <a:chOff x="707633" y="705314"/>
            <a:chExt cx="2335294" cy="197603"/>
          </a:xfrm>
        </xdr:grpSpPr>
        <xdr:sp macro="" textlink="">
          <xdr:nvSpPr>
            <xdr:cNvPr id="207" name="Rounded Rectangle 33">
              <a:hlinkClick xmlns:r="http://schemas.openxmlformats.org/officeDocument/2006/relationships" r:id="rId23"/>
              <a:extLst>
                <a:ext uri="{FF2B5EF4-FFF2-40B4-BE49-F238E27FC236}">
                  <a16:creationId xmlns:a16="http://schemas.microsoft.com/office/drawing/2014/main" id="{D1E98CFD-0356-44ED-9CEF-6A01FE16871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08" name="Round Same Side Corner Rectangle 212">
              <a:extLst>
                <a:ext uri="{FF2B5EF4-FFF2-40B4-BE49-F238E27FC236}">
                  <a16:creationId xmlns:a16="http://schemas.microsoft.com/office/drawing/2014/main" id="{C46D94D3-6039-4321-B41A-BA0B0DA6F58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8" name="Group 187">
            <a:extLst>
              <a:ext uri="{FF2B5EF4-FFF2-40B4-BE49-F238E27FC236}">
                <a16:creationId xmlns:a16="http://schemas.microsoft.com/office/drawing/2014/main" id="{B5331B03-670B-4B13-9A9E-D89F97FDB1D3}"/>
              </a:ext>
            </a:extLst>
          </xdr:cNvPr>
          <xdr:cNvGrpSpPr/>
        </xdr:nvGrpSpPr>
        <xdr:grpSpPr>
          <a:xfrm>
            <a:off x="642225" y="7651605"/>
            <a:ext cx="2531891" cy="202201"/>
            <a:chOff x="707633" y="705314"/>
            <a:chExt cx="2335294" cy="197603"/>
          </a:xfrm>
        </xdr:grpSpPr>
        <xdr:sp macro="" textlink="">
          <xdr:nvSpPr>
            <xdr:cNvPr id="205" name="Rounded Rectangle 33">
              <a:hlinkClick xmlns:r="http://schemas.openxmlformats.org/officeDocument/2006/relationships" r:id="rId24"/>
              <a:extLst>
                <a:ext uri="{FF2B5EF4-FFF2-40B4-BE49-F238E27FC236}">
                  <a16:creationId xmlns:a16="http://schemas.microsoft.com/office/drawing/2014/main" id="{19E0D7A0-B0FB-4D6E-91A9-E76BB29EDE8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06" name="Round Same Side Corner Rectangle 212">
              <a:extLst>
                <a:ext uri="{FF2B5EF4-FFF2-40B4-BE49-F238E27FC236}">
                  <a16:creationId xmlns:a16="http://schemas.microsoft.com/office/drawing/2014/main" id="{565FC44E-D623-4221-91A1-59E366A6FFD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9" name="Group 188">
            <a:extLst>
              <a:ext uri="{FF2B5EF4-FFF2-40B4-BE49-F238E27FC236}">
                <a16:creationId xmlns:a16="http://schemas.microsoft.com/office/drawing/2014/main" id="{45293EAB-0CC9-4614-86EC-5F24E824EC1C}"/>
              </a:ext>
            </a:extLst>
          </xdr:cNvPr>
          <xdr:cNvGrpSpPr/>
        </xdr:nvGrpSpPr>
        <xdr:grpSpPr>
          <a:xfrm>
            <a:off x="634367" y="7921345"/>
            <a:ext cx="2531891" cy="202201"/>
            <a:chOff x="707633" y="705314"/>
            <a:chExt cx="2335294" cy="197603"/>
          </a:xfrm>
        </xdr:grpSpPr>
        <xdr:sp macro="" textlink="">
          <xdr:nvSpPr>
            <xdr:cNvPr id="203" name="Rounded Rectangle 33">
              <a:hlinkClick xmlns:r="http://schemas.openxmlformats.org/officeDocument/2006/relationships" r:id="rId25"/>
              <a:extLst>
                <a:ext uri="{FF2B5EF4-FFF2-40B4-BE49-F238E27FC236}">
                  <a16:creationId xmlns:a16="http://schemas.microsoft.com/office/drawing/2014/main" id="{1A136960-C864-48DD-9EA2-38E105245F1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4" name="Round Same Side Corner Rectangle 212">
              <a:extLst>
                <a:ext uri="{FF2B5EF4-FFF2-40B4-BE49-F238E27FC236}">
                  <a16:creationId xmlns:a16="http://schemas.microsoft.com/office/drawing/2014/main" id="{604C3535-77FB-47C3-9FFE-0B62E229508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0" name="Rounded Rectangle 33">
            <a:extLst>
              <a:ext uri="{FF2B5EF4-FFF2-40B4-BE49-F238E27FC236}">
                <a16:creationId xmlns:a16="http://schemas.microsoft.com/office/drawing/2014/main" id="{1171507D-BF46-45BA-86C2-84F78AF850BF}"/>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91" name="Group 190">
            <a:extLst>
              <a:ext uri="{FF2B5EF4-FFF2-40B4-BE49-F238E27FC236}">
                <a16:creationId xmlns:a16="http://schemas.microsoft.com/office/drawing/2014/main" id="{56177D99-1DAC-4EC6-9146-412012EE812D}"/>
              </a:ext>
            </a:extLst>
          </xdr:cNvPr>
          <xdr:cNvGrpSpPr/>
        </xdr:nvGrpSpPr>
        <xdr:grpSpPr>
          <a:xfrm>
            <a:off x="634367" y="8500492"/>
            <a:ext cx="2531891" cy="202201"/>
            <a:chOff x="707633" y="705314"/>
            <a:chExt cx="2335294" cy="197603"/>
          </a:xfrm>
        </xdr:grpSpPr>
        <xdr:sp macro="" textlink="">
          <xdr:nvSpPr>
            <xdr:cNvPr id="201" name="Rounded Rectangle 33">
              <a:hlinkClick xmlns:r="http://schemas.openxmlformats.org/officeDocument/2006/relationships" r:id="rId26"/>
              <a:extLst>
                <a:ext uri="{FF2B5EF4-FFF2-40B4-BE49-F238E27FC236}">
                  <a16:creationId xmlns:a16="http://schemas.microsoft.com/office/drawing/2014/main" id="{C222C333-15CD-4EC6-B2BA-C2A5572BB20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2" name="Round Same Side Corner Rectangle 212">
              <a:extLst>
                <a:ext uri="{FF2B5EF4-FFF2-40B4-BE49-F238E27FC236}">
                  <a16:creationId xmlns:a16="http://schemas.microsoft.com/office/drawing/2014/main" id="{9CE656BD-6059-411C-AF9E-9B64B88A2DD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2" name="Group 191">
            <a:extLst>
              <a:ext uri="{FF2B5EF4-FFF2-40B4-BE49-F238E27FC236}">
                <a16:creationId xmlns:a16="http://schemas.microsoft.com/office/drawing/2014/main" id="{60386B85-5A65-4F64-9E64-03E806100025}"/>
              </a:ext>
            </a:extLst>
          </xdr:cNvPr>
          <xdr:cNvGrpSpPr/>
        </xdr:nvGrpSpPr>
        <xdr:grpSpPr>
          <a:xfrm>
            <a:off x="634367" y="8770227"/>
            <a:ext cx="2531891" cy="202201"/>
            <a:chOff x="707633" y="705314"/>
            <a:chExt cx="2335294" cy="197603"/>
          </a:xfrm>
        </xdr:grpSpPr>
        <xdr:sp macro="" textlink="">
          <xdr:nvSpPr>
            <xdr:cNvPr id="199" name="Rounded Rectangle 33">
              <a:hlinkClick xmlns:r="http://schemas.openxmlformats.org/officeDocument/2006/relationships" r:id="rId27"/>
              <a:extLst>
                <a:ext uri="{FF2B5EF4-FFF2-40B4-BE49-F238E27FC236}">
                  <a16:creationId xmlns:a16="http://schemas.microsoft.com/office/drawing/2014/main" id="{6C59997F-71DC-4228-889D-282EDA4B3BE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0" name="Round Same Side Corner Rectangle 212">
              <a:extLst>
                <a:ext uri="{FF2B5EF4-FFF2-40B4-BE49-F238E27FC236}">
                  <a16:creationId xmlns:a16="http://schemas.microsoft.com/office/drawing/2014/main" id="{00D9C4FD-E23B-458F-A582-01A1F78F502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3" name="Group 192">
            <a:extLst>
              <a:ext uri="{FF2B5EF4-FFF2-40B4-BE49-F238E27FC236}">
                <a16:creationId xmlns:a16="http://schemas.microsoft.com/office/drawing/2014/main" id="{B56CF363-86A0-4ECC-92EF-6458631E337B}"/>
              </a:ext>
            </a:extLst>
          </xdr:cNvPr>
          <xdr:cNvGrpSpPr/>
        </xdr:nvGrpSpPr>
        <xdr:grpSpPr>
          <a:xfrm>
            <a:off x="658349" y="237995"/>
            <a:ext cx="2531891" cy="202201"/>
            <a:chOff x="707633" y="705314"/>
            <a:chExt cx="2335294" cy="197603"/>
          </a:xfrm>
        </xdr:grpSpPr>
        <xdr:sp macro="" textlink="">
          <xdr:nvSpPr>
            <xdr:cNvPr id="197" name="Rounded Rectangle 33">
              <a:hlinkClick xmlns:r="http://schemas.openxmlformats.org/officeDocument/2006/relationships" r:id="rId28"/>
              <a:extLst>
                <a:ext uri="{FF2B5EF4-FFF2-40B4-BE49-F238E27FC236}">
                  <a16:creationId xmlns:a16="http://schemas.microsoft.com/office/drawing/2014/main" id="{10519AAA-40EE-4B23-938B-FF881547E05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198" name="Round Same Side Corner Rectangle 212">
              <a:extLst>
                <a:ext uri="{FF2B5EF4-FFF2-40B4-BE49-F238E27FC236}">
                  <a16:creationId xmlns:a16="http://schemas.microsoft.com/office/drawing/2014/main" id="{1E099D98-28E5-47B8-8EA3-D27D73BE74E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4" name="Group 193">
            <a:extLst>
              <a:ext uri="{FF2B5EF4-FFF2-40B4-BE49-F238E27FC236}">
                <a16:creationId xmlns:a16="http://schemas.microsoft.com/office/drawing/2014/main" id="{11CB72DA-17CB-41DD-B6F7-142602A3AA44}"/>
              </a:ext>
            </a:extLst>
          </xdr:cNvPr>
          <xdr:cNvGrpSpPr/>
        </xdr:nvGrpSpPr>
        <xdr:grpSpPr>
          <a:xfrm>
            <a:off x="658349" y="507735"/>
            <a:ext cx="2531891" cy="202201"/>
            <a:chOff x="707633" y="705314"/>
            <a:chExt cx="2335294" cy="197603"/>
          </a:xfrm>
        </xdr:grpSpPr>
        <xdr:sp macro="" textlink="">
          <xdr:nvSpPr>
            <xdr:cNvPr id="195" name="Rounded Rectangle 33">
              <a:hlinkClick xmlns:r="http://schemas.openxmlformats.org/officeDocument/2006/relationships" r:id="rId29"/>
              <a:extLst>
                <a:ext uri="{FF2B5EF4-FFF2-40B4-BE49-F238E27FC236}">
                  <a16:creationId xmlns:a16="http://schemas.microsoft.com/office/drawing/2014/main" id="{F9972A8D-D0D0-4926-A2F6-5433203895C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96" name="Round Same Side Corner Rectangle 212">
              <a:extLst>
                <a:ext uri="{FF2B5EF4-FFF2-40B4-BE49-F238E27FC236}">
                  <a16:creationId xmlns:a16="http://schemas.microsoft.com/office/drawing/2014/main" id="{3C42C118-5CCD-4FB2-B425-CE211D3493E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1536185</xdr:colOff>
      <xdr:row>4</xdr:row>
      <xdr:rowOff>26429</xdr:rowOff>
    </xdr:from>
    <xdr:to>
      <xdr:col>6</xdr:col>
      <xdr:colOff>2079995</xdr:colOff>
      <xdr:row>6</xdr:row>
      <xdr:rowOff>137169</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82" y="203264"/>
          <a:ext cx="543810" cy="547251"/>
        </a:xfrm>
        <a:prstGeom prst="rect">
          <a:avLst/>
        </a:prstGeom>
      </xdr:spPr>
    </xdr:pic>
    <xdr:clientData/>
  </xdr:twoCellAnchor>
  <xdr:twoCellAnchor editAs="oneCell">
    <xdr:from>
      <xdr:col>6</xdr:col>
      <xdr:colOff>2117685</xdr:colOff>
      <xdr:row>4</xdr:row>
      <xdr:rowOff>23335</xdr:rowOff>
    </xdr:from>
    <xdr:to>
      <xdr:col>7</xdr:col>
      <xdr:colOff>215475</xdr:colOff>
      <xdr:row>6</xdr:row>
      <xdr:rowOff>139155</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482" y="200170"/>
          <a:ext cx="534904" cy="551061"/>
        </a:xfrm>
        <a:prstGeom prst="rect">
          <a:avLst/>
        </a:prstGeom>
      </xdr:spPr>
    </xdr:pic>
    <xdr:clientData/>
  </xdr:twoCellAnchor>
  <xdr:twoCellAnchor editAs="oneCell">
    <xdr:from>
      <xdr:col>7</xdr:col>
      <xdr:colOff>210185</xdr:colOff>
      <xdr:row>4</xdr:row>
      <xdr:rowOff>26903</xdr:rowOff>
    </xdr:from>
    <xdr:to>
      <xdr:col>7</xdr:col>
      <xdr:colOff>743835</xdr:colOff>
      <xdr:row>6</xdr:row>
      <xdr:rowOff>136373</xdr:rowOff>
    </xdr:to>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4029" t="15395" r="29792" b="8357"/>
        <a:stretch/>
      </xdr:blipFill>
      <xdr:spPr bwMode="auto">
        <a:xfrm>
          <a:off x="6245096" y="203738"/>
          <a:ext cx="533650" cy="543441"/>
        </a:xfrm>
        <a:prstGeom prst="rect">
          <a:avLst/>
        </a:prstGeom>
        <a:ln>
          <a:noFill/>
        </a:ln>
        <a:extLst>
          <a:ext uri="{53640926-AAD7-44D8-BBD7-CCE9431645EC}">
            <a14:shadowObscured xmlns:a14="http://schemas.microsoft.com/office/drawing/2010/main"/>
          </a:ext>
        </a:extLst>
      </xdr:spPr>
    </xdr:pic>
    <xdr:clientData/>
  </xdr:twoCellAnchor>
  <xdr:twoCellAnchor>
    <xdr:from>
      <xdr:col>12</xdr:col>
      <xdr:colOff>50768</xdr:colOff>
      <xdr:row>1</xdr:row>
      <xdr:rowOff>143413</xdr:rowOff>
    </xdr:from>
    <xdr:to>
      <xdr:col>13</xdr:col>
      <xdr:colOff>1172462</xdr:colOff>
      <xdr:row>3</xdr:row>
      <xdr:rowOff>11011</xdr:rowOff>
    </xdr:to>
    <xdr:sp macro="" textlink="">
      <xdr:nvSpPr>
        <xdr:cNvPr id="382" name="Rounded Rectangle 14">
          <a:hlinkClick xmlns:r="http://schemas.openxmlformats.org/officeDocument/2006/relationships" r:id="rId4"/>
          <a:extLst>
            <a:ext uri="{FF2B5EF4-FFF2-40B4-BE49-F238E27FC236}">
              <a16:creationId xmlns:a16="http://schemas.microsoft.com/office/drawing/2014/main" id="{100FBAA2-FF04-4D22-8FED-26930A7DDA3F}"/>
            </a:ext>
          </a:extLst>
        </xdr:cNvPr>
        <xdr:cNvSpPr/>
      </xdr:nvSpPr>
      <xdr:spPr bwMode="auto">
        <a:xfrm>
          <a:off x="12821502" y="317033"/>
          <a:ext cx="2346682" cy="21483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editAs="oneCell">
    <xdr:from>
      <xdr:col>0</xdr:col>
      <xdr:colOff>250785</xdr:colOff>
      <xdr:row>0</xdr:row>
      <xdr:rowOff>115747</xdr:rowOff>
    </xdr:from>
    <xdr:to>
      <xdr:col>4</xdr:col>
      <xdr:colOff>368928</xdr:colOff>
      <xdr:row>3</xdr:row>
      <xdr:rowOff>117289</xdr:rowOff>
    </xdr:to>
    <xdr:pic>
      <xdr:nvPicPr>
        <xdr:cNvPr id="384" name="Picture 82">
          <a:hlinkClick xmlns:r="http://schemas.openxmlformats.org/officeDocument/2006/relationships" r:id="rId5"/>
          <a:extLst>
            <a:ext uri="{FF2B5EF4-FFF2-40B4-BE49-F238E27FC236}">
              <a16:creationId xmlns:a16="http://schemas.microsoft.com/office/drawing/2014/main" id="{D819F531-44CD-4BFB-974A-FC27555F5A87}"/>
            </a:ext>
          </a:extLst>
        </xdr:cNvPr>
        <xdr:cNvPicPr>
          <a:picLocks noChangeAspect="1"/>
        </xdr:cNvPicPr>
      </xdr:nvPicPr>
      <xdr:blipFill>
        <a:blip xmlns:r="http://schemas.openxmlformats.org/officeDocument/2006/relationships" r:embed="rId6"/>
        <a:stretch>
          <a:fillRect/>
        </a:stretch>
      </xdr:blipFill>
      <xdr:spPr>
        <a:xfrm>
          <a:off x="250785" y="115747"/>
          <a:ext cx="2434623" cy="526052"/>
        </a:xfrm>
        <a:prstGeom prst="rect">
          <a:avLst/>
        </a:prstGeom>
      </xdr:spPr>
    </xdr:pic>
    <xdr:clientData/>
  </xdr:twoCellAnchor>
  <xdr:twoCellAnchor>
    <xdr:from>
      <xdr:col>0</xdr:col>
      <xdr:colOff>87085</xdr:colOff>
      <xdr:row>8</xdr:row>
      <xdr:rowOff>10885</xdr:rowOff>
    </xdr:from>
    <xdr:to>
      <xdr:col>5</xdr:col>
      <xdr:colOff>251640</xdr:colOff>
      <xdr:row>59</xdr:row>
      <xdr:rowOff>28846</xdr:rowOff>
    </xdr:to>
    <xdr:grpSp>
      <xdr:nvGrpSpPr>
        <xdr:cNvPr id="244" name="Group 243">
          <a:extLst>
            <a:ext uri="{FF2B5EF4-FFF2-40B4-BE49-F238E27FC236}">
              <a16:creationId xmlns:a16="http://schemas.microsoft.com/office/drawing/2014/main" id="{25BF58F2-D6B1-45C4-B54E-7F4B83DFB676}"/>
            </a:ext>
          </a:extLst>
        </xdr:cNvPr>
        <xdr:cNvGrpSpPr/>
      </xdr:nvGrpSpPr>
      <xdr:grpSpPr>
        <a:xfrm>
          <a:off x="89625" y="1504768"/>
          <a:ext cx="3174818" cy="8896894"/>
          <a:chOff x="478366" y="237995"/>
          <a:chExt cx="2951083" cy="8734433"/>
        </a:xfrm>
      </xdr:grpSpPr>
      <xdr:grpSp>
        <xdr:nvGrpSpPr>
          <xdr:cNvPr id="245" name="Group 244">
            <a:extLst>
              <a:ext uri="{FF2B5EF4-FFF2-40B4-BE49-F238E27FC236}">
                <a16:creationId xmlns:a16="http://schemas.microsoft.com/office/drawing/2014/main" id="{9EDEACD3-86D0-4EAF-B59D-C41DE925B7E0}"/>
              </a:ext>
            </a:extLst>
          </xdr:cNvPr>
          <xdr:cNvGrpSpPr/>
        </xdr:nvGrpSpPr>
        <xdr:grpSpPr>
          <a:xfrm>
            <a:off x="658349" y="1069224"/>
            <a:ext cx="2531891" cy="202201"/>
            <a:chOff x="707633" y="705314"/>
            <a:chExt cx="2335294" cy="197603"/>
          </a:xfrm>
        </xdr:grpSpPr>
        <xdr:sp macro="" textlink="">
          <xdr:nvSpPr>
            <xdr:cNvPr id="323" name="Rounded Rectangle 33">
              <a:hlinkClick xmlns:r="http://schemas.openxmlformats.org/officeDocument/2006/relationships" r:id="rId7"/>
              <a:extLst>
                <a:ext uri="{FF2B5EF4-FFF2-40B4-BE49-F238E27FC236}">
                  <a16:creationId xmlns:a16="http://schemas.microsoft.com/office/drawing/2014/main" id="{4BA8677A-D1AA-4976-82DE-61EF3F3F0B5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324" name="Round Same Side Corner Rectangle 212">
              <a:extLst>
                <a:ext uri="{FF2B5EF4-FFF2-40B4-BE49-F238E27FC236}">
                  <a16:creationId xmlns:a16="http://schemas.microsoft.com/office/drawing/2014/main" id="{FF27EB27-E2B2-4C2C-A95F-3EBE4859D5D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46" name="Group 245">
            <a:extLst>
              <a:ext uri="{FF2B5EF4-FFF2-40B4-BE49-F238E27FC236}">
                <a16:creationId xmlns:a16="http://schemas.microsoft.com/office/drawing/2014/main" id="{2E953FAF-0F82-48AC-9F92-E78E95D7D7F4}"/>
              </a:ext>
            </a:extLst>
          </xdr:cNvPr>
          <xdr:cNvGrpSpPr/>
        </xdr:nvGrpSpPr>
        <xdr:grpSpPr>
          <a:xfrm>
            <a:off x="658349" y="1338964"/>
            <a:ext cx="2531891" cy="202201"/>
            <a:chOff x="707633" y="705314"/>
            <a:chExt cx="2335294" cy="197603"/>
          </a:xfrm>
        </xdr:grpSpPr>
        <xdr:sp macro="" textlink="">
          <xdr:nvSpPr>
            <xdr:cNvPr id="321" name="Rounded Rectangle 33">
              <a:hlinkClick xmlns:r="http://schemas.openxmlformats.org/officeDocument/2006/relationships" r:id="rId8"/>
              <a:extLst>
                <a:ext uri="{FF2B5EF4-FFF2-40B4-BE49-F238E27FC236}">
                  <a16:creationId xmlns:a16="http://schemas.microsoft.com/office/drawing/2014/main" id="{03838848-A90F-434C-AFD7-130EEB7D841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322" name="Round Same Side Corner Rectangle 212">
              <a:extLst>
                <a:ext uri="{FF2B5EF4-FFF2-40B4-BE49-F238E27FC236}">
                  <a16:creationId xmlns:a16="http://schemas.microsoft.com/office/drawing/2014/main" id="{AC1ABD3A-64B3-4F3D-A5B3-CAE75CD69B3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47" name="Group 246">
            <a:extLst>
              <a:ext uri="{FF2B5EF4-FFF2-40B4-BE49-F238E27FC236}">
                <a16:creationId xmlns:a16="http://schemas.microsoft.com/office/drawing/2014/main" id="{4ECE8FF1-A261-4216-9544-CF59001741A4}"/>
              </a:ext>
            </a:extLst>
          </xdr:cNvPr>
          <xdr:cNvGrpSpPr/>
        </xdr:nvGrpSpPr>
        <xdr:grpSpPr>
          <a:xfrm>
            <a:off x="658349" y="1608704"/>
            <a:ext cx="2531891" cy="202201"/>
            <a:chOff x="707633" y="705314"/>
            <a:chExt cx="2335294" cy="197603"/>
          </a:xfrm>
        </xdr:grpSpPr>
        <xdr:sp macro="" textlink="">
          <xdr:nvSpPr>
            <xdr:cNvPr id="319" name="Rounded Rectangle 33">
              <a:hlinkClick xmlns:r="http://schemas.openxmlformats.org/officeDocument/2006/relationships" r:id="rId9"/>
              <a:extLst>
                <a:ext uri="{FF2B5EF4-FFF2-40B4-BE49-F238E27FC236}">
                  <a16:creationId xmlns:a16="http://schemas.microsoft.com/office/drawing/2014/main" id="{228DB7A5-65CF-43A6-A8E2-86DAD626199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320" name="Round Same Side Corner Rectangle 212">
              <a:extLst>
                <a:ext uri="{FF2B5EF4-FFF2-40B4-BE49-F238E27FC236}">
                  <a16:creationId xmlns:a16="http://schemas.microsoft.com/office/drawing/2014/main" id="{ACBFCAAB-726B-496D-8A6D-6209D1ACFE5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48" name="Group 247">
            <a:extLst>
              <a:ext uri="{FF2B5EF4-FFF2-40B4-BE49-F238E27FC236}">
                <a16:creationId xmlns:a16="http://schemas.microsoft.com/office/drawing/2014/main" id="{68750E66-97C5-4A61-AE5C-953BD90436B9}"/>
              </a:ext>
            </a:extLst>
          </xdr:cNvPr>
          <xdr:cNvGrpSpPr/>
        </xdr:nvGrpSpPr>
        <xdr:grpSpPr>
          <a:xfrm>
            <a:off x="658349" y="1878444"/>
            <a:ext cx="2531891" cy="202201"/>
            <a:chOff x="707633" y="705314"/>
            <a:chExt cx="2335294" cy="197603"/>
          </a:xfrm>
        </xdr:grpSpPr>
        <xdr:sp macro="" textlink="">
          <xdr:nvSpPr>
            <xdr:cNvPr id="317" name="Rounded Rectangle 33">
              <a:hlinkClick xmlns:r="http://schemas.openxmlformats.org/officeDocument/2006/relationships" r:id="rId10"/>
              <a:extLst>
                <a:ext uri="{FF2B5EF4-FFF2-40B4-BE49-F238E27FC236}">
                  <a16:creationId xmlns:a16="http://schemas.microsoft.com/office/drawing/2014/main" id="{1F3D4CE9-383C-43D0-A28D-DF5EC6B0865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318" name="Round Same Side Corner Rectangle 212">
              <a:extLst>
                <a:ext uri="{FF2B5EF4-FFF2-40B4-BE49-F238E27FC236}">
                  <a16:creationId xmlns:a16="http://schemas.microsoft.com/office/drawing/2014/main" id="{7F4753F0-F6F1-4B32-BFA7-02D34256EBE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49" name="Rounded Rectangle 33">
            <a:extLst>
              <a:ext uri="{FF2B5EF4-FFF2-40B4-BE49-F238E27FC236}">
                <a16:creationId xmlns:a16="http://schemas.microsoft.com/office/drawing/2014/main" id="{2D04AA8F-D7C6-4583-B10D-1B606ECA0C86}"/>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250" name="Rounded Rectangle 33">
            <a:extLst>
              <a:ext uri="{FF2B5EF4-FFF2-40B4-BE49-F238E27FC236}">
                <a16:creationId xmlns:a16="http://schemas.microsoft.com/office/drawing/2014/main" id="{094D6F14-2B93-4C98-9687-7564207FB7A5}"/>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251" name="Group 250">
            <a:extLst>
              <a:ext uri="{FF2B5EF4-FFF2-40B4-BE49-F238E27FC236}">
                <a16:creationId xmlns:a16="http://schemas.microsoft.com/office/drawing/2014/main" id="{C4D45EB8-7F10-452E-A0C2-94FE97F03F6F}"/>
              </a:ext>
            </a:extLst>
          </xdr:cNvPr>
          <xdr:cNvGrpSpPr/>
        </xdr:nvGrpSpPr>
        <xdr:grpSpPr>
          <a:xfrm>
            <a:off x="658349" y="2457591"/>
            <a:ext cx="2531891" cy="202201"/>
            <a:chOff x="707633" y="705314"/>
            <a:chExt cx="2335294" cy="197603"/>
          </a:xfrm>
        </xdr:grpSpPr>
        <xdr:sp macro="" textlink="">
          <xdr:nvSpPr>
            <xdr:cNvPr id="315" name="Rounded Rectangle 33">
              <a:hlinkClick xmlns:r="http://schemas.openxmlformats.org/officeDocument/2006/relationships" r:id="rId11"/>
              <a:extLst>
                <a:ext uri="{FF2B5EF4-FFF2-40B4-BE49-F238E27FC236}">
                  <a16:creationId xmlns:a16="http://schemas.microsoft.com/office/drawing/2014/main" id="{CC04C828-4801-4092-9C7C-CC72FD38AC3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316" name="Round Same Side Corner Rectangle 212">
              <a:extLst>
                <a:ext uri="{FF2B5EF4-FFF2-40B4-BE49-F238E27FC236}">
                  <a16:creationId xmlns:a16="http://schemas.microsoft.com/office/drawing/2014/main" id="{8C7BEA4E-4AFA-4972-9C13-059392D9F31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2" name="Group 251">
            <a:extLst>
              <a:ext uri="{FF2B5EF4-FFF2-40B4-BE49-F238E27FC236}">
                <a16:creationId xmlns:a16="http://schemas.microsoft.com/office/drawing/2014/main" id="{1FC935A7-902A-4388-B26F-DED98DB4B46D}"/>
              </a:ext>
            </a:extLst>
          </xdr:cNvPr>
          <xdr:cNvGrpSpPr/>
        </xdr:nvGrpSpPr>
        <xdr:grpSpPr>
          <a:xfrm>
            <a:off x="658349" y="2727331"/>
            <a:ext cx="2531891" cy="202201"/>
            <a:chOff x="707633" y="705314"/>
            <a:chExt cx="2335294" cy="197603"/>
          </a:xfrm>
        </xdr:grpSpPr>
        <xdr:sp macro="" textlink="">
          <xdr:nvSpPr>
            <xdr:cNvPr id="313" name="Rounded Rectangle 33">
              <a:hlinkClick xmlns:r="http://schemas.openxmlformats.org/officeDocument/2006/relationships" r:id="rId12"/>
              <a:extLst>
                <a:ext uri="{FF2B5EF4-FFF2-40B4-BE49-F238E27FC236}">
                  <a16:creationId xmlns:a16="http://schemas.microsoft.com/office/drawing/2014/main" id="{CBCD23C4-928C-49B6-8ED2-32371AB4FC2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314" name="Round Same Side Corner Rectangle 212">
              <a:extLst>
                <a:ext uri="{FF2B5EF4-FFF2-40B4-BE49-F238E27FC236}">
                  <a16:creationId xmlns:a16="http://schemas.microsoft.com/office/drawing/2014/main" id="{70BB6503-3136-4287-AA5A-C17EB35319D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53" name="Rounded Rectangle 33">
            <a:extLst>
              <a:ext uri="{FF2B5EF4-FFF2-40B4-BE49-F238E27FC236}">
                <a16:creationId xmlns:a16="http://schemas.microsoft.com/office/drawing/2014/main" id="{4EE584EC-ACF2-411D-BABC-9E98B94CDEE0}"/>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254" name="Group 253">
            <a:extLst>
              <a:ext uri="{FF2B5EF4-FFF2-40B4-BE49-F238E27FC236}">
                <a16:creationId xmlns:a16="http://schemas.microsoft.com/office/drawing/2014/main" id="{1F6CE00C-9425-48ED-B731-600BC3B625AD}"/>
              </a:ext>
            </a:extLst>
          </xdr:cNvPr>
          <xdr:cNvGrpSpPr/>
        </xdr:nvGrpSpPr>
        <xdr:grpSpPr>
          <a:xfrm>
            <a:off x="639001" y="4113665"/>
            <a:ext cx="2531891" cy="202201"/>
            <a:chOff x="707633" y="705314"/>
            <a:chExt cx="2335294" cy="197603"/>
          </a:xfrm>
        </xdr:grpSpPr>
        <xdr:sp macro="" textlink="">
          <xdr:nvSpPr>
            <xdr:cNvPr id="311" name="Rounded Rectangle 33">
              <a:hlinkClick xmlns:r="http://schemas.openxmlformats.org/officeDocument/2006/relationships" r:id="rId13"/>
              <a:extLst>
                <a:ext uri="{FF2B5EF4-FFF2-40B4-BE49-F238E27FC236}">
                  <a16:creationId xmlns:a16="http://schemas.microsoft.com/office/drawing/2014/main" id="{7CF50125-9E94-489F-98BB-F51E02C1CCE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312" name="Round Same Side Corner Rectangle 212">
              <a:extLst>
                <a:ext uri="{FF2B5EF4-FFF2-40B4-BE49-F238E27FC236}">
                  <a16:creationId xmlns:a16="http://schemas.microsoft.com/office/drawing/2014/main" id="{114D2041-8E6F-4A33-A4D7-A6760907709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55" name="Rounded Rectangle 33">
            <a:extLst>
              <a:ext uri="{FF2B5EF4-FFF2-40B4-BE49-F238E27FC236}">
                <a16:creationId xmlns:a16="http://schemas.microsoft.com/office/drawing/2014/main" id="{B7380E8D-15D0-46A2-80E3-02A8BFD6394F}"/>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256" name="Group 255">
            <a:extLst>
              <a:ext uri="{FF2B5EF4-FFF2-40B4-BE49-F238E27FC236}">
                <a16:creationId xmlns:a16="http://schemas.microsoft.com/office/drawing/2014/main" id="{15C76CD0-ECC8-438A-810D-B55422AF4AB2}"/>
              </a:ext>
            </a:extLst>
          </xdr:cNvPr>
          <xdr:cNvGrpSpPr/>
        </xdr:nvGrpSpPr>
        <xdr:grpSpPr>
          <a:xfrm>
            <a:off x="634367" y="4643273"/>
            <a:ext cx="2531891" cy="202201"/>
            <a:chOff x="707633" y="705314"/>
            <a:chExt cx="2335294" cy="197603"/>
          </a:xfrm>
        </xdr:grpSpPr>
        <xdr:sp macro="" textlink="">
          <xdr:nvSpPr>
            <xdr:cNvPr id="309" name="Rounded Rectangle 33">
              <a:hlinkClick xmlns:r="http://schemas.openxmlformats.org/officeDocument/2006/relationships" r:id="rId14"/>
              <a:extLst>
                <a:ext uri="{FF2B5EF4-FFF2-40B4-BE49-F238E27FC236}">
                  <a16:creationId xmlns:a16="http://schemas.microsoft.com/office/drawing/2014/main" id="{97D0488F-4B35-4222-949A-B377F27D220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310" name="Round Same Side Corner Rectangle 212">
              <a:extLst>
                <a:ext uri="{FF2B5EF4-FFF2-40B4-BE49-F238E27FC236}">
                  <a16:creationId xmlns:a16="http://schemas.microsoft.com/office/drawing/2014/main" id="{8D9875F6-8CAD-4B44-B49D-E7ECA1CB4B4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7" name="Group 256">
            <a:extLst>
              <a:ext uri="{FF2B5EF4-FFF2-40B4-BE49-F238E27FC236}">
                <a16:creationId xmlns:a16="http://schemas.microsoft.com/office/drawing/2014/main" id="{BDB4BDC3-0613-432C-BA46-23BAF1E68F55}"/>
              </a:ext>
            </a:extLst>
          </xdr:cNvPr>
          <xdr:cNvGrpSpPr/>
        </xdr:nvGrpSpPr>
        <xdr:grpSpPr>
          <a:xfrm>
            <a:off x="634367" y="4913013"/>
            <a:ext cx="2531891" cy="202201"/>
            <a:chOff x="707633" y="705314"/>
            <a:chExt cx="2335294" cy="197603"/>
          </a:xfrm>
        </xdr:grpSpPr>
        <xdr:sp macro="" textlink="">
          <xdr:nvSpPr>
            <xdr:cNvPr id="307" name="Rounded Rectangle 33">
              <a:hlinkClick xmlns:r="http://schemas.openxmlformats.org/officeDocument/2006/relationships" r:id="rId15"/>
              <a:extLst>
                <a:ext uri="{FF2B5EF4-FFF2-40B4-BE49-F238E27FC236}">
                  <a16:creationId xmlns:a16="http://schemas.microsoft.com/office/drawing/2014/main" id="{E8017994-39B7-45A2-8221-BEF21B8B950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308" name="Round Same Side Corner Rectangle 212">
              <a:extLst>
                <a:ext uri="{FF2B5EF4-FFF2-40B4-BE49-F238E27FC236}">
                  <a16:creationId xmlns:a16="http://schemas.microsoft.com/office/drawing/2014/main" id="{FC6924A3-5678-4BD2-9B11-0ECDAD668C3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8" name="Group 257">
            <a:extLst>
              <a:ext uri="{FF2B5EF4-FFF2-40B4-BE49-F238E27FC236}">
                <a16:creationId xmlns:a16="http://schemas.microsoft.com/office/drawing/2014/main" id="{B99828B9-9B7B-461A-8D02-5519C612F388}"/>
              </a:ext>
            </a:extLst>
          </xdr:cNvPr>
          <xdr:cNvGrpSpPr/>
        </xdr:nvGrpSpPr>
        <xdr:grpSpPr>
          <a:xfrm>
            <a:off x="638306" y="5182753"/>
            <a:ext cx="2531891" cy="202201"/>
            <a:chOff x="707633" y="705314"/>
            <a:chExt cx="2335294" cy="197603"/>
          </a:xfrm>
        </xdr:grpSpPr>
        <xdr:sp macro="" textlink="">
          <xdr:nvSpPr>
            <xdr:cNvPr id="305" name="Rounded Rectangle 33">
              <a:hlinkClick xmlns:r="http://schemas.openxmlformats.org/officeDocument/2006/relationships" r:id="rId16"/>
              <a:extLst>
                <a:ext uri="{FF2B5EF4-FFF2-40B4-BE49-F238E27FC236}">
                  <a16:creationId xmlns:a16="http://schemas.microsoft.com/office/drawing/2014/main" id="{D6FD218F-2B9B-462B-B0E7-C95EFFBE99D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306" name="Round Same Side Corner Rectangle 212">
              <a:extLst>
                <a:ext uri="{FF2B5EF4-FFF2-40B4-BE49-F238E27FC236}">
                  <a16:creationId xmlns:a16="http://schemas.microsoft.com/office/drawing/2014/main" id="{71A6153A-3BD0-465C-B378-04D8D3762C5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9" name="Group 258">
            <a:extLst>
              <a:ext uri="{FF2B5EF4-FFF2-40B4-BE49-F238E27FC236}">
                <a16:creationId xmlns:a16="http://schemas.microsoft.com/office/drawing/2014/main" id="{D243B51C-8056-4706-92EF-EC3AEF39BF8B}"/>
              </a:ext>
            </a:extLst>
          </xdr:cNvPr>
          <xdr:cNvGrpSpPr/>
        </xdr:nvGrpSpPr>
        <xdr:grpSpPr>
          <a:xfrm>
            <a:off x="658349" y="2997071"/>
            <a:ext cx="2531891" cy="202201"/>
            <a:chOff x="707633" y="705314"/>
            <a:chExt cx="2335294" cy="197603"/>
          </a:xfrm>
        </xdr:grpSpPr>
        <xdr:sp macro="" textlink="">
          <xdr:nvSpPr>
            <xdr:cNvPr id="303" name="Rounded Rectangle 33">
              <a:hlinkClick xmlns:r="http://schemas.openxmlformats.org/officeDocument/2006/relationships" r:id="rId17"/>
              <a:extLst>
                <a:ext uri="{FF2B5EF4-FFF2-40B4-BE49-F238E27FC236}">
                  <a16:creationId xmlns:a16="http://schemas.microsoft.com/office/drawing/2014/main" id="{5F089776-B4C7-4B8D-A03C-59B74211055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304" name="Round Same Side Corner Rectangle 212">
              <a:extLst>
                <a:ext uri="{FF2B5EF4-FFF2-40B4-BE49-F238E27FC236}">
                  <a16:creationId xmlns:a16="http://schemas.microsoft.com/office/drawing/2014/main" id="{D6E05DF0-90EE-428A-8BCB-8D55326BB91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60" name="Rounded Rectangle 33">
            <a:extLst>
              <a:ext uri="{FF2B5EF4-FFF2-40B4-BE49-F238E27FC236}">
                <a16:creationId xmlns:a16="http://schemas.microsoft.com/office/drawing/2014/main" id="{EEB65122-6F2E-4945-9DA5-074DA8E669DA}"/>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261" name="Group 260">
            <a:extLst>
              <a:ext uri="{FF2B5EF4-FFF2-40B4-BE49-F238E27FC236}">
                <a16:creationId xmlns:a16="http://schemas.microsoft.com/office/drawing/2014/main" id="{AF128EC1-F742-45FD-A164-316355D996EB}"/>
              </a:ext>
            </a:extLst>
          </xdr:cNvPr>
          <xdr:cNvGrpSpPr/>
        </xdr:nvGrpSpPr>
        <xdr:grpSpPr>
          <a:xfrm>
            <a:off x="659464" y="3555368"/>
            <a:ext cx="2531891" cy="202201"/>
            <a:chOff x="707633" y="705314"/>
            <a:chExt cx="2335294" cy="197603"/>
          </a:xfrm>
        </xdr:grpSpPr>
        <xdr:sp macro="" textlink="">
          <xdr:nvSpPr>
            <xdr:cNvPr id="301" name="Rounded Rectangle 33">
              <a:hlinkClick xmlns:r="http://schemas.openxmlformats.org/officeDocument/2006/relationships" r:id="rId18"/>
              <a:extLst>
                <a:ext uri="{FF2B5EF4-FFF2-40B4-BE49-F238E27FC236}">
                  <a16:creationId xmlns:a16="http://schemas.microsoft.com/office/drawing/2014/main" id="{FC11F51B-86B5-4F7B-AE23-1EA3B8B7E83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302" name="Round Same Side Corner Rectangle 212">
              <a:extLst>
                <a:ext uri="{FF2B5EF4-FFF2-40B4-BE49-F238E27FC236}">
                  <a16:creationId xmlns:a16="http://schemas.microsoft.com/office/drawing/2014/main" id="{C80CC48A-7C22-4FF7-9F0A-C6757DEDB01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62" name="Rounded Rectangle 33">
            <a:extLst>
              <a:ext uri="{FF2B5EF4-FFF2-40B4-BE49-F238E27FC236}">
                <a16:creationId xmlns:a16="http://schemas.microsoft.com/office/drawing/2014/main" id="{4849302D-E9EF-4628-926D-59195D50FF85}"/>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263" name="Group 262">
            <a:extLst>
              <a:ext uri="{FF2B5EF4-FFF2-40B4-BE49-F238E27FC236}">
                <a16:creationId xmlns:a16="http://schemas.microsoft.com/office/drawing/2014/main" id="{00AA2785-C596-4E3D-9FF7-91C48CAE859B}"/>
              </a:ext>
            </a:extLst>
          </xdr:cNvPr>
          <xdr:cNvGrpSpPr/>
        </xdr:nvGrpSpPr>
        <xdr:grpSpPr>
          <a:xfrm>
            <a:off x="634367" y="5743319"/>
            <a:ext cx="2531891" cy="202201"/>
            <a:chOff x="707633" y="705314"/>
            <a:chExt cx="2335294" cy="197603"/>
          </a:xfrm>
        </xdr:grpSpPr>
        <xdr:sp macro="" textlink="">
          <xdr:nvSpPr>
            <xdr:cNvPr id="299" name="Rounded Rectangle 33">
              <a:hlinkClick xmlns:r="http://schemas.openxmlformats.org/officeDocument/2006/relationships" r:id="rId19"/>
              <a:extLst>
                <a:ext uri="{FF2B5EF4-FFF2-40B4-BE49-F238E27FC236}">
                  <a16:creationId xmlns:a16="http://schemas.microsoft.com/office/drawing/2014/main" id="{463CF485-F753-4FA7-848A-CD26464A646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300" name="Round Same Side Corner Rectangle 212">
              <a:extLst>
                <a:ext uri="{FF2B5EF4-FFF2-40B4-BE49-F238E27FC236}">
                  <a16:creationId xmlns:a16="http://schemas.microsoft.com/office/drawing/2014/main" id="{6E96FB1A-E495-460B-90DF-93E18EFE9B3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64" name="Group 263">
            <a:extLst>
              <a:ext uri="{FF2B5EF4-FFF2-40B4-BE49-F238E27FC236}">
                <a16:creationId xmlns:a16="http://schemas.microsoft.com/office/drawing/2014/main" id="{D46399CE-63C5-4FD5-A7F6-862336BD2948}"/>
              </a:ext>
            </a:extLst>
          </xdr:cNvPr>
          <xdr:cNvGrpSpPr/>
        </xdr:nvGrpSpPr>
        <xdr:grpSpPr>
          <a:xfrm>
            <a:off x="634367" y="6013059"/>
            <a:ext cx="2531891" cy="202201"/>
            <a:chOff x="707633" y="705314"/>
            <a:chExt cx="2335294" cy="197603"/>
          </a:xfrm>
        </xdr:grpSpPr>
        <xdr:sp macro="" textlink="">
          <xdr:nvSpPr>
            <xdr:cNvPr id="297" name="Rounded Rectangle 33">
              <a:hlinkClick xmlns:r="http://schemas.openxmlformats.org/officeDocument/2006/relationships" r:id="rId20"/>
              <a:extLst>
                <a:ext uri="{FF2B5EF4-FFF2-40B4-BE49-F238E27FC236}">
                  <a16:creationId xmlns:a16="http://schemas.microsoft.com/office/drawing/2014/main" id="{96723C40-C49C-4343-A470-B8699D2FD24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98" name="Round Same Side Corner Rectangle 212">
              <a:extLst>
                <a:ext uri="{FF2B5EF4-FFF2-40B4-BE49-F238E27FC236}">
                  <a16:creationId xmlns:a16="http://schemas.microsoft.com/office/drawing/2014/main" id="{722B5CB8-A933-4838-98A1-3E222788338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65" name="Group 264">
            <a:extLst>
              <a:ext uri="{FF2B5EF4-FFF2-40B4-BE49-F238E27FC236}">
                <a16:creationId xmlns:a16="http://schemas.microsoft.com/office/drawing/2014/main" id="{339CB00B-C387-45D4-954B-C016EEF0D7C7}"/>
              </a:ext>
            </a:extLst>
          </xdr:cNvPr>
          <xdr:cNvGrpSpPr/>
        </xdr:nvGrpSpPr>
        <xdr:grpSpPr>
          <a:xfrm>
            <a:off x="634367" y="6282799"/>
            <a:ext cx="2531891" cy="202201"/>
            <a:chOff x="707633" y="705314"/>
            <a:chExt cx="2335294" cy="197603"/>
          </a:xfrm>
        </xdr:grpSpPr>
        <xdr:sp macro="" textlink="">
          <xdr:nvSpPr>
            <xdr:cNvPr id="295" name="Rounded Rectangle 33">
              <a:hlinkClick xmlns:r="http://schemas.openxmlformats.org/officeDocument/2006/relationships" r:id="rId21"/>
              <a:extLst>
                <a:ext uri="{FF2B5EF4-FFF2-40B4-BE49-F238E27FC236}">
                  <a16:creationId xmlns:a16="http://schemas.microsoft.com/office/drawing/2014/main" id="{A14D38F5-D42B-4C09-8D1A-87C27DF9AA4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96" name="Round Same Side Corner Rectangle 212">
              <a:extLst>
                <a:ext uri="{FF2B5EF4-FFF2-40B4-BE49-F238E27FC236}">
                  <a16:creationId xmlns:a16="http://schemas.microsoft.com/office/drawing/2014/main" id="{D914312D-416F-4BF6-854B-B1B52DA4484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66" name="Group 265">
            <a:extLst>
              <a:ext uri="{FF2B5EF4-FFF2-40B4-BE49-F238E27FC236}">
                <a16:creationId xmlns:a16="http://schemas.microsoft.com/office/drawing/2014/main" id="{459EB355-D2A4-4D04-900E-8043D2A1CE5F}"/>
              </a:ext>
            </a:extLst>
          </xdr:cNvPr>
          <xdr:cNvGrpSpPr/>
        </xdr:nvGrpSpPr>
        <xdr:grpSpPr>
          <a:xfrm>
            <a:off x="634367" y="6552539"/>
            <a:ext cx="2531891" cy="202201"/>
            <a:chOff x="707633" y="705314"/>
            <a:chExt cx="2335294" cy="197603"/>
          </a:xfrm>
        </xdr:grpSpPr>
        <xdr:sp macro="" textlink="">
          <xdr:nvSpPr>
            <xdr:cNvPr id="293" name="Rounded Rectangle 33">
              <a:hlinkClick xmlns:r="http://schemas.openxmlformats.org/officeDocument/2006/relationships" r:id="rId22"/>
              <a:extLst>
                <a:ext uri="{FF2B5EF4-FFF2-40B4-BE49-F238E27FC236}">
                  <a16:creationId xmlns:a16="http://schemas.microsoft.com/office/drawing/2014/main" id="{93DFB37B-A104-4704-A079-C809CF293C3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94" name="Round Same Side Corner Rectangle 212">
              <a:extLst>
                <a:ext uri="{FF2B5EF4-FFF2-40B4-BE49-F238E27FC236}">
                  <a16:creationId xmlns:a16="http://schemas.microsoft.com/office/drawing/2014/main" id="{0A2E38EB-5E8D-48F8-BAFC-2912A640264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67" name="Group 266">
            <a:extLst>
              <a:ext uri="{FF2B5EF4-FFF2-40B4-BE49-F238E27FC236}">
                <a16:creationId xmlns:a16="http://schemas.microsoft.com/office/drawing/2014/main" id="{4DDD5EEA-E4AC-4ED9-A1A5-638930370ABA}"/>
              </a:ext>
            </a:extLst>
          </xdr:cNvPr>
          <xdr:cNvGrpSpPr/>
        </xdr:nvGrpSpPr>
        <xdr:grpSpPr>
          <a:xfrm>
            <a:off x="634367" y="6822279"/>
            <a:ext cx="2531891" cy="202201"/>
            <a:chOff x="707633" y="705314"/>
            <a:chExt cx="2335294" cy="197603"/>
          </a:xfrm>
        </xdr:grpSpPr>
        <xdr:sp macro="" textlink="">
          <xdr:nvSpPr>
            <xdr:cNvPr id="291" name="Rounded Rectangle 33">
              <a:hlinkClick xmlns:r="http://schemas.openxmlformats.org/officeDocument/2006/relationships" r:id="rId23"/>
              <a:extLst>
                <a:ext uri="{FF2B5EF4-FFF2-40B4-BE49-F238E27FC236}">
                  <a16:creationId xmlns:a16="http://schemas.microsoft.com/office/drawing/2014/main" id="{1D1C7645-BC0B-43E2-A0DD-B25369F269B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92" name="Round Same Side Corner Rectangle 212">
              <a:extLst>
                <a:ext uri="{FF2B5EF4-FFF2-40B4-BE49-F238E27FC236}">
                  <a16:creationId xmlns:a16="http://schemas.microsoft.com/office/drawing/2014/main" id="{7108315A-F0BA-4C82-8C4F-AEA4C3A8509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68" name="Rounded Rectangle 33">
            <a:extLst>
              <a:ext uri="{FF2B5EF4-FFF2-40B4-BE49-F238E27FC236}">
                <a16:creationId xmlns:a16="http://schemas.microsoft.com/office/drawing/2014/main" id="{4B9D8DA8-B242-4959-A616-E56B5535BA36}"/>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269" name="Group 268">
            <a:extLst>
              <a:ext uri="{FF2B5EF4-FFF2-40B4-BE49-F238E27FC236}">
                <a16:creationId xmlns:a16="http://schemas.microsoft.com/office/drawing/2014/main" id="{5791EC0E-B626-425E-8CCD-8E6E3B2266BF}"/>
              </a:ext>
            </a:extLst>
          </xdr:cNvPr>
          <xdr:cNvGrpSpPr/>
        </xdr:nvGrpSpPr>
        <xdr:grpSpPr>
          <a:xfrm>
            <a:off x="642225" y="7381865"/>
            <a:ext cx="2531891" cy="202201"/>
            <a:chOff x="707633" y="705314"/>
            <a:chExt cx="2335294" cy="197603"/>
          </a:xfrm>
        </xdr:grpSpPr>
        <xdr:sp macro="" textlink="">
          <xdr:nvSpPr>
            <xdr:cNvPr id="289" name="Rounded Rectangle 33">
              <a:hlinkClick xmlns:r="http://schemas.openxmlformats.org/officeDocument/2006/relationships" r:id="rId24"/>
              <a:extLst>
                <a:ext uri="{FF2B5EF4-FFF2-40B4-BE49-F238E27FC236}">
                  <a16:creationId xmlns:a16="http://schemas.microsoft.com/office/drawing/2014/main" id="{61012B0D-90E3-4965-B5D1-A3CEF43170D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90" name="Round Same Side Corner Rectangle 212">
              <a:extLst>
                <a:ext uri="{FF2B5EF4-FFF2-40B4-BE49-F238E27FC236}">
                  <a16:creationId xmlns:a16="http://schemas.microsoft.com/office/drawing/2014/main" id="{D1188136-E091-40EE-BF6A-66BFEFBCE28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0" name="Group 269">
            <a:extLst>
              <a:ext uri="{FF2B5EF4-FFF2-40B4-BE49-F238E27FC236}">
                <a16:creationId xmlns:a16="http://schemas.microsoft.com/office/drawing/2014/main" id="{5F555631-21C6-4696-8601-13EA94BFB556}"/>
              </a:ext>
            </a:extLst>
          </xdr:cNvPr>
          <xdr:cNvGrpSpPr/>
        </xdr:nvGrpSpPr>
        <xdr:grpSpPr>
          <a:xfrm>
            <a:off x="642225" y="7651605"/>
            <a:ext cx="2531891" cy="202201"/>
            <a:chOff x="707633" y="705314"/>
            <a:chExt cx="2335294" cy="197603"/>
          </a:xfrm>
        </xdr:grpSpPr>
        <xdr:sp macro="" textlink="">
          <xdr:nvSpPr>
            <xdr:cNvPr id="287" name="Rounded Rectangle 33">
              <a:hlinkClick xmlns:r="http://schemas.openxmlformats.org/officeDocument/2006/relationships" r:id="rId25"/>
              <a:extLst>
                <a:ext uri="{FF2B5EF4-FFF2-40B4-BE49-F238E27FC236}">
                  <a16:creationId xmlns:a16="http://schemas.microsoft.com/office/drawing/2014/main" id="{45FDEAA8-C217-415A-93AF-AE18AE2DB41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88" name="Round Same Side Corner Rectangle 212">
              <a:extLst>
                <a:ext uri="{FF2B5EF4-FFF2-40B4-BE49-F238E27FC236}">
                  <a16:creationId xmlns:a16="http://schemas.microsoft.com/office/drawing/2014/main" id="{7B1E53E5-E1BD-41ED-B1F7-4BED87C4D57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1" name="Group 270">
            <a:extLst>
              <a:ext uri="{FF2B5EF4-FFF2-40B4-BE49-F238E27FC236}">
                <a16:creationId xmlns:a16="http://schemas.microsoft.com/office/drawing/2014/main" id="{23BBAB97-ECD9-40BA-BD73-18D41BE15EFB}"/>
              </a:ext>
            </a:extLst>
          </xdr:cNvPr>
          <xdr:cNvGrpSpPr/>
        </xdr:nvGrpSpPr>
        <xdr:grpSpPr>
          <a:xfrm>
            <a:off x="634367" y="7921345"/>
            <a:ext cx="2531891" cy="202201"/>
            <a:chOff x="707633" y="705314"/>
            <a:chExt cx="2335294" cy="197603"/>
          </a:xfrm>
        </xdr:grpSpPr>
        <xdr:sp macro="" textlink="">
          <xdr:nvSpPr>
            <xdr:cNvPr id="285" name="Rounded Rectangle 33">
              <a:hlinkClick xmlns:r="http://schemas.openxmlformats.org/officeDocument/2006/relationships" r:id="rId26"/>
              <a:extLst>
                <a:ext uri="{FF2B5EF4-FFF2-40B4-BE49-F238E27FC236}">
                  <a16:creationId xmlns:a16="http://schemas.microsoft.com/office/drawing/2014/main" id="{EF9DF304-DAE0-48EB-94B9-B3ECE2F8B25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86" name="Round Same Side Corner Rectangle 212">
              <a:extLst>
                <a:ext uri="{FF2B5EF4-FFF2-40B4-BE49-F238E27FC236}">
                  <a16:creationId xmlns:a16="http://schemas.microsoft.com/office/drawing/2014/main" id="{CE870D68-EFBB-4340-855D-AD1C6175E9F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72" name="Rounded Rectangle 33">
            <a:extLst>
              <a:ext uri="{FF2B5EF4-FFF2-40B4-BE49-F238E27FC236}">
                <a16:creationId xmlns:a16="http://schemas.microsoft.com/office/drawing/2014/main" id="{216B3799-3E69-4CBA-8ADF-6EA4DD049137}"/>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273" name="Group 272">
            <a:extLst>
              <a:ext uri="{FF2B5EF4-FFF2-40B4-BE49-F238E27FC236}">
                <a16:creationId xmlns:a16="http://schemas.microsoft.com/office/drawing/2014/main" id="{CB7845B8-FF2E-42AE-BA7E-523E27B78BD1}"/>
              </a:ext>
            </a:extLst>
          </xdr:cNvPr>
          <xdr:cNvGrpSpPr/>
        </xdr:nvGrpSpPr>
        <xdr:grpSpPr>
          <a:xfrm>
            <a:off x="634367" y="8500492"/>
            <a:ext cx="2531891" cy="202201"/>
            <a:chOff x="707633" y="705314"/>
            <a:chExt cx="2335294" cy="197603"/>
          </a:xfrm>
        </xdr:grpSpPr>
        <xdr:sp macro="" textlink="">
          <xdr:nvSpPr>
            <xdr:cNvPr id="283" name="Rounded Rectangle 33">
              <a:hlinkClick xmlns:r="http://schemas.openxmlformats.org/officeDocument/2006/relationships" r:id="rId27"/>
              <a:extLst>
                <a:ext uri="{FF2B5EF4-FFF2-40B4-BE49-F238E27FC236}">
                  <a16:creationId xmlns:a16="http://schemas.microsoft.com/office/drawing/2014/main" id="{0BF38FB9-F25A-42B6-8514-EC3A609563E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84" name="Round Same Side Corner Rectangle 212">
              <a:extLst>
                <a:ext uri="{FF2B5EF4-FFF2-40B4-BE49-F238E27FC236}">
                  <a16:creationId xmlns:a16="http://schemas.microsoft.com/office/drawing/2014/main" id="{C863DAF7-8282-4DC1-911C-CAB8ACE0996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4" name="Group 273">
            <a:extLst>
              <a:ext uri="{FF2B5EF4-FFF2-40B4-BE49-F238E27FC236}">
                <a16:creationId xmlns:a16="http://schemas.microsoft.com/office/drawing/2014/main" id="{90E657CE-0F96-48AD-804D-F34A077BA70B}"/>
              </a:ext>
            </a:extLst>
          </xdr:cNvPr>
          <xdr:cNvGrpSpPr/>
        </xdr:nvGrpSpPr>
        <xdr:grpSpPr>
          <a:xfrm>
            <a:off x="634367" y="8770227"/>
            <a:ext cx="2531891" cy="202201"/>
            <a:chOff x="707633" y="705314"/>
            <a:chExt cx="2335294" cy="197603"/>
          </a:xfrm>
        </xdr:grpSpPr>
        <xdr:sp macro="" textlink="">
          <xdr:nvSpPr>
            <xdr:cNvPr id="281" name="Rounded Rectangle 33">
              <a:hlinkClick xmlns:r="http://schemas.openxmlformats.org/officeDocument/2006/relationships" r:id="rId28"/>
              <a:extLst>
                <a:ext uri="{FF2B5EF4-FFF2-40B4-BE49-F238E27FC236}">
                  <a16:creationId xmlns:a16="http://schemas.microsoft.com/office/drawing/2014/main" id="{49C9AAD4-3E29-427F-A77F-BE9410C3ED1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82" name="Round Same Side Corner Rectangle 212">
              <a:extLst>
                <a:ext uri="{FF2B5EF4-FFF2-40B4-BE49-F238E27FC236}">
                  <a16:creationId xmlns:a16="http://schemas.microsoft.com/office/drawing/2014/main" id="{881FC56F-5AAA-473F-8E8F-FA309B2F572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5" name="Group 274">
            <a:extLst>
              <a:ext uri="{FF2B5EF4-FFF2-40B4-BE49-F238E27FC236}">
                <a16:creationId xmlns:a16="http://schemas.microsoft.com/office/drawing/2014/main" id="{C0C03C5B-9791-43B4-8FC1-5E1363D01389}"/>
              </a:ext>
            </a:extLst>
          </xdr:cNvPr>
          <xdr:cNvGrpSpPr/>
        </xdr:nvGrpSpPr>
        <xdr:grpSpPr>
          <a:xfrm>
            <a:off x="658349" y="237995"/>
            <a:ext cx="2531891" cy="202201"/>
            <a:chOff x="707633" y="705314"/>
            <a:chExt cx="2335294" cy="197603"/>
          </a:xfrm>
        </xdr:grpSpPr>
        <xdr:sp macro="" textlink="">
          <xdr:nvSpPr>
            <xdr:cNvPr id="279" name="Rounded Rectangle 33">
              <a:hlinkClick xmlns:r="http://schemas.openxmlformats.org/officeDocument/2006/relationships" r:id="rId29"/>
              <a:extLst>
                <a:ext uri="{FF2B5EF4-FFF2-40B4-BE49-F238E27FC236}">
                  <a16:creationId xmlns:a16="http://schemas.microsoft.com/office/drawing/2014/main" id="{630C4E2C-23BF-4630-A9AE-FFAA50F65D3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80" name="Round Same Side Corner Rectangle 212">
              <a:extLst>
                <a:ext uri="{FF2B5EF4-FFF2-40B4-BE49-F238E27FC236}">
                  <a16:creationId xmlns:a16="http://schemas.microsoft.com/office/drawing/2014/main" id="{3F071AFB-C4BB-4B08-B97E-2C6B70CAEC9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6" name="Group 275">
            <a:extLst>
              <a:ext uri="{FF2B5EF4-FFF2-40B4-BE49-F238E27FC236}">
                <a16:creationId xmlns:a16="http://schemas.microsoft.com/office/drawing/2014/main" id="{E9220C50-F491-4AFD-814A-71C386C61EFE}"/>
              </a:ext>
            </a:extLst>
          </xdr:cNvPr>
          <xdr:cNvGrpSpPr/>
        </xdr:nvGrpSpPr>
        <xdr:grpSpPr>
          <a:xfrm>
            <a:off x="658349" y="507735"/>
            <a:ext cx="2531891" cy="202201"/>
            <a:chOff x="707633" y="705314"/>
            <a:chExt cx="2335294" cy="197603"/>
          </a:xfrm>
        </xdr:grpSpPr>
        <xdr:sp macro="" textlink="">
          <xdr:nvSpPr>
            <xdr:cNvPr id="277" name="Rounded Rectangle 33">
              <a:hlinkClick xmlns:r="http://schemas.openxmlformats.org/officeDocument/2006/relationships" r:id="rId30"/>
              <a:extLst>
                <a:ext uri="{FF2B5EF4-FFF2-40B4-BE49-F238E27FC236}">
                  <a16:creationId xmlns:a16="http://schemas.microsoft.com/office/drawing/2014/main" id="{AC493C8A-32C8-414C-B635-3F1FD75D406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278" name="Round Same Side Corner Rectangle 212">
              <a:extLst>
                <a:ext uri="{FF2B5EF4-FFF2-40B4-BE49-F238E27FC236}">
                  <a16:creationId xmlns:a16="http://schemas.microsoft.com/office/drawing/2014/main" id="{FC83D451-1C6C-45F2-8103-411313EB917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949390</xdr:colOff>
      <xdr:row>4</xdr:row>
      <xdr:rowOff>27455</xdr:rowOff>
    </xdr:from>
    <xdr:to>
      <xdr:col>6</xdr:col>
      <xdr:colOff>1485580</xdr:colOff>
      <xdr:row>6</xdr:row>
      <xdr:rowOff>153094</xdr:rowOff>
    </xdr:to>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6909" y="203301"/>
          <a:ext cx="536190" cy="554263"/>
        </a:xfrm>
        <a:prstGeom prst="rect">
          <a:avLst/>
        </a:prstGeom>
      </xdr:spPr>
    </xdr:pic>
    <xdr:clientData/>
  </xdr:twoCellAnchor>
  <xdr:twoCellAnchor editAs="oneCell">
    <xdr:from>
      <xdr:col>6</xdr:col>
      <xdr:colOff>1478540</xdr:colOff>
      <xdr:row>4</xdr:row>
      <xdr:rowOff>24915</xdr:rowOff>
    </xdr:from>
    <xdr:to>
      <xdr:col>6</xdr:col>
      <xdr:colOff>2002030</xdr:colOff>
      <xdr:row>6</xdr:row>
      <xdr:rowOff>153094</xdr:rowOff>
    </xdr:to>
    <xdr:pic>
      <xdr:nvPicPr>
        <xdr:cNvPr id="6" name="Pictur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76059" y="200761"/>
          <a:ext cx="533650" cy="556803"/>
        </a:xfrm>
        <a:prstGeom prst="rect">
          <a:avLst/>
        </a:prstGeom>
      </xdr:spPr>
    </xdr:pic>
    <xdr:clientData/>
  </xdr:twoCellAnchor>
  <xdr:twoCellAnchor editAs="oneCell">
    <xdr:from>
      <xdr:col>6</xdr:col>
      <xdr:colOff>2092732</xdr:colOff>
      <xdr:row>4</xdr:row>
      <xdr:rowOff>17930</xdr:rowOff>
    </xdr:from>
    <xdr:to>
      <xdr:col>6</xdr:col>
      <xdr:colOff>2626382</xdr:colOff>
      <xdr:row>6</xdr:row>
      <xdr:rowOff>136291</xdr:rowOff>
    </xdr:to>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90251" y="193776"/>
          <a:ext cx="533650" cy="553335"/>
        </a:xfrm>
        <a:prstGeom prst="rect">
          <a:avLst/>
        </a:prstGeom>
      </xdr:spPr>
    </xdr:pic>
    <xdr:clientData/>
  </xdr:twoCellAnchor>
  <xdr:twoCellAnchor editAs="oneCell">
    <xdr:from>
      <xdr:col>6</xdr:col>
      <xdr:colOff>2650311</xdr:colOff>
      <xdr:row>4</xdr:row>
      <xdr:rowOff>27797</xdr:rowOff>
    </xdr:from>
    <xdr:to>
      <xdr:col>7</xdr:col>
      <xdr:colOff>172791</xdr:colOff>
      <xdr:row>6</xdr:row>
      <xdr:rowOff>151238</xdr:rowOff>
    </xdr:to>
    <xdr:pic>
      <xdr:nvPicPr>
        <xdr:cNvPr id="8" name="Picture 7">
          <a:extLst>
            <a:ext uri="{FF2B5EF4-FFF2-40B4-BE49-F238E27FC236}">
              <a16:creationId xmlns:a16="http://schemas.microsoft.com/office/drawing/2014/main" id="{00000000-0008-0000-1000-000008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4029" t="15395" r="29792" b="8357"/>
        <a:stretch/>
      </xdr:blipFill>
      <xdr:spPr bwMode="auto">
        <a:xfrm>
          <a:off x="6247830" y="203643"/>
          <a:ext cx="544006" cy="55206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250372</xdr:colOff>
      <xdr:row>0</xdr:row>
      <xdr:rowOff>76200</xdr:rowOff>
    </xdr:from>
    <xdr:to>
      <xdr:col>4</xdr:col>
      <xdr:colOff>355815</xdr:colOff>
      <xdr:row>3</xdr:row>
      <xdr:rowOff>75202</xdr:rowOff>
    </xdr:to>
    <xdr:pic>
      <xdr:nvPicPr>
        <xdr:cNvPr id="682" name="Picture 158">
          <a:hlinkClick xmlns:r="http://schemas.openxmlformats.org/officeDocument/2006/relationships" r:id="rId5"/>
          <a:extLst>
            <a:ext uri="{FF2B5EF4-FFF2-40B4-BE49-F238E27FC236}">
              <a16:creationId xmlns:a16="http://schemas.microsoft.com/office/drawing/2014/main" id="{C522F15D-17E2-4DE8-8C82-0FAD7649638E}"/>
            </a:ext>
          </a:extLst>
        </xdr:cNvPr>
        <xdr:cNvPicPr>
          <a:picLocks noChangeAspect="1"/>
        </xdr:cNvPicPr>
      </xdr:nvPicPr>
      <xdr:blipFill>
        <a:blip xmlns:r="http://schemas.openxmlformats.org/officeDocument/2006/relationships" r:embed="rId6"/>
        <a:stretch>
          <a:fillRect/>
        </a:stretch>
      </xdr:blipFill>
      <xdr:spPr>
        <a:xfrm>
          <a:off x="250372" y="76200"/>
          <a:ext cx="2434623" cy="524782"/>
        </a:xfrm>
        <a:prstGeom prst="rect">
          <a:avLst/>
        </a:prstGeom>
      </xdr:spPr>
    </xdr:pic>
    <xdr:clientData/>
  </xdr:twoCellAnchor>
  <xdr:twoCellAnchor>
    <xdr:from>
      <xdr:col>25</xdr:col>
      <xdr:colOff>787400</xdr:colOff>
      <xdr:row>2</xdr:row>
      <xdr:rowOff>0</xdr:rowOff>
    </xdr:from>
    <xdr:to>
      <xdr:col>27</xdr:col>
      <xdr:colOff>1050012</xdr:colOff>
      <xdr:row>3</xdr:row>
      <xdr:rowOff>31959</xdr:rowOff>
    </xdr:to>
    <xdr:sp macro="" textlink="">
      <xdr:nvSpPr>
        <xdr:cNvPr id="685" name="Rounded Rectangle 14">
          <a:hlinkClick xmlns:r="http://schemas.openxmlformats.org/officeDocument/2006/relationships" r:id="rId7"/>
          <a:extLst>
            <a:ext uri="{FF2B5EF4-FFF2-40B4-BE49-F238E27FC236}">
              <a16:creationId xmlns:a16="http://schemas.microsoft.com/office/drawing/2014/main" id="{A239C4A2-BEE9-4D8D-9F76-7BD366A2F005}"/>
            </a:ext>
          </a:extLst>
        </xdr:cNvPr>
        <xdr:cNvSpPr/>
      </xdr:nvSpPr>
      <xdr:spPr bwMode="auto">
        <a:xfrm>
          <a:off x="25984200" y="355600"/>
          <a:ext cx="2345412"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0</xdr:col>
      <xdr:colOff>87086</xdr:colOff>
      <xdr:row>8</xdr:row>
      <xdr:rowOff>32657</xdr:rowOff>
    </xdr:from>
    <xdr:to>
      <xdr:col>5</xdr:col>
      <xdr:colOff>251641</xdr:colOff>
      <xdr:row>52</xdr:row>
      <xdr:rowOff>56424</xdr:rowOff>
    </xdr:to>
    <xdr:grpSp>
      <xdr:nvGrpSpPr>
        <xdr:cNvPr id="164" name="Group 163">
          <a:extLst>
            <a:ext uri="{FF2B5EF4-FFF2-40B4-BE49-F238E27FC236}">
              <a16:creationId xmlns:a16="http://schemas.microsoft.com/office/drawing/2014/main" id="{DF1A08CB-BF6D-40B4-B769-E12F80AAD3AF}"/>
            </a:ext>
          </a:extLst>
        </xdr:cNvPr>
        <xdr:cNvGrpSpPr/>
      </xdr:nvGrpSpPr>
      <xdr:grpSpPr>
        <a:xfrm>
          <a:off x="89626" y="1522730"/>
          <a:ext cx="3174818" cy="8900704"/>
          <a:chOff x="478366" y="237995"/>
          <a:chExt cx="2951083" cy="8734433"/>
        </a:xfrm>
      </xdr:grpSpPr>
      <xdr:grpSp>
        <xdr:nvGrpSpPr>
          <xdr:cNvPr id="165" name="Group 164">
            <a:extLst>
              <a:ext uri="{FF2B5EF4-FFF2-40B4-BE49-F238E27FC236}">
                <a16:creationId xmlns:a16="http://schemas.microsoft.com/office/drawing/2014/main" id="{9F123BEE-59B3-4EB1-8B5C-60F1B34C11B4}"/>
              </a:ext>
            </a:extLst>
          </xdr:cNvPr>
          <xdr:cNvGrpSpPr/>
        </xdr:nvGrpSpPr>
        <xdr:grpSpPr>
          <a:xfrm>
            <a:off x="658349" y="1069224"/>
            <a:ext cx="2531891" cy="202201"/>
            <a:chOff x="707633" y="705314"/>
            <a:chExt cx="2335294" cy="197603"/>
          </a:xfrm>
        </xdr:grpSpPr>
        <xdr:sp macro="" textlink="">
          <xdr:nvSpPr>
            <xdr:cNvPr id="243" name="Rounded Rectangle 33">
              <a:hlinkClick xmlns:r="http://schemas.openxmlformats.org/officeDocument/2006/relationships" r:id="rId8"/>
              <a:extLst>
                <a:ext uri="{FF2B5EF4-FFF2-40B4-BE49-F238E27FC236}">
                  <a16:creationId xmlns:a16="http://schemas.microsoft.com/office/drawing/2014/main" id="{B8F1785B-C130-4AE3-9CDE-4973BB63149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4" name="Round Same Side Corner Rectangle 212">
              <a:extLst>
                <a:ext uri="{FF2B5EF4-FFF2-40B4-BE49-F238E27FC236}">
                  <a16:creationId xmlns:a16="http://schemas.microsoft.com/office/drawing/2014/main" id="{54D95A55-9B51-40F6-A442-49B870E2343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6" name="Group 165">
            <a:extLst>
              <a:ext uri="{FF2B5EF4-FFF2-40B4-BE49-F238E27FC236}">
                <a16:creationId xmlns:a16="http://schemas.microsoft.com/office/drawing/2014/main" id="{B6F70246-A808-4673-9C18-21E96E74BD5F}"/>
              </a:ext>
            </a:extLst>
          </xdr:cNvPr>
          <xdr:cNvGrpSpPr/>
        </xdr:nvGrpSpPr>
        <xdr:grpSpPr>
          <a:xfrm>
            <a:off x="658349" y="1338964"/>
            <a:ext cx="2531891" cy="202201"/>
            <a:chOff x="707633" y="705314"/>
            <a:chExt cx="2335294" cy="197603"/>
          </a:xfrm>
        </xdr:grpSpPr>
        <xdr:sp macro="" textlink="">
          <xdr:nvSpPr>
            <xdr:cNvPr id="241" name="Rounded Rectangle 33">
              <a:hlinkClick xmlns:r="http://schemas.openxmlformats.org/officeDocument/2006/relationships" r:id="rId9"/>
              <a:extLst>
                <a:ext uri="{FF2B5EF4-FFF2-40B4-BE49-F238E27FC236}">
                  <a16:creationId xmlns:a16="http://schemas.microsoft.com/office/drawing/2014/main" id="{AEF381AF-D7FE-4D00-8EF3-D58CF8F7C1B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2" name="Round Same Side Corner Rectangle 212">
              <a:extLst>
                <a:ext uri="{FF2B5EF4-FFF2-40B4-BE49-F238E27FC236}">
                  <a16:creationId xmlns:a16="http://schemas.microsoft.com/office/drawing/2014/main" id="{739CD679-89CE-4551-AB5A-406FF83C57B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7" name="Group 166">
            <a:extLst>
              <a:ext uri="{FF2B5EF4-FFF2-40B4-BE49-F238E27FC236}">
                <a16:creationId xmlns:a16="http://schemas.microsoft.com/office/drawing/2014/main" id="{002F9580-3E3D-4D17-9049-85AC38F124BF}"/>
              </a:ext>
            </a:extLst>
          </xdr:cNvPr>
          <xdr:cNvGrpSpPr/>
        </xdr:nvGrpSpPr>
        <xdr:grpSpPr>
          <a:xfrm>
            <a:off x="658349" y="1608704"/>
            <a:ext cx="2531891" cy="202201"/>
            <a:chOff x="707633" y="705314"/>
            <a:chExt cx="2335294" cy="197603"/>
          </a:xfrm>
        </xdr:grpSpPr>
        <xdr:sp macro="" textlink="">
          <xdr:nvSpPr>
            <xdr:cNvPr id="239" name="Rounded Rectangle 33">
              <a:hlinkClick xmlns:r="http://schemas.openxmlformats.org/officeDocument/2006/relationships" r:id="rId10"/>
              <a:extLst>
                <a:ext uri="{FF2B5EF4-FFF2-40B4-BE49-F238E27FC236}">
                  <a16:creationId xmlns:a16="http://schemas.microsoft.com/office/drawing/2014/main" id="{0AC7157C-C5FD-4F1E-AE72-F842F47CAAB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40" name="Round Same Side Corner Rectangle 212">
              <a:extLst>
                <a:ext uri="{FF2B5EF4-FFF2-40B4-BE49-F238E27FC236}">
                  <a16:creationId xmlns:a16="http://schemas.microsoft.com/office/drawing/2014/main" id="{529AC164-6070-41F6-946B-F4D486656BC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8" name="Group 167">
            <a:extLst>
              <a:ext uri="{FF2B5EF4-FFF2-40B4-BE49-F238E27FC236}">
                <a16:creationId xmlns:a16="http://schemas.microsoft.com/office/drawing/2014/main" id="{12E8225D-21CB-43C4-BB59-AAB723FD1866}"/>
              </a:ext>
            </a:extLst>
          </xdr:cNvPr>
          <xdr:cNvGrpSpPr/>
        </xdr:nvGrpSpPr>
        <xdr:grpSpPr>
          <a:xfrm>
            <a:off x="658349" y="1878444"/>
            <a:ext cx="2531891" cy="202201"/>
            <a:chOff x="707633" y="705314"/>
            <a:chExt cx="2335294" cy="197603"/>
          </a:xfrm>
        </xdr:grpSpPr>
        <xdr:sp macro="" textlink="">
          <xdr:nvSpPr>
            <xdr:cNvPr id="237" name="Rounded Rectangle 33">
              <a:hlinkClick xmlns:r="http://schemas.openxmlformats.org/officeDocument/2006/relationships" r:id="rId11"/>
              <a:extLst>
                <a:ext uri="{FF2B5EF4-FFF2-40B4-BE49-F238E27FC236}">
                  <a16:creationId xmlns:a16="http://schemas.microsoft.com/office/drawing/2014/main" id="{541BF0A5-E23A-490C-A760-614EB9F6FCE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38" name="Round Same Side Corner Rectangle 212">
              <a:extLst>
                <a:ext uri="{FF2B5EF4-FFF2-40B4-BE49-F238E27FC236}">
                  <a16:creationId xmlns:a16="http://schemas.microsoft.com/office/drawing/2014/main" id="{9A56E6B0-2BAF-466E-B226-990DB8556B5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9" name="Rounded Rectangle 33">
            <a:extLst>
              <a:ext uri="{FF2B5EF4-FFF2-40B4-BE49-F238E27FC236}">
                <a16:creationId xmlns:a16="http://schemas.microsoft.com/office/drawing/2014/main" id="{0D8A9745-A529-4D39-B2E0-9093610AAC36}"/>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70" name="Rounded Rectangle 33">
            <a:extLst>
              <a:ext uri="{FF2B5EF4-FFF2-40B4-BE49-F238E27FC236}">
                <a16:creationId xmlns:a16="http://schemas.microsoft.com/office/drawing/2014/main" id="{EF82F5CA-A1F9-4C50-92F0-D5FD0858A868}"/>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71" name="Group 170">
            <a:extLst>
              <a:ext uri="{FF2B5EF4-FFF2-40B4-BE49-F238E27FC236}">
                <a16:creationId xmlns:a16="http://schemas.microsoft.com/office/drawing/2014/main" id="{52A43CFA-005B-485F-A986-273B2A0A8A2B}"/>
              </a:ext>
            </a:extLst>
          </xdr:cNvPr>
          <xdr:cNvGrpSpPr/>
        </xdr:nvGrpSpPr>
        <xdr:grpSpPr>
          <a:xfrm>
            <a:off x="658349" y="2457591"/>
            <a:ext cx="2531891" cy="202201"/>
            <a:chOff x="707633" y="705314"/>
            <a:chExt cx="2335294" cy="197603"/>
          </a:xfrm>
        </xdr:grpSpPr>
        <xdr:sp macro="" textlink="">
          <xdr:nvSpPr>
            <xdr:cNvPr id="235" name="Rounded Rectangle 33">
              <a:hlinkClick xmlns:r="http://schemas.openxmlformats.org/officeDocument/2006/relationships" r:id="rId12"/>
              <a:extLst>
                <a:ext uri="{FF2B5EF4-FFF2-40B4-BE49-F238E27FC236}">
                  <a16:creationId xmlns:a16="http://schemas.microsoft.com/office/drawing/2014/main" id="{598BD094-3CAE-42FF-B030-2A007AEB3C4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6" name="Round Same Side Corner Rectangle 212">
              <a:extLst>
                <a:ext uri="{FF2B5EF4-FFF2-40B4-BE49-F238E27FC236}">
                  <a16:creationId xmlns:a16="http://schemas.microsoft.com/office/drawing/2014/main" id="{B4B43601-9518-450B-B4B1-A87FA35B8D8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2" name="Group 171">
            <a:extLst>
              <a:ext uri="{FF2B5EF4-FFF2-40B4-BE49-F238E27FC236}">
                <a16:creationId xmlns:a16="http://schemas.microsoft.com/office/drawing/2014/main" id="{F2927EB1-73EC-48C1-8DC3-23F2F394FCF1}"/>
              </a:ext>
            </a:extLst>
          </xdr:cNvPr>
          <xdr:cNvGrpSpPr/>
        </xdr:nvGrpSpPr>
        <xdr:grpSpPr>
          <a:xfrm>
            <a:off x="658349" y="2727331"/>
            <a:ext cx="2531891" cy="202201"/>
            <a:chOff x="707633" y="705314"/>
            <a:chExt cx="2335294" cy="197603"/>
          </a:xfrm>
        </xdr:grpSpPr>
        <xdr:sp macro="" textlink="">
          <xdr:nvSpPr>
            <xdr:cNvPr id="233" name="Rounded Rectangle 33">
              <a:hlinkClick xmlns:r="http://schemas.openxmlformats.org/officeDocument/2006/relationships" r:id="rId13"/>
              <a:extLst>
                <a:ext uri="{FF2B5EF4-FFF2-40B4-BE49-F238E27FC236}">
                  <a16:creationId xmlns:a16="http://schemas.microsoft.com/office/drawing/2014/main" id="{ECA4A30D-379C-47A2-8FA1-687E58BB7E2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4" name="Round Same Side Corner Rectangle 212">
              <a:extLst>
                <a:ext uri="{FF2B5EF4-FFF2-40B4-BE49-F238E27FC236}">
                  <a16:creationId xmlns:a16="http://schemas.microsoft.com/office/drawing/2014/main" id="{07BF61EB-A6A1-4902-828C-CBD710182A9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3" name="Rounded Rectangle 33">
            <a:extLst>
              <a:ext uri="{FF2B5EF4-FFF2-40B4-BE49-F238E27FC236}">
                <a16:creationId xmlns:a16="http://schemas.microsoft.com/office/drawing/2014/main" id="{C624BEF4-BCC6-4C2B-858C-13959C8CBDA2}"/>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4" name="Group 173">
            <a:extLst>
              <a:ext uri="{FF2B5EF4-FFF2-40B4-BE49-F238E27FC236}">
                <a16:creationId xmlns:a16="http://schemas.microsoft.com/office/drawing/2014/main" id="{0A463844-8217-42F6-A016-BD726A76799C}"/>
              </a:ext>
            </a:extLst>
          </xdr:cNvPr>
          <xdr:cNvGrpSpPr/>
        </xdr:nvGrpSpPr>
        <xdr:grpSpPr>
          <a:xfrm>
            <a:off x="639001" y="4113665"/>
            <a:ext cx="2531891" cy="202201"/>
            <a:chOff x="707633" y="705314"/>
            <a:chExt cx="2335294" cy="197603"/>
          </a:xfrm>
        </xdr:grpSpPr>
        <xdr:sp macro="" textlink="">
          <xdr:nvSpPr>
            <xdr:cNvPr id="231" name="Rounded Rectangle 33">
              <a:hlinkClick xmlns:r="http://schemas.openxmlformats.org/officeDocument/2006/relationships" r:id="rId14"/>
              <a:extLst>
                <a:ext uri="{FF2B5EF4-FFF2-40B4-BE49-F238E27FC236}">
                  <a16:creationId xmlns:a16="http://schemas.microsoft.com/office/drawing/2014/main" id="{17F46076-5922-4966-8938-DD2990D6FAF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2" name="Round Same Side Corner Rectangle 212">
              <a:extLst>
                <a:ext uri="{FF2B5EF4-FFF2-40B4-BE49-F238E27FC236}">
                  <a16:creationId xmlns:a16="http://schemas.microsoft.com/office/drawing/2014/main" id="{0B1D36E0-3CEE-4A78-A9DE-9ECE6FAB15E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5" name="Rounded Rectangle 33">
            <a:extLst>
              <a:ext uri="{FF2B5EF4-FFF2-40B4-BE49-F238E27FC236}">
                <a16:creationId xmlns:a16="http://schemas.microsoft.com/office/drawing/2014/main" id="{F77C502C-6D0D-4073-AEEA-CF78FAEFDAD2}"/>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6" name="Group 175">
            <a:extLst>
              <a:ext uri="{FF2B5EF4-FFF2-40B4-BE49-F238E27FC236}">
                <a16:creationId xmlns:a16="http://schemas.microsoft.com/office/drawing/2014/main" id="{7D84FFE2-025B-49F0-83CC-B84B4EA62BEF}"/>
              </a:ext>
            </a:extLst>
          </xdr:cNvPr>
          <xdr:cNvGrpSpPr/>
        </xdr:nvGrpSpPr>
        <xdr:grpSpPr>
          <a:xfrm>
            <a:off x="634367" y="4643273"/>
            <a:ext cx="2531891" cy="202201"/>
            <a:chOff x="707633" y="705314"/>
            <a:chExt cx="2335294" cy="197603"/>
          </a:xfrm>
        </xdr:grpSpPr>
        <xdr:sp macro="" textlink="">
          <xdr:nvSpPr>
            <xdr:cNvPr id="229" name="Rounded Rectangle 33">
              <a:hlinkClick xmlns:r="http://schemas.openxmlformats.org/officeDocument/2006/relationships" r:id="rId15"/>
              <a:extLst>
                <a:ext uri="{FF2B5EF4-FFF2-40B4-BE49-F238E27FC236}">
                  <a16:creationId xmlns:a16="http://schemas.microsoft.com/office/drawing/2014/main" id="{85C76D96-CEEF-42E5-B288-842A2F9CB56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30" name="Round Same Side Corner Rectangle 212">
              <a:extLst>
                <a:ext uri="{FF2B5EF4-FFF2-40B4-BE49-F238E27FC236}">
                  <a16:creationId xmlns:a16="http://schemas.microsoft.com/office/drawing/2014/main" id="{008B27D6-DEAC-4C28-8F89-D7DD899F129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7" name="Group 176">
            <a:extLst>
              <a:ext uri="{FF2B5EF4-FFF2-40B4-BE49-F238E27FC236}">
                <a16:creationId xmlns:a16="http://schemas.microsoft.com/office/drawing/2014/main" id="{BC93AA6D-B2C1-4EA2-AC33-8B8A08793725}"/>
              </a:ext>
            </a:extLst>
          </xdr:cNvPr>
          <xdr:cNvGrpSpPr/>
        </xdr:nvGrpSpPr>
        <xdr:grpSpPr>
          <a:xfrm>
            <a:off x="634367" y="4913013"/>
            <a:ext cx="2531891" cy="202201"/>
            <a:chOff x="707633" y="705314"/>
            <a:chExt cx="2335294" cy="197603"/>
          </a:xfrm>
        </xdr:grpSpPr>
        <xdr:sp macro="" textlink="">
          <xdr:nvSpPr>
            <xdr:cNvPr id="227" name="Rounded Rectangle 33">
              <a:hlinkClick xmlns:r="http://schemas.openxmlformats.org/officeDocument/2006/relationships" r:id="rId16"/>
              <a:extLst>
                <a:ext uri="{FF2B5EF4-FFF2-40B4-BE49-F238E27FC236}">
                  <a16:creationId xmlns:a16="http://schemas.microsoft.com/office/drawing/2014/main" id="{56E9578C-2204-40B2-B871-3596EBA6052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28" name="Round Same Side Corner Rectangle 212">
              <a:extLst>
                <a:ext uri="{FF2B5EF4-FFF2-40B4-BE49-F238E27FC236}">
                  <a16:creationId xmlns:a16="http://schemas.microsoft.com/office/drawing/2014/main" id="{0B5D9EE3-3AC6-4402-9B6A-2ED09056A42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8" name="Group 177">
            <a:extLst>
              <a:ext uri="{FF2B5EF4-FFF2-40B4-BE49-F238E27FC236}">
                <a16:creationId xmlns:a16="http://schemas.microsoft.com/office/drawing/2014/main" id="{509E9BB7-954E-4EFC-8210-6959125B0B2B}"/>
              </a:ext>
            </a:extLst>
          </xdr:cNvPr>
          <xdr:cNvGrpSpPr/>
        </xdr:nvGrpSpPr>
        <xdr:grpSpPr>
          <a:xfrm>
            <a:off x="638306" y="5182753"/>
            <a:ext cx="2531891" cy="202201"/>
            <a:chOff x="707633" y="705314"/>
            <a:chExt cx="2335294" cy="197603"/>
          </a:xfrm>
        </xdr:grpSpPr>
        <xdr:sp macro="" textlink="">
          <xdr:nvSpPr>
            <xdr:cNvPr id="225" name="Rounded Rectangle 33">
              <a:hlinkClick xmlns:r="http://schemas.openxmlformats.org/officeDocument/2006/relationships" r:id="rId17"/>
              <a:extLst>
                <a:ext uri="{FF2B5EF4-FFF2-40B4-BE49-F238E27FC236}">
                  <a16:creationId xmlns:a16="http://schemas.microsoft.com/office/drawing/2014/main" id="{5D4EB613-5FC5-49AE-9F12-9756D6881F6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6" name="Round Same Side Corner Rectangle 212">
              <a:extLst>
                <a:ext uri="{FF2B5EF4-FFF2-40B4-BE49-F238E27FC236}">
                  <a16:creationId xmlns:a16="http://schemas.microsoft.com/office/drawing/2014/main" id="{0E5E9A53-C62A-4387-A3E1-7B5AC2C81A2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9" name="Group 178">
            <a:extLst>
              <a:ext uri="{FF2B5EF4-FFF2-40B4-BE49-F238E27FC236}">
                <a16:creationId xmlns:a16="http://schemas.microsoft.com/office/drawing/2014/main" id="{F1A5F2A4-4210-49C1-B2B1-3932233F9DC5}"/>
              </a:ext>
            </a:extLst>
          </xdr:cNvPr>
          <xdr:cNvGrpSpPr/>
        </xdr:nvGrpSpPr>
        <xdr:grpSpPr>
          <a:xfrm>
            <a:off x="658349" y="2997071"/>
            <a:ext cx="2531891" cy="202201"/>
            <a:chOff x="707633" y="705314"/>
            <a:chExt cx="2335294" cy="197603"/>
          </a:xfrm>
        </xdr:grpSpPr>
        <xdr:sp macro="" textlink="">
          <xdr:nvSpPr>
            <xdr:cNvPr id="223" name="Rounded Rectangle 33">
              <a:hlinkClick xmlns:r="http://schemas.openxmlformats.org/officeDocument/2006/relationships" r:id="rId18"/>
              <a:extLst>
                <a:ext uri="{FF2B5EF4-FFF2-40B4-BE49-F238E27FC236}">
                  <a16:creationId xmlns:a16="http://schemas.microsoft.com/office/drawing/2014/main" id="{DF613520-DC02-4D00-9207-CEC11E9809A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4" name="Round Same Side Corner Rectangle 212">
              <a:extLst>
                <a:ext uri="{FF2B5EF4-FFF2-40B4-BE49-F238E27FC236}">
                  <a16:creationId xmlns:a16="http://schemas.microsoft.com/office/drawing/2014/main" id="{7CD9350B-B417-4860-AAA7-888A188677B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0" name="Rounded Rectangle 33">
            <a:extLst>
              <a:ext uri="{FF2B5EF4-FFF2-40B4-BE49-F238E27FC236}">
                <a16:creationId xmlns:a16="http://schemas.microsoft.com/office/drawing/2014/main" id="{DC0F282E-138B-4C67-B2C9-E6D8EB9FCF22}"/>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81" name="Group 180">
            <a:extLst>
              <a:ext uri="{FF2B5EF4-FFF2-40B4-BE49-F238E27FC236}">
                <a16:creationId xmlns:a16="http://schemas.microsoft.com/office/drawing/2014/main" id="{F7D944F0-02C6-412E-8668-15B826C25517}"/>
              </a:ext>
            </a:extLst>
          </xdr:cNvPr>
          <xdr:cNvGrpSpPr/>
        </xdr:nvGrpSpPr>
        <xdr:grpSpPr>
          <a:xfrm>
            <a:off x="659464" y="3555368"/>
            <a:ext cx="2531891" cy="202201"/>
            <a:chOff x="707633" y="705314"/>
            <a:chExt cx="2335294" cy="197603"/>
          </a:xfrm>
        </xdr:grpSpPr>
        <xdr:sp macro="" textlink="">
          <xdr:nvSpPr>
            <xdr:cNvPr id="221" name="Rounded Rectangle 33">
              <a:hlinkClick xmlns:r="http://schemas.openxmlformats.org/officeDocument/2006/relationships" r:id="rId19"/>
              <a:extLst>
                <a:ext uri="{FF2B5EF4-FFF2-40B4-BE49-F238E27FC236}">
                  <a16:creationId xmlns:a16="http://schemas.microsoft.com/office/drawing/2014/main" id="{A1293D8D-A29E-4758-951D-33FC7C06359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2" name="Round Same Side Corner Rectangle 212">
              <a:extLst>
                <a:ext uri="{FF2B5EF4-FFF2-40B4-BE49-F238E27FC236}">
                  <a16:creationId xmlns:a16="http://schemas.microsoft.com/office/drawing/2014/main" id="{4B067567-E4FC-45F5-9275-AF809BCFA76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2" name="Rounded Rectangle 33">
            <a:extLst>
              <a:ext uri="{FF2B5EF4-FFF2-40B4-BE49-F238E27FC236}">
                <a16:creationId xmlns:a16="http://schemas.microsoft.com/office/drawing/2014/main" id="{68649323-DF11-42E9-9EFD-C77F785DFB17}"/>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83" name="Group 182">
            <a:extLst>
              <a:ext uri="{FF2B5EF4-FFF2-40B4-BE49-F238E27FC236}">
                <a16:creationId xmlns:a16="http://schemas.microsoft.com/office/drawing/2014/main" id="{B42964A6-37D8-473E-9752-98089A2C185D}"/>
              </a:ext>
            </a:extLst>
          </xdr:cNvPr>
          <xdr:cNvGrpSpPr/>
        </xdr:nvGrpSpPr>
        <xdr:grpSpPr>
          <a:xfrm>
            <a:off x="634367" y="5743319"/>
            <a:ext cx="2531891" cy="202201"/>
            <a:chOff x="707633" y="705314"/>
            <a:chExt cx="2335294" cy="197603"/>
          </a:xfrm>
        </xdr:grpSpPr>
        <xdr:sp macro="" textlink="">
          <xdr:nvSpPr>
            <xdr:cNvPr id="219" name="Rounded Rectangle 33">
              <a:hlinkClick xmlns:r="http://schemas.openxmlformats.org/officeDocument/2006/relationships" r:id="rId20"/>
              <a:extLst>
                <a:ext uri="{FF2B5EF4-FFF2-40B4-BE49-F238E27FC236}">
                  <a16:creationId xmlns:a16="http://schemas.microsoft.com/office/drawing/2014/main" id="{3AA073F7-124C-4BDE-BE5F-EDCAC4B2271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20" name="Round Same Side Corner Rectangle 212">
              <a:extLst>
                <a:ext uri="{FF2B5EF4-FFF2-40B4-BE49-F238E27FC236}">
                  <a16:creationId xmlns:a16="http://schemas.microsoft.com/office/drawing/2014/main" id="{8EB367AE-8D2F-4C4E-B2CF-C4C91FB0B76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4" name="Group 183">
            <a:extLst>
              <a:ext uri="{FF2B5EF4-FFF2-40B4-BE49-F238E27FC236}">
                <a16:creationId xmlns:a16="http://schemas.microsoft.com/office/drawing/2014/main" id="{1014E899-70AB-4D36-910D-C5C4CBFE31C7}"/>
              </a:ext>
            </a:extLst>
          </xdr:cNvPr>
          <xdr:cNvGrpSpPr/>
        </xdr:nvGrpSpPr>
        <xdr:grpSpPr>
          <a:xfrm>
            <a:off x="634367" y="6013059"/>
            <a:ext cx="2531891" cy="202201"/>
            <a:chOff x="707633" y="705314"/>
            <a:chExt cx="2335294" cy="197603"/>
          </a:xfrm>
        </xdr:grpSpPr>
        <xdr:sp macro="" textlink="">
          <xdr:nvSpPr>
            <xdr:cNvPr id="217" name="Rounded Rectangle 33">
              <a:hlinkClick xmlns:r="http://schemas.openxmlformats.org/officeDocument/2006/relationships" r:id="rId21"/>
              <a:extLst>
                <a:ext uri="{FF2B5EF4-FFF2-40B4-BE49-F238E27FC236}">
                  <a16:creationId xmlns:a16="http://schemas.microsoft.com/office/drawing/2014/main" id="{3241E96B-D7BA-450E-BB77-F7C5AD194FF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18" name="Round Same Side Corner Rectangle 212">
              <a:extLst>
                <a:ext uri="{FF2B5EF4-FFF2-40B4-BE49-F238E27FC236}">
                  <a16:creationId xmlns:a16="http://schemas.microsoft.com/office/drawing/2014/main" id="{A402A980-183A-44FD-9DD0-AE2EF8E00DE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5" name="Group 184">
            <a:extLst>
              <a:ext uri="{FF2B5EF4-FFF2-40B4-BE49-F238E27FC236}">
                <a16:creationId xmlns:a16="http://schemas.microsoft.com/office/drawing/2014/main" id="{6864B6D6-57BC-4F5B-93A8-BD3AF6A76514}"/>
              </a:ext>
            </a:extLst>
          </xdr:cNvPr>
          <xdr:cNvGrpSpPr/>
        </xdr:nvGrpSpPr>
        <xdr:grpSpPr>
          <a:xfrm>
            <a:off x="634367" y="6282799"/>
            <a:ext cx="2531891" cy="202201"/>
            <a:chOff x="707633" y="705314"/>
            <a:chExt cx="2335294" cy="197603"/>
          </a:xfrm>
        </xdr:grpSpPr>
        <xdr:sp macro="" textlink="">
          <xdr:nvSpPr>
            <xdr:cNvPr id="215" name="Rounded Rectangle 33">
              <a:hlinkClick xmlns:r="http://schemas.openxmlformats.org/officeDocument/2006/relationships" r:id="rId22"/>
              <a:extLst>
                <a:ext uri="{FF2B5EF4-FFF2-40B4-BE49-F238E27FC236}">
                  <a16:creationId xmlns:a16="http://schemas.microsoft.com/office/drawing/2014/main" id="{D5757330-32EC-46E9-AB3E-6A0A0F55E7E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6" name="Round Same Side Corner Rectangle 212">
              <a:extLst>
                <a:ext uri="{FF2B5EF4-FFF2-40B4-BE49-F238E27FC236}">
                  <a16:creationId xmlns:a16="http://schemas.microsoft.com/office/drawing/2014/main" id="{EA96EFF1-930A-4232-BF27-6E629261660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6" name="Group 185">
            <a:extLst>
              <a:ext uri="{FF2B5EF4-FFF2-40B4-BE49-F238E27FC236}">
                <a16:creationId xmlns:a16="http://schemas.microsoft.com/office/drawing/2014/main" id="{B5AEE0DA-5AB6-4413-A6C4-BD9AC79D5E0A}"/>
              </a:ext>
            </a:extLst>
          </xdr:cNvPr>
          <xdr:cNvGrpSpPr/>
        </xdr:nvGrpSpPr>
        <xdr:grpSpPr>
          <a:xfrm>
            <a:off x="634367" y="6552539"/>
            <a:ext cx="2531891" cy="202201"/>
            <a:chOff x="707633" y="705314"/>
            <a:chExt cx="2335294" cy="197603"/>
          </a:xfrm>
        </xdr:grpSpPr>
        <xdr:sp macro="" textlink="">
          <xdr:nvSpPr>
            <xdr:cNvPr id="213" name="Rounded Rectangle 33">
              <a:hlinkClick xmlns:r="http://schemas.openxmlformats.org/officeDocument/2006/relationships" r:id="rId23"/>
              <a:extLst>
                <a:ext uri="{FF2B5EF4-FFF2-40B4-BE49-F238E27FC236}">
                  <a16:creationId xmlns:a16="http://schemas.microsoft.com/office/drawing/2014/main" id="{B546053D-946A-4E41-8B3D-C07231B218D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4" name="Round Same Side Corner Rectangle 212">
              <a:extLst>
                <a:ext uri="{FF2B5EF4-FFF2-40B4-BE49-F238E27FC236}">
                  <a16:creationId xmlns:a16="http://schemas.microsoft.com/office/drawing/2014/main" id="{67BE36C8-1FAA-4094-BE59-5A58514B8AC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7" name="Group 186">
            <a:extLst>
              <a:ext uri="{FF2B5EF4-FFF2-40B4-BE49-F238E27FC236}">
                <a16:creationId xmlns:a16="http://schemas.microsoft.com/office/drawing/2014/main" id="{B5734724-A505-4A56-8F75-977DB728A176}"/>
              </a:ext>
            </a:extLst>
          </xdr:cNvPr>
          <xdr:cNvGrpSpPr/>
        </xdr:nvGrpSpPr>
        <xdr:grpSpPr>
          <a:xfrm>
            <a:off x="634367" y="6822279"/>
            <a:ext cx="2531891" cy="202201"/>
            <a:chOff x="707633" y="705314"/>
            <a:chExt cx="2335294" cy="197603"/>
          </a:xfrm>
        </xdr:grpSpPr>
        <xdr:sp macro="" textlink="">
          <xdr:nvSpPr>
            <xdr:cNvPr id="211" name="Rounded Rectangle 33">
              <a:hlinkClick xmlns:r="http://schemas.openxmlformats.org/officeDocument/2006/relationships" r:id="rId24"/>
              <a:extLst>
                <a:ext uri="{FF2B5EF4-FFF2-40B4-BE49-F238E27FC236}">
                  <a16:creationId xmlns:a16="http://schemas.microsoft.com/office/drawing/2014/main" id="{A4D2947F-B2F6-4B1F-A831-565614A0261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2" name="Round Same Side Corner Rectangle 212">
              <a:extLst>
                <a:ext uri="{FF2B5EF4-FFF2-40B4-BE49-F238E27FC236}">
                  <a16:creationId xmlns:a16="http://schemas.microsoft.com/office/drawing/2014/main" id="{51A3D41F-3B84-493F-9137-AD5716D62EC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8" name="Rounded Rectangle 33">
            <a:extLst>
              <a:ext uri="{FF2B5EF4-FFF2-40B4-BE49-F238E27FC236}">
                <a16:creationId xmlns:a16="http://schemas.microsoft.com/office/drawing/2014/main" id="{B853F047-E9E0-4F5A-A489-366AA5DE9CF9}"/>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89" name="Group 188">
            <a:extLst>
              <a:ext uri="{FF2B5EF4-FFF2-40B4-BE49-F238E27FC236}">
                <a16:creationId xmlns:a16="http://schemas.microsoft.com/office/drawing/2014/main" id="{F4DF08B6-9703-4F89-B127-7F5C54129882}"/>
              </a:ext>
            </a:extLst>
          </xdr:cNvPr>
          <xdr:cNvGrpSpPr/>
        </xdr:nvGrpSpPr>
        <xdr:grpSpPr>
          <a:xfrm>
            <a:off x="642225" y="7381865"/>
            <a:ext cx="2531891" cy="202201"/>
            <a:chOff x="707633" y="705314"/>
            <a:chExt cx="2335294" cy="197603"/>
          </a:xfrm>
        </xdr:grpSpPr>
        <xdr:sp macro="" textlink="">
          <xdr:nvSpPr>
            <xdr:cNvPr id="209" name="Rounded Rectangle 33">
              <a:hlinkClick xmlns:r="http://schemas.openxmlformats.org/officeDocument/2006/relationships" r:id="rId25"/>
              <a:extLst>
                <a:ext uri="{FF2B5EF4-FFF2-40B4-BE49-F238E27FC236}">
                  <a16:creationId xmlns:a16="http://schemas.microsoft.com/office/drawing/2014/main" id="{B741C882-54D8-4F7D-93DB-10FECF72B7C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10" name="Round Same Side Corner Rectangle 212">
              <a:extLst>
                <a:ext uri="{FF2B5EF4-FFF2-40B4-BE49-F238E27FC236}">
                  <a16:creationId xmlns:a16="http://schemas.microsoft.com/office/drawing/2014/main" id="{D84D14FF-C72E-479A-B973-F37970A6A20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0" name="Group 189">
            <a:extLst>
              <a:ext uri="{FF2B5EF4-FFF2-40B4-BE49-F238E27FC236}">
                <a16:creationId xmlns:a16="http://schemas.microsoft.com/office/drawing/2014/main" id="{33C6DC1F-8AC7-4CA8-BA18-34CE69CCDC95}"/>
              </a:ext>
            </a:extLst>
          </xdr:cNvPr>
          <xdr:cNvGrpSpPr/>
        </xdr:nvGrpSpPr>
        <xdr:grpSpPr>
          <a:xfrm>
            <a:off x="642225" y="7651605"/>
            <a:ext cx="2531891" cy="202201"/>
            <a:chOff x="707633" y="705314"/>
            <a:chExt cx="2335294" cy="197603"/>
          </a:xfrm>
        </xdr:grpSpPr>
        <xdr:sp macro="" textlink="">
          <xdr:nvSpPr>
            <xdr:cNvPr id="207" name="Rounded Rectangle 33">
              <a:hlinkClick xmlns:r="http://schemas.openxmlformats.org/officeDocument/2006/relationships" r:id="rId26"/>
              <a:extLst>
                <a:ext uri="{FF2B5EF4-FFF2-40B4-BE49-F238E27FC236}">
                  <a16:creationId xmlns:a16="http://schemas.microsoft.com/office/drawing/2014/main" id="{C9322B21-EF9E-4611-8D60-28D91EAEA32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08" name="Round Same Side Corner Rectangle 212">
              <a:extLst>
                <a:ext uri="{FF2B5EF4-FFF2-40B4-BE49-F238E27FC236}">
                  <a16:creationId xmlns:a16="http://schemas.microsoft.com/office/drawing/2014/main" id="{884EBBE5-445D-47AD-B01D-A06A92467A5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1" name="Group 190">
            <a:extLst>
              <a:ext uri="{FF2B5EF4-FFF2-40B4-BE49-F238E27FC236}">
                <a16:creationId xmlns:a16="http://schemas.microsoft.com/office/drawing/2014/main" id="{29378B9C-0003-410A-A933-D646D7A98C17}"/>
              </a:ext>
            </a:extLst>
          </xdr:cNvPr>
          <xdr:cNvGrpSpPr/>
        </xdr:nvGrpSpPr>
        <xdr:grpSpPr>
          <a:xfrm>
            <a:off x="634367" y="7921345"/>
            <a:ext cx="2531891" cy="202201"/>
            <a:chOff x="707633" y="705314"/>
            <a:chExt cx="2335294" cy="197603"/>
          </a:xfrm>
        </xdr:grpSpPr>
        <xdr:sp macro="" textlink="">
          <xdr:nvSpPr>
            <xdr:cNvPr id="205" name="Rounded Rectangle 33">
              <a:hlinkClick xmlns:r="http://schemas.openxmlformats.org/officeDocument/2006/relationships" r:id="rId27"/>
              <a:extLst>
                <a:ext uri="{FF2B5EF4-FFF2-40B4-BE49-F238E27FC236}">
                  <a16:creationId xmlns:a16="http://schemas.microsoft.com/office/drawing/2014/main" id="{52E2F284-5C1B-4DB5-BA4F-8AFE19CB665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6" name="Round Same Side Corner Rectangle 212">
              <a:extLst>
                <a:ext uri="{FF2B5EF4-FFF2-40B4-BE49-F238E27FC236}">
                  <a16:creationId xmlns:a16="http://schemas.microsoft.com/office/drawing/2014/main" id="{F193B24A-04D3-4661-B5FB-AB12C21EA1E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2" name="Rounded Rectangle 33">
            <a:extLst>
              <a:ext uri="{FF2B5EF4-FFF2-40B4-BE49-F238E27FC236}">
                <a16:creationId xmlns:a16="http://schemas.microsoft.com/office/drawing/2014/main" id="{2126014B-718C-492A-9A57-E91909D4148C}"/>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93" name="Group 192">
            <a:extLst>
              <a:ext uri="{FF2B5EF4-FFF2-40B4-BE49-F238E27FC236}">
                <a16:creationId xmlns:a16="http://schemas.microsoft.com/office/drawing/2014/main" id="{8473A485-7495-47E4-8381-3E1E41530D0E}"/>
              </a:ext>
            </a:extLst>
          </xdr:cNvPr>
          <xdr:cNvGrpSpPr/>
        </xdr:nvGrpSpPr>
        <xdr:grpSpPr>
          <a:xfrm>
            <a:off x="634367" y="8500492"/>
            <a:ext cx="2531891" cy="202201"/>
            <a:chOff x="707633" y="705314"/>
            <a:chExt cx="2335294" cy="197603"/>
          </a:xfrm>
        </xdr:grpSpPr>
        <xdr:sp macro="" textlink="">
          <xdr:nvSpPr>
            <xdr:cNvPr id="203" name="Rounded Rectangle 33">
              <a:hlinkClick xmlns:r="http://schemas.openxmlformats.org/officeDocument/2006/relationships" r:id="rId28"/>
              <a:extLst>
                <a:ext uri="{FF2B5EF4-FFF2-40B4-BE49-F238E27FC236}">
                  <a16:creationId xmlns:a16="http://schemas.microsoft.com/office/drawing/2014/main" id="{D49748AD-46AF-478C-AC3D-96C2BE7E527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4" name="Round Same Side Corner Rectangle 212">
              <a:extLst>
                <a:ext uri="{FF2B5EF4-FFF2-40B4-BE49-F238E27FC236}">
                  <a16:creationId xmlns:a16="http://schemas.microsoft.com/office/drawing/2014/main" id="{9D3894A2-3FA4-4EF1-88B3-E84A860ABE5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4" name="Group 193">
            <a:extLst>
              <a:ext uri="{FF2B5EF4-FFF2-40B4-BE49-F238E27FC236}">
                <a16:creationId xmlns:a16="http://schemas.microsoft.com/office/drawing/2014/main" id="{3381737E-89CB-430E-ADF1-3E24CDC1E1F9}"/>
              </a:ext>
            </a:extLst>
          </xdr:cNvPr>
          <xdr:cNvGrpSpPr/>
        </xdr:nvGrpSpPr>
        <xdr:grpSpPr>
          <a:xfrm>
            <a:off x="634367" y="8770227"/>
            <a:ext cx="2531891" cy="202201"/>
            <a:chOff x="707633" y="705314"/>
            <a:chExt cx="2335294" cy="197603"/>
          </a:xfrm>
        </xdr:grpSpPr>
        <xdr:sp macro="" textlink="">
          <xdr:nvSpPr>
            <xdr:cNvPr id="201" name="Rounded Rectangle 33">
              <a:hlinkClick xmlns:r="http://schemas.openxmlformats.org/officeDocument/2006/relationships" r:id="rId29"/>
              <a:extLst>
                <a:ext uri="{FF2B5EF4-FFF2-40B4-BE49-F238E27FC236}">
                  <a16:creationId xmlns:a16="http://schemas.microsoft.com/office/drawing/2014/main" id="{2224670D-D2E8-46D0-A1B4-84C556C41C4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2" name="Round Same Side Corner Rectangle 212">
              <a:extLst>
                <a:ext uri="{FF2B5EF4-FFF2-40B4-BE49-F238E27FC236}">
                  <a16:creationId xmlns:a16="http://schemas.microsoft.com/office/drawing/2014/main" id="{C6B34C79-6820-4E8C-B31C-49F660D30EC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5" name="Group 194">
            <a:extLst>
              <a:ext uri="{FF2B5EF4-FFF2-40B4-BE49-F238E27FC236}">
                <a16:creationId xmlns:a16="http://schemas.microsoft.com/office/drawing/2014/main" id="{76A85EBB-AEE9-401F-8456-5872271D8FEB}"/>
              </a:ext>
            </a:extLst>
          </xdr:cNvPr>
          <xdr:cNvGrpSpPr/>
        </xdr:nvGrpSpPr>
        <xdr:grpSpPr>
          <a:xfrm>
            <a:off x="658349" y="237995"/>
            <a:ext cx="2531891" cy="202201"/>
            <a:chOff x="707633" y="705314"/>
            <a:chExt cx="2335294" cy="197603"/>
          </a:xfrm>
        </xdr:grpSpPr>
        <xdr:sp macro="" textlink="">
          <xdr:nvSpPr>
            <xdr:cNvPr id="199" name="Rounded Rectangle 33">
              <a:hlinkClick xmlns:r="http://schemas.openxmlformats.org/officeDocument/2006/relationships" r:id="rId30"/>
              <a:extLst>
                <a:ext uri="{FF2B5EF4-FFF2-40B4-BE49-F238E27FC236}">
                  <a16:creationId xmlns:a16="http://schemas.microsoft.com/office/drawing/2014/main" id="{3B46FE37-C097-46C9-A972-AC141424E46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00" name="Round Same Side Corner Rectangle 212">
              <a:extLst>
                <a:ext uri="{FF2B5EF4-FFF2-40B4-BE49-F238E27FC236}">
                  <a16:creationId xmlns:a16="http://schemas.microsoft.com/office/drawing/2014/main" id="{6575E638-9AF2-4FB7-B036-EAFD1372810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6" name="Group 195">
            <a:extLst>
              <a:ext uri="{FF2B5EF4-FFF2-40B4-BE49-F238E27FC236}">
                <a16:creationId xmlns:a16="http://schemas.microsoft.com/office/drawing/2014/main" id="{6FB9F141-5619-4919-9C74-C44636BF4EE4}"/>
              </a:ext>
            </a:extLst>
          </xdr:cNvPr>
          <xdr:cNvGrpSpPr/>
        </xdr:nvGrpSpPr>
        <xdr:grpSpPr>
          <a:xfrm>
            <a:off x="658349" y="507735"/>
            <a:ext cx="2531891" cy="202201"/>
            <a:chOff x="707633" y="705314"/>
            <a:chExt cx="2335294" cy="197603"/>
          </a:xfrm>
        </xdr:grpSpPr>
        <xdr:sp macro="" textlink="">
          <xdr:nvSpPr>
            <xdr:cNvPr id="197" name="Rounded Rectangle 33">
              <a:hlinkClick xmlns:r="http://schemas.openxmlformats.org/officeDocument/2006/relationships" r:id="rId31"/>
              <a:extLst>
                <a:ext uri="{FF2B5EF4-FFF2-40B4-BE49-F238E27FC236}">
                  <a16:creationId xmlns:a16="http://schemas.microsoft.com/office/drawing/2014/main" id="{3D78E484-247E-46EE-88F2-B4E1B3BB94B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98" name="Round Same Side Corner Rectangle 212">
              <a:extLst>
                <a:ext uri="{FF2B5EF4-FFF2-40B4-BE49-F238E27FC236}">
                  <a16:creationId xmlns:a16="http://schemas.microsoft.com/office/drawing/2014/main" id="{592C7A78-F2EE-4919-A98E-E859706A128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1749048</xdr:colOff>
      <xdr:row>4</xdr:row>
      <xdr:rowOff>21189</xdr:rowOff>
    </xdr:from>
    <xdr:to>
      <xdr:col>6</xdr:col>
      <xdr:colOff>2308098</xdr:colOff>
      <xdr:row>6</xdr:row>
      <xdr:rowOff>135739</xdr:rowOff>
    </xdr:to>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0456" y="195725"/>
          <a:ext cx="543810" cy="545329"/>
        </a:xfrm>
        <a:prstGeom prst="rect">
          <a:avLst/>
        </a:prstGeom>
      </xdr:spPr>
    </xdr:pic>
    <xdr:clientData/>
  </xdr:twoCellAnchor>
  <xdr:twoCellAnchor editAs="oneCell">
    <xdr:from>
      <xdr:col>6</xdr:col>
      <xdr:colOff>2351851</xdr:colOff>
      <xdr:row>4</xdr:row>
      <xdr:rowOff>29469</xdr:rowOff>
    </xdr:from>
    <xdr:to>
      <xdr:col>6</xdr:col>
      <xdr:colOff>2896931</xdr:colOff>
      <xdr:row>6</xdr:row>
      <xdr:rowOff>136399</xdr:rowOff>
    </xdr:to>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3259" y="204005"/>
          <a:ext cx="545080" cy="541519"/>
        </a:xfrm>
        <a:prstGeom prst="rect">
          <a:avLst/>
        </a:prstGeom>
      </xdr:spPr>
    </xdr:pic>
    <xdr:clientData/>
  </xdr:twoCellAnchor>
  <xdr:twoCellAnchor editAs="oneCell">
    <xdr:from>
      <xdr:col>6</xdr:col>
      <xdr:colOff>2894655</xdr:colOff>
      <xdr:row>4</xdr:row>
      <xdr:rowOff>25890</xdr:rowOff>
    </xdr:from>
    <xdr:to>
      <xdr:col>6</xdr:col>
      <xdr:colOff>3450530</xdr:colOff>
      <xdr:row>6</xdr:row>
      <xdr:rowOff>133366</xdr:rowOff>
    </xdr:to>
    <xdr:pic>
      <xdr:nvPicPr>
        <xdr:cNvPr id="6" name="Picture 5">
          <a:extLst>
            <a:ext uri="{FF2B5EF4-FFF2-40B4-BE49-F238E27FC236}">
              <a16:creationId xmlns:a16="http://schemas.microsoft.com/office/drawing/2014/main" id="{00000000-0008-0000-13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4029" t="15395" r="29792" b="8357"/>
        <a:stretch/>
      </xdr:blipFill>
      <xdr:spPr bwMode="auto">
        <a:xfrm>
          <a:off x="6496063" y="200426"/>
          <a:ext cx="542540" cy="539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2372811</xdr:colOff>
      <xdr:row>37</xdr:row>
      <xdr:rowOff>48227</xdr:rowOff>
    </xdr:from>
    <xdr:to>
      <xdr:col>6</xdr:col>
      <xdr:colOff>2920431</xdr:colOff>
      <xdr:row>39</xdr:row>
      <xdr:rowOff>164047</xdr:rowOff>
    </xdr:to>
    <xdr:pic>
      <xdr:nvPicPr>
        <xdr:cNvPr id="7" name="Picture 6">
          <a:extLst>
            <a:ext uri="{FF2B5EF4-FFF2-40B4-BE49-F238E27FC236}">
              <a16:creationId xmlns:a16="http://schemas.microsoft.com/office/drawing/2014/main" id="{3B25C4CA-4810-430D-8636-1F9843EAF0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80254" y="12172708"/>
          <a:ext cx="550160" cy="533875"/>
        </a:xfrm>
        <a:prstGeom prst="rect">
          <a:avLst/>
        </a:prstGeom>
      </xdr:spPr>
    </xdr:pic>
    <xdr:clientData/>
  </xdr:twoCellAnchor>
  <xdr:twoCellAnchor editAs="oneCell">
    <xdr:from>
      <xdr:col>6</xdr:col>
      <xdr:colOff>2941898</xdr:colOff>
      <xdr:row>37</xdr:row>
      <xdr:rowOff>28936</xdr:rowOff>
    </xdr:from>
    <xdr:to>
      <xdr:col>6</xdr:col>
      <xdr:colOff>3492693</xdr:colOff>
      <xdr:row>39</xdr:row>
      <xdr:rowOff>140222</xdr:rowOff>
    </xdr:to>
    <xdr:pic>
      <xdr:nvPicPr>
        <xdr:cNvPr id="8" name="Picture 7">
          <a:extLst>
            <a:ext uri="{FF2B5EF4-FFF2-40B4-BE49-F238E27FC236}">
              <a16:creationId xmlns:a16="http://schemas.microsoft.com/office/drawing/2014/main" id="{E047494B-F9DC-4F7A-85F3-B7EC80AB778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4029" t="15395" r="29792" b="8357"/>
        <a:stretch/>
      </xdr:blipFill>
      <xdr:spPr bwMode="auto">
        <a:xfrm>
          <a:off x="6549341" y="12153417"/>
          <a:ext cx="555240" cy="538231"/>
        </a:xfrm>
        <a:prstGeom prst="rect">
          <a:avLst/>
        </a:prstGeom>
        <a:ln>
          <a:noFill/>
        </a:ln>
        <a:extLst>
          <a:ext uri="{53640926-AAD7-44D8-BBD7-CCE9431645EC}">
            <a14:shadowObscured xmlns:a14="http://schemas.microsoft.com/office/drawing/2010/main"/>
          </a:ext>
        </a:extLst>
      </xdr:spPr>
    </xdr:pic>
    <xdr:clientData/>
  </xdr:twoCellAnchor>
  <xdr:twoCellAnchor>
    <xdr:from>
      <xdr:col>13</xdr:col>
      <xdr:colOff>2469266</xdr:colOff>
      <xdr:row>1</xdr:row>
      <xdr:rowOff>163974</xdr:rowOff>
    </xdr:from>
    <xdr:to>
      <xdr:col>14</xdr:col>
      <xdr:colOff>2165957</xdr:colOff>
      <xdr:row>3</xdr:row>
      <xdr:rowOff>23952</xdr:rowOff>
    </xdr:to>
    <xdr:sp macro="" textlink="">
      <xdr:nvSpPr>
        <xdr:cNvPr id="534" name="Rounded Rectangle 14">
          <a:hlinkClick xmlns:r="http://schemas.openxmlformats.org/officeDocument/2006/relationships" r:id="rId4"/>
          <a:extLst>
            <a:ext uri="{FF2B5EF4-FFF2-40B4-BE49-F238E27FC236}">
              <a16:creationId xmlns:a16="http://schemas.microsoft.com/office/drawing/2014/main" id="{1D6E8A9A-6908-4CD1-A54D-5E4EC13ED1CF}"/>
            </a:ext>
          </a:extLst>
        </xdr:cNvPr>
        <xdr:cNvSpPr/>
      </xdr:nvSpPr>
      <xdr:spPr bwMode="auto">
        <a:xfrm>
          <a:off x="24933798" y="337594"/>
          <a:ext cx="2349222" cy="20721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editAs="oneCell">
    <xdr:from>
      <xdr:col>0</xdr:col>
      <xdr:colOff>194181</xdr:colOff>
      <xdr:row>0</xdr:row>
      <xdr:rowOff>75895</xdr:rowOff>
    </xdr:from>
    <xdr:to>
      <xdr:col>4</xdr:col>
      <xdr:colOff>285654</xdr:colOff>
      <xdr:row>3</xdr:row>
      <xdr:rowOff>77437</xdr:rowOff>
    </xdr:to>
    <xdr:pic>
      <xdr:nvPicPr>
        <xdr:cNvPr id="537" name="Picture 234">
          <a:hlinkClick xmlns:r="http://schemas.openxmlformats.org/officeDocument/2006/relationships" r:id="rId5"/>
          <a:extLst>
            <a:ext uri="{FF2B5EF4-FFF2-40B4-BE49-F238E27FC236}">
              <a16:creationId xmlns:a16="http://schemas.microsoft.com/office/drawing/2014/main" id="{208FFF81-33D3-4AAB-BEAF-4E18A79F1467}"/>
            </a:ext>
          </a:extLst>
        </xdr:cNvPr>
        <xdr:cNvPicPr>
          <a:picLocks noChangeAspect="1"/>
        </xdr:cNvPicPr>
      </xdr:nvPicPr>
      <xdr:blipFill>
        <a:blip xmlns:r="http://schemas.openxmlformats.org/officeDocument/2006/relationships" r:embed="rId6"/>
        <a:stretch>
          <a:fillRect/>
        </a:stretch>
      </xdr:blipFill>
      <xdr:spPr>
        <a:xfrm>
          <a:off x="194181" y="75895"/>
          <a:ext cx="2433353" cy="526052"/>
        </a:xfrm>
        <a:prstGeom prst="rect">
          <a:avLst/>
        </a:prstGeom>
      </xdr:spPr>
    </xdr:pic>
    <xdr:clientData/>
  </xdr:twoCellAnchor>
  <xdr:twoCellAnchor>
    <xdr:from>
      <xdr:col>0</xdr:col>
      <xdr:colOff>98532</xdr:colOff>
      <xdr:row>7</xdr:row>
      <xdr:rowOff>124692</xdr:rowOff>
    </xdr:from>
    <xdr:to>
      <xdr:col>5</xdr:col>
      <xdr:colOff>222942</xdr:colOff>
      <xdr:row>31</xdr:row>
      <xdr:rowOff>150792</xdr:rowOff>
    </xdr:to>
    <xdr:grpSp>
      <xdr:nvGrpSpPr>
        <xdr:cNvPr id="538" name="Group 164">
          <a:extLst>
            <a:ext uri="{FF2B5EF4-FFF2-40B4-BE49-F238E27FC236}">
              <a16:creationId xmlns:a16="http://schemas.microsoft.com/office/drawing/2014/main" id="{28129039-C937-4208-AA8D-E66088370741}"/>
            </a:ext>
          </a:extLst>
        </xdr:cNvPr>
        <xdr:cNvGrpSpPr/>
      </xdr:nvGrpSpPr>
      <xdr:grpSpPr>
        <a:xfrm>
          <a:off x="95992" y="1433518"/>
          <a:ext cx="3141023" cy="8949845"/>
          <a:chOff x="478366" y="237995"/>
          <a:chExt cx="2951083" cy="8734433"/>
        </a:xfrm>
      </xdr:grpSpPr>
      <xdr:grpSp>
        <xdr:nvGrpSpPr>
          <xdr:cNvPr id="539" name="Group 165">
            <a:extLst>
              <a:ext uri="{FF2B5EF4-FFF2-40B4-BE49-F238E27FC236}">
                <a16:creationId xmlns:a16="http://schemas.microsoft.com/office/drawing/2014/main" id="{2C106719-38FB-41B0-9806-3934A62DDB69}"/>
              </a:ext>
            </a:extLst>
          </xdr:cNvPr>
          <xdr:cNvGrpSpPr/>
        </xdr:nvGrpSpPr>
        <xdr:grpSpPr>
          <a:xfrm>
            <a:off x="658349" y="1069224"/>
            <a:ext cx="2531891" cy="202201"/>
            <a:chOff x="707633" y="705314"/>
            <a:chExt cx="2335294" cy="197603"/>
          </a:xfrm>
        </xdr:grpSpPr>
        <xdr:sp macro="" textlink="">
          <xdr:nvSpPr>
            <xdr:cNvPr id="540" name="Rounded Rectangle 33">
              <a:hlinkClick xmlns:r="http://schemas.openxmlformats.org/officeDocument/2006/relationships" r:id="rId7"/>
              <a:extLst>
                <a:ext uri="{FF2B5EF4-FFF2-40B4-BE49-F238E27FC236}">
                  <a16:creationId xmlns:a16="http://schemas.microsoft.com/office/drawing/2014/main" id="{9F1EAFC4-1B53-42AA-A7D3-64062DD7674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541" name="Round Same Side Corner Rectangle 212">
              <a:extLst>
                <a:ext uri="{FF2B5EF4-FFF2-40B4-BE49-F238E27FC236}">
                  <a16:creationId xmlns:a16="http://schemas.microsoft.com/office/drawing/2014/main" id="{8041A1B8-183A-492A-94CC-B60AFB21FAC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542" name="Group 166">
            <a:extLst>
              <a:ext uri="{FF2B5EF4-FFF2-40B4-BE49-F238E27FC236}">
                <a16:creationId xmlns:a16="http://schemas.microsoft.com/office/drawing/2014/main" id="{AE040E37-AAB6-4590-A99F-802CE02872AC}"/>
              </a:ext>
            </a:extLst>
          </xdr:cNvPr>
          <xdr:cNvGrpSpPr/>
        </xdr:nvGrpSpPr>
        <xdr:grpSpPr>
          <a:xfrm>
            <a:off x="658349" y="1338964"/>
            <a:ext cx="2531891" cy="202201"/>
            <a:chOff x="707633" y="705314"/>
            <a:chExt cx="2335294" cy="197603"/>
          </a:xfrm>
        </xdr:grpSpPr>
        <xdr:sp macro="" textlink="">
          <xdr:nvSpPr>
            <xdr:cNvPr id="543" name="Rounded Rectangle 33">
              <a:hlinkClick xmlns:r="http://schemas.openxmlformats.org/officeDocument/2006/relationships" r:id="rId8"/>
              <a:extLst>
                <a:ext uri="{FF2B5EF4-FFF2-40B4-BE49-F238E27FC236}">
                  <a16:creationId xmlns:a16="http://schemas.microsoft.com/office/drawing/2014/main" id="{DB32C041-182E-4D2A-B7FB-6AC1AA85B46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544" name="Round Same Side Corner Rectangle 212">
              <a:extLst>
                <a:ext uri="{FF2B5EF4-FFF2-40B4-BE49-F238E27FC236}">
                  <a16:creationId xmlns:a16="http://schemas.microsoft.com/office/drawing/2014/main" id="{4218E8C5-36DC-433A-8D70-986A5412A1E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545" name="Group 167">
            <a:extLst>
              <a:ext uri="{FF2B5EF4-FFF2-40B4-BE49-F238E27FC236}">
                <a16:creationId xmlns:a16="http://schemas.microsoft.com/office/drawing/2014/main" id="{FD17C7EB-42E7-4835-9A53-D442CA9F4C93}"/>
              </a:ext>
            </a:extLst>
          </xdr:cNvPr>
          <xdr:cNvGrpSpPr/>
        </xdr:nvGrpSpPr>
        <xdr:grpSpPr>
          <a:xfrm>
            <a:off x="658349" y="1608704"/>
            <a:ext cx="2531891" cy="202201"/>
            <a:chOff x="707633" y="705314"/>
            <a:chExt cx="2335294" cy="197603"/>
          </a:xfrm>
        </xdr:grpSpPr>
        <xdr:sp macro="" textlink="">
          <xdr:nvSpPr>
            <xdr:cNvPr id="546" name="Rounded Rectangle 33">
              <a:hlinkClick xmlns:r="http://schemas.openxmlformats.org/officeDocument/2006/relationships" r:id="rId9"/>
              <a:extLst>
                <a:ext uri="{FF2B5EF4-FFF2-40B4-BE49-F238E27FC236}">
                  <a16:creationId xmlns:a16="http://schemas.microsoft.com/office/drawing/2014/main" id="{E3DDF264-200E-4CA9-8397-17064BFCD17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547" name="Round Same Side Corner Rectangle 212">
              <a:extLst>
                <a:ext uri="{FF2B5EF4-FFF2-40B4-BE49-F238E27FC236}">
                  <a16:creationId xmlns:a16="http://schemas.microsoft.com/office/drawing/2014/main" id="{7D8772D5-9BB2-4349-B15A-AB3DDB02D37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548" name="Group 168">
            <a:extLst>
              <a:ext uri="{FF2B5EF4-FFF2-40B4-BE49-F238E27FC236}">
                <a16:creationId xmlns:a16="http://schemas.microsoft.com/office/drawing/2014/main" id="{EDA94092-7945-4252-B905-46C35B7D497D}"/>
              </a:ext>
            </a:extLst>
          </xdr:cNvPr>
          <xdr:cNvGrpSpPr/>
        </xdr:nvGrpSpPr>
        <xdr:grpSpPr>
          <a:xfrm>
            <a:off x="658349" y="1878444"/>
            <a:ext cx="2531891" cy="202201"/>
            <a:chOff x="707633" y="705314"/>
            <a:chExt cx="2335294" cy="197603"/>
          </a:xfrm>
        </xdr:grpSpPr>
        <xdr:sp macro="" textlink="">
          <xdr:nvSpPr>
            <xdr:cNvPr id="549" name="Rounded Rectangle 33">
              <a:hlinkClick xmlns:r="http://schemas.openxmlformats.org/officeDocument/2006/relationships" r:id="rId10"/>
              <a:extLst>
                <a:ext uri="{FF2B5EF4-FFF2-40B4-BE49-F238E27FC236}">
                  <a16:creationId xmlns:a16="http://schemas.microsoft.com/office/drawing/2014/main" id="{6905BE33-33B1-4EDB-A31E-6375E3C7B56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550" name="Round Same Side Corner Rectangle 212">
              <a:extLst>
                <a:ext uri="{FF2B5EF4-FFF2-40B4-BE49-F238E27FC236}">
                  <a16:creationId xmlns:a16="http://schemas.microsoft.com/office/drawing/2014/main" id="{F2BB7153-10A8-4773-A94C-B9FF357AA8C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551" name="Rounded Rectangle 33">
            <a:extLst>
              <a:ext uri="{FF2B5EF4-FFF2-40B4-BE49-F238E27FC236}">
                <a16:creationId xmlns:a16="http://schemas.microsoft.com/office/drawing/2014/main" id="{045EE364-7084-4D2C-93C0-C73C562E059F}"/>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552" name="Rounded Rectangle 33">
            <a:extLst>
              <a:ext uri="{FF2B5EF4-FFF2-40B4-BE49-F238E27FC236}">
                <a16:creationId xmlns:a16="http://schemas.microsoft.com/office/drawing/2014/main" id="{DF91EDDD-4A51-47C6-A0E4-C69D6045831F}"/>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53" name="Group 171">
            <a:extLst>
              <a:ext uri="{FF2B5EF4-FFF2-40B4-BE49-F238E27FC236}">
                <a16:creationId xmlns:a16="http://schemas.microsoft.com/office/drawing/2014/main" id="{ACD60C1C-88EA-41D0-A131-59FE4D7C6408}"/>
              </a:ext>
            </a:extLst>
          </xdr:cNvPr>
          <xdr:cNvGrpSpPr/>
        </xdr:nvGrpSpPr>
        <xdr:grpSpPr>
          <a:xfrm>
            <a:off x="658349" y="2457591"/>
            <a:ext cx="2531891" cy="202201"/>
            <a:chOff x="707633" y="705314"/>
            <a:chExt cx="2335294" cy="197603"/>
          </a:xfrm>
        </xdr:grpSpPr>
        <xdr:sp macro="" textlink="">
          <xdr:nvSpPr>
            <xdr:cNvPr id="554" name="Rounded Rectangle 33">
              <a:hlinkClick xmlns:r="http://schemas.openxmlformats.org/officeDocument/2006/relationships" r:id="rId11"/>
              <a:extLst>
                <a:ext uri="{FF2B5EF4-FFF2-40B4-BE49-F238E27FC236}">
                  <a16:creationId xmlns:a16="http://schemas.microsoft.com/office/drawing/2014/main" id="{02FB3A11-CBB4-43FF-8FFB-27EA8CEC946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555" name="Round Same Side Corner Rectangle 212">
              <a:extLst>
                <a:ext uri="{FF2B5EF4-FFF2-40B4-BE49-F238E27FC236}">
                  <a16:creationId xmlns:a16="http://schemas.microsoft.com/office/drawing/2014/main" id="{99A32C28-039F-4013-AF5D-0249B06E12D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556" name="Group 172">
            <a:extLst>
              <a:ext uri="{FF2B5EF4-FFF2-40B4-BE49-F238E27FC236}">
                <a16:creationId xmlns:a16="http://schemas.microsoft.com/office/drawing/2014/main" id="{EDB53467-5C54-472B-A986-B4AAB72560C1}"/>
              </a:ext>
            </a:extLst>
          </xdr:cNvPr>
          <xdr:cNvGrpSpPr/>
        </xdr:nvGrpSpPr>
        <xdr:grpSpPr>
          <a:xfrm>
            <a:off x="658349" y="2727331"/>
            <a:ext cx="2531891" cy="202201"/>
            <a:chOff x="707633" y="705314"/>
            <a:chExt cx="2335294" cy="197603"/>
          </a:xfrm>
        </xdr:grpSpPr>
        <xdr:sp macro="" textlink="">
          <xdr:nvSpPr>
            <xdr:cNvPr id="557" name="Rounded Rectangle 33">
              <a:hlinkClick xmlns:r="http://schemas.openxmlformats.org/officeDocument/2006/relationships" r:id="rId12"/>
              <a:extLst>
                <a:ext uri="{FF2B5EF4-FFF2-40B4-BE49-F238E27FC236}">
                  <a16:creationId xmlns:a16="http://schemas.microsoft.com/office/drawing/2014/main" id="{16AF3658-5ABD-485E-A579-8D62D5EEA6A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558" name="Round Same Side Corner Rectangle 212">
              <a:extLst>
                <a:ext uri="{FF2B5EF4-FFF2-40B4-BE49-F238E27FC236}">
                  <a16:creationId xmlns:a16="http://schemas.microsoft.com/office/drawing/2014/main" id="{2A6BE901-8450-4060-A472-D43D2AD4EF5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559" name="Rounded Rectangle 33">
            <a:extLst>
              <a:ext uri="{FF2B5EF4-FFF2-40B4-BE49-F238E27FC236}">
                <a16:creationId xmlns:a16="http://schemas.microsoft.com/office/drawing/2014/main" id="{A079E137-45A0-44C9-BE59-D79E544D3AED}"/>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560" name="Group 174">
            <a:extLst>
              <a:ext uri="{FF2B5EF4-FFF2-40B4-BE49-F238E27FC236}">
                <a16:creationId xmlns:a16="http://schemas.microsoft.com/office/drawing/2014/main" id="{F2A1B65E-DCD1-4C91-8173-D0C657094971}"/>
              </a:ext>
            </a:extLst>
          </xdr:cNvPr>
          <xdr:cNvGrpSpPr/>
        </xdr:nvGrpSpPr>
        <xdr:grpSpPr>
          <a:xfrm>
            <a:off x="639001" y="4113665"/>
            <a:ext cx="2531891" cy="202201"/>
            <a:chOff x="707633" y="705314"/>
            <a:chExt cx="2335294" cy="197603"/>
          </a:xfrm>
        </xdr:grpSpPr>
        <xdr:sp macro="" textlink="">
          <xdr:nvSpPr>
            <xdr:cNvPr id="561" name="Rounded Rectangle 33">
              <a:hlinkClick xmlns:r="http://schemas.openxmlformats.org/officeDocument/2006/relationships" r:id="rId13"/>
              <a:extLst>
                <a:ext uri="{FF2B5EF4-FFF2-40B4-BE49-F238E27FC236}">
                  <a16:creationId xmlns:a16="http://schemas.microsoft.com/office/drawing/2014/main" id="{C46F6036-F339-4C62-9647-BA8B51E2F78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562" name="Round Same Side Corner Rectangle 212">
              <a:extLst>
                <a:ext uri="{FF2B5EF4-FFF2-40B4-BE49-F238E27FC236}">
                  <a16:creationId xmlns:a16="http://schemas.microsoft.com/office/drawing/2014/main" id="{FD44155E-A4AC-4522-A3BF-2669923ED99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563" name="Rounded Rectangle 33">
            <a:extLst>
              <a:ext uri="{FF2B5EF4-FFF2-40B4-BE49-F238E27FC236}">
                <a16:creationId xmlns:a16="http://schemas.microsoft.com/office/drawing/2014/main" id="{FA32481D-5EE9-4ABE-A00E-6AFBE4140236}"/>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564" name="Group 176">
            <a:extLst>
              <a:ext uri="{FF2B5EF4-FFF2-40B4-BE49-F238E27FC236}">
                <a16:creationId xmlns:a16="http://schemas.microsoft.com/office/drawing/2014/main" id="{C3910776-F9B3-4013-ABA1-FDBD30AC572A}"/>
              </a:ext>
            </a:extLst>
          </xdr:cNvPr>
          <xdr:cNvGrpSpPr/>
        </xdr:nvGrpSpPr>
        <xdr:grpSpPr>
          <a:xfrm>
            <a:off x="634367" y="4643273"/>
            <a:ext cx="2531891" cy="202201"/>
            <a:chOff x="707633" y="705314"/>
            <a:chExt cx="2335294" cy="197603"/>
          </a:xfrm>
        </xdr:grpSpPr>
        <xdr:sp macro="" textlink="">
          <xdr:nvSpPr>
            <xdr:cNvPr id="565" name="Rounded Rectangle 33">
              <a:hlinkClick xmlns:r="http://schemas.openxmlformats.org/officeDocument/2006/relationships" r:id="rId14"/>
              <a:extLst>
                <a:ext uri="{FF2B5EF4-FFF2-40B4-BE49-F238E27FC236}">
                  <a16:creationId xmlns:a16="http://schemas.microsoft.com/office/drawing/2014/main" id="{FB2AD588-60C4-4B8C-8EBC-355E815E626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566" name="Round Same Side Corner Rectangle 212">
              <a:extLst>
                <a:ext uri="{FF2B5EF4-FFF2-40B4-BE49-F238E27FC236}">
                  <a16:creationId xmlns:a16="http://schemas.microsoft.com/office/drawing/2014/main" id="{D531B9A1-C98D-4E30-9756-91D14EBD929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567" name="Group 177">
            <a:extLst>
              <a:ext uri="{FF2B5EF4-FFF2-40B4-BE49-F238E27FC236}">
                <a16:creationId xmlns:a16="http://schemas.microsoft.com/office/drawing/2014/main" id="{701B3C83-5496-418F-8552-B8CD05D5B2BF}"/>
              </a:ext>
            </a:extLst>
          </xdr:cNvPr>
          <xdr:cNvGrpSpPr/>
        </xdr:nvGrpSpPr>
        <xdr:grpSpPr>
          <a:xfrm>
            <a:off x="634367" y="4913013"/>
            <a:ext cx="2531891" cy="202201"/>
            <a:chOff x="707633" y="705314"/>
            <a:chExt cx="2335294" cy="197603"/>
          </a:xfrm>
        </xdr:grpSpPr>
        <xdr:sp macro="" textlink="">
          <xdr:nvSpPr>
            <xdr:cNvPr id="568" name="Rounded Rectangle 33">
              <a:hlinkClick xmlns:r="http://schemas.openxmlformats.org/officeDocument/2006/relationships" r:id="rId15"/>
              <a:extLst>
                <a:ext uri="{FF2B5EF4-FFF2-40B4-BE49-F238E27FC236}">
                  <a16:creationId xmlns:a16="http://schemas.microsoft.com/office/drawing/2014/main" id="{4D747E01-AAED-44AB-B662-78E6A4D939B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569" name="Round Same Side Corner Rectangle 212">
              <a:extLst>
                <a:ext uri="{FF2B5EF4-FFF2-40B4-BE49-F238E27FC236}">
                  <a16:creationId xmlns:a16="http://schemas.microsoft.com/office/drawing/2014/main" id="{5F4350DD-AA5B-4AF0-9805-A5E7FD100E5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570" name="Group 178">
            <a:extLst>
              <a:ext uri="{FF2B5EF4-FFF2-40B4-BE49-F238E27FC236}">
                <a16:creationId xmlns:a16="http://schemas.microsoft.com/office/drawing/2014/main" id="{8D5C7F75-684A-451B-8D0B-1F05B0039623}"/>
              </a:ext>
            </a:extLst>
          </xdr:cNvPr>
          <xdr:cNvGrpSpPr/>
        </xdr:nvGrpSpPr>
        <xdr:grpSpPr>
          <a:xfrm>
            <a:off x="638306" y="5182753"/>
            <a:ext cx="2531891" cy="202201"/>
            <a:chOff x="707633" y="705314"/>
            <a:chExt cx="2335294" cy="197603"/>
          </a:xfrm>
        </xdr:grpSpPr>
        <xdr:sp macro="" textlink="">
          <xdr:nvSpPr>
            <xdr:cNvPr id="571" name="Rounded Rectangle 33">
              <a:hlinkClick xmlns:r="http://schemas.openxmlformats.org/officeDocument/2006/relationships" r:id="rId16"/>
              <a:extLst>
                <a:ext uri="{FF2B5EF4-FFF2-40B4-BE49-F238E27FC236}">
                  <a16:creationId xmlns:a16="http://schemas.microsoft.com/office/drawing/2014/main" id="{0274CC92-18C4-482D-A72E-DEBB93C1111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572" name="Round Same Side Corner Rectangle 212">
              <a:extLst>
                <a:ext uri="{FF2B5EF4-FFF2-40B4-BE49-F238E27FC236}">
                  <a16:creationId xmlns:a16="http://schemas.microsoft.com/office/drawing/2014/main" id="{8982F64F-A21A-4B1B-8475-7F6E45D4C4D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573" name="Group 179">
            <a:extLst>
              <a:ext uri="{FF2B5EF4-FFF2-40B4-BE49-F238E27FC236}">
                <a16:creationId xmlns:a16="http://schemas.microsoft.com/office/drawing/2014/main" id="{3B56D5DC-744E-4A5B-A8E6-039A3AA32E08}"/>
              </a:ext>
            </a:extLst>
          </xdr:cNvPr>
          <xdr:cNvGrpSpPr/>
        </xdr:nvGrpSpPr>
        <xdr:grpSpPr>
          <a:xfrm>
            <a:off x="658349" y="2997071"/>
            <a:ext cx="2531891" cy="202201"/>
            <a:chOff x="707633" y="705314"/>
            <a:chExt cx="2335294" cy="197603"/>
          </a:xfrm>
        </xdr:grpSpPr>
        <xdr:sp macro="" textlink="">
          <xdr:nvSpPr>
            <xdr:cNvPr id="574" name="Rounded Rectangle 33">
              <a:hlinkClick xmlns:r="http://schemas.openxmlformats.org/officeDocument/2006/relationships" r:id="rId17"/>
              <a:extLst>
                <a:ext uri="{FF2B5EF4-FFF2-40B4-BE49-F238E27FC236}">
                  <a16:creationId xmlns:a16="http://schemas.microsoft.com/office/drawing/2014/main" id="{A18E1E8B-9C4C-4EE9-A6B3-5F3C5A611A2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575" name="Round Same Side Corner Rectangle 212">
              <a:extLst>
                <a:ext uri="{FF2B5EF4-FFF2-40B4-BE49-F238E27FC236}">
                  <a16:creationId xmlns:a16="http://schemas.microsoft.com/office/drawing/2014/main" id="{4DCC426E-3EC9-4E94-B0B2-0519B4DEC4A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28" name="Rounded Rectangle 33">
            <a:extLst>
              <a:ext uri="{FF2B5EF4-FFF2-40B4-BE49-F238E27FC236}">
                <a16:creationId xmlns:a16="http://schemas.microsoft.com/office/drawing/2014/main" id="{18BF9ADC-D999-4393-8411-9EE363705960}"/>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29" name="Group 181">
            <a:extLst>
              <a:ext uri="{FF2B5EF4-FFF2-40B4-BE49-F238E27FC236}">
                <a16:creationId xmlns:a16="http://schemas.microsoft.com/office/drawing/2014/main" id="{C97CF01F-7F48-4F99-A2CA-0AFD8994D7C2}"/>
              </a:ext>
            </a:extLst>
          </xdr:cNvPr>
          <xdr:cNvGrpSpPr/>
        </xdr:nvGrpSpPr>
        <xdr:grpSpPr>
          <a:xfrm>
            <a:off x="659464" y="3555368"/>
            <a:ext cx="2531891" cy="202201"/>
            <a:chOff x="707633" y="705314"/>
            <a:chExt cx="2335294" cy="197603"/>
          </a:xfrm>
        </xdr:grpSpPr>
        <xdr:sp macro="" textlink="">
          <xdr:nvSpPr>
            <xdr:cNvPr id="130" name="Rounded Rectangle 33">
              <a:hlinkClick xmlns:r="http://schemas.openxmlformats.org/officeDocument/2006/relationships" r:id="rId18"/>
              <a:extLst>
                <a:ext uri="{FF2B5EF4-FFF2-40B4-BE49-F238E27FC236}">
                  <a16:creationId xmlns:a16="http://schemas.microsoft.com/office/drawing/2014/main" id="{5859324A-69BC-4365-AE58-0E0316BEDE8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131" name="Round Same Side Corner Rectangle 212">
              <a:extLst>
                <a:ext uri="{FF2B5EF4-FFF2-40B4-BE49-F238E27FC236}">
                  <a16:creationId xmlns:a16="http://schemas.microsoft.com/office/drawing/2014/main" id="{C015F2B3-5B87-49A3-B21A-1F72BE9B4EE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32" name="Rounded Rectangle 33">
            <a:extLst>
              <a:ext uri="{FF2B5EF4-FFF2-40B4-BE49-F238E27FC236}">
                <a16:creationId xmlns:a16="http://schemas.microsoft.com/office/drawing/2014/main" id="{FC513996-C9BD-42FA-96F2-7F399BFDA8D0}"/>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33" name="Group 183">
            <a:extLst>
              <a:ext uri="{FF2B5EF4-FFF2-40B4-BE49-F238E27FC236}">
                <a16:creationId xmlns:a16="http://schemas.microsoft.com/office/drawing/2014/main" id="{5334E7AD-6AD0-479D-9F58-53AD9EA4F3D3}"/>
              </a:ext>
            </a:extLst>
          </xdr:cNvPr>
          <xdr:cNvGrpSpPr/>
        </xdr:nvGrpSpPr>
        <xdr:grpSpPr>
          <a:xfrm>
            <a:off x="634367" y="5743319"/>
            <a:ext cx="2531891" cy="202201"/>
            <a:chOff x="707633" y="705314"/>
            <a:chExt cx="2335294" cy="197603"/>
          </a:xfrm>
        </xdr:grpSpPr>
        <xdr:sp macro="" textlink="">
          <xdr:nvSpPr>
            <xdr:cNvPr id="134" name="Rounded Rectangle 33">
              <a:hlinkClick xmlns:r="http://schemas.openxmlformats.org/officeDocument/2006/relationships" r:id="rId19"/>
              <a:extLst>
                <a:ext uri="{FF2B5EF4-FFF2-40B4-BE49-F238E27FC236}">
                  <a16:creationId xmlns:a16="http://schemas.microsoft.com/office/drawing/2014/main" id="{8CBDB5E4-3E63-4271-B72B-82E80599A84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135" name="Round Same Side Corner Rectangle 212">
              <a:extLst>
                <a:ext uri="{FF2B5EF4-FFF2-40B4-BE49-F238E27FC236}">
                  <a16:creationId xmlns:a16="http://schemas.microsoft.com/office/drawing/2014/main" id="{9D18A8B8-293B-4587-A881-25B49F44D3F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36" name="Group 184">
            <a:extLst>
              <a:ext uri="{FF2B5EF4-FFF2-40B4-BE49-F238E27FC236}">
                <a16:creationId xmlns:a16="http://schemas.microsoft.com/office/drawing/2014/main" id="{4961B79A-4099-4D46-AC31-AD6ECEC7E842}"/>
              </a:ext>
            </a:extLst>
          </xdr:cNvPr>
          <xdr:cNvGrpSpPr/>
        </xdr:nvGrpSpPr>
        <xdr:grpSpPr>
          <a:xfrm>
            <a:off x="634367" y="6013059"/>
            <a:ext cx="2531891" cy="202201"/>
            <a:chOff x="707633" y="705314"/>
            <a:chExt cx="2335294" cy="197603"/>
          </a:xfrm>
        </xdr:grpSpPr>
        <xdr:sp macro="" textlink="">
          <xdr:nvSpPr>
            <xdr:cNvPr id="137" name="Rounded Rectangle 33">
              <a:hlinkClick xmlns:r="http://schemas.openxmlformats.org/officeDocument/2006/relationships" r:id="rId20"/>
              <a:extLst>
                <a:ext uri="{FF2B5EF4-FFF2-40B4-BE49-F238E27FC236}">
                  <a16:creationId xmlns:a16="http://schemas.microsoft.com/office/drawing/2014/main" id="{9C4BF8E6-0A99-4F6D-B052-BD5A2CB52DA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138" name="Round Same Side Corner Rectangle 212">
              <a:extLst>
                <a:ext uri="{FF2B5EF4-FFF2-40B4-BE49-F238E27FC236}">
                  <a16:creationId xmlns:a16="http://schemas.microsoft.com/office/drawing/2014/main" id="{EFDBD7E4-E72E-4D23-A2F3-0FA3F287077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39" name="Group 185">
            <a:extLst>
              <a:ext uri="{FF2B5EF4-FFF2-40B4-BE49-F238E27FC236}">
                <a16:creationId xmlns:a16="http://schemas.microsoft.com/office/drawing/2014/main" id="{CD45BA43-6148-44F2-A90C-C76831884D9B}"/>
              </a:ext>
            </a:extLst>
          </xdr:cNvPr>
          <xdr:cNvGrpSpPr/>
        </xdr:nvGrpSpPr>
        <xdr:grpSpPr>
          <a:xfrm>
            <a:off x="634367" y="6282799"/>
            <a:ext cx="2531891" cy="202201"/>
            <a:chOff x="707633" y="705314"/>
            <a:chExt cx="2335294" cy="197603"/>
          </a:xfrm>
        </xdr:grpSpPr>
        <xdr:sp macro="" textlink="">
          <xdr:nvSpPr>
            <xdr:cNvPr id="140" name="Rounded Rectangle 33">
              <a:hlinkClick xmlns:r="http://schemas.openxmlformats.org/officeDocument/2006/relationships" r:id="rId21"/>
              <a:extLst>
                <a:ext uri="{FF2B5EF4-FFF2-40B4-BE49-F238E27FC236}">
                  <a16:creationId xmlns:a16="http://schemas.microsoft.com/office/drawing/2014/main" id="{0F48C520-1197-4B79-937B-9FCD78D8BD8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141" name="Round Same Side Corner Rectangle 212">
              <a:extLst>
                <a:ext uri="{FF2B5EF4-FFF2-40B4-BE49-F238E27FC236}">
                  <a16:creationId xmlns:a16="http://schemas.microsoft.com/office/drawing/2014/main" id="{2A384AB0-1A64-4492-B424-623D6EA599B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42" name="Group 186">
            <a:extLst>
              <a:ext uri="{FF2B5EF4-FFF2-40B4-BE49-F238E27FC236}">
                <a16:creationId xmlns:a16="http://schemas.microsoft.com/office/drawing/2014/main" id="{D8085836-1722-4FFF-8EF8-DF654996DD46}"/>
              </a:ext>
            </a:extLst>
          </xdr:cNvPr>
          <xdr:cNvGrpSpPr/>
        </xdr:nvGrpSpPr>
        <xdr:grpSpPr>
          <a:xfrm>
            <a:off x="634367" y="6552539"/>
            <a:ext cx="2531891" cy="202201"/>
            <a:chOff x="707633" y="705314"/>
            <a:chExt cx="2335294" cy="197603"/>
          </a:xfrm>
        </xdr:grpSpPr>
        <xdr:sp macro="" textlink="">
          <xdr:nvSpPr>
            <xdr:cNvPr id="143" name="Rounded Rectangle 33">
              <a:hlinkClick xmlns:r="http://schemas.openxmlformats.org/officeDocument/2006/relationships" r:id="rId22"/>
              <a:extLst>
                <a:ext uri="{FF2B5EF4-FFF2-40B4-BE49-F238E27FC236}">
                  <a16:creationId xmlns:a16="http://schemas.microsoft.com/office/drawing/2014/main" id="{00E265B4-57D9-4525-85D4-234A84E6D93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144" name="Round Same Side Corner Rectangle 212">
              <a:extLst>
                <a:ext uri="{FF2B5EF4-FFF2-40B4-BE49-F238E27FC236}">
                  <a16:creationId xmlns:a16="http://schemas.microsoft.com/office/drawing/2014/main" id="{1A0D3D45-7CE8-452E-8EC0-FA0433D991A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45" name="Group 187">
            <a:extLst>
              <a:ext uri="{FF2B5EF4-FFF2-40B4-BE49-F238E27FC236}">
                <a16:creationId xmlns:a16="http://schemas.microsoft.com/office/drawing/2014/main" id="{11680600-FE38-41B0-9DBE-D9A5BC15B1A5}"/>
              </a:ext>
            </a:extLst>
          </xdr:cNvPr>
          <xdr:cNvGrpSpPr/>
        </xdr:nvGrpSpPr>
        <xdr:grpSpPr>
          <a:xfrm>
            <a:off x="634367" y="6822279"/>
            <a:ext cx="2531891" cy="202201"/>
            <a:chOff x="707633" y="705314"/>
            <a:chExt cx="2335294" cy="197603"/>
          </a:xfrm>
        </xdr:grpSpPr>
        <xdr:sp macro="" textlink="">
          <xdr:nvSpPr>
            <xdr:cNvPr id="146" name="Rounded Rectangle 33">
              <a:hlinkClick xmlns:r="http://schemas.openxmlformats.org/officeDocument/2006/relationships" r:id="rId23"/>
              <a:extLst>
                <a:ext uri="{FF2B5EF4-FFF2-40B4-BE49-F238E27FC236}">
                  <a16:creationId xmlns:a16="http://schemas.microsoft.com/office/drawing/2014/main" id="{FBFC5077-A796-4347-9D57-12B42109BE2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147" name="Round Same Side Corner Rectangle 212">
              <a:extLst>
                <a:ext uri="{FF2B5EF4-FFF2-40B4-BE49-F238E27FC236}">
                  <a16:creationId xmlns:a16="http://schemas.microsoft.com/office/drawing/2014/main" id="{B6265659-C2D7-4098-B2DD-9FF4047E0C2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48" name="Rounded Rectangle 33">
            <a:extLst>
              <a:ext uri="{FF2B5EF4-FFF2-40B4-BE49-F238E27FC236}">
                <a16:creationId xmlns:a16="http://schemas.microsoft.com/office/drawing/2014/main" id="{CFC6091C-BA0C-4E30-B61A-B683B0B32BC0}"/>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49" name="Group 189">
            <a:extLst>
              <a:ext uri="{FF2B5EF4-FFF2-40B4-BE49-F238E27FC236}">
                <a16:creationId xmlns:a16="http://schemas.microsoft.com/office/drawing/2014/main" id="{C8056B93-5D09-4229-AE6B-BE5A6DE779FD}"/>
              </a:ext>
            </a:extLst>
          </xdr:cNvPr>
          <xdr:cNvGrpSpPr/>
        </xdr:nvGrpSpPr>
        <xdr:grpSpPr>
          <a:xfrm>
            <a:off x="642225" y="7381865"/>
            <a:ext cx="2531891" cy="202201"/>
            <a:chOff x="707633" y="705314"/>
            <a:chExt cx="2335294" cy="197603"/>
          </a:xfrm>
        </xdr:grpSpPr>
        <xdr:sp macro="" textlink="">
          <xdr:nvSpPr>
            <xdr:cNvPr id="150" name="Rounded Rectangle 33">
              <a:hlinkClick xmlns:r="http://schemas.openxmlformats.org/officeDocument/2006/relationships" r:id="rId24"/>
              <a:extLst>
                <a:ext uri="{FF2B5EF4-FFF2-40B4-BE49-F238E27FC236}">
                  <a16:creationId xmlns:a16="http://schemas.microsoft.com/office/drawing/2014/main" id="{67220F87-1900-4476-8D78-D6E743C78C6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151" name="Round Same Side Corner Rectangle 212">
              <a:extLst>
                <a:ext uri="{FF2B5EF4-FFF2-40B4-BE49-F238E27FC236}">
                  <a16:creationId xmlns:a16="http://schemas.microsoft.com/office/drawing/2014/main" id="{E577DDCB-D110-4B3A-8410-ECC2FE3A5D9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52" name="Group 190">
            <a:extLst>
              <a:ext uri="{FF2B5EF4-FFF2-40B4-BE49-F238E27FC236}">
                <a16:creationId xmlns:a16="http://schemas.microsoft.com/office/drawing/2014/main" id="{CA750BB6-02F3-4364-BB61-9C1731D21D5C}"/>
              </a:ext>
            </a:extLst>
          </xdr:cNvPr>
          <xdr:cNvGrpSpPr/>
        </xdr:nvGrpSpPr>
        <xdr:grpSpPr>
          <a:xfrm>
            <a:off x="642225" y="7651605"/>
            <a:ext cx="2531891" cy="202201"/>
            <a:chOff x="707633" y="705314"/>
            <a:chExt cx="2335294" cy="197603"/>
          </a:xfrm>
        </xdr:grpSpPr>
        <xdr:sp macro="" textlink="">
          <xdr:nvSpPr>
            <xdr:cNvPr id="153" name="Rounded Rectangle 33">
              <a:hlinkClick xmlns:r="http://schemas.openxmlformats.org/officeDocument/2006/relationships" r:id="rId25"/>
              <a:extLst>
                <a:ext uri="{FF2B5EF4-FFF2-40B4-BE49-F238E27FC236}">
                  <a16:creationId xmlns:a16="http://schemas.microsoft.com/office/drawing/2014/main" id="{4BDB3293-0A06-4A98-BB77-EEEF7617B5B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154" name="Round Same Side Corner Rectangle 212">
              <a:extLst>
                <a:ext uri="{FF2B5EF4-FFF2-40B4-BE49-F238E27FC236}">
                  <a16:creationId xmlns:a16="http://schemas.microsoft.com/office/drawing/2014/main" id="{8C2E28D1-2AB6-4EAE-92DB-B085A862428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55" name="Group 191">
            <a:extLst>
              <a:ext uri="{FF2B5EF4-FFF2-40B4-BE49-F238E27FC236}">
                <a16:creationId xmlns:a16="http://schemas.microsoft.com/office/drawing/2014/main" id="{E804BE3A-29C8-42DC-869B-46C20035E113}"/>
              </a:ext>
            </a:extLst>
          </xdr:cNvPr>
          <xdr:cNvGrpSpPr/>
        </xdr:nvGrpSpPr>
        <xdr:grpSpPr>
          <a:xfrm>
            <a:off x="634367" y="7921345"/>
            <a:ext cx="2531891" cy="202201"/>
            <a:chOff x="707633" y="705314"/>
            <a:chExt cx="2335294" cy="197603"/>
          </a:xfrm>
        </xdr:grpSpPr>
        <xdr:sp macro="" textlink="">
          <xdr:nvSpPr>
            <xdr:cNvPr id="156" name="Rounded Rectangle 33">
              <a:hlinkClick xmlns:r="http://schemas.openxmlformats.org/officeDocument/2006/relationships" r:id="rId26"/>
              <a:extLst>
                <a:ext uri="{FF2B5EF4-FFF2-40B4-BE49-F238E27FC236}">
                  <a16:creationId xmlns:a16="http://schemas.microsoft.com/office/drawing/2014/main" id="{40A112BF-053F-4034-B921-0C4D4204158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157" name="Round Same Side Corner Rectangle 212">
              <a:extLst>
                <a:ext uri="{FF2B5EF4-FFF2-40B4-BE49-F238E27FC236}">
                  <a16:creationId xmlns:a16="http://schemas.microsoft.com/office/drawing/2014/main" id="{F68DA9D7-4AC1-4DFE-9D20-70041812CE2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58" name="Rounded Rectangle 33">
            <a:extLst>
              <a:ext uri="{FF2B5EF4-FFF2-40B4-BE49-F238E27FC236}">
                <a16:creationId xmlns:a16="http://schemas.microsoft.com/office/drawing/2014/main" id="{C7F2C015-650C-4423-A5CD-0A896F6DD6D5}"/>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59" name="Group 193">
            <a:extLst>
              <a:ext uri="{FF2B5EF4-FFF2-40B4-BE49-F238E27FC236}">
                <a16:creationId xmlns:a16="http://schemas.microsoft.com/office/drawing/2014/main" id="{2A4E0EBB-4A72-4918-BC75-92CBE0FD86BB}"/>
              </a:ext>
            </a:extLst>
          </xdr:cNvPr>
          <xdr:cNvGrpSpPr/>
        </xdr:nvGrpSpPr>
        <xdr:grpSpPr>
          <a:xfrm>
            <a:off x="634367" y="8500492"/>
            <a:ext cx="2531891" cy="202201"/>
            <a:chOff x="707633" y="705314"/>
            <a:chExt cx="2335294" cy="197603"/>
          </a:xfrm>
        </xdr:grpSpPr>
        <xdr:sp macro="" textlink="">
          <xdr:nvSpPr>
            <xdr:cNvPr id="160" name="Rounded Rectangle 33">
              <a:hlinkClick xmlns:r="http://schemas.openxmlformats.org/officeDocument/2006/relationships" r:id="rId27"/>
              <a:extLst>
                <a:ext uri="{FF2B5EF4-FFF2-40B4-BE49-F238E27FC236}">
                  <a16:creationId xmlns:a16="http://schemas.microsoft.com/office/drawing/2014/main" id="{3581B30A-4288-4EE0-BAE7-288F11C0A0F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161" name="Round Same Side Corner Rectangle 212">
              <a:extLst>
                <a:ext uri="{FF2B5EF4-FFF2-40B4-BE49-F238E27FC236}">
                  <a16:creationId xmlns:a16="http://schemas.microsoft.com/office/drawing/2014/main" id="{2E677E22-51B0-4A4F-A7C1-755B5DAB0BF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2" name="Group 194">
            <a:extLst>
              <a:ext uri="{FF2B5EF4-FFF2-40B4-BE49-F238E27FC236}">
                <a16:creationId xmlns:a16="http://schemas.microsoft.com/office/drawing/2014/main" id="{982F6BE9-791E-48D1-A6DA-527EDF6323C9}"/>
              </a:ext>
            </a:extLst>
          </xdr:cNvPr>
          <xdr:cNvGrpSpPr/>
        </xdr:nvGrpSpPr>
        <xdr:grpSpPr>
          <a:xfrm>
            <a:off x="634367" y="8770227"/>
            <a:ext cx="2531891" cy="202201"/>
            <a:chOff x="707633" y="705314"/>
            <a:chExt cx="2335294" cy="197603"/>
          </a:xfrm>
        </xdr:grpSpPr>
        <xdr:sp macro="" textlink="">
          <xdr:nvSpPr>
            <xdr:cNvPr id="163" name="Rounded Rectangle 33">
              <a:hlinkClick xmlns:r="http://schemas.openxmlformats.org/officeDocument/2006/relationships" r:id="rId28"/>
              <a:extLst>
                <a:ext uri="{FF2B5EF4-FFF2-40B4-BE49-F238E27FC236}">
                  <a16:creationId xmlns:a16="http://schemas.microsoft.com/office/drawing/2014/main" id="{DF4B81EE-38E3-4858-8A42-AC16C52DFFF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164" name="Round Same Side Corner Rectangle 212">
              <a:extLst>
                <a:ext uri="{FF2B5EF4-FFF2-40B4-BE49-F238E27FC236}">
                  <a16:creationId xmlns:a16="http://schemas.microsoft.com/office/drawing/2014/main" id="{40622A71-0CA2-4802-958D-2EE74A334CB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46" name="Group 195">
            <a:extLst>
              <a:ext uri="{FF2B5EF4-FFF2-40B4-BE49-F238E27FC236}">
                <a16:creationId xmlns:a16="http://schemas.microsoft.com/office/drawing/2014/main" id="{F5547F8A-8343-441A-8961-6A87C8626074}"/>
              </a:ext>
            </a:extLst>
          </xdr:cNvPr>
          <xdr:cNvGrpSpPr/>
        </xdr:nvGrpSpPr>
        <xdr:grpSpPr>
          <a:xfrm>
            <a:off x="658349" y="237995"/>
            <a:ext cx="2531891" cy="202201"/>
            <a:chOff x="707633" y="705314"/>
            <a:chExt cx="2335294" cy="197603"/>
          </a:xfrm>
        </xdr:grpSpPr>
        <xdr:sp macro="" textlink="">
          <xdr:nvSpPr>
            <xdr:cNvPr id="247" name="Rounded Rectangle 33">
              <a:hlinkClick xmlns:r="http://schemas.openxmlformats.org/officeDocument/2006/relationships" r:id="rId29"/>
              <a:extLst>
                <a:ext uri="{FF2B5EF4-FFF2-40B4-BE49-F238E27FC236}">
                  <a16:creationId xmlns:a16="http://schemas.microsoft.com/office/drawing/2014/main" id="{B62DEF89-C337-487F-8803-46097F5C3CF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48" name="Round Same Side Corner Rectangle 212">
              <a:extLst>
                <a:ext uri="{FF2B5EF4-FFF2-40B4-BE49-F238E27FC236}">
                  <a16:creationId xmlns:a16="http://schemas.microsoft.com/office/drawing/2014/main" id="{E8935CC4-066B-4913-8B63-408A8AD16AB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49" name="Group 196">
            <a:extLst>
              <a:ext uri="{FF2B5EF4-FFF2-40B4-BE49-F238E27FC236}">
                <a16:creationId xmlns:a16="http://schemas.microsoft.com/office/drawing/2014/main" id="{40974637-8E4A-4DBA-9E5B-1D3A2CF6D4F1}"/>
              </a:ext>
            </a:extLst>
          </xdr:cNvPr>
          <xdr:cNvGrpSpPr/>
        </xdr:nvGrpSpPr>
        <xdr:grpSpPr>
          <a:xfrm>
            <a:off x="658349" y="507735"/>
            <a:ext cx="2531891" cy="202201"/>
            <a:chOff x="707633" y="705314"/>
            <a:chExt cx="2335294" cy="197603"/>
          </a:xfrm>
        </xdr:grpSpPr>
        <xdr:sp macro="" textlink="">
          <xdr:nvSpPr>
            <xdr:cNvPr id="250" name="Rounded Rectangle 33">
              <a:hlinkClick xmlns:r="http://schemas.openxmlformats.org/officeDocument/2006/relationships" r:id="rId30"/>
              <a:extLst>
                <a:ext uri="{FF2B5EF4-FFF2-40B4-BE49-F238E27FC236}">
                  <a16:creationId xmlns:a16="http://schemas.microsoft.com/office/drawing/2014/main" id="{EE3AC04B-991E-4A0B-A319-B3DCAB35028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251" name="Round Same Side Corner Rectangle 212">
              <a:extLst>
                <a:ext uri="{FF2B5EF4-FFF2-40B4-BE49-F238E27FC236}">
                  <a16:creationId xmlns:a16="http://schemas.microsoft.com/office/drawing/2014/main" id="{582E43C7-4B72-46D4-86E5-57B9C8F9088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oneCellAnchor>
    <xdr:from>
      <xdr:col>6</xdr:col>
      <xdr:colOff>2129905</xdr:colOff>
      <xdr:row>4</xdr:row>
      <xdr:rowOff>37542</xdr:rowOff>
    </xdr:from>
    <xdr:ext cx="550795" cy="562860"/>
    <xdr:pic>
      <xdr:nvPicPr>
        <xdr:cNvPr id="158"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24390" y="214572"/>
          <a:ext cx="547023" cy="550622"/>
        </a:xfrm>
        <a:prstGeom prst="rect">
          <a:avLst/>
        </a:prstGeom>
      </xdr:spPr>
    </xdr:pic>
    <xdr:clientData/>
  </xdr:oneCellAnchor>
  <xdr:oneCellAnchor>
    <xdr:from>
      <xdr:col>7</xdr:col>
      <xdr:colOff>188113</xdr:colOff>
      <xdr:row>4</xdr:row>
      <xdr:rowOff>31827</xdr:rowOff>
    </xdr:from>
    <xdr:ext cx="557780" cy="536190"/>
    <xdr:pic>
      <xdr:nvPicPr>
        <xdr:cNvPr id="157"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26446" y="208857"/>
          <a:ext cx="545080" cy="543002"/>
        </a:xfrm>
        <a:prstGeom prst="rect">
          <a:avLst/>
        </a:prstGeom>
      </xdr:spPr>
    </xdr:pic>
    <xdr:clientData/>
  </xdr:oneCellAnchor>
  <xdr:oneCellAnchor>
    <xdr:from>
      <xdr:col>7</xdr:col>
      <xdr:colOff>753744</xdr:colOff>
      <xdr:row>4</xdr:row>
      <xdr:rowOff>33655</xdr:rowOff>
    </xdr:from>
    <xdr:ext cx="542540" cy="529840"/>
    <xdr:pic>
      <xdr:nvPicPr>
        <xdr:cNvPr id="156" name="Picture 5">
          <a:extLst>
            <a:ext uri="{FF2B5EF4-FFF2-40B4-BE49-F238E27FC236}">
              <a16:creationId xmlns:a16="http://schemas.microsoft.com/office/drawing/2014/main" id="{00000000-0008-0000-11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4029" t="15395" r="29792" b="8357"/>
        <a:stretch/>
      </xdr:blipFill>
      <xdr:spPr bwMode="auto">
        <a:xfrm>
          <a:off x="6906894" y="205105"/>
          <a:ext cx="541270" cy="533650"/>
        </a:xfrm>
        <a:prstGeom prst="rect">
          <a:avLst/>
        </a:prstGeom>
        <a:ln>
          <a:noFill/>
        </a:ln>
        <a:extLst>
          <a:ext uri="{53640926-AAD7-44D8-BBD7-CCE9431645EC}">
            <a14:shadowObscured xmlns:a14="http://schemas.microsoft.com/office/drawing/2010/main"/>
          </a:ext>
        </a:extLst>
      </xdr:spPr>
    </xdr:pic>
    <xdr:clientData/>
  </xdr:oneCellAnchor>
  <xdr:twoCellAnchor>
    <xdr:from>
      <xdr:col>12</xdr:col>
      <xdr:colOff>1391920</xdr:colOff>
      <xdr:row>1</xdr:row>
      <xdr:rowOff>121920</xdr:rowOff>
    </xdr:from>
    <xdr:to>
      <xdr:col>14</xdr:col>
      <xdr:colOff>2262</xdr:colOff>
      <xdr:row>2</xdr:row>
      <xdr:rowOff>157689</xdr:rowOff>
    </xdr:to>
    <xdr:sp macro="" textlink="">
      <xdr:nvSpPr>
        <xdr:cNvPr id="385" name="Rounded Rectangle 14">
          <a:hlinkClick xmlns:r="http://schemas.openxmlformats.org/officeDocument/2006/relationships" r:id="rId4"/>
          <a:extLst>
            <a:ext uri="{FF2B5EF4-FFF2-40B4-BE49-F238E27FC236}">
              <a16:creationId xmlns:a16="http://schemas.microsoft.com/office/drawing/2014/main" id="{F9945ED7-706B-4D58-8A8A-7862D87D7255}"/>
            </a:ext>
          </a:extLst>
        </xdr:cNvPr>
        <xdr:cNvSpPr/>
      </xdr:nvSpPr>
      <xdr:spPr bwMode="auto">
        <a:xfrm>
          <a:off x="16530320" y="294640"/>
          <a:ext cx="2349222" cy="20848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editAs="oneCell">
    <xdr:from>
      <xdr:col>0</xdr:col>
      <xdr:colOff>254000</xdr:colOff>
      <xdr:row>0</xdr:row>
      <xdr:rowOff>81280</xdr:rowOff>
    </xdr:from>
    <xdr:to>
      <xdr:col>4</xdr:col>
      <xdr:colOff>367063</xdr:colOff>
      <xdr:row>3</xdr:row>
      <xdr:rowOff>85362</xdr:rowOff>
    </xdr:to>
    <xdr:pic>
      <xdr:nvPicPr>
        <xdr:cNvPr id="387" name="Picture 383">
          <a:hlinkClick xmlns:r="http://schemas.openxmlformats.org/officeDocument/2006/relationships" r:id="rId5"/>
          <a:extLst>
            <a:ext uri="{FF2B5EF4-FFF2-40B4-BE49-F238E27FC236}">
              <a16:creationId xmlns:a16="http://schemas.microsoft.com/office/drawing/2014/main" id="{4839B523-0F5A-42DE-8A57-BD8D9BCF09B8}"/>
            </a:ext>
          </a:extLst>
        </xdr:cNvPr>
        <xdr:cNvPicPr>
          <a:picLocks noChangeAspect="1"/>
        </xdr:cNvPicPr>
      </xdr:nvPicPr>
      <xdr:blipFill>
        <a:blip xmlns:r="http://schemas.openxmlformats.org/officeDocument/2006/relationships" r:embed="rId6"/>
        <a:stretch>
          <a:fillRect/>
        </a:stretch>
      </xdr:blipFill>
      <xdr:spPr>
        <a:xfrm>
          <a:off x="254000" y="81280"/>
          <a:ext cx="2439703" cy="526052"/>
        </a:xfrm>
        <a:prstGeom prst="rect">
          <a:avLst/>
        </a:prstGeom>
      </xdr:spPr>
    </xdr:pic>
    <xdr:clientData/>
  </xdr:twoCellAnchor>
  <xdr:twoCellAnchor>
    <xdr:from>
      <xdr:col>0</xdr:col>
      <xdr:colOff>97971</xdr:colOff>
      <xdr:row>8</xdr:row>
      <xdr:rowOff>10886</xdr:rowOff>
    </xdr:from>
    <xdr:to>
      <xdr:col>5</xdr:col>
      <xdr:colOff>262526</xdr:colOff>
      <xdr:row>55</xdr:row>
      <xdr:rowOff>148590</xdr:rowOff>
    </xdr:to>
    <xdr:grpSp>
      <xdr:nvGrpSpPr>
        <xdr:cNvPr id="166" name="Group 165">
          <a:extLst>
            <a:ext uri="{FF2B5EF4-FFF2-40B4-BE49-F238E27FC236}">
              <a16:creationId xmlns:a16="http://schemas.microsoft.com/office/drawing/2014/main" id="{8C5E53E1-E91F-480D-9AF7-0966A5F5892D}"/>
            </a:ext>
          </a:extLst>
        </xdr:cNvPr>
        <xdr:cNvGrpSpPr/>
      </xdr:nvGrpSpPr>
      <xdr:grpSpPr>
        <a:xfrm>
          <a:off x="101781" y="1504769"/>
          <a:ext cx="3174818" cy="8886008"/>
          <a:chOff x="478366" y="237995"/>
          <a:chExt cx="2951083" cy="8734433"/>
        </a:xfrm>
      </xdr:grpSpPr>
      <xdr:grpSp>
        <xdr:nvGrpSpPr>
          <xdr:cNvPr id="167" name="Group 166">
            <a:extLst>
              <a:ext uri="{FF2B5EF4-FFF2-40B4-BE49-F238E27FC236}">
                <a16:creationId xmlns:a16="http://schemas.microsoft.com/office/drawing/2014/main" id="{668155AE-C2C5-44F7-B6ED-256E557FB372}"/>
              </a:ext>
            </a:extLst>
          </xdr:cNvPr>
          <xdr:cNvGrpSpPr/>
        </xdr:nvGrpSpPr>
        <xdr:grpSpPr>
          <a:xfrm>
            <a:off x="658349" y="1069224"/>
            <a:ext cx="2531891" cy="202201"/>
            <a:chOff x="707633" y="705314"/>
            <a:chExt cx="2335294" cy="197603"/>
          </a:xfrm>
        </xdr:grpSpPr>
        <xdr:sp macro="" textlink="">
          <xdr:nvSpPr>
            <xdr:cNvPr id="245" name="Rounded Rectangle 33">
              <a:hlinkClick xmlns:r="http://schemas.openxmlformats.org/officeDocument/2006/relationships" r:id="rId7"/>
              <a:extLst>
                <a:ext uri="{FF2B5EF4-FFF2-40B4-BE49-F238E27FC236}">
                  <a16:creationId xmlns:a16="http://schemas.microsoft.com/office/drawing/2014/main" id="{D0762F80-6E9B-44FA-9388-46BCC062C0B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6" name="Round Same Side Corner Rectangle 212">
              <a:extLst>
                <a:ext uri="{FF2B5EF4-FFF2-40B4-BE49-F238E27FC236}">
                  <a16:creationId xmlns:a16="http://schemas.microsoft.com/office/drawing/2014/main" id="{A6EAFD92-418E-42B6-B1AA-6AA4D1B9AEF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8" name="Group 167">
            <a:extLst>
              <a:ext uri="{FF2B5EF4-FFF2-40B4-BE49-F238E27FC236}">
                <a16:creationId xmlns:a16="http://schemas.microsoft.com/office/drawing/2014/main" id="{D7D39ABE-904A-478C-B182-BF5EFDF708A7}"/>
              </a:ext>
            </a:extLst>
          </xdr:cNvPr>
          <xdr:cNvGrpSpPr/>
        </xdr:nvGrpSpPr>
        <xdr:grpSpPr>
          <a:xfrm>
            <a:off x="658349" y="1338964"/>
            <a:ext cx="2531891" cy="202201"/>
            <a:chOff x="707633" y="705314"/>
            <a:chExt cx="2335294" cy="197603"/>
          </a:xfrm>
        </xdr:grpSpPr>
        <xdr:sp macro="" textlink="">
          <xdr:nvSpPr>
            <xdr:cNvPr id="243" name="Rounded Rectangle 33">
              <a:hlinkClick xmlns:r="http://schemas.openxmlformats.org/officeDocument/2006/relationships" r:id="rId8"/>
              <a:extLst>
                <a:ext uri="{FF2B5EF4-FFF2-40B4-BE49-F238E27FC236}">
                  <a16:creationId xmlns:a16="http://schemas.microsoft.com/office/drawing/2014/main" id="{158CE604-96B2-4EE9-8FFD-44DD94EDF02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4" name="Round Same Side Corner Rectangle 212">
              <a:extLst>
                <a:ext uri="{FF2B5EF4-FFF2-40B4-BE49-F238E27FC236}">
                  <a16:creationId xmlns:a16="http://schemas.microsoft.com/office/drawing/2014/main" id="{BDCDA16D-0FC8-49DA-9844-2B5D362F076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9" name="Group 168">
            <a:extLst>
              <a:ext uri="{FF2B5EF4-FFF2-40B4-BE49-F238E27FC236}">
                <a16:creationId xmlns:a16="http://schemas.microsoft.com/office/drawing/2014/main" id="{D044D9BB-4F54-48AE-9181-119163154C15}"/>
              </a:ext>
            </a:extLst>
          </xdr:cNvPr>
          <xdr:cNvGrpSpPr/>
        </xdr:nvGrpSpPr>
        <xdr:grpSpPr>
          <a:xfrm>
            <a:off x="658349" y="1608704"/>
            <a:ext cx="2531891" cy="202201"/>
            <a:chOff x="707633" y="705314"/>
            <a:chExt cx="2335294" cy="197603"/>
          </a:xfrm>
        </xdr:grpSpPr>
        <xdr:sp macro="" textlink="">
          <xdr:nvSpPr>
            <xdr:cNvPr id="241" name="Rounded Rectangle 33">
              <a:hlinkClick xmlns:r="http://schemas.openxmlformats.org/officeDocument/2006/relationships" r:id="rId9"/>
              <a:extLst>
                <a:ext uri="{FF2B5EF4-FFF2-40B4-BE49-F238E27FC236}">
                  <a16:creationId xmlns:a16="http://schemas.microsoft.com/office/drawing/2014/main" id="{DE55E94D-FEC5-4167-8948-8DF99835837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42" name="Round Same Side Corner Rectangle 212">
              <a:extLst>
                <a:ext uri="{FF2B5EF4-FFF2-40B4-BE49-F238E27FC236}">
                  <a16:creationId xmlns:a16="http://schemas.microsoft.com/office/drawing/2014/main" id="{71853A96-8237-472F-AB51-98C9063DC8C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0" name="Group 169">
            <a:extLst>
              <a:ext uri="{FF2B5EF4-FFF2-40B4-BE49-F238E27FC236}">
                <a16:creationId xmlns:a16="http://schemas.microsoft.com/office/drawing/2014/main" id="{BAB33FDA-FCC9-4DAA-82BC-4A692F5C6F93}"/>
              </a:ext>
            </a:extLst>
          </xdr:cNvPr>
          <xdr:cNvGrpSpPr/>
        </xdr:nvGrpSpPr>
        <xdr:grpSpPr>
          <a:xfrm>
            <a:off x="658349" y="1878444"/>
            <a:ext cx="2531891" cy="202201"/>
            <a:chOff x="707633" y="705314"/>
            <a:chExt cx="2335294" cy="197603"/>
          </a:xfrm>
        </xdr:grpSpPr>
        <xdr:sp macro="" textlink="">
          <xdr:nvSpPr>
            <xdr:cNvPr id="239" name="Rounded Rectangle 33">
              <a:hlinkClick xmlns:r="http://schemas.openxmlformats.org/officeDocument/2006/relationships" r:id="rId10"/>
              <a:extLst>
                <a:ext uri="{FF2B5EF4-FFF2-40B4-BE49-F238E27FC236}">
                  <a16:creationId xmlns:a16="http://schemas.microsoft.com/office/drawing/2014/main" id="{76EDE879-9932-4F56-A7CF-3BE1EAA3C39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40" name="Round Same Side Corner Rectangle 212">
              <a:extLst>
                <a:ext uri="{FF2B5EF4-FFF2-40B4-BE49-F238E27FC236}">
                  <a16:creationId xmlns:a16="http://schemas.microsoft.com/office/drawing/2014/main" id="{DD817ADF-205F-4E60-962B-C8BC5BFF51A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1" name="Rounded Rectangle 33">
            <a:extLst>
              <a:ext uri="{FF2B5EF4-FFF2-40B4-BE49-F238E27FC236}">
                <a16:creationId xmlns:a16="http://schemas.microsoft.com/office/drawing/2014/main" id="{D956D18D-1D40-4EB7-845D-363D96D28325}"/>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72" name="Rounded Rectangle 33">
            <a:extLst>
              <a:ext uri="{FF2B5EF4-FFF2-40B4-BE49-F238E27FC236}">
                <a16:creationId xmlns:a16="http://schemas.microsoft.com/office/drawing/2014/main" id="{18FC32FD-7246-4B4B-B26E-CD4100749576}"/>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73" name="Group 172">
            <a:extLst>
              <a:ext uri="{FF2B5EF4-FFF2-40B4-BE49-F238E27FC236}">
                <a16:creationId xmlns:a16="http://schemas.microsoft.com/office/drawing/2014/main" id="{42CE1B4D-B77B-4A28-B5A8-844BA01043EE}"/>
              </a:ext>
            </a:extLst>
          </xdr:cNvPr>
          <xdr:cNvGrpSpPr/>
        </xdr:nvGrpSpPr>
        <xdr:grpSpPr>
          <a:xfrm>
            <a:off x="658349" y="2457591"/>
            <a:ext cx="2531891" cy="202201"/>
            <a:chOff x="707633" y="705314"/>
            <a:chExt cx="2335294" cy="197603"/>
          </a:xfrm>
        </xdr:grpSpPr>
        <xdr:sp macro="" textlink="">
          <xdr:nvSpPr>
            <xdr:cNvPr id="237" name="Rounded Rectangle 33">
              <a:hlinkClick xmlns:r="http://schemas.openxmlformats.org/officeDocument/2006/relationships" r:id="rId11"/>
              <a:extLst>
                <a:ext uri="{FF2B5EF4-FFF2-40B4-BE49-F238E27FC236}">
                  <a16:creationId xmlns:a16="http://schemas.microsoft.com/office/drawing/2014/main" id="{A58B2186-092A-4DE3-9E11-0B777F189F0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8" name="Round Same Side Corner Rectangle 212">
              <a:extLst>
                <a:ext uri="{FF2B5EF4-FFF2-40B4-BE49-F238E27FC236}">
                  <a16:creationId xmlns:a16="http://schemas.microsoft.com/office/drawing/2014/main" id="{79C9525B-1220-4A6E-9873-A21C5861F7F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4" name="Group 173">
            <a:extLst>
              <a:ext uri="{FF2B5EF4-FFF2-40B4-BE49-F238E27FC236}">
                <a16:creationId xmlns:a16="http://schemas.microsoft.com/office/drawing/2014/main" id="{AC674D09-9C13-4657-A6BA-4B101A5A957E}"/>
              </a:ext>
            </a:extLst>
          </xdr:cNvPr>
          <xdr:cNvGrpSpPr/>
        </xdr:nvGrpSpPr>
        <xdr:grpSpPr>
          <a:xfrm>
            <a:off x="658349" y="2727331"/>
            <a:ext cx="2531891" cy="202201"/>
            <a:chOff x="707633" y="705314"/>
            <a:chExt cx="2335294" cy="197603"/>
          </a:xfrm>
        </xdr:grpSpPr>
        <xdr:sp macro="" textlink="">
          <xdr:nvSpPr>
            <xdr:cNvPr id="235" name="Rounded Rectangle 33">
              <a:hlinkClick xmlns:r="http://schemas.openxmlformats.org/officeDocument/2006/relationships" r:id="rId12"/>
              <a:extLst>
                <a:ext uri="{FF2B5EF4-FFF2-40B4-BE49-F238E27FC236}">
                  <a16:creationId xmlns:a16="http://schemas.microsoft.com/office/drawing/2014/main" id="{3E978342-3F6D-4230-80A8-7C4FE4F0CCB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6" name="Round Same Side Corner Rectangle 212">
              <a:extLst>
                <a:ext uri="{FF2B5EF4-FFF2-40B4-BE49-F238E27FC236}">
                  <a16:creationId xmlns:a16="http://schemas.microsoft.com/office/drawing/2014/main" id="{28FCD7E0-4DD1-4DE5-9335-87612848C0C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5" name="Rounded Rectangle 33">
            <a:extLst>
              <a:ext uri="{FF2B5EF4-FFF2-40B4-BE49-F238E27FC236}">
                <a16:creationId xmlns:a16="http://schemas.microsoft.com/office/drawing/2014/main" id="{5A77FABF-0087-4731-9172-F7161AE6800D}"/>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6" name="Group 175">
            <a:extLst>
              <a:ext uri="{FF2B5EF4-FFF2-40B4-BE49-F238E27FC236}">
                <a16:creationId xmlns:a16="http://schemas.microsoft.com/office/drawing/2014/main" id="{542944FD-173B-4134-AFE2-E47DDF900E2C}"/>
              </a:ext>
            </a:extLst>
          </xdr:cNvPr>
          <xdr:cNvGrpSpPr/>
        </xdr:nvGrpSpPr>
        <xdr:grpSpPr>
          <a:xfrm>
            <a:off x="639001" y="4113665"/>
            <a:ext cx="2531891" cy="202201"/>
            <a:chOff x="707633" y="705314"/>
            <a:chExt cx="2335294" cy="197603"/>
          </a:xfrm>
        </xdr:grpSpPr>
        <xdr:sp macro="" textlink="">
          <xdr:nvSpPr>
            <xdr:cNvPr id="233" name="Rounded Rectangle 33">
              <a:hlinkClick xmlns:r="http://schemas.openxmlformats.org/officeDocument/2006/relationships" r:id="rId13"/>
              <a:extLst>
                <a:ext uri="{FF2B5EF4-FFF2-40B4-BE49-F238E27FC236}">
                  <a16:creationId xmlns:a16="http://schemas.microsoft.com/office/drawing/2014/main" id="{00814A39-DCF6-476B-B116-DC0B8E8766F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4" name="Round Same Side Corner Rectangle 212">
              <a:extLst>
                <a:ext uri="{FF2B5EF4-FFF2-40B4-BE49-F238E27FC236}">
                  <a16:creationId xmlns:a16="http://schemas.microsoft.com/office/drawing/2014/main" id="{7C18FAFC-D777-436D-B3C0-AE590DE3C34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7" name="Rounded Rectangle 33">
            <a:extLst>
              <a:ext uri="{FF2B5EF4-FFF2-40B4-BE49-F238E27FC236}">
                <a16:creationId xmlns:a16="http://schemas.microsoft.com/office/drawing/2014/main" id="{9CEDE225-23BB-4C57-8852-E7D16FF3DB97}"/>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8" name="Group 177">
            <a:extLst>
              <a:ext uri="{FF2B5EF4-FFF2-40B4-BE49-F238E27FC236}">
                <a16:creationId xmlns:a16="http://schemas.microsoft.com/office/drawing/2014/main" id="{7196EE2E-B04C-4A7B-8B67-E1218DEC7DB8}"/>
              </a:ext>
            </a:extLst>
          </xdr:cNvPr>
          <xdr:cNvGrpSpPr/>
        </xdr:nvGrpSpPr>
        <xdr:grpSpPr>
          <a:xfrm>
            <a:off x="634367" y="4643273"/>
            <a:ext cx="2531891" cy="202201"/>
            <a:chOff x="707633" y="705314"/>
            <a:chExt cx="2335294" cy="197603"/>
          </a:xfrm>
        </xdr:grpSpPr>
        <xdr:sp macro="" textlink="">
          <xdr:nvSpPr>
            <xdr:cNvPr id="231" name="Rounded Rectangle 33">
              <a:hlinkClick xmlns:r="http://schemas.openxmlformats.org/officeDocument/2006/relationships" r:id="rId14"/>
              <a:extLst>
                <a:ext uri="{FF2B5EF4-FFF2-40B4-BE49-F238E27FC236}">
                  <a16:creationId xmlns:a16="http://schemas.microsoft.com/office/drawing/2014/main" id="{6BBA93FB-A489-4039-981C-C2A8CE7CB32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32" name="Round Same Side Corner Rectangle 212">
              <a:extLst>
                <a:ext uri="{FF2B5EF4-FFF2-40B4-BE49-F238E27FC236}">
                  <a16:creationId xmlns:a16="http://schemas.microsoft.com/office/drawing/2014/main" id="{53A86770-3069-4732-BACF-08EE2D213D3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9" name="Group 178">
            <a:extLst>
              <a:ext uri="{FF2B5EF4-FFF2-40B4-BE49-F238E27FC236}">
                <a16:creationId xmlns:a16="http://schemas.microsoft.com/office/drawing/2014/main" id="{09BD5686-E7B3-4132-853C-9A9296F1D201}"/>
              </a:ext>
            </a:extLst>
          </xdr:cNvPr>
          <xdr:cNvGrpSpPr/>
        </xdr:nvGrpSpPr>
        <xdr:grpSpPr>
          <a:xfrm>
            <a:off x="634367" y="4913013"/>
            <a:ext cx="2531891" cy="202201"/>
            <a:chOff x="707633" y="705314"/>
            <a:chExt cx="2335294" cy="197603"/>
          </a:xfrm>
        </xdr:grpSpPr>
        <xdr:sp macro="" textlink="">
          <xdr:nvSpPr>
            <xdr:cNvPr id="229" name="Rounded Rectangle 33">
              <a:hlinkClick xmlns:r="http://schemas.openxmlformats.org/officeDocument/2006/relationships" r:id="rId15"/>
              <a:extLst>
                <a:ext uri="{FF2B5EF4-FFF2-40B4-BE49-F238E27FC236}">
                  <a16:creationId xmlns:a16="http://schemas.microsoft.com/office/drawing/2014/main" id="{D52892F6-492C-49E7-970F-7A585DE5E8D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30" name="Round Same Side Corner Rectangle 212">
              <a:extLst>
                <a:ext uri="{FF2B5EF4-FFF2-40B4-BE49-F238E27FC236}">
                  <a16:creationId xmlns:a16="http://schemas.microsoft.com/office/drawing/2014/main" id="{C1811814-7B3A-4D16-AF8E-F480B52D26E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0" name="Group 179">
            <a:extLst>
              <a:ext uri="{FF2B5EF4-FFF2-40B4-BE49-F238E27FC236}">
                <a16:creationId xmlns:a16="http://schemas.microsoft.com/office/drawing/2014/main" id="{B2DBA1AD-3B04-4BDF-8B64-0A6BF818BFDB}"/>
              </a:ext>
            </a:extLst>
          </xdr:cNvPr>
          <xdr:cNvGrpSpPr/>
        </xdr:nvGrpSpPr>
        <xdr:grpSpPr>
          <a:xfrm>
            <a:off x="638306" y="5182753"/>
            <a:ext cx="2531891" cy="202201"/>
            <a:chOff x="707633" y="705314"/>
            <a:chExt cx="2335294" cy="197603"/>
          </a:xfrm>
        </xdr:grpSpPr>
        <xdr:sp macro="" textlink="">
          <xdr:nvSpPr>
            <xdr:cNvPr id="227" name="Rounded Rectangle 33">
              <a:hlinkClick xmlns:r="http://schemas.openxmlformats.org/officeDocument/2006/relationships" r:id="rId16"/>
              <a:extLst>
                <a:ext uri="{FF2B5EF4-FFF2-40B4-BE49-F238E27FC236}">
                  <a16:creationId xmlns:a16="http://schemas.microsoft.com/office/drawing/2014/main" id="{7F784F73-B87A-4AEE-9024-D7DE7D13697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8" name="Round Same Side Corner Rectangle 212">
              <a:extLst>
                <a:ext uri="{FF2B5EF4-FFF2-40B4-BE49-F238E27FC236}">
                  <a16:creationId xmlns:a16="http://schemas.microsoft.com/office/drawing/2014/main" id="{7B75E7E9-1626-4964-A442-2FE1102CAF7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1" name="Group 180">
            <a:extLst>
              <a:ext uri="{FF2B5EF4-FFF2-40B4-BE49-F238E27FC236}">
                <a16:creationId xmlns:a16="http://schemas.microsoft.com/office/drawing/2014/main" id="{D925CBD5-572F-42EF-A949-DFAA14856F25}"/>
              </a:ext>
            </a:extLst>
          </xdr:cNvPr>
          <xdr:cNvGrpSpPr/>
        </xdr:nvGrpSpPr>
        <xdr:grpSpPr>
          <a:xfrm>
            <a:off x="658349" y="2997071"/>
            <a:ext cx="2531891" cy="202201"/>
            <a:chOff x="707633" y="705314"/>
            <a:chExt cx="2335294" cy="197603"/>
          </a:xfrm>
        </xdr:grpSpPr>
        <xdr:sp macro="" textlink="">
          <xdr:nvSpPr>
            <xdr:cNvPr id="225" name="Rounded Rectangle 33">
              <a:hlinkClick xmlns:r="http://schemas.openxmlformats.org/officeDocument/2006/relationships" r:id="rId17"/>
              <a:extLst>
                <a:ext uri="{FF2B5EF4-FFF2-40B4-BE49-F238E27FC236}">
                  <a16:creationId xmlns:a16="http://schemas.microsoft.com/office/drawing/2014/main" id="{0F64ABB8-A39B-4E48-A086-46E186E7BDD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6" name="Round Same Side Corner Rectangle 212">
              <a:extLst>
                <a:ext uri="{FF2B5EF4-FFF2-40B4-BE49-F238E27FC236}">
                  <a16:creationId xmlns:a16="http://schemas.microsoft.com/office/drawing/2014/main" id="{AF7CA916-53C6-4A15-84B6-B54F1084575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2" name="Rounded Rectangle 33">
            <a:extLst>
              <a:ext uri="{FF2B5EF4-FFF2-40B4-BE49-F238E27FC236}">
                <a16:creationId xmlns:a16="http://schemas.microsoft.com/office/drawing/2014/main" id="{7C9F6BAD-C0F5-4155-95F5-761F35EA1B69}"/>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83" name="Group 182">
            <a:extLst>
              <a:ext uri="{FF2B5EF4-FFF2-40B4-BE49-F238E27FC236}">
                <a16:creationId xmlns:a16="http://schemas.microsoft.com/office/drawing/2014/main" id="{1A4EF401-93C8-4682-88E2-2AF46DFD49B6}"/>
              </a:ext>
            </a:extLst>
          </xdr:cNvPr>
          <xdr:cNvGrpSpPr/>
        </xdr:nvGrpSpPr>
        <xdr:grpSpPr>
          <a:xfrm>
            <a:off x="659464" y="3555368"/>
            <a:ext cx="2531891" cy="202201"/>
            <a:chOff x="707633" y="705314"/>
            <a:chExt cx="2335294" cy="197603"/>
          </a:xfrm>
        </xdr:grpSpPr>
        <xdr:sp macro="" textlink="">
          <xdr:nvSpPr>
            <xdr:cNvPr id="223" name="Rounded Rectangle 33">
              <a:hlinkClick xmlns:r="http://schemas.openxmlformats.org/officeDocument/2006/relationships" r:id="rId18"/>
              <a:extLst>
                <a:ext uri="{FF2B5EF4-FFF2-40B4-BE49-F238E27FC236}">
                  <a16:creationId xmlns:a16="http://schemas.microsoft.com/office/drawing/2014/main" id="{C2AABA21-66E4-464B-A14A-88EADAE0793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4" name="Round Same Side Corner Rectangle 212">
              <a:extLst>
                <a:ext uri="{FF2B5EF4-FFF2-40B4-BE49-F238E27FC236}">
                  <a16:creationId xmlns:a16="http://schemas.microsoft.com/office/drawing/2014/main" id="{826365D5-A8EC-41E6-81C7-BAE4C4A7B6D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4" name="Rounded Rectangle 33">
            <a:extLst>
              <a:ext uri="{FF2B5EF4-FFF2-40B4-BE49-F238E27FC236}">
                <a16:creationId xmlns:a16="http://schemas.microsoft.com/office/drawing/2014/main" id="{5A0097D9-D267-4AD9-80E6-3491DBC57E76}"/>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85" name="Group 184">
            <a:extLst>
              <a:ext uri="{FF2B5EF4-FFF2-40B4-BE49-F238E27FC236}">
                <a16:creationId xmlns:a16="http://schemas.microsoft.com/office/drawing/2014/main" id="{DEE4A72D-0FBC-413D-9953-0D0C33EAAEAF}"/>
              </a:ext>
            </a:extLst>
          </xdr:cNvPr>
          <xdr:cNvGrpSpPr/>
        </xdr:nvGrpSpPr>
        <xdr:grpSpPr>
          <a:xfrm>
            <a:off x="634367" y="5743319"/>
            <a:ext cx="2531891" cy="202201"/>
            <a:chOff x="707633" y="705314"/>
            <a:chExt cx="2335294" cy="197603"/>
          </a:xfrm>
        </xdr:grpSpPr>
        <xdr:sp macro="" textlink="">
          <xdr:nvSpPr>
            <xdr:cNvPr id="221" name="Rounded Rectangle 33">
              <a:hlinkClick xmlns:r="http://schemas.openxmlformats.org/officeDocument/2006/relationships" r:id="rId19"/>
              <a:extLst>
                <a:ext uri="{FF2B5EF4-FFF2-40B4-BE49-F238E27FC236}">
                  <a16:creationId xmlns:a16="http://schemas.microsoft.com/office/drawing/2014/main" id="{491C53BD-8BE7-4221-B4F3-D9E602DBDC2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22" name="Round Same Side Corner Rectangle 212">
              <a:extLst>
                <a:ext uri="{FF2B5EF4-FFF2-40B4-BE49-F238E27FC236}">
                  <a16:creationId xmlns:a16="http://schemas.microsoft.com/office/drawing/2014/main" id="{74CBAC7A-AAD5-4000-A2D3-BF3A3EAC0CC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6" name="Group 185">
            <a:extLst>
              <a:ext uri="{FF2B5EF4-FFF2-40B4-BE49-F238E27FC236}">
                <a16:creationId xmlns:a16="http://schemas.microsoft.com/office/drawing/2014/main" id="{457900A0-AEDA-4E12-BA34-E4E0D85B605F}"/>
              </a:ext>
            </a:extLst>
          </xdr:cNvPr>
          <xdr:cNvGrpSpPr/>
        </xdr:nvGrpSpPr>
        <xdr:grpSpPr>
          <a:xfrm>
            <a:off x="634367" y="6013059"/>
            <a:ext cx="2531891" cy="202201"/>
            <a:chOff x="707633" y="705314"/>
            <a:chExt cx="2335294" cy="197603"/>
          </a:xfrm>
        </xdr:grpSpPr>
        <xdr:sp macro="" textlink="">
          <xdr:nvSpPr>
            <xdr:cNvPr id="219" name="Rounded Rectangle 33">
              <a:hlinkClick xmlns:r="http://schemas.openxmlformats.org/officeDocument/2006/relationships" r:id="rId20"/>
              <a:extLst>
                <a:ext uri="{FF2B5EF4-FFF2-40B4-BE49-F238E27FC236}">
                  <a16:creationId xmlns:a16="http://schemas.microsoft.com/office/drawing/2014/main" id="{D8909DBF-8FC8-485B-BB6E-AA46B429430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20" name="Round Same Side Corner Rectangle 212">
              <a:extLst>
                <a:ext uri="{FF2B5EF4-FFF2-40B4-BE49-F238E27FC236}">
                  <a16:creationId xmlns:a16="http://schemas.microsoft.com/office/drawing/2014/main" id="{A0B72C8C-1EF1-4024-8D16-462A71A9F18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7" name="Group 186">
            <a:extLst>
              <a:ext uri="{FF2B5EF4-FFF2-40B4-BE49-F238E27FC236}">
                <a16:creationId xmlns:a16="http://schemas.microsoft.com/office/drawing/2014/main" id="{A8B044F3-057A-4661-811D-625AEB613348}"/>
              </a:ext>
            </a:extLst>
          </xdr:cNvPr>
          <xdr:cNvGrpSpPr/>
        </xdr:nvGrpSpPr>
        <xdr:grpSpPr>
          <a:xfrm>
            <a:off x="634367" y="6282799"/>
            <a:ext cx="2531891" cy="202201"/>
            <a:chOff x="707633" y="705314"/>
            <a:chExt cx="2335294" cy="197603"/>
          </a:xfrm>
        </xdr:grpSpPr>
        <xdr:sp macro="" textlink="">
          <xdr:nvSpPr>
            <xdr:cNvPr id="217" name="Rounded Rectangle 33">
              <a:hlinkClick xmlns:r="http://schemas.openxmlformats.org/officeDocument/2006/relationships" r:id="rId21"/>
              <a:extLst>
                <a:ext uri="{FF2B5EF4-FFF2-40B4-BE49-F238E27FC236}">
                  <a16:creationId xmlns:a16="http://schemas.microsoft.com/office/drawing/2014/main" id="{EBCF5350-0E78-49F1-971C-2BD4A1C9EFA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8" name="Round Same Side Corner Rectangle 212">
              <a:extLst>
                <a:ext uri="{FF2B5EF4-FFF2-40B4-BE49-F238E27FC236}">
                  <a16:creationId xmlns:a16="http://schemas.microsoft.com/office/drawing/2014/main" id="{6C40B293-DFAE-4AB3-B503-240C78ACCEE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8" name="Group 187">
            <a:extLst>
              <a:ext uri="{FF2B5EF4-FFF2-40B4-BE49-F238E27FC236}">
                <a16:creationId xmlns:a16="http://schemas.microsoft.com/office/drawing/2014/main" id="{0EF902A4-F622-49CF-B695-7152D74D3CB4}"/>
              </a:ext>
            </a:extLst>
          </xdr:cNvPr>
          <xdr:cNvGrpSpPr/>
        </xdr:nvGrpSpPr>
        <xdr:grpSpPr>
          <a:xfrm>
            <a:off x="634367" y="6552539"/>
            <a:ext cx="2531891" cy="202201"/>
            <a:chOff x="707633" y="705314"/>
            <a:chExt cx="2335294" cy="197603"/>
          </a:xfrm>
        </xdr:grpSpPr>
        <xdr:sp macro="" textlink="">
          <xdr:nvSpPr>
            <xdr:cNvPr id="215" name="Rounded Rectangle 33">
              <a:hlinkClick xmlns:r="http://schemas.openxmlformats.org/officeDocument/2006/relationships" r:id="rId22"/>
              <a:extLst>
                <a:ext uri="{FF2B5EF4-FFF2-40B4-BE49-F238E27FC236}">
                  <a16:creationId xmlns:a16="http://schemas.microsoft.com/office/drawing/2014/main" id="{7F05D8B1-6BD6-4209-99F1-03095D17F45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6" name="Round Same Side Corner Rectangle 212">
              <a:extLst>
                <a:ext uri="{FF2B5EF4-FFF2-40B4-BE49-F238E27FC236}">
                  <a16:creationId xmlns:a16="http://schemas.microsoft.com/office/drawing/2014/main" id="{4999D65D-8791-4FE4-BB66-CAC4F8E27AF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9" name="Group 188">
            <a:extLst>
              <a:ext uri="{FF2B5EF4-FFF2-40B4-BE49-F238E27FC236}">
                <a16:creationId xmlns:a16="http://schemas.microsoft.com/office/drawing/2014/main" id="{1E9C0BE4-4995-44FA-B158-948E826C756E}"/>
              </a:ext>
            </a:extLst>
          </xdr:cNvPr>
          <xdr:cNvGrpSpPr/>
        </xdr:nvGrpSpPr>
        <xdr:grpSpPr>
          <a:xfrm>
            <a:off x="634367" y="6822279"/>
            <a:ext cx="2531891" cy="202201"/>
            <a:chOff x="707633" y="705314"/>
            <a:chExt cx="2335294" cy="197603"/>
          </a:xfrm>
        </xdr:grpSpPr>
        <xdr:sp macro="" textlink="">
          <xdr:nvSpPr>
            <xdr:cNvPr id="213" name="Rounded Rectangle 33">
              <a:hlinkClick xmlns:r="http://schemas.openxmlformats.org/officeDocument/2006/relationships" r:id="rId23"/>
              <a:extLst>
                <a:ext uri="{FF2B5EF4-FFF2-40B4-BE49-F238E27FC236}">
                  <a16:creationId xmlns:a16="http://schemas.microsoft.com/office/drawing/2014/main" id="{696D2E5A-25DB-46BD-B3C8-596089CB3E5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4" name="Round Same Side Corner Rectangle 212">
              <a:extLst>
                <a:ext uri="{FF2B5EF4-FFF2-40B4-BE49-F238E27FC236}">
                  <a16:creationId xmlns:a16="http://schemas.microsoft.com/office/drawing/2014/main" id="{C9DB9DD5-50CA-4ED5-8F0A-9274373537B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0" name="Rounded Rectangle 33">
            <a:extLst>
              <a:ext uri="{FF2B5EF4-FFF2-40B4-BE49-F238E27FC236}">
                <a16:creationId xmlns:a16="http://schemas.microsoft.com/office/drawing/2014/main" id="{72B4C0D2-29FA-496D-A0DA-E701E8753CF6}"/>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91" name="Group 190">
            <a:extLst>
              <a:ext uri="{FF2B5EF4-FFF2-40B4-BE49-F238E27FC236}">
                <a16:creationId xmlns:a16="http://schemas.microsoft.com/office/drawing/2014/main" id="{70FE39FA-C595-49D7-B85D-806DA757B951}"/>
              </a:ext>
            </a:extLst>
          </xdr:cNvPr>
          <xdr:cNvGrpSpPr/>
        </xdr:nvGrpSpPr>
        <xdr:grpSpPr>
          <a:xfrm>
            <a:off x="642225" y="7381865"/>
            <a:ext cx="2531891" cy="202201"/>
            <a:chOff x="707633" y="705314"/>
            <a:chExt cx="2335294" cy="197603"/>
          </a:xfrm>
        </xdr:grpSpPr>
        <xdr:sp macro="" textlink="">
          <xdr:nvSpPr>
            <xdr:cNvPr id="211" name="Rounded Rectangle 33">
              <a:hlinkClick xmlns:r="http://schemas.openxmlformats.org/officeDocument/2006/relationships" r:id="rId24"/>
              <a:extLst>
                <a:ext uri="{FF2B5EF4-FFF2-40B4-BE49-F238E27FC236}">
                  <a16:creationId xmlns:a16="http://schemas.microsoft.com/office/drawing/2014/main" id="{B98D1E5F-333C-436F-80AA-0A762AF45BC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12" name="Round Same Side Corner Rectangle 212">
              <a:extLst>
                <a:ext uri="{FF2B5EF4-FFF2-40B4-BE49-F238E27FC236}">
                  <a16:creationId xmlns:a16="http://schemas.microsoft.com/office/drawing/2014/main" id="{94FCB13F-0AC8-4DC7-B9DE-69709471613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2" name="Group 191">
            <a:extLst>
              <a:ext uri="{FF2B5EF4-FFF2-40B4-BE49-F238E27FC236}">
                <a16:creationId xmlns:a16="http://schemas.microsoft.com/office/drawing/2014/main" id="{FD376BA5-7725-4E66-AEB6-48BD533A1D09}"/>
              </a:ext>
            </a:extLst>
          </xdr:cNvPr>
          <xdr:cNvGrpSpPr/>
        </xdr:nvGrpSpPr>
        <xdr:grpSpPr>
          <a:xfrm>
            <a:off x="642225" y="7651605"/>
            <a:ext cx="2531891" cy="202201"/>
            <a:chOff x="707633" y="705314"/>
            <a:chExt cx="2335294" cy="197603"/>
          </a:xfrm>
        </xdr:grpSpPr>
        <xdr:sp macro="" textlink="">
          <xdr:nvSpPr>
            <xdr:cNvPr id="209" name="Rounded Rectangle 33">
              <a:hlinkClick xmlns:r="http://schemas.openxmlformats.org/officeDocument/2006/relationships" r:id="rId25"/>
              <a:extLst>
                <a:ext uri="{FF2B5EF4-FFF2-40B4-BE49-F238E27FC236}">
                  <a16:creationId xmlns:a16="http://schemas.microsoft.com/office/drawing/2014/main" id="{51448082-E868-433E-923E-7EC5B02FBA9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10" name="Round Same Side Corner Rectangle 212">
              <a:extLst>
                <a:ext uri="{FF2B5EF4-FFF2-40B4-BE49-F238E27FC236}">
                  <a16:creationId xmlns:a16="http://schemas.microsoft.com/office/drawing/2014/main" id="{D019281D-0369-4507-A326-5A6ED99195A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3" name="Group 192">
            <a:extLst>
              <a:ext uri="{FF2B5EF4-FFF2-40B4-BE49-F238E27FC236}">
                <a16:creationId xmlns:a16="http://schemas.microsoft.com/office/drawing/2014/main" id="{79E721EE-628E-42DB-A984-741D5B31936D}"/>
              </a:ext>
            </a:extLst>
          </xdr:cNvPr>
          <xdr:cNvGrpSpPr/>
        </xdr:nvGrpSpPr>
        <xdr:grpSpPr>
          <a:xfrm>
            <a:off x="634367" y="7921345"/>
            <a:ext cx="2531891" cy="202201"/>
            <a:chOff x="707633" y="705314"/>
            <a:chExt cx="2335294" cy="197603"/>
          </a:xfrm>
        </xdr:grpSpPr>
        <xdr:sp macro="" textlink="">
          <xdr:nvSpPr>
            <xdr:cNvPr id="207" name="Rounded Rectangle 33">
              <a:hlinkClick xmlns:r="http://schemas.openxmlformats.org/officeDocument/2006/relationships" r:id="rId26"/>
              <a:extLst>
                <a:ext uri="{FF2B5EF4-FFF2-40B4-BE49-F238E27FC236}">
                  <a16:creationId xmlns:a16="http://schemas.microsoft.com/office/drawing/2014/main" id="{6B27A3C6-B74D-4207-883D-49D9BA1C08E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8" name="Round Same Side Corner Rectangle 212">
              <a:extLst>
                <a:ext uri="{FF2B5EF4-FFF2-40B4-BE49-F238E27FC236}">
                  <a16:creationId xmlns:a16="http://schemas.microsoft.com/office/drawing/2014/main" id="{666D98E9-D1F3-441E-8A74-68E7F962D73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4" name="Rounded Rectangle 33">
            <a:extLst>
              <a:ext uri="{FF2B5EF4-FFF2-40B4-BE49-F238E27FC236}">
                <a16:creationId xmlns:a16="http://schemas.microsoft.com/office/drawing/2014/main" id="{4D18BCA6-001A-49FA-B990-CA21A151D943}"/>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95" name="Group 194">
            <a:extLst>
              <a:ext uri="{FF2B5EF4-FFF2-40B4-BE49-F238E27FC236}">
                <a16:creationId xmlns:a16="http://schemas.microsoft.com/office/drawing/2014/main" id="{A0ABCB1A-7226-4583-A93C-4721B9941132}"/>
              </a:ext>
            </a:extLst>
          </xdr:cNvPr>
          <xdr:cNvGrpSpPr/>
        </xdr:nvGrpSpPr>
        <xdr:grpSpPr>
          <a:xfrm>
            <a:off x="634367" y="8500492"/>
            <a:ext cx="2531891" cy="202201"/>
            <a:chOff x="707633" y="705314"/>
            <a:chExt cx="2335294" cy="197603"/>
          </a:xfrm>
        </xdr:grpSpPr>
        <xdr:sp macro="" textlink="">
          <xdr:nvSpPr>
            <xdr:cNvPr id="205" name="Rounded Rectangle 33">
              <a:hlinkClick xmlns:r="http://schemas.openxmlformats.org/officeDocument/2006/relationships" r:id="rId27"/>
              <a:extLst>
                <a:ext uri="{FF2B5EF4-FFF2-40B4-BE49-F238E27FC236}">
                  <a16:creationId xmlns:a16="http://schemas.microsoft.com/office/drawing/2014/main" id="{D692E58C-8672-4DD9-8FEB-EDC07BC5BF2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6" name="Round Same Side Corner Rectangle 212">
              <a:extLst>
                <a:ext uri="{FF2B5EF4-FFF2-40B4-BE49-F238E27FC236}">
                  <a16:creationId xmlns:a16="http://schemas.microsoft.com/office/drawing/2014/main" id="{6751393E-5DF5-436D-BBA9-2C4C384048F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6" name="Group 195">
            <a:extLst>
              <a:ext uri="{FF2B5EF4-FFF2-40B4-BE49-F238E27FC236}">
                <a16:creationId xmlns:a16="http://schemas.microsoft.com/office/drawing/2014/main" id="{B29FB787-7747-421A-AC17-059ABBF52C24}"/>
              </a:ext>
            </a:extLst>
          </xdr:cNvPr>
          <xdr:cNvGrpSpPr/>
        </xdr:nvGrpSpPr>
        <xdr:grpSpPr>
          <a:xfrm>
            <a:off x="634367" y="8770227"/>
            <a:ext cx="2531891" cy="202201"/>
            <a:chOff x="707633" y="705314"/>
            <a:chExt cx="2335294" cy="197603"/>
          </a:xfrm>
        </xdr:grpSpPr>
        <xdr:sp macro="" textlink="">
          <xdr:nvSpPr>
            <xdr:cNvPr id="203" name="Rounded Rectangle 33">
              <a:hlinkClick xmlns:r="http://schemas.openxmlformats.org/officeDocument/2006/relationships" r:id="rId28"/>
              <a:extLst>
                <a:ext uri="{FF2B5EF4-FFF2-40B4-BE49-F238E27FC236}">
                  <a16:creationId xmlns:a16="http://schemas.microsoft.com/office/drawing/2014/main" id="{E372E623-948E-468F-8A33-6084AAAF0F2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4" name="Round Same Side Corner Rectangle 212">
              <a:extLst>
                <a:ext uri="{FF2B5EF4-FFF2-40B4-BE49-F238E27FC236}">
                  <a16:creationId xmlns:a16="http://schemas.microsoft.com/office/drawing/2014/main" id="{98A5791F-2DCC-4312-B244-B0B9442B9DD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7" name="Group 196">
            <a:extLst>
              <a:ext uri="{FF2B5EF4-FFF2-40B4-BE49-F238E27FC236}">
                <a16:creationId xmlns:a16="http://schemas.microsoft.com/office/drawing/2014/main" id="{DF28EB23-6CDE-4D57-84E9-1098AEE3C55B}"/>
              </a:ext>
            </a:extLst>
          </xdr:cNvPr>
          <xdr:cNvGrpSpPr/>
        </xdr:nvGrpSpPr>
        <xdr:grpSpPr>
          <a:xfrm>
            <a:off x="658349" y="237995"/>
            <a:ext cx="2531891" cy="202201"/>
            <a:chOff x="707633" y="705314"/>
            <a:chExt cx="2335294" cy="197603"/>
          </a:xfrm>
        </xdr:grpSpPr>
        <xdr:sp macro="" textlink="">
          <xdr:nvSpPr>
            <xdr:cNvPr id="201" name="Rounded Rectangle 33">
              <a:hlinkClick xmlns:r="http://schemas.openxmlformats.org/officeDocument/2006/relationships" r:id="rId29"/>
              <a:extLst>
                <a:ext uri="{FF2B5EF4-FFF2-40B4-BE49-F238E27FC236}">
                  <a16:creationId xmlns:a16="http://schemas.microsoft.com/office/drawing/2014/main" id="{F36C9282-8431-45CE-AB8F-073439D696E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02" name="Round Same Side Corner Rectangle 212">
              <a:extLst>
                <a:ext uri="{FF2B5EF4-FFF2-40B4-BE49-F238E27FC236}">
                  <a16:creationId xmlns:a16="http://schemas.microsoft.com/office/drawing/2014/main" id="{4E1E1AB3-8516-42B8-AD93-EC15BBBA99B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8" name="Group 197">
            <a:extLst>
              <a:ext uri="{FF2B5EF4-FFF2-40B4-BE49-F238E27FC236}">
                <a16:creationId xmlns:a16="http://schemas.microsoft.com/office/drawing/2014/main" id="{370EC3FA-FB70-4004-90A0-FBEE78EA5CFC}"/>
              </a:ext>
            </a:extLst>
          </xdr:cNvPr>
          <xdr:cNvGrpSpPr/>
        </xdr:nvGrpSpPr>
        <xdr:grpSpPr>
          <a:xfrm>
            <a:off x="658349" y="507735"/>
            <a:ext cx="2531891" cy="202201"/>
            <a:chOff x="707633" y="705314"/>
            <a:chExt cx="2335294" cy="197603"/>
          </a:xfrm>
        </xdr:grpSpPr>
        <xdr:sp macro="" textlink="">
          <xdr:nvSpPr>
            <xdr:cNvPr id="199" name="Rounded Rectangle 33">
              <a:hlinkClick xmlns:r="http://schemas.openxmlformats.org/officeDocument/2006/relationships" r:id="rId30"/>
              <a:extLst>
                <a:ext uri="{FF2B5EF4-FFF2-40B4-BE49-F238E27FC236}">
                  <a16:creationId xmlns:a16="http://schemas.microsoft.com/office/drawing/2014/main" id="{7E5849E2-0468-4D64-A49C-13869847642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200" name="Round Same Side Corner Rectangle 212">
              <a:extLst>
                <a:ext uri="{FF2B5EF4-FFF2-40B4-BE49-F238E27FC236}">
                  <a16:creationId xmlns:a16="http://schemas.microsoft.com/office/drawing/2014/main" id="{FA5C4F3F-4B2B-4CBC-8183-2BE8396B414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261076</xdr:colOff>
      <xdr:row>7</xdr:row>
      <xdr:rowOff>6352</xdr:rowOff>
    </xdr:from>
    <xdr:to>
      <xdr:col>30</xdr:col>
      <xdr:colOff>653143</xdr:colOff>
      <xdr:row>16</xdr:row>
      <xdr:rowOff>135890</xdr:rowOff>
    </xdr:to>
    <xdr:sp macro="" textlink="">
      <xdr:nvSpPr>
        <xdr:cNvPr id="4769" name="TextBox 1">
          <a:extLst>
            <a:ext uri="{FF2B5EF4-FFF2-40B4-BE49-F238E27FC236}">
              <a16:creationId xmlns:a16="http://schemas.microsoft.com/office/drawing/2014/main" id="{00000000-0008-0000-0100-000002000000}"/>
            </a:ext>
          </a:extLst>
        </xdr:cNvPr>
        <xdr:cNvSpPr txBox="1"/>
      </xdr:nvSpPr>
      <xdr:spPr>
        <a:xfrm>
          <a:off x="3276419" y="1312638"/>
          <a:ext cx="17177838" cy="1707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050" b="1">
            <a:solidFill>
              <a:sysClr val="windowText" lastClr="000000"/>
            </a:solidFill>
            <a:latin typeface="Arial" panose="020B0604020202020204" pitchFamily="34" charset="0"/>
            <a:cs typeface="Arial" panose="020B0604020202020204" pitchFamily="34" charset="0"/>
          </a:endParaRPr>
        </a:p>
        <a:p>
          <a:r>
            <a:rPr lang="en-AU" sz="1050" b="0">
              <a:solidFill>
                <a:sysClr val="windowText" lastClr="000000"/>
              </a:solidFill>
              <a:latin typeface="Arial" panose="020B0604020202020204" pitchFamily="34" charset="0"/>
              <a:cs typeface="Arial" panose="020B0604020202020204" pitchFamily="34" charset="0"/>
            </a:rPr>
            <a:t>This workbook</a:t>
          </a:r>
          <a:r>
            <a:rPr lang="en-AU" sz="1050" b="0" baseline="0">
              <a:solidFill>
                <a:sysClr val="windowText" lastClr="000000"/>
              </a:solidFill>
              <a:latin typeface="Arial" panose="020B0604020202020204" pitchFamily="34" charset="0"/>
              <a:cs typeface="Arial" panose="020B0604020202020204" pitchFamily="34" charset="0"/>
            </a:rPr>
            <a:t> </a:t>
          </a:r>
          <a:r>
            <a:rPr lang="en-AU" sz="1050" b="0">
              <a:solidFill>
                <a:sysClr val="windowText" lastClr="000000"/>
              </a:solidFill>
              <a:latin typeface="Arial" panose="020B0604020202020204" pitchFamily="34" charset="0"/>
              <a:cs typeface="Arial" panose="020B0604020202020204" pitchFamily="34" charset="0"/>
            </a:rPr>
            <a:t>discloses Mineral Resources Limited's sustainability performance data for the financial year ending June 30 2022. </a:t>
          </a:r>
        </a:p>
        <a:p>
          <a:endParaRPr lang="en-AU" sz="1050" b="0">
            <a:solidFill>
              <a:sysClr val="windowText" lastClr="000000"/>
            </a:solidFill>
            <a:latin typeface="Arial" panose="020B0604020202020204" pitchFamily="34" charset="0"/>
            <a:cs typeface="Arial" panose="020B0604020202020204" pitchFamily="34" charset="0"/>
          </a:endParaRPr>
        </a:p>
        <a:p>
          <a:r>
            <a:rPr lang="en-AU" sz="1050" b="0">
              <a:solidFill>
                <a:sysClr val="windowText" lastClr="000000"/>
              </a:solidFill>
              <a:latin typeface="Arial" panose="020B0604020202020204" pitchFamily="34" charset="0"/>
              <a:cs typeface="Arial" panose="020B0604020202020204" pitchFamily="34" charset="0"/>
            </a:rPr>
            <a:t>This workbook is to be read in conjunction with the 2022 Sustainability</a:t>
          </a:r>
          <a:r>
            <a:rPr lang="en-AU" sz="1050" b="0" baseline="0">
              <a:solidFill>
                <a:sysClr val="windowText" lastClr="000000"/>
              </a:solidFill>
              <a:latin typeface="Arial" panose="020B0604020202020204" pitchFamily="34" charset="0"/>
              <a:cs typeface="Arial" panose="020B0604020202020204" pitchFamily="34" charset="0"/>
            </a:rPr>
            <a:t> Report. The</a:t>
          </a:r>
          <a:r>
            <a:rPr lang="en-AU" sz="1050" b="0">
              <a:solidFill>
                <a:sysClr val="windowText" lastClr="000000"/>
              </a:solidFill>
              <a:latin typeface="Arial" panose="020B0604020202020204" pitchFamily="34" charset="0"/>
              <a:cs typeface="Arial" panose="020B0604020202020204" pitchFamily="34" charset="0"/>
            </a:rPr>
            <a:t> scope of this worksheet is to</a:t>
          </a:r>
          <a:r>
            <a:rPr lang="en-AU" sz="1050" b="0" baseline="0">
              <a:solidFill>
                <a:sysClr val="windowText" lastClr="000000"/>
              </a:solidFill>
              <a:latin typeface="Arial" panose="020B0604020202020204" pitchFamily="34" charset="0"/>
              <a:cs typeface="Arial" panose="020B0604020202020204" pitchFamily="34" charset="0"/>
            </a:rPr>
            <a:t> </a:t>
          </a:r>
          <a:r>
            <a:rPr lang="en-AU" sz="1050" b="0">
              <a:solidFill>
                <a:sysClr val="windowText" lastClr="000000"/>
              </a:solidFill>
              <a:latin typeface="Arial" panose="020B0604020202020204" pitchFamily="34" charset="0"/>
              <a:cs typeface="Arial" panose="020B0604020202020204" pitchFamily="34" charset="0"/>
            </a:rPr>
            <a:t>consolidate sustainability reporting metrics for operations managed / owned by Mineral Resources Limited (MinRes).  All references to ‘MinRes’, ‘the Company’, ‘the Group’, ‘we’, ‘us’ and ‘our’ refer to Mineral Resources Limited (ABN 33 118 549 910) and the entities it controlled, unless otherwise stated. </a:t>
          </a:r>
        </a:p>
        <a:p>
          <a:r>
            <a:rPr lang="en-AU" sz="1100">
              <a:solidFill>
                <a:sysClr val="windowText" lastClr="000000"/>
              </a:solidFill>
              <a:effectLst/>
              <a:latin typeface="Arial" panose="020B0604020202020204" pitchFamily="34" charset="0"/>
              <a:ea typeface="+mn-ea"/>
              <a:cs typeface="Arial" panose="020B0604020202020204" pitchFamily="34" charset="0"/>
            </a:rPr>
            <a:t> </a:t>
          </a:r>
          <a:r>
            <a:rPr lang="en-AU" sz="1050" b="0">
              <a:solidFill>
                <a:sysClr val="windowText" lastClr="000000"/>
              </a:solidFill>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AU" sz="1050" b="0">
              <a:solidFill>
                <a:sysClr val="windowText" lastClr="000000"/>
              </a:solidFill>
              <a:latin typeface="Arial" panose="020B0604020202020204" pitchFamily="34" charset="0"/>
              <a:ea typeface="+mn-ea"/>
              <a:cs typeface="Arial" panose="020B0604020202020204" pitchFamily="34" charset="0"/>
            </a:rPr>
            <a:t>For management approach disclosures, performance measures and additional context, please refer to </a:t>
          </a:r>
          <a:r>
            <a:rPr lang="en-AU" sz="1050" b="0" i="0">
              <a:solidFill>
                <a:sysClr val="windowText" lastClr="000000"/>
              </a:solidFill>
              <a:latin typeface="Arial" panose="020B0604020202020204" pitchFamily="34" charset="0"/>
              <a:ea typeface="+mn-ea"/>
              <a:cs typeface="Arial" panose="020B0604020202020204" pitchFamily="34" charset="0"/>
            </a:rPr>
            <a:t>our </a:t>
          </a:r>
          <a:r>
            <a:rPr lang="en-AU" sz="1050" b="0" i="1">
              <a:solidFill>
                <a:sysClr val="windowText" lastClr="000000"/>
              </a:solidFill>
              <a:latin typeface="Arial" panose="020B0604020202020204" pitchFamily="34" charset="0"/>
              <a:ea typeface="+mn-ea"/>
              <a:cs typeface="Arial" panose="020B0604020202020204" pitchFamily="34" charset="0"/>
            </a:rPr>
            <a:t>2022</a:t>
          </a:r>
          <a:r>
            <a:rPr lang="en-AU" sz="1050" b="0" i="1" baseline="0">
              <a:solidFill>
                <a:sysClr val="windowText" lastClr="000000"/>
              </a:solidFill>
              <a:latin typeface="Arial" panose="020B0604020202020204" pitchFamily="34" charset="0"/>
              <a:ea typeface="+mn-ea"/>
              <a:cs typeface="Arial" panose="020B0604020202020204" pitchFamily="34" charset="0"/>
            </a:rPr>
            <a:t> </a:t>
          </a:r>
          <a:r>
            <a:rPr lang="en-AU" sz="1050" b="0" i="1">
              <a:solidFill>
                <a:sysClr val="windowText" lastClr="000000"/>
              </a:solidFill>
              <a:latin typeface="Arial" panose="020B0604020202020204" pitchFamily="34" charset="0"/>
              <a:ea typeface="+mn-ea"/>
              <a:cs typeface="Arial" panose="020B0604020202020204" pitchFamily="34" charset="0"/>
            </a:rPr>
            <a:t>Sustainability Report</a:t>
          </a:r>
          <a:r>
            <a:rPr lang="en-AU" sz="1050" b="0" i="1" baseline="0">
              <a:solidFill>
                <a:sysClr val="windowText" lastClr="000000"/>
              </a:solidFill>
              <a:latin typeface="Arial" panose="020B0604020202020204" pitchFamily="34" charset="0"/>
              <a:ea typeface="+mn-ea"/>
              <a:cs typeface="Arial" panose="020B0604020202020204" pitchFamily="34" charset="0"/>
            </a:rPr>
            <a:t> </a:t>
          </a:r>
          <a:r>
            <a:rPr lang="en-AU" sz="1050" b="0" baseline="0">
              <a:solidFill>
                <a:sysClr val="windowText" lastClr="000000"/>
              </a:solidFill>
              <a:latin typeface="Arial" panose="020B0604020202020204" pitchFamily="34" charset="0"/>
              <a:ea typeface="+mn-ea"/>
              <a:cs typeface="Arial" panose="020B0604020202020204" pitchFamily="34" charset="0"/>
            </a:rPr>
            <a:t>and</a:t>
          </a:r>
          <a:r>
            <a:rPr lang="en-AU" sz="1050" b="0">
              <a:solidFill>
                <a:sysClr val="windowText" lastClr="000000"/>
              </a:solidFill>
              <a:latin typeface="Arial" panose="020B0604020202020204" pitchFamily="34" charset="0"/>
              <a:ea typeface="+mn-ea"/>
              <a:cs typeface="Arial" panose="020B0604020202020204" pitchFamily="34" charset="0"/>
            </a:rPr>
            <a:t> website</a:t>
          </a:r>
          <a:r>
            <a:rPr lang="en-AU" sz="1050" b="0">
              <a:solidFill>
                <a:schemeClr val="accent6">
                  <a:lumMod val="50000"/>
                </a:schemeClr>
              </a:solidFill>
              <a:latin typeface="Arial" panose="020B0604020202020204" pitchFamily="34" charset="0"/>
              <a:ea typeface="+mn-ea"/>
              <a:cs typeface="Arial" panose="020B0604020202020204" pitchFamily="34" charset="0"/>
            </a:rPr>
            <a:t>: https://www.mineralresources.com.au/</a:t>
          </a:r>
        </a:p>
        <a:p>
          <a:pPr marL="0" marR="0" lvl="0" indent="0" defTabSz="914400" eaLnBrk="1" fontAlgn="auto" latinLnBrk="0" hangingPunct="1">
            <a:lnSpc>
              <a:spcPct val="100000"/>
            </a:lnSpc>
            <a:spcBef>
              <a:spcPts val="0"/>
            </a:spcBef>
            <a:spcAft>
              <a:spcPts val="0"/>
            </a:spcAft>
            <a:buClrTx/>
            <a:buSzTx/>
            <a:buFontTx/>
            <a:buNone/>
            <a:tabLst/>
            <a:defRPr/>
          </a:pPr>
          <a:endParaRPr lang="en-AU" sz="1050" b="0">
            <a:solidFill>
              <a:schemeClr val="accent6">
                <a:lumMod val="50000"/>
              </a:schemeClr>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050" b="0">
              <a:solidFill>
                <a:sysClr val="windowText" lastClr="000000"/>
              </a:solidFill>
              <a:latin typeface="Arial" panose="020B0604020202020204" pitchFamily="34" charset="0"/>
              <a:ea typeface="+mn-ea"/>
              <a:cs typeface="Arial" panose="020B0604020202020204" pitchFamily="34" charset="0"/>
            </a:rPr>
            <a:t>If you have any questions or feedback on our sustainability performance data or any other sustainability related disclosure,</a:t>
          </a:r>
          <a:r>
            <a:rPr lang="en-AU" sz="1050" b="0" baseline="0">
              <a:solidFill>
                <a:sysClr val="windowText" lastClr="000000"/>
              </a:solidFill>
              <a:latin typeface="Arial" panose="020B0604020202020204" pitchFamily="34" charset="0"/>
              <a:ea typeface="+mn-ea"/>
              <a:cs typeface="Arial" panose="020B0604020202020204" pitchFamily="34" charset="0"/>
            </a:rPr>
            <a:t> p</a:t>
          </a:r>
          <a:r>
            <a:rPr lang="en-AU" sz="1050" b="0">
              <a:solidFill>
                <a:sysClr val="windowText" lastClr="000000"/>
              </a:solidFill>
              <a:latin typeface="Arial" panose="020B0604020202020204" pitchFamily="34" charset="0"/>
              <a:ea typeface="+mn-ea"/>
              <a:cs typeface="Arial" panose="020B0604020202020204" pitchFamily="34" charset="0"/>
            </a:rPr>
            <a:t>lease email </a:t>
          </a:r>
          <a:r>
            <a:rPr lang="en-AU" sz="1100" b="0" u="sng">
              <a:solidFill>
                <a:schemeClr val="dk1"/>
              </a:solidFill>
              <a:effectLst/>
              <a:latin typeface="+mn-lt"/>
              <a:ea typeface="+mn-ea"/>
              <a:cs typeface="+mn-cs"/>
            </a:rPr>
            <a:t>esg.reporting@mrl.com.au</a:t>
          </a:r>
          <a:endParaRPr lang="en-AU" sz="105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050" b="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050" b="0">
            <a:solidFill>
              <a:sysClr val="windowText" lastClr="000000"/>
            </a:solidFill>
            <a:latin typeface="Arial" panose="020B0604020202020204" pitchFamily="34" charset="0"/>
            <a:ea typeface="+mn-ea"/>
            <a:cs typeface="Arial" panose="020B0604020202020204" pitchFamily="34" charset="0"/>
          </a:endParaRPr>
        </a:p>
        <a:p>
          <a:endParaRPr lang="en-AU" sz="10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246924</xdr:colOff>
      <xdr:row>36</xdr:row>
      <xdr:rowOff>83512</xdr:rowOff>
    </xdr:from>
    <xdr:to>
      <xdr:col>30</xdr:col>
      <xdr:colOff>653143</xdr:colOff>
      <xdr:row>59</xdr:row>
      <xdr:rowOff>6895</xdr:rowOff>
    </xdr:to>
    <xdr:sp macro="" textlink="">
      <xdr:nvSpPr>
        <xdr:cNvPr id="4763" name="TextBox 2">
          <a:extLst>
            <a:ext uri="{FF2B5EF4-FFF2-40B4-BE49-F238E27FC236}">
              <a16:creationId xmlns:a16="http://schemas.microsoft.com/office/drawing/2014/main" id="{00000000-0008-0000-0100-000003000000}"/>
            </a:ext>
          </a:extLst>
        </xdr:cNvPr>
        <xdr:cNvSpPr txBox="1"/>
      </xdr:nvSpPr>
      <xdr:spPr>
        <a:xfrm>
          <a:off x="3262267" y="6636712"/>
          <a:ext cx="17191990" cy="394021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MinRes engaged </a:t>
          </a:r>
          <a:r>
            <a:rPr lang="en-AU" sz="1050" b="0" strike="noStrike" baseline="0">
              <a:solidFill>
                <a:sysClr val="windowText" lastClr="000000"/>
              </a:solidFill>
              <a:latin typeface="Arial" panose="020B0604020202020204" pitchFamily="34" charset="0"/>
              <a:ea typeface="+mn-ea"/>
              <a:cs typeface="Arial" panose="020B0604020202020204" pitchFamily="34" charset="0"/>
            </a:rPr>
            <a:t>an independent </a:t>
          </a:r>
          <a:r>
            <a:rPr lang="en-AU" sz="1050" b="0" strike="noStrike">
              <a:solidFill>
                <a:sysClr val="windowText" lastClr="000000"/>
              </a:solidFill>
              <a:latin typeface="Arial" panose="020B0604020202020204" pitchFamily="34" charset="0"/>
              <a:ea typeface="+mn-ea"/>
              <a:cs typeface="Arial" panose="020B0604020202020204" pitchFamily="34" charset="0"/>
            </a:rPr>
            <a:t>external auditor</a:t>
          </a:r>
          <a:r>
            <a:rPr lang="en-AU" sz="1050" b="0">
              <a:solidFill>
                <a:srgbClr val="FF0000"/>
              </a:solidFill>
              <a:latin typeface="Arial" panose="020B0604020202020204" pitchFamily="34" charset="0"/>
              <a:ea typeface="+mn-ea"/>
              <a:cs typeface="Arial" panose="020B0604020202020204" pitchFamily="34" charset="0"/>
            </a:rPr>
            <a:t>,</a:t>
          </a:r>
          <a:r>
            <a:rPr lang="en-AU" sz="1050" b="0" baseline="0">
              <a:solidFill>
                <a:srgbClr val="FF0000"/>
              </a:solidFill>
              <a:latin typeface="Arial" panose="020B0604020202020204" pitchFamily="34" charset="0"/>
              <a:ea typeface="+mn-ea"/>
              <a:cs typeface="Arial" panose="020B0604020202020204" pitchFamily="34" charset="0"/>
            </a:rPr>
            <a:t> </a:t>
          </a:r>
          <a:r>
            <a:rPr lang="en-AU" sz="1050" b="0">
              <a:solidFill>
                <a:sysClr val="windowText" lastClr="000000"/>
              </a:solidFill>
              <a:latin typeface="Arial" panose="020B0604020202020204" pitchFamily="34" charset="0"/>
              <a:ea typeface="+mn-ea"/>
              <a:cs typeface="Arial" panose="020B0604020202020204" pitchFamily="34" charset="0"/>
            </a:rPr>
            <a:t>Ernst and Young, to provide limited assurance over seven of our sustainability performance indicators (refer to page 159 of our </a:t>
          </a:r>
          <a:r>
            <a:rPr lang="en-AU" sz="1050" b="0" i="1">
              <a:solidFill>
                <a:sysClr val="windowText" lastClr="000000"/>
              </a:solidFill>
              <a:latin typeface="Arial" panose="020B0604020202020204" pitchFamily="34" charset="0"/>
              <a:ea typeface="+mn-ea"/>
              <a:cs typeface="Arial" panose="020B0604020202020204" pitchFamily="34" charset="0"/>
            </a:rPr>
            <a:t>2022 Sustainability Report </a:t>
          </a:r>
          <a:r>
            <a:rPr lang="en-AU" sz="1050" b="0">
              <a:solidFill>
                <a:sysClr val="windowText" lastClr="000000"/>
              </a:solidFill>
              <a:latin typeface="Arial" panose="020B0604020202020204" pitchFamily="34" charset="0"/>
              <a:ea typeface="+mn-ea"/>
              <a:cs typeface="Arial" panose="020B0604020202020204" pitchFamily="34" charset="0"/>
            </a:rPr>
            <a:t>for a copy of the Independent Limited Assurance Statement). </a:t>
          </a: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This document contains forward-looking statements, including, but not limited to expectations regarding: </a:t>
          </a:r>
        </a:p>
        <a:p>
          <a:pPr marL="0" indent="0"/>
          <a:r>
            <a:rPr lang="en-AU" sz="1100" b="0">
              <a:solidFill>
                <a:sysClr val="windowText" lastClr="000000"/>
              </a:solidFill>
              <a:latin typeface="Arial" panose="020B0604020202020204" pitchFamily="34" charset="0"/>
              <a:ea typeface="+mn-ea"/>
              <a:cs typeface="Arial" panose="020B0604020202020204" pitchFamily="34" charset="0"/>
              <a:sym typeface="Symbol" panose="05050102010706020507" pitchFamily="18" charset="2"/>
            </a:rPr>
            <a:t></a:t>
          </a:r>
          <a:r>
            <a:rPr lang="en-AU" sz="1050" b="0">
              <a:solidFill>
                <a:sysClr val="windowText" lastClr="000000"/>
              </a:solidFill>
              <a:latin typeface="Arial" panose="020B0604020202020204" pitchFamily="34" charset="0"/>
              <a:ea typeface="+mn-ea"/>
              <a:cs typeface="Arial" panose="020B0604020202020204" pitchFamily="34" charset="0"/>
              <a:sym typeface="Symbol" panose="05050102010706020507" pitchFamily="18" charset="2"/>
            </a:rPr>
            <a:t> </a:t>
          </a:r>
          <a:r>
            <a:rPr lang="en-AU" sz="1050" b="0">
              <a:solidFill>
                <a:sysClr val="windowText" lastClr="000000"/>
              </a:solidFill>
              <a:latin typeface="Arial" panose="020B0604020202020204" pitchFamily="34" charset="0"/>
              <a:ea typeface="+mn-ea"/>
              <a:cs typeface="Arial" panose="020B0604020202020204" pitchFamily="34" charset="0"/>
            </a:rPr>
            <a:t>Climate change and climate related risks and opportunities </a:t>
          </a:r>
        </a:p>
        <a:p>
          <a:pPr marL="0" indent="0"/>
          <a:r>
            <a:rPr lang="en-AU" sz="1100" b="0">
              <a:solidFill>
                <a:sysClr val="windowText" lastClr="000000"/>
              </a:solidFill>
              <a:latin typeface="Arial" panose="020B0604020202020204" pitchFamily="34" charset="0"/>
              <a:ea typeface="+mn-ea"/>
              <a:cs typeface="Arial" panose="020B0604020202020204" pitchFamily="34" charset="0"/>
              <a:sym typeface="Symbol" panose="05050102010706020507" pitchFamily="18" charset="2"/>
            </a:rPr>
            <a:t> </a:t>
          </a:r>
          <a:r>
            <a:rPr lang="en-AU" sz="1050" b="0">
              <a:solidFill>
                <a:sysClr val="windowText" lastClr="000000"/>
              </a:solidFill>
              <a:latin typeface="Arial" panose="020B0604020202020204" pitchFamily="34" charset="0"/>
              <a:ea typeface="+mn-ea"/>
              <a:cs typeface="Arial" panose="020B0604020202020204" pitchFamily="34" charset="0"/>
            </a:rPr>
            <a:t>Future execution of MinRes’ </a:t>
          </a:r>
          <a:r>
            <a:rPr lang="en-AU" sz="1050" b="0" i="1">
              <a:solidFill>
                <a:sysClr val="windowText" lastClr="000000"/>
              </a:solidFill>
              <a:latin typeface="Arial" panose="020B0604020202020204" pitchFamily="34" charset="0"/>
              <a:ea typeface="+mn-ea"/>
              <a:cs typeface="Arial" panose="020B0604020202020204" pitchFamily="34" charset="0"/>
            </a:rPr>
            <a:t>Net Zero Emissions Roadmap </a:t>
          </a:r>
        </a:p>
        <a:p>
          <a:pPr marL="0" indent="0"/>
          <a:r>
            <a:rPr lang="en-AU" sz="1100" b="0" i="0">
              <a:solidFill>
                <a:sysClr val="windowText" lastClr="000000"/>
              </a:solidFill>
              <a:latin typeface="Arial" panose="020B0604020202020204" pitchFamily="34" charset="0"/>
              <a:ea typeface="+mn-ea"/>
              <a:cs typeface="Arial" panose="020B0604020202020204" pitchFamily="34" charset="0"/>
              <a:sym typeface="Symbol" panose="05050102010706020507" pitchFamily="18" charset="2"/>
            </a:rPr>
            <a:t></a:t>
          </a:r>
          <a:r>
            <a:rPr lang="en-AU" sz="1050" b="0" i="1">
              <a:solidFill>
                <a:sysClr val="windowText" lastClr="000000"/>
              </a:solidFill>
              <a:latin typeface="Arial" panose="020B0604020202020204" pitchFamily="34" charset="0"/>
              <a:ea typeface="+mn-ea"/>
              <a:cs typeface="Arial" panose="020B0604020202020204" pitchFamily="34" charset="0"/>
              <a:sym typeface="Symbol" panose="05050102010706020507" pitchFamily="18" charset="2"/>
            </a:rPr>
            <a:t> </a:t>
          </a:r>
          <a:r>
            <a:rPr lang="en-AU" sz="1050" b="0">
              <a:solidFill>
                <a:sysClr val="windowText" lastClr="000000"/>
              </a:solidFill>
              <a:latin typeface="Arial" panose="020B0604020202020204" pitchFamily="34" charset="0"/>
              <a:ea typeface="+mn-ea"/>
              <a:cs typeface="Arial" panose="020B0604020202020204" pitchFamily="34" charset="0"/>
            </a:rPr>
            <a:t>Achievements of net zero emissions in accordance with the projections from 2023-2050 </a:t>
          </a:r>
        </a:p>
        <a:p>
          <a:pPr marL="0" indent="0"/>
          <a:r>
            <a:rPr lang="en-AU" sz="1100" b="0">
              <a:solidFill>
                <a:sysClr val="windowText" lastClr="000000"/>
              </a:solidFill>
              <a:latin typeface="Arial" panose="020B0604020202020204" pitchFamily="34" charset="0"/>
              <a:ea typeface="+mn-ea"/>
              <a:cs typeface="Arial" panose="020B0604020202020204" pitchFamily="34" charset="0"/>
              <a:sym typeface="Symbol" panose="05050102010706020507" pitchFamily="18" charset="2"/>
            </a:rPr>
            <a:t></a:t>
          </a:r>
          <a:r>
            <a:rPr lang="en-AU" sz="1050" b="0">
              <a:solidFill>
                <a:sysClr val="windowText" lastClr="000000"/>
              </a:solidFill>
              <a:latin typeface="Arial" panose="020B0604020202020204" pitchFamily="34" charset="0"/>
              <a:ea typeface="+mn-ea"/>
              <a:cs typeface="Arial" panose="020B0604020202020204" pitchFamily="34" charset="0"/>
              <a:sym typeface="Symbol" panose="05050102010706020507" pitchFamily="18" charset="2"/>
            </a:rPr>
            <a:t> </a:t>
          </a:r>
          <a:r>
            <a:rPr lang="en-AU" sz="1050" b="0">
              <a:solidFill>
                <a:sysClr val="windowText" lastClr="000000"/>
              </a:solidFill>
              <a:latin typeface="Arial" panose="020B0604020202020204" pitchFamily="34" charset="0"/>
              <a:ea typeface="+mn-ea"/>
              <a:cs typeface="Arial" panose="020B0604020202020204" pitchFamily="34" charset="0"/>
            </a:rPr>
            <a:t>Development and implementation of technologies or emission reduction projects </a:t>
          </a:r>
        </a:p>
        <a:p>
          <a:pPr marL="0" indent="0"/>
          <a:r>
            <a:rPr lang="en-AU" sz="1100" b="0">
              <a:solidFill>
                <a:sysClr val="windowText" lastClr="000000"/>
              </a:solidFill>
              <a:latin typeface="Arial" panose="020B0604020202020204" pitchFamily="34" charset="0"/>
              <a:ea typeface="+mn-ea"/>
              <a:cs typeface="Arial" panose="020B0604020202020204" pitchFamily="34" charset="0"/>
              <a:sym typeface="Symbol" panose="05050102010706020507" pitchFamily="18" charset="2"/>
            </a:rPr>
            <a:t></a:t>
          </a:r>
          <a:r>
            <a:rPr lang="en-AU" sz="1050" b="0">
              <a:solidFill>
                <a:sysClr val="windowText" lastClr="000000"/>
              </a:solidFill>
              <a:latin typeface="Arial" panose="020B0604020202020204" pitchFamily="34" charset="0"/>
              <a:ea typeface="+mn-ea"/>
              <a:cs typeface="Arial" panose="020B0604020202020204" pitchFamily="34" charset="0"/>
              <a:sym typeface="Symbol" panose="05050102010706020507" pitchFamily="18" charset="2"/>
            </a:rPr>
            <a:t> </a:t>
          </a:r>
          <a:r>
            <a:rPr lang="en-AU" sz="1050" b="0">
              <a:solidFill>
                <a:sysClr val="windowText" lastClr="000000"/>
              </a:solidFill>
              <a:latin typeface="Arial" panose="020B0604020202020204" pitchFamily="34" charset="0"/>
              <a:ea typeface="+mn-ea"/>
              <a:cs typeface="Arial" panose="020B0604020202020204" pitchFamily="34" charset="0"/>
            </a:rPr>
            <a:t>Trends in commodity prices and their supply and demand </a:t>
          </a:r>
        </a:p>
        <a:p>
          <a:pPr marL="0" indent="0"/>
          <a:r>
            <a:rPr lang="en-AU" sz="1100" b="0">
              <a:solidFill>
                <a:sysClr val="windowText" lastClr="000000"/>
              </a:solidFill>
              <a:latin typeface="Arial" panose="020B0604020202020204" pitchFamily="34" charset="0"/>
              <a:ea typeface="+mn-ea"/>
              <a:cs typeface="Arial" panose="020B0604020202020204" pitchFamily="34" charset="0"/>
              <a:sym typeface="Symbol" panose="05050102010706020507" pitchFamily="18" charset="2"/>
            </a:rPr>
            <a:t></a:t>
          </a:r>
          <a:r>
            <a:rPr lang="en-AU" sz="1050" b="0">
              <a:solidFill>
                <a:sysClr val="windowText" lastClr="000000"/>
              </a:solidFill>
              <a:latin typeface="Arial" panose="020B0604020202020204" pitchFamily="34" charset="0"/>
              <a:ea typeface="+mn-ea"/>
              <a:cs typeface="Arial" panose="020B0604020202020204" pitchFamily="34" charset="0"/>
              <a:sym typeface="Symbol" panose="05050102010706020507" pitchFamily="18" charset="2"/>
            </a:rPr>
            <a:t> </a:t>
          </a:r>
          <a:r>
            <a:rPr lang="en-AU" sz="1050" b="0">
              <a:solidFill>
                <a:sysClr val="windowText" lastClr="000000"/>
              </a:solidFill>
              <a:latin typeface="Arial" panose="020B0604020202020204" pitchFamily="34" charset="0"/>
              <a:ea typeface="+mn-ea"/>
              <a:cs typeface="Arial" panose="020B0604020202020204" pitchFamily="34" charset="0"/>
            </a:rPr>
            <a:t>Regulatory and policy developments </a:t>
          </a: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When used herein, the words “anticipate”, “believe”, “could”, “estimate”, “expect”, “going forward”, “intend”, “may”, “plan”, “project”, “seek”, “should”, “will”, “would” and similar expressions, as they relate to the Company, are intended to identify forward looking statements. </a:t>
          </a:r>
        </a:p>
        <a:p>
          <a:pPr marL="0" indent="0"/>
          <a:r>
            <a:rPr lang="en-AU" sz="1050" b="0">
              <a:solidFill>
                <a:sysClr val="windowText" lastClr="000000"/>
              </a:solidFill>
              <a:latin typeface="Arial" panose="020B0604020202020204" pitchFamily="34" charset="0"/>
              <a:ea typeface="+mn-ea"/>
              <a:cs typeface="Arial" panose="020B0604020202020204" pitchFamily="34" charset="0"/>
            </a:rPr>
            <a:t>The forward-looking statements are based upon certain assumptions and information available to the Company as at the date of this document. These assumptions may prove to be incorrect. </a:t>
          </a: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There are also limitations with respect to scenario analysis and it is difficult for the Company to predict which scenarios (if any) may eventuate. </a:t>
          </a:r>
        </a:p>
        <a:p>
          <a:pPr marL="0" indent="0"/>
          <a:r>
            <a:rPr lang="en-AU" sz="1050" b="0">
              <a:solidFill>
                <a:sysClr val="windowText" lastClr="000000"/>
              </a:solidFill>
              <a:latin typeface="Arial" panose="020B0604020202020204" pitchFamily="34" charset="0"/>
              <a:ea typeface="+mn-ea"/>
              <a:cs typeface="Arial" panose="020B0604020202020204" pitchFamily="34" charset="0"/>
            </a:rPr>
            <a:t>Forward looking statements are not a guarantee of future performance as they involve risks, uncertainties and other factors, many of which are beyond the Company’s control and may cause results to be different from statements in this document. The Company cautions against undue reliance on any forward-looking statements. </a:t>
          </a:r>
        </a:p>
        <a:p>
          <a:pPr marL="0" indent="0"/>
          <a:r>
            <a:rPr lang="en-AU" sz="1050" b="0">
              <a:solidFill>
                <a:sysClr val="windowText" lastClr="000000"/>
              </a:solidFill>
              <a:latin typeface="Arial" panose="020B0604020202020204" pitchFamily="34" charset="0"/>
              <a:ea typeface="+mn-ea"/>
              <a:cs typeface="Arial" panose="020B0604020202020204" pitchFamily="34" charset="0"/>
            </a:rPr>
            <a:t>This document does not purport to be all inclusive or to contain all information which its recipients may require to make an informed assessment of the Company’s sustainability performance. </a:t>
          </a: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To the fullest extent permitted by law, MinRes and its affiliates and their respective officers, directors, employees and agents, accept no responsibility for any information provided in this document, including any forward-looking statements, and disclaim any liability whatsoever (including for negligence) for any loss howsoever arising from any use of this document or reliance on anything contained in or omitted from it or otherwise arising in connection with this. In addition, MinRes accepts no responsibility to update any person regarding any inaccuracy, omission or change in information or the Company’s expectations in this document or any other information made available to a person, nor any obligation to furnish the person with any further information. </a:t>
          </a: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r>
            <a:rPr lang="en-AU" sz="1050" b="0">
              <a:solidFill>
                <a:sysClr val="windowText" lastClr="000000"/>
              </a:solidFill>
              <a:latin typeface="Arial" panose="020B0604020202020204" pitchFamily="34" charset="0"/>
              <a:ea typeface="+mn-ea"/>
              <a:cs typeface="Arial" panose="020B0604020202020204" pitchFamily="34" charset="0"/>
            </a:rPr>
            <a:t>This document should not be relied upon as a recommendation by, or advice from, MinRes to deal in its securities. This document should be read in conjunction with MinRes’ other periodic and continuous disclosure announcements lodged with the Australian Securities Exchange (ASX). </a:t>
          </a:r>
        </a:p>
        <a:p>
          <a:pPr marL="0" marR="0" lvl="0" indent="0" defTabSz="914400" eaLnBrk="1" fontAlgn="auto" latinLnBrk="0" hangingPunct="1">
            <a:lnSpc>
              <a:spcPct val="100000"/>
            </a:lnSpc>
            <a:spcBef>
              <a:spcPts val="0"/>
            </a:spcBef>
            <a:spcAft>
              <a:spcPts val="0"/>
            </a:spcAft>
            <a:buClrTx/>
            <a:buSzTx/>
            <a:buFontTx/>
            <a:buNone/>
            <a:tabLst/>
            <a:defRPr/>
          </a:pPr>
          <a:endParaRPr lang="en-AU" sz="1050" b="0">
            <a:solidFill>
              <a:sysClr val="windowText" lastClr="000000"/>
            </a:solidFill>
            <a:latin typeface="Arial" panose="020B0604020202020204" pitchFamily="34" charset="0"/>
            <a:ea typeface="+mn-ea"/>
            <a:cs typeface="Arial" panose="020B0604020202020204" pitchFamily="34" charset="0"/>
          </a:endParaRPr>
        </a:p>
        <a:p>
          <a:pPr marL="0" indent="0"/>
          <a:endParaRPr lang="en-AU" sz="1050" b="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172197</xdr:colOff>
      <xdr:row>0</xdr:row>
      <xdr:rowOff>27268</xdr:rowOff>
    </xdr:from>
    <xdr:to>
      <xdr:col>4</xdr:col>
      <xdr:colOff>282200</xdr:colOff>
      <xdr:row>3</xdr:row>
      <xdr:rowOff>61195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72197" y="27268"/>
          <a:ext cx="2343636" cy="560977"/>
        </a:xfrm>
        <a:prstGeom prst="rect">
          <a:avLst/>
        </a:prstGeom>
      </xdr:spPr>
    </xdr:pic>
    <xdr:clientData/>
  </xdr:twoCellAnchor>
  <xdr:twoCellAnchor editAs="oneCell">
    <xdr:from>
      <xdr:col>0</xdr:col>
      <xdr:colOff>180479</xdr:colOff>
      <xdr:row>0</xdr:row>
      <xdr:rowOff>41096</xdr:rowOff>
    </xdr:from>
    <xdr:to>
      <xdr:col>4</xdr:col>
      <xdr:colOff>282227</xdr:colOff>
      <xdr:row>3</xdr:row>
      <xdr:rowOff>40098</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80479" y="41096"/>
          <a:ext cx="2327761" cy="541927"/>
        </a:xfrm>
        <a:prstGeom prst="rect">
          <a:avLst/>
        </a:prstGeom>
      </xdr:spPr>
    </xdr:pic>
    <xdr:clientData/>
  </xdr:twoCellAnchor>
  <xdr:twoCellAnchor>
    <xdr:from>
      <xdr:col>27</xdr:col>
      <xdr:colOff>397815</xdr:colOff>
      <xdr:row>1</xdr:row>
      <xdr:rowOff>153430</xdr:rowOff>
    </xdr:from>
    <xdr:to>
      <xdr:col>30</xdr:col>
      <xdr:colOff>684557</xdr:colOff>
      <xdr:row>3</xdr:row>
      <xdr:rowOff>10129</xdr:rowOff>
    </xdr:to>
    <xdr:sp macro="" textlink="">
      <xdr:nvSpPr>
        <xdr:cNvPr id="4852" name="Rounded Rectangle 14">
          <a:hlinkClick xmlns:r="http://schemas.openxmlformats.org/officeDocument/2006/relationships" r:id="rId3"/>
          <a:extLst>
            <a:ext uri="{FF2B5EF4-FFF2-40B4-BE49-F238E27FC236}">
              <a16:creationId xmlns:a16="http://schemas.microsoft.com/office/drawing/2014/main" id="{00000000-0008-0000-0100-000043000000}"/>
            </a:ext>
          </a:extLst>
        </xdr:cNvPr>
        <xdr:cNvSpPr/>
      </xdr:nvSpPr>
      <xdr:spPr bwMode="auto">
        <a:xfrm>
          <a:off x="18130644" y="327601"/>
          <a:ext cx="2344142" cy="205042"/>
        </a:xfrm>
        <a:prstGeom prst="roundRect">
          <a:avLst>
            <a:gd name="adj" fmla="val 9962"/>
          </a:avLst>
        </a:prstGeom>
        <a:solidFill>
          <a:schemeClr val="tx2"/>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17</xdr:col>
      <xdr:colOff>152400</xdr:colOff>
      <xdr:row>13</xdr:row>
      <xdr:rowOff>67220</xdr:rowOff>
    </xdr:from>
    <xdr:to>
      <xdr:col>20</xdr:col>
      <xdr:colOff>565293</xdr:colOff>
      <xdr:row>15</xdr:row>
      <xdr:rowOff>145324</xdr:rowOff>
    </xdr:to>
    <xdr:sp macro="" textlink="">
      <xdr:nvSpPr>
        <xdr:cNvPr id="205" name="TextBox 33">
          <a:hlinkClick xmlns:r="http://schemas.openxmlformats.org/officeDocument/2006/relationships" r:id="rId4"/>
          <a:extLst>
            <a:ext uri="{FF2B5EF4-FFF2-40B4-BE49-F238E27FC236}">
              <a16:creationId xmlns:a16="http://schemas.microsoft.com/office/drawing/2014/main" id="{00000000-0008-0000-0100-000022000000}"/>
            </a:ext>
          </a:extLst>
        </xdr:cNvPr>
        <xdr:cNvSpPr txBox="1"/>
      </xdr:nvSpPr>
      <xdr:spPr>
        <a:xfrm>
          <a:off x="11027229" y="2570934"/>
          <a:ext cx="2470293" cy="448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AU" sz="1050" u="sng">
            <a:latin typeface="Arial" panose="020B0604020202020204" pitchFamily="34" charset="0"/>
            <a:cs typeface="Arial" panose="020B0604020202020204" pitchFamily="34" charset="0"/>
          </a:endParaRPr>
        </a:p>
      </xdr:txBody>
    </xdr:sp>
    <xdr:clientData/>
  </xdr:twoCellAnchor>
  <xdr:twoCellAnchor>
    <xdr:from>
      <xdr:col>5</xdr:col>
      <xdr:colOff>250190</xdr:colOff>
      <xdr:row>20</xdr:row>
      <xdr:rowOff>96702</xdr:rowOff>
    </xdr:from>
    <xdr:to>
      <xdr:col>30</xdr:col>
      <xdr:colOff>671649</xdr:colOff>
      <xdr:row>33</xdr:row>
      <xdr:rowOff>10886</xdr:rowOff>
    </xdr:to>
    <xdr:sp macro="" textlink="">
      <xdr:nvSpPr>
        <xdr:cNvPr id="237" name="TextBox 35">
          <a:extLst>
            <a:ext uri="{FF2B5EF4-FFF2-40B4-BE49-F238E27FC236}">
              <a16:creationId xmlns:a16="http://schemas.microsoft.com/office/drawing/2014/main" id="{00000000-0008-0000-0100-000024000000}"/>
            </a:ext>
          </a:extLst>
        </xdr:cNvPr>
        <xdr:cNvSpPr txBox="1"/>
      </xdr:nvSpPr>
      <xdr:spPr>
        <a:xfrm>
          <a:off x="3265533" y="3765188"/>
          <a:ext cx="17196345" cy="21892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i="0" u="none" strike="noStrike" baseline="0">
              <a:solidFill>
                <a:schemeClr val="dk1"/>
              </a:solidFill>
              <a:latin typeface="+mn-lt"/>
              <a:ea typeface="+mn-ea"/>
              <a:cs typeface="+mn-cs"/>
            </a:rPr>
            <a:t>We strive to apply consistent reporting boundaries and provide complete and transparent reporting in-line with industry practice. </a:t>
          </a:r>
        </a:p>
        <a:p>
          <a:endParaRPr lang="en-AU" sz="1100" b="0" i="0" u="none" strike="noStrike" baseline="0">
            <a:solidFill>
              <a:schemeClr val="dk1"/>
            </a:solidFill>
            <a:effectLst/>
            <a:latin typeface="+mn-lt"/>
            <a:ea typeface="+mn-ea"/>
            <a:cs typeface="+mn-cs"/>
          </a:endParaRPr>
        </a:p>
        <a:p>
          <a:r>
            <a:rPr lang="en-AU" sz="1100" b="0">
              <a:solidFill>
                <a:schemeClr val="dk1"/>
              </a:solidFill>
              <a:effectLst/>
              <a:latin typeface="+mn-lt"/>
              <a:ea typeface="+mn-ea"/>
              <a:cs typeface="+mn-cs"/>
            </a:rPr>
            <a:t>Data tables presenting an aggregated view of MinRes include all sites (except where otherwise stated), where:</a:t>
          </a:r>
          <a:endParaRPr lang="en-AU">
            <a:effectLst/>
          </a:endParaRPr>
        </a:p>
        <a:p>
          <a:r>
            <a:rPr lang="en-AU" sz="1100" b="0">
              <a:solidFill>
                <a:schemeClr val="dk1"/>
              </a:solidFill>
              <a:effectLst/>
              <a:latin typeface="+mn-lt"/>
              <a:ea typeface="+mn-ea"/>
              <a:cs typeface="+mn-cs"/>
              <a:sym typeface="Symbol" panose="05050102010706020507" pitchFamily="18" charset="2"/>
            </a:rPr>
            <a:t> </a:t>
          </a:r>
          <a:r>
            <a:rPr lang="en-AU" sz="1100" b="0">
              <a:solidFill>
                <a:schemeClr val="dk1"/>
              </a:solidFill>
              <a:effectLst/>
              <a:latin typeface="+mn-lt"/>
              <a:ea typeface="+mn-ea"/>
              <a:cs typeface="+mn-cs"/>
            </a:rPr>
            <a:t>MinRes has operational control </a:t>
          </a:r>
        </a:p>
        <a:p>
          <a:r>
            <a:rPr lang="en-AU" sz="1100" b="0">
              <a:solidFill>
                <a:schemeClr val="dk1"/>
              </a:solidFill>
              <a:effectLst/>
              <a:latin typeface="+mn-lt"/>
              <a:ea typeface="+mn-ea"/>
              <a:cs typeface="+mn-cs"/>
              <a:sym typeface="Symbol" panose="05050102010706020507" pitchFamily="18" charset="2"/>
            </a:rPr>
            <a:t> </a:t>
          </a:r>
          <a:r>
            <a:rPr lang="en-AU" sz="1100" b="0">
              <a:solidFill>
                <a:schemeClr val="dk1"/>
              </a:solidFill>
              <a:effectLst/>
              <a:latin typeface="+mn-lt"/>
              <a:ea typeface="+mn-ea"/>
              <a:cs typeface="+mn-cs"/>
            </a:rPr>
            <a:t>The sites are wholly managed by MinRes </a:t>
          </a:r>
          <a:endParaRPr lang="en-AU">
            <a:effectLst/>
          </a:endParaRPr>
        </a:p>
        <a:p>
          <a:r>
            <a:rPr lang="en-AU" sz="1100" b="0">
              <a:solidFill>
                <a:schemeClr val="dk1"/>
              </a:solidFill>
              <a:effectLst/>
              <a:latin typeface="+mn-lt"/>
              <a:ea typeface="+mn-ea"/>
              <a:cs typeface="+mn-cs"/>
              <a:sym typeface="Symbol" panose="05050102010706020507" pitchFamily="18" charset="2"/>
            </a:rPr>
            <a:t> </a:t>
          </a:r>
          <a:r>
            <a:rPr lang="en-AU" sz="1100" b="0">
              <a:solidFill>
                <a:schemeClr val="dk1"/>
              </a:solidFill>
              <a:effectLst/>
              <a:latin typeface="+mn-lt"/>
              <a:ea typeface="+mn-ea"/>
              <a:cs typeface="+mn-cs"/>
            </a:rPr>
            <a:t>MinRes maintains a majority ownership in a joint venture</a:t>
          </a:r>
          <a:endParaRPr lang="en-AU">
            <a:effectLst/>
          </a:endParaRPr>
        </a:p>
        <a:p>
          <a:r>
            <a:rPr lang="en-AU" sz="1100" b="0">
              <a:solidFill>
                <a:schemeClr val="dk1"/>
              </a:solidFill>
              <a:effectLst/>
              <a:latin typeface="+mn-lt"/>
              <a:ea typeface="+mn-ea"/>
              <a:cs typeface="+mn-cs"/>
              <a:sym typeface="Symbol" panose="05050102010706020507" pitchFamily="18" charset="2"/>
            </a:rPr>
            <a:t> </a:t>
          </a:r>
          <a:r>
            <a:rPr lang="en-AU" sz="1100" b="0">
              <a:solidFill>
                <a:schemeClr val="dk1"/>
              </a:solidFill>
              <a:effectLst/>
              <a:latin typeface="+mn-lt"/>
              <a:ea typeface="+mn-ea"/>
              <a:cs typeface="+mn-cs"/>
            </a:rPr>
            <a:t>MinRes has</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management on-site as per a joint venture agreement </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Operational sites are inclusive of those in ‘care-and maintenance’ (where active resource extraction has been suspended and may later resume) unless otherwise</a:t>
          </a:r>
          <a:r>
            <a:rPr lang="en-AU" sz="1100" b="0" baseline="0">
              <a:solidFill>
                <a:schemeClr val="dk1"/>
              </a:solidFill>
              <a:effectLst/>
              <a:latin typeface="+mn-lt"/>
              <a:ea typeface="+mn-ea"/>
              <a:cs typeface="+mn-cs"/>
            </a:rPr>
            <a:t> stated</a:t>
          </a:r>
          <a:r>
            <a:rPr lang="en-AU" sz="1100" b="0">
              <a:solidFill>
                <a:schemeClr val="dk1"/>
              </a:solidFill>
              <a:effectLst/>
              <a:latin typeface="+mn-lt"/>
              <a:ea typeface="+mn-ea"/>
              <a:cs typeface="+mn-cs"/>
            </a:rPr>
            <a:t>. </a:t>
          </a:r>
        </a:p>
        <a:p>
          <a:endParaRPr lang="en-AU" sz="1100" b="0">
            <a:solidFill>
              <a:schemeClr val="dk1"/>
            </a:solidFill>
            <a:effectLst/>
            <a:latin typeface="+mn-lt"/>
            <a:ea typeface="+mn-ea"/>
            <a:cs typeface="+mn-cs"/>
          </a:endParaRPr>
        </a:p>
        <a:p>
          <a:r>
            <a:rPr lang="en-AU" sz="1100" b="0" i="0" u="none" strike="noStrike" baseline="0">
              <a:solidFill>
                <a:schemeClr val="dk1"/>
              </a:solidFill>
              <a:latin typeface="+mn-lt"/>
              <a:ea typeface="+mn-ea"/>
              <a:cs typeface="+mn-cs"/>
            </a:rPr>
            <a:t>Entities that we do not control, but have significant influence over, are included in the form of disclosures of management approach. The report does not include data from joint ventures, where we are not an </a:t>
          </a:r>
          <a:r>
            <a:rPr lang="en-AU" sz="1100" b="0" i="0" u="none" strike="noStrike" baseline="0">
              <a:solidFill>
                <a:sysClr val="windowText" lastClr="000000"/>
              </a:solidFill>
              <a:latin typeface="+mn-lt"/>
              <a:ea typeface="+mn-ea"/>
              <a:cs typeface="+mn-cs"/>
            </a:rPr>
            <a:t>operator.</a:t>
          </a:r>
          <a:r>
            <a:rPr lang="en-AU" sz="1100" b="0" i="0" u="none" strike="noStrike" baseline="0">
              <a:solidFill>
                <a:srgbClr val="FF0000"/>
              </a:solidFill>
              <a:latin typeface="+mn-lt"/>
              <a:ea typeface="+mn-ea"/>
              <a:cs typeface="+mn-cs"/>
            </a:rPr>
            <a:t> </a:t>
          </a:r>
          <a:endParaRPr lang="en-AU">
            <a:solidFill>
              <a:srgbClr val="FF0000"/>
            </a:solidFill>
            <a:effectLst/>
          </a:endParaRPr>
        </a:p>
        <a:p>
          <a:r>
            <a:rPr lang="en-AU" sz="1100" b="0">
              <a:solidFill>
                <a:schemeClr val="dk1"/>
              </a:solidFill>
              <a:effectLst/>
              <a:latin typeface="+mn-lt"/>
              <a:ea typeface="+mn-ea"/>
              <a:cs typeface="+mn-cs"/>
            </a:rPr>
            <a:t> </a:t>
          </a:r>
          <a:endParaRPr lang="en-AU">
            <a:effectLst/>
          </a:endParaRPr>
        </a:p>
        <a:p>
          <a:endParaRPr lang="en-AU" sz="1100"/>
        </a:p>
      </xdr:txBody>
    </xdr:sp>
    <xdr:clientData/>
  </xdr:twoCellAnchor>
  <xdr:twoCellAnchor>
    <xdr:from>
      <xdr:col>5</xdr:col>
      <xdr:colOff>248920</xdr:colOff>
      <xdr:row>62</xdr:row>
      <xdr:rowOff>139700</xdr:rowOff>
    </xdr:from>
    <xdr:to>
      <xdr:col>31</xdr:col>
      <xdr:colOff>21772</xdr:colOff>
      <xdr:row>67</xdr:row>
      <xdr:rowOff>132080</xdr:rowOff>
    </xdr:to>
    <xdr:sp macro="" textlink="">
      <xdr:nvSpPr>
        <xdr:cNvPr id="219" name="TextBox 36">
          <a:extLst>
            <a:ext uri="{FF2B5EF4-FFF2-40B4-BE49-F238E27FC236}">
              <a16:creationId xmlns:a16="http://schemas.microsoft.com/office/drawing/2014/main" id="{00000000-0008-0000-0100-000025000000}"/>
            </a:ext>
          </a:extLst>
        </xdr:cNvPr>
        <xdr:cNvSpPr txBox="1"/>
      </xdr:nvSpPr>
      <xdr:spPr>
        <a:xfrm>
          <a:off x="3264263" y="11319329"/>
          <a:ext cx="17244423" cy="8741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i="0" u="none" strike="noStrike" baseline="0">
              <a:solidFill>
                <a:schemeClr val="dk1"/>
              </a:solidFill>
              <a:latin typeface="+mn-lt"/>
              <a:ea typeface="+mn-ea"/>
              <a:cs typeface="+mn-cs"/>
            </a:rPr>
            <a:t>Historic numbers are sometimes adjusted due to changes in reporting principles, changes of calculation factors used by authorities, or re-classification of incidents after investigations. </a:t>
          </a:r>
        </a:p>
        <a:p>
          <a:endParaRPr lang="en-AU">
            <a:effectLst/>
          </a:endParaRPr>
        </a:p>
        <a:p>
          <a:r>
            <a:rPr lang="en-AU" sz="1100" b="0">
              <a:solidFill>
                <a:schemeClr val="dk1"/>
              </a:solidFill>
              <a:effectLst/>
              <a:latin typeface="+mn-lt"/>
              <a:ea typeface="+mn-ea"/>
              <a:cs typeface="+mn-cs"/>
            </a:rPr>
            <a:t>Where there have been changes to previously reported data, this is shown in</a:t>
          </a:r>
          <a:r>
            <a:rPr lang="en-AU" sz="1100" b="0" i="1">
              <a:solidFill>
                <a:schemeClr val="dk1"/>
              </a:solidFill>
              <a:effectLst/>
              <a:latin typeface="+mn-lt"/>
              <a:ea typeface="+mn-ea"/>
              <a:cs typeface="+mn-cs"/>
            </a:rPr>
            <a:t> italics</a:t>
          </a:r>
          <a:r>
            <a:rPr lang="en-AU" sz="1100" b="0">
              <a:solidFill>
                <a:schemeClr val="dk1"/>
              </a:solidFill>
              <a:effectLst/>
              <a:latin typeface="+mn-lt"/>
              <a:ea typeface="+mn-ea"/>
              <a:cs typeface="+mn-cs"/>
            </a:rPr>
            <a:t>. Restatements occur due to changes in multipliers outside of our control, such as emission factors, corrections to historical data sets or where we have updated our approach to calculations, reclassification of incidents after investigation,</a:t>
          </a:r>
          <a:r>
            <a:rPr lang="en-AU" sz="1100" b="0" baseline="0">
              <a:solidFill>
                <a:schemeClr val="dk1"/>
              </a:solidFill>
              <a:effectLst/>
              <a:latin typeface="+mn-lt"/>
              <a:ea typeface="+mn-ea"/>
              <a:cs typeface="+mn-cs"/>
            </a:rPr>
            <a:t> changes in reporting principles</a:t>
          </a:r>
          <a:r>
            <a:rPr lang="en-AU" sz="1100" b="0">
              <a:solidFill>
                <a:schemeClr val="dk1"/>
              </a:solidFill>
              <a:effectLst/>
              <a:latin typeface="+mn-lt"/>
              <a:ea typeface="+mn-ea"/>
              <a:cs typeface="+mn-cs"/>
            </a:rPr>
            <a:t>. MinRes</a:t>
          </a:r>
          <a:r>
            <a:rPr lang="en-AU" sz="1100" b="0" baseline="0">
              <a:solidFill>
                <a:schemeClr val="dk1"/>
              </a:solidFill>
              <a:effectLst/>
              <a:latin typeface="+mn-lt"/>
              <a:ea typeface="+mn-ea"/>
              <a:cs typeface="+mn-cs"/>
            </a:rPr>
            <a:t> </a:t>
          </a:r>
          <a:r>
            <a:rPr lang="en-AU" sz="1100" b="0" i="0" baseline="0">
              <a:solidFill>
                <a:schemeClr val="dk1"/>
              </a:solidFill>
              <a:effectLst/>
              <a:latin typeface="+mn-lt"/>
              <a:ea typeface="+mn-ea"/>
              <a:cs typeface="+mn-cs"/>
            </a:rPr>
            <a:t>restates historic numbers and explains the changes if the adjustment represents a change of 10 per cent.</a:t>
          </a:r>
          <a:endParaRPr lang="en-AU">
            <a:effectLst/>
          </a:endParaRPr>
        </a:p>
        <a:p>
          <a:endParaRPr lang="en-AU" sz="1100"/>
        </a:p>
      </xdr:txBody>
    </xdr:sp>
    <xdr:clientData/>
  </xdr:twoCellAnchor>
  <xdr:twoCellAnchor>
    <xdr:from>
      <xdr:col>0</xdr:col>
      <xdr:colOff>99242</xdr:colOff>
      <xdr:row>8</xdr:row>
      <xdr:rowOff>15966</xdr:rowOff>
    </xdr:from>
    <xdr:to>
      <xdr:col>5</xdr:col>
      <xdr:colOff>261257</xdr:colOff>
      <xdr:row>58</xdr:row>
      <xdr:rowOff>10886</xdr:rowOff>
    </xdr:to>
    <xdr:grpSp>
      <xdr:nvGrpSpPr>
        <xdr:cNvPr id="172" name="Group 171">
          <a:extLst>
            <a:ext uri="{FF2B5EF4-FFF2-40B4-BE49-F238E27FC236}">
              <a16:creationId xmlns:a16="http://schemas.microsoft.com/office/drawing/2014/main" id="{BB5ACE4A-1339-4D24-91AA-7A71C7235CF6}"/>
            </a:ext>
          </a:extLst>
        </xdr:cNvPr>
        <xdr:cNvGrpSpPr/>
      </xdr:nvGrpSpPr>
      <xdr:grpSpPr>
        <a:xfrm>
          <a:off x="96702" y="1511119"/>
          <a:ext cx="3178628" cy="8898164"/>
          <a:chOff x="478366" y="237995"/>
          <a:chExt cx="2951083" cy="8734433"/>
        </a:xfrm>
      </xdr:grpSpPr>
      <xdr:grpSp>
        <xdr:nvGrpSpPr>
          <xdr:cNvPr id="173" name="Group 172">
            <a:extLst>
              <a:ext uri="{FF2B5EF4-FFF2-40B4-BE49-F238E27FC236}">
                <a16:creationId xmlns:a16="http://schemas.microsoft.com/office/drawing/2014/main" id="{A58ACB7D-2985-4244-881C-10052B1C3BBA}"/>
              </a:ext>
            </a:extLst>
          </xdr:cNvPr>
          <xdr:cNvGrpSpPr/>
        </xdr:nvGrpSpPr>
        <xdr:grpSpPr>
          <a:xfrm>
            <a:off x="658349" y="1069224"/>
            <a:ext cx="2531891" cy="202201"/>
            <a:chOff x="707633" y="705314"/>
            <a:chExt cx="2335294" cy="197603"/>
          </a:xfrm>
        </xdr:grpSpPr>
        <xdr:sp macro="" textlink="">
          <xdr:nvSpPr>
            <xdr:cNvPr id="335" name="Rounded Rectangle 33">
              <a:hlinkClick xmlns:r="http://schemas.openxmlformats.org/officeDocument/2006/relationships" r:id="rId5"/>
              <a:extLst>
                <a:ext uri="{FF2B5EF4-FFF2-40B4-BE49-F238E27FC236}">
                  <a16:creationId xmlns:a16="http://schemas.microsoft.com/office/drawing/2014/main" id="{3701DB9C-2FEA-479F-A17E-71A5BDB490A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GRI Content Index</a:t>
              </a:r>
            </a:p>
          </xdr:txBody>
        </xdr:sp>
        <xdr:sp macro="" textlink="">
          <xdr:nvSpPr>
            <xdr:cNvPr id="336" name="Round Same Side Corner Rectangle 212">
              <a:extLst>
                <a:ext uri="{FF2B5EF4-FFF2-40B4-BE49-F238E27FC236}">
                  <a16:creationId xmlns:a16="http://schemas.microsoft.com/office/drawing/2014/main" id="{4E867DFD-7E06-47CB-B37C-3F6EE5B5D9C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74" name="Group 173">
            <a:extLst>
              <a:ext uri="{FF2B5EF4-FFF2-40B4-BE49-F238E27FC236}">
                <a16:creationId xmlns:a16="http://schemas.microsoft.com/office/drawing/2014/main" id="{0A53D926-DD77-4875-92C5-E9F436AF0F8A}"/>
              </a:ext>
            </a:extLst>
          </xdr:cNvPr>
          <xdr:cNvGrpSpPr/>
        </xdr:nvGrpSpPr>
        <xdr:grpSpPr>
          <a:xfrm>
            <a:off x="658349" y="1338964"/>
            <a:ext cx="2531891" cy="202201"/>
            <a:chOff x="707633" y="705314"/>
            <a:chExt cx="2335294" cy="197603"/>
          </a:xfrm>
        </xdr:grpSpPr>
        <xdr:sp macro="" textlink="">
          <xdr:nvSpPr>
            <xdr:cNvPr id="333" name="Rounded Rectangle 33">
              <a:hlinkClick xmlns:r="http://schemas.openxmlformats.org/officeDocument/2006/relationships" r:id="rId6"/>
              <a:extLst>
                <a:ext uri="{FF2B5EF4-FFF2-40B4-BE49-F238E27FC236}">
                  <a16:creationId xmlns:a16="http://schemas.microsoft.com/office/drawing/2014/main" id="{D518002C-B852-401B-A746-3F37C83EFDF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SASB Index</a:t>
              </a:r>
            </a:p>
          </xdr:txBody>
        </xdr:sp>
        <xdr:sp macro="" textlink="">
          <xdr:nvSpPr>
            <xdr:cNvPr id="334" name="Round Same Side Corner Rectangle 212">
              <a:extLst>
                <a:ext uri="{FF2B5EF4-FFF2-40B4-BE49-F238E27FC236}">
                  <a16:creationId xmlns:a16="http://schemas.microsoft.com/office/drawing/2014/main" id="{C75830C6-5D9D-41EF-A123-1907AA757F8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75" name="Group 174">
            <a:extLst>
              <a:ext uri="{FF2B5EF4-FFF2-40B4-BE49-F238E27FC236}">
                <a16:creationId xmlns:a16="http://schemas.microsoft.com/office/drawing/2014/main" id="{614FAD05-1F45-43A6-95E6-A2F38F91CE37}"/>
              </a:ext>
            </a:extLst>
          </xdr:cNvPr>
          <xdr:cNvGrpSpPr/>
        </xdr:nvGrpSpPr>
        <xdr:grpSpPr>
          <a:xfrm>
            <a:off x="658349" y="1608704"/>
            <a:ext cx="2531891" cy="202201"/>
            <a:chOff x="707633" y="705314"/>
            <a:chExt cx="2335294" cy="197603"/>
          </a:xfrm>
        </xdr:grpSpPr>
        <xdr:sp macro="" textlink="">
          <xdr:nvSpPr>
            <xdr:cNvPr id="331" name="Rounded Rectangle 33">
              <a:hlinkClick xmlns:r="http://schemas.openxmlformats.org/officeDocument/2006/relationships" r:id="rId7"/>
              <a:extLst>
                <a:ext uri="{FF2B5EF4-FFF2-40B4-BE49-F238E27FC236}">
                  <a16:creationId xmlns:a16="http://schemas.microsoft.com/office/drawing/2014/main" id="{DEE311A0-43D3-4DAB-BB60-206B5128A58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UNGC Index</a:t>
              </a:r>
            </a:p>
          </xdr:txBody>
        </xdr:sp>
        <xdr:sp macro="" textlink="">
          <xdr:nvSpPr>
            <xdr:cNvPr id="332" name="Round Same Side Corner Rectangle 212">
              <a:extLst>
                <a:ext uri="{FF2B5EF4-FFF2-40B4-BE49-F238E27FC236}">
                  <a16:creationId xmlns:a16="http://schemas.microsoft.com/office/drawing/2014/main" id="{105B3AB7-E18F-42D5-A44F-8E31CE9762A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76" name="Group 175">
            <a:extLst>
              <a:ext uri="{FF2B5EF4-FFF2-40B4-BE49-F238E27FC236}">
                <a16:creationId xmlns:a16="http://schemas.microsoft.com/office/drawing/2014/main" id="{0C4A81BD-2ADA-41E7-A9C9-86624DD419E9}"/>
              </a:ext>
            </a:extLst>
          </xdr:cNvPr>
          <xdr:cNvGrpSpPr/>
        </xdr:nvGrpSpPr>
        <xdr:grpSpPr>
          <a:xfrm>
            <a:off x="658349" y="1878444"/>
            <a:ext cx="2531891" cy="202201"/>
            <a:chOff x="707633" y="705314"/>
            <a:chExt cx="2335294" cy="197603"/>
          </a:xfrm>
        </xdr:grpSpPr>
        <xdr:sp macro="" textlink="">
          <xdr:nvSpPr>
            <xdr:cNvPr id="329" name="Rounded Rectangle 33">
              <a:hlinkClick xmlns:r="http://schemas.openxmlformats.org/officeDocument/2006/relationships" r:id="rId8"/>
              <a:extLst>
                <a:ext uri="{FF2B5EF4-FFF2-40B4-BE49-F238E27FC236}">
                  <a16:creationId xmlns:a16="http://schemas.microsoft.com/office/drawing/2014/main" id="{4126CA2B-1EEE-47B6-8012-07C1D818BC1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TCFD Index</a:t>
              </a:r>
            </a:p>
          </xdr:txBody>
        </xdr:sp>
        <xdr:sp macro="" textlink="">
          <xdr:nvSpPr>
            <xdr:cNvPr id="330" name="Round Same Side Corner Rectangle 212">
              <a:extLst>
                <a:ext uri="{FF2B5EF4-FFF2-40B4-BE49-F238E27FC236}">
                  <a16:creationId xmlns:a16="http://schemas.microsoft.com/office/drawing/2014/main" id="{44709F26-9C1C-4C6A-973D-2965F07B315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sp macro="" textlink="">
        <xdr:nvSpPr>
          <xdr:cNvPr id="177" name="Rounded Rectangle 33">
            <a:extLst>
              <a:ext uri="{FF2B5EF4-FFF2-40B4-BE49-F238E27FC236}">
                <a16:creationId xmlns:a16="http://schemas.microsoft.com/office/drawing/2014/main" id="{5EFB3608-B4E5-4E42-82E6-A8505B81207A}"/>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b="1" spc="15">
                <a:solidFill>
                  <a:srgbClr val="4A9CA7"/>
                </a:solidFill>
                <a:latin typeface="Arial" panose="020B0604020202020204" pitchFamily="34" charset="0"/>
                <a:cs typeface="Arial" panose="020B0604020202020204" pitchFamily="34" charset="0"/>
              </a:rPr>
              <a:t>OUR PRINCIPLES OF GOVERNANCE</a:t>
            </a:r>
          </a:p>
        </xdr:txBody>
      </xdr:sp>
      <xdr:sp macro="" textlink="">
        <xdr:nvSpPr>
          <xdr:cNvPr id="178" name="Rounded Rectangle 33">
            <a:extLst>
              <a:ext uri="{FF2B5EF4-FFF2-40B4-BE49-F238E27FC236}">
                <a16:creationId xmlns:a16="http://schemas.microsoft.com/office/drawing/2014/main" id="{27670E1C-96FF-4CFA-8C7B-12E82D46FCB4}"/>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b="1" spc="15">
                <a:solidFill>
                  <a:srgbClr val="4A9CA7"/>
                </a:solidFill>
                <a:latin typeface="Arial" panose="020B0604020202020204" pitchFamily="34" charset="0"/>
                <a:cs typeface="Arial" panose="020B0604020202020204" pitchFamily="34" charset="0"/>
              </a:rPr>
              <a:t>SUSTAINABILITY FRAMEWORKS</a:t>
            </a:r>
          </a:p>
        </xdr:txBody>
      </xdr:sp>
      <xdr:grpSp>
        <xdr:nvGrpSpPr>
          <xdr:cNvPr id="179" name="Group 178">
            <a:extLst>
              <a:ext uri="{FF2B5EF4-FFF2-40B4-BE49-F238E27FC236}">
                <a16:creationId xmlns:a16="http://schemas.microsoft.com/office/drawing/2014/main" id="{DD413ADA-C88A-4470-978F-9C1ED6B47ECA}"/>
              </a:ext>
            </a:extLst>
          </xdr:cNvPr>
          <xdr:cNvGrpSpPr/>
        </xdr:nvGrpSpPr>
        <xdr:grpSpPr>
          <a:xfrm>
            <a:off x="658349" y="2457591"/>
            <a:ext cx="2531891" cy="202201"/>
            <a:chOff x="707633" y="705314"/>
            <a:chExt cx="2335294" cy="197603"/>
          </a:xfrm>
        </xdr:grpSpPr>
        <xdr:sp macro="" textlink="">
          <xdr:nvSpPr>
            <xdr:cNvPr id="246" name="Rounded Rectangle 33">
              <a:hlinkClick xmlns:r="http://schemas.openxmlformats.org/officeDocument/2006/relationships" r:id="rId9"/>
              <a:extLst>
                <a:ext uri="{FF2B5EF4-FFF2-40B4-BE49-F238E27FC236}">
                  <a16:creationId xmlns:a16="http://schemas.microsoft.com/office/drawing/2014/main" id="{09211BA5-9BC1-43A1-ADF7-5FE82BB4392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Governance</a:t>
              </a:r>
            </a:p>
          </xdr:txBody>
        </xdr:sp>
        <xdr:sp macro="" textlink="">
          <xdr:nvSpPr>
            <xdr:cNvPr id="328" name="Round Same Side Corner Rectangle 212">
              <a:extLst>
                <a:ext uri="{FF2B5EF4-FFF2-40B4-BE49-F238E27FC236}">
                  <a16:creationId xmlns:a16="http://schemas.microsoft.com/office/drawing/2014/main" id="{E8016B41-737D-406D-AA92-059D37B5F7C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80" name="Group 179">
            <a:extLst>
              <a:ext uri="{FF2B5EF4-FFF2-40B4-BE49-F238E27FC236}">
                <a16:creationId xmlns:a16="http://schemas.microsoft.com/office/drawing/2014/main" id="{586A2B2A-C4FB-4F02-87A6-A932D7B84873}"/>
              </a:ext>
            </a:extLst>
          </xdr:cNvPr>
          <xdr:cNvGrpSpPr/>
        </xdr:nvGrpSpPr>
        <xdr:grpSpPr>
          <a:xfrm>
            <a:off x="658349" y="2727331"/>
            <a:ext cx="2531891" cy="202201"/>
            <a:chOff x="707633" y="705314"/>
            <a:chExt cx="2335294" cy="197603"/>
          </a:xfrm>
        </xdr:grpSpPr>
        <xdr:sp macro="" textlink="">
          <xdr:nvSpPr>
            <xdr:cNvPr id="244" name="Rounded Rectangle 33">
              <a:hlinkClick xmlns:r="http://schemas.openxmlformats.org/officeDocument/2006/relationships" r:id="rId10"/>
              <a:extLst>
                <a:ext uri="{FF2B5EF4-FFF2-40B4-BE49-F238E27FC236}">
                  <a16:creationId xmlns:a16="http://schemas.microsoft.com/office/drawing/2014/main" id="{2932E26A-32FC-48A7-9DBF-81267F0D382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Ethics &amp; Integrity</a:t>
              </a:r>
            </a:p>
          </xdr:txBody>
        </xdr:sp>
        <xdr:sp macro="" textlink="">
          <xdr:nvSpPr>
            <xdr:cNvPr id="245" name="Round Same Side Corner Rectangle 212">
              <a:extLst>
                <a:ext uri="{FF2B5EF4-FFF2-40B4-BE49-F238E27FC236}">
                  <a16:creationId xmlns:a16="http://schemas.microsoft.com/office/drawing/2014/main" id="{5283A3FA-B305-42E7-8C68-A8173B833E3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sp macro="" textlink="">
        <xdr:nvSpPr>
          <xdr:cNvPr id="181" name="Rounded Rectangle 33">
            <a:extLst>
              <a:ext uri="{FF2B5EF4-FFF2-40B4-BE49-F238E27FC236}">
                <a16:creationId xmlns:a16="http://schemas.microsoft.com/office/drawing/2014/main" id="{6FDC7985-23D2-40E1-BAEB-C05BB1271520}"/>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b="1" spc="15">
                <a:solidFill>
                  <a:srgbClr val="4A9CA7"/>
                </a:solidFill>
                <a:latin typeface="Arial" panose="020B0604020202020204" pitchFamily="34" charset="0"/>
                <a:cs typeface="Arial" panose="020B0604020202020204" pitchFamily="34" charset="0"/>
              </a:rPr>
              <a:t>HEALTH AND SAFETY </a:t>
            </a:r>
          </a:p>
        </xdr:txBody>
      </xdr:sp>
      <xdr:grpSp>
        <xdr:nvGrpSpPr>
          <xdr:cNvPr id="182" name="Group 181">
            <a:extLst>
              <a:ext uri="{FF2B5EF4-FFF2-40B4-BE49-F238E27FC236}">
                <a16:creationId xmlns:a16="http://schemas.microsoft.com/office/drawing/2014/main" id="{54DAA91A-9FF9-4A94-8A98-FF52A90F7E59}"/>
              </a:ext>
            </a:extLst>
          </xdr:cNvPr>
          <xdr:cNvGrpSpPr/>
        </xdr:nvGrpSpPr>
        <xdr:grpSpPr>
          <a:xfrm>
            <a:off x="639001" y="4113665"/>
            <a:ext cx="2531891" cy="202201"/>
            <a:chOff x="707633" y="705314"/>
            <a:chExt cx="2335294" cy="197603"/>
          </a:xfrm>
        </xdr:grpSpPr>
        <xdr:sp macro="" textlink="">
          <xdr:nvSpPr>
            <xdr:cNvPr id="242" name="Rounded Rectangle 33">
              <a:hlinkClick xmlns:r="http://schemas.openxmlformats.org/officeDocument/2006/relationships" r:id="rId11"/>
              <a:extLst>
                <a:ext uri="{FF2B5EF4-FFF2-40B4-BE49-F238E27FC236}">
                  <a16:creationId xmlns:a16="http://schemas.microsoft.com/office/drawing/2014/main" id="{149ED3C6-1F6F-41D3-BF15-75CDFD4548A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Health &amp; Safety</a:t>
              </a:r>
            </a:p>
          </xdr:txBody>
        </xdr:sp>
        <xdr:sp macro="" textlink="">
          <xdr:nvSpPr>
            <xdr:cNvPr id="243" name="Round Same Side Corner Rectangle 212">
              <a:extLst>
                <a:ext uri="{FF2B5EF4-FFF2-40B4-BE49-F238E27FC236}">
                  <a16:creationId xmlns:a16="http://schemas.microsoft.com/office/drawing/2014/main" id="{3218F459-2578-4E01-8157-724BE60547E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sp macro="" textlink="">
        <xdr:nvSpPr>
          <xdr:cNvPr id="183" name="Rounded Rectangle 33">
            <a:extLst>
              <a:ext uri="{FF2B5EF4-FFF2-40B4-BE49-F238E27FC236}">
                <a16:creationId xmlns:a16="http://schemas.microsoft.com/office/drawing/2014/main" id="{E4710D57-FB04-4AA9-973E-53F475ABB4F3}"/>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b="1" spc="15">
                <a:solidFill>
                  <a:srgbClr val="4A9CA7"/>
                </a:solidFill>
                <a:latin typeface="Arial" panose="020B0604020202020204" pitchFamily="34" charset="0"/>
                <a:cs typeface="Arial" panose="020B0604020202020204" pitchFamily="34" charset="0"/>
              </a:rPr>
              <a:t>OUR PEOPLE</a:t>
            </a:r>
          </a:p>
        </xdr:txBody>
      </xdr:sp>
      <xdr:grpSp>
        <xdr:nvGrpSpPr>
          <xdr:cNvPr id="184" name="Group 183">
            <a:extLst>
              <a:ext uri="{FF2B5EF4-FFF2-40B4-BE49-F238E27FC236}">
                <a16:creationId xmlns:a16="http://schemas.microsoft.com/office/drawing/2014/main" id="{28281098-A5ED-4A8E-B011-2CB64922B0D7}"/>
              </a:ext>
            </a:extLst>
          </xdr:cNvPr>
          <xdr:cNvGrpSpPr/>
        </xdr:nvGrpSpPr>
        <xdr:grpSpPr>
          <a:xfrm>
            <a:off x="634367" y="4643273"/>
            <a:ext cx="2531891" cy="202201"/>
            <a:chOff x="707633" y="705314"/>
            <a:chExt cx="2335294" cy="197603"/>
          </a:xfrm>
        </xdr:grpSpPr>
        <xdr:sp macro="" textlink="">
          <xdr:nvSpPr>
            <xdr:cNvPr id="240" name="Rounded Rectangle 33">
              <a:hlinkClick xmlns:r="http://schemas.openxmlformats.org/officeDocument/2006/relationships" r:id="rId12"/>
              <a:extLst>
                <a:ext uri="{FF2B5EF4-FFF2-40B4-BE49-F238E27FC236}">
                  <a16:creationId xmlns:a16="http://schemas.microsoft.com/office/drawing/2014/main" id="{7D1C9309-ED43-43DC-8E7D-73328DDD2F4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Our People</a:t>
              </a:r>
            </a:p>
          </xdr:txBody>
        </xdr:sp>
        <xdr:sp macro="" textlink="">
          <xdr:nvSpPr>
            <xdr:cNvPr id="241" name="Round Same Side Corner Rectangle 212">
              <a:extLst>
                <a:ext uri="{FF2B5EF4-FFF2-40B4-BE49-F238E27FC236}">
                  <a16:creationId xmlns:a16="http://schemas.microsoft.com/office/drawing/2014/main" id="{C2A1921B-A114-43B3-BAD5-FF1919AB869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85" name="Group 184">
            <a:extLst>
              <a:ext uri="{FF2B5EF4-FFF2-40B4-BE49-F238E27FC236}">
                <a16:creationId xmlns:a16="http://schemas.microsoft.com/office/drawing/2014/main" id="{2F7264A7-7D15-4358-9B74-184104F89BDA}"/>
              </a:ext>
            </a:extLst>
          </xdr:cNvPr>
          <xdr:cNvGrpSpPr/>
        </xdr:nvGrpSpPr>
        <xdr:grpSpPr>
          <a:xfrm>
            <a:off x="634367" y="4913013"/>
            <a:ext cx="2531891" cy="202201"/>
            <a:chOff x="707633" y="705314"/>
            <a:chExt cx="2335294" cy="197603"/>
          </a:xfrm>
        </xdr:grpSpPr>
        <xdr:sp macro="" textlink="">
          <xdr:nvSpPr>
            <xdr:cNvPr id="238" name="Rounded Rectangle 33">
              <a:hlinkClick xmlns:r="http://schemas.openxmlformats.org/officeDocument/2006/relationships" r:id="rId13"/>
              <a:extLst>
                <a:ext uri="{FF2B5EF4-FFF2-40B4-BE49-F238E27FC236}">
                  <a16:creationId xmlns:a16="http://schemas.microsoft.com/office/drawing/2014/main" id="{414AE600-1569-40B9-B409-7A83B0AA2CB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Diversity</a:t>
              </a:r>
            </a:p>
          </xdr:txBody>
        </xdr:sp>
        <xdr:sp macro="" textlink="">
          <xdr:nvSpPr>
            <xdr:cNvPr id="239" name="Round Same Side Corner Rectangle 212">
              <a:extLst>
                <a:ext uri="{FF2B5EF4-FFF2-40B4-BE49-F238E27FC236}">
                  <a16:creationId xmlns:a16="http://schemas.microsoft.com/office/drawing/2014/main" id="{336A4AA4-BE80-452A-8AFE-FA12B2FFF93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86" name="Group 185">
            <a:extLst>
              <a:ext uri="{FF2B5EF4-FFF2-40B4-BE49-F238E27FC236}">
                <a16:creationId xmlns:a16="http://schemas.microsoft.com/office/drawing/2014/main" id="{8145DDF3-DB58-431A-AC60-4383A7AD055F}"/>
              </a:ext>
            </a:extLst>
          </xdr:cNvPr>
          <xdr:cNvGrpSpPr/>
        </xdr:nvGrpSpPr>
        <xdr:grpSpPr>
          <a:xfrm>
            <a:off x="638306" y="5182753"/>
            <a:ext cx="2531891" cy="202201"/>
            <a:chOff x="707633" y="705314"/>
            <a:chExt cx="2335294" cy="197603"/>
          </a:xfrm>
        </xdr:grpSpPr>
        <xdr:sp macro="" textlink="">
          <xdr:nvSpPr>
            <xdr:cNvPr id="235" name="Rounded Rectangle 33">
              <a:hlinkClick xmlns:r="http://schemas.openxmlformats.org/officeDocument/2006/relationships" r:id="rId14"/>
              <a:extLst>
                <a:ext uri="{FF2B5EF4-FFF2-40B4-BE49-F238E27FC236}">
                  <a16:creationId xmlns:a16="http://schemas.microsoft.com/office/drawing/2014/main" id="{C0CDD8FB-8549-4660-B50B-CFC2870AA60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Training </a:t>
              </a:r>
            </a:p>
          </xdr:txBody>
        </xdr:sp>
        <xdr:sp macro="" textlink="">
          <xdr:nvSpPr>
            <xdr:cNvPr id="236" name="Round Same Side Corner Rectangle 212">
              <a:extLst>
                <a:ext uri="{FF2B5EF4-FFF2-40B4-BE49-F238E27FC236}">
                  <a16:creationId xmlns:a16="http://schemas.microsoft.com/office/drawing/2014/main" id="{CA4A2BA4-6DDB-4A29-895E-AA70E6FB23B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87" name="Group 186">
            <a:extLst>
              <a:ext uri="{FF2B5EF4-FFF2-40B4-BE49-F238E27FC236}">
                <a16:creationId xmlns:a16="http://schemas.microsoft.com/office/drawing/2014/main" id="{2CFE129D-43B2-4EF0-B8D3-C25630D0CE78}"/>
              </a:ext>
            </a:extLst>
          </xdr:cNvPr>
          <xdr:cNvGrpSpPr/>
        </xdr:nvGrpSpPr>
        <xdr:grpSpPr>
          <a:xfrm>
            <a:off x="658349" y="2997071"/>
            <a:ext cx="2531891" cy="202201"/>
            <a:chOff x="707633" y="705314"/>
            <a:chExt cx="2335294" cy="197603"/>
          </a:xfrm>
        </xdr:grpSpPr>
        <xdr:sp macro="" textlink="">
          <xdr:nvSpPr>
            <xdr:cNvPr id="233" name="Rounded Rectangle 33">
              <a:hlinkClick xmlns:r="http://schemas.openxmlformats.org/officeDocument/2006/relationships" r:id="rId15"/>
              <a:extLst>
                <a:ext uri="{FF2B5EF4-FFF2-40B4-BE49-F238E27FC236}">
                  <a16:creationId xmlns:a16="http://schemas.microsoft.com/office/drawing/2014/main" id="{8149083C-5E2E-4954-BBED-9B6C780D3BD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Responsible Production</a:t>
              </a:r>
            </a:p>
          </xdr:txBody>
        </xdr:sp>
        <xdr:sp macro="" textlink="">
          <xdr:nvSpPr>
            <xdr:cNvPr id="234" name="Round Same Side Corner Rectangle 212">
              <a:extLst>
                <a:ext uri="{FF2B5EF4-FFF2-40B4-BE49-F238E27FC236}">
                  <a16:creationId xmlns:a16="http://schemas.microsoft.com/office/drawing/2014/main" id="{B9FD5024-39CD-4FE9-B5A5-5EAA94ED268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sp macro="" textlink="">
        <xdr:nvSpPr>
          <xdr:cNvPr id="188" name="Rounded Rectangle 33">
            <a:extLst>
              <a:ext uri="{FF2B5EF4-FFF2-40B4-BE49-F238E27FC236}">
                <a16:creationId xmlns:a16="http://schemas.microsoft.com/office/drawing/2014/main" id="{5E3E5465-C4FA-40DE-AB10-252B15D78BCE}"/>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b="1" spc="15">
                <a:solidFill>
                  <a:srgbClr val="4A9CA7"/>
                </a:solidFill>
                <a:latin typeface="Arial" panose="020B0604020202020204" pitchFamily="34" charset="0"/>
                <a:cs typeface="Arial" panose="020B0604020202020204" pitchFamily="34" charset="0"/>
              </a:rPr>
              <a:t>RESPONSIBLE SUPPLY CHAIN</a:t>
            </a:r>
          </a:p>
        </xdr:txBody>
      </xdr:sp>
      <xdr:grpSp>
        <xdr:nvGrpSpPr>
          <xdr:cNvPr id="189" name="Group 188">
            <a:extLst>
              <a:ext uri="{FF2B5EF4-FFF2-40B4-BE49-F238E27FC236}">
                <a16:creationId xmlns:a16="http://schemas.microsoft.com/office/drawing/2014/main" id="{2DEDE6CD-9E2D-4DE9-8327-4B4DDB646B83}"/>
              </a:ext>
            </a:extLst>
          </xdr:cNvPr>
          <xdr:cNvGrpSpPr/>
        </xdr:nvGrpSpPr>
        <xdr:grpSpPr>
          <a:xfrm>
            <a:off x="659464" y="3555368"/>
            <a:ext cx="2531891" cy="202201"/>
            <a:chOff x="707633" y="705314"/>
            <a:chExt cx="2335294" cy="197603"/>
          </a:xfrm>
        </xdr:grpSpPr>
        <xdr:sp macro="" textlink="">
          <xdr:nvSpPr>
            <xdr:cNvPr id="231" name="Rounded Rectangle 33">
              <a:hlinkClick xmlns:r="http://schemas.openxmlformats.org/officeDocument/2006/relationships" r:id="rId16"/>
              <a:extLst>
                <a:ext uri="{FF2B5EF4-FFF2-40B4-BE49-F238E27FC236}">
                  <a16:creationId xmlns:a16="http://schemas.microsoft.com/office/drawing/2014/main" id="{96473FAD-DDDE-4E5A-8825-0EFAD5717BA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Modern Slavery</a:t>
              </a:r>
            </a:p>
          </xdr:txBody>
        </xdr:sp>
        <xdr:sp macro="" textlink="">
          <xdr:nvSpPr>
            <xdr:cNvPr id="232" name="Round Same Side Corner Rectangle 212">
              <a:extLst>
                <a:ext uri="{FF2B5EF4-FFF2-40B4-BE49-F238E27FC236}">
                  <a16:creationId xmlns:a16="http://schemas.microsoft.com/office/drawing/2014/main" id="{99266B27-E9D7-4664-B84E-7B5372CDC1C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sp macro="" textlink="">
        <xdr:nvSpPr>
          <xdr:cNvPr id="190" name="Rounded Rectangle 33">
            <a:extLst>
              <a:ext uri="{FF2B5EF4-FFF2-40B4-BE49-F238E27FC236}">
                <a16:creationId xmlns:a16="http://schemas.microsoft.com/office/drawing/2014/main" id="{58EF0BA8-8EF8-4CB1-83A5-B41BCF7EB627}"/>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b="1" spc="15">
                <a:solidFill>
                  <a:srgbClr val="4A9CA7"/>
                </a:solidFill>
                <a:latin typeface="Arial" panose="020B0604020202020204" pitchFamily="34" charset="0"/>
                <a:cs typeface="Arial" panose="020B0604020202020204" pitchFamily="34" charset="0"/>
              </a:rPr>
              <a:t>ENVIRONMENT</a:t>
            </a:r>
          </a:p>
        </xdr:txBody>
      </xdr:sp>
      <xdr:grpSp>
        <xdr:nvGrpSpPr>
          <xdr:cNvPr id="191" name="Group 190">
            <a:extLst>
              <a:ext uri="{FF2B5EF4-FFF2-40B4-BE49-F238E27FC236}">
                <a16:creationId xmlns:a16="http://schemas.microsoft.com/office/drawing/2014/main" id="{F926D751-3833-4F25-B0ED-CFA7D7EDED21}"/>
              </a:ext>
            </a:extLst>
          </xdr:cNvPr>
          <xdr:cNvGrpSpPr/>
        </xdr:nvGrpSpPr>
        <xdr:grpSpPr>
          <a:xfrm>
            <a:off x="634367" y="5743319"/>
            <a:ext cx="2531891" cy="202201"/>
            <a:chOff x="707633" y="705314"/>
            <a:chExt cx="2335294" cy="197603"/>
          </a:xfrm>
        </xdr:grpSpPr>
        <xdr:sp macro="" textlink="">
          <xdr:nvSpPr>
            <xdr:cNvPr id="229" name="Rounded Rectangle 33">
              <a:hlinkClick xmlns:r="http://schemas.openxmlformats.org/officeDocument/2006/relationships" r:id="rId17"/>
              <a:extLst>
                <a:ext uri="{FF2B5EF4-FFF2-40B4-BE49-F238E27FC236}">
                  <a16:creationId xmlns:a16="http://schemas.microsoft.com/office/drawing/2014/main" id="{85818659-E5EF-4ED1-A4D6-CEDF160B6B2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Air Quality </a:t>
              </a:r>
            </a:p>
          </xdr:txBody>
        </xdr:sp>
        <xdr:sp macro="" textlink="">
          <xdr:nvSpPr>
            <xdr:cNvPr id="230" name="Round Same Side Corner Rectangle 212">
              <a:extLst>
                <a:ext uri="{FF2B5EF4-FFF2-40B4-BE49-F238E27FC236}">
                  <a16:creationId xmlns:a16="http://schemas.microsoft.com/office/drawing/2014/main" id="{57F299FE-C788-4567-AC12-D2408BE71AB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92" name="Group 191">
            <a:extLst>
              <a:ext uri="{FF2B5EF4-FFF2-40B4-BE49-F238E27FC236}">
                <a16:creationId xmlns:a16="http://schemas.microsoft.com/office/drawing/2014/main" id="{9EBB625A-4CB5-4B23-86FF-321BCDF31211}"/>
              </a:ext>
            </a:extLst>
          </xdr:cNvPr>
          <xdr:cNvGrpSpPr/>
        </xdr:nvGrpSpPr>
        <xdr:grpSpPr>
          <a:xfrm>
            <a:off x="634367" y="6013059"/>
            <a:ext cx="2531891" cy="202201"/>
            <a:chOff x="707633" y="705314"/>
            <a:chExt cx="2335294" cy="197603"/>
          </a:xfrm>
        </xdr:grpSpPr>
        <xdr:sp macro="" textlink="">
          <xdr:nvSpPr>
            <xdr:cNvPr id="227" name="Rounded Rectangle 33">
              <a:hlinkClick xmlns:r="http://schemas.openxmlformats.org/officeDocument/2006/relationships" r:id="rId18"/>
              <a:extLst>
                <a:ext uri="{FF2B5EF4-FFF2-40B4-BE49-F238E27FC236}">
                  <a16:creationId xmlns:a16="http://schemas.microsoft.com/office/drawing/2014/main" id="{B0786708-322F-4645-A4E7-DB9A680A27B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Water </a:t>
              </a:r>
            </a:p>
          </xdr:txBody>
        </xdr:sp>
        <xdr:sp macro="" textlink="">
          <xdr:nvSpPr>
            <xdr:cNvPr id="228" name="Round Same Side Corner Rectangle 212">
              <a:extLst>
                <a:ext uri="{FF2B5EF4-FFF2-40B4-BE49-F238E27FC236}">
                  <a16:creationId xmlns:a16="http://schemas.microsoft.com/office/drawing/2014/main" id="{9013738E-9395-4E52-BD04-ACDDCE8D7E3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93" name="Group 192">
            <a:extLst>
              <a:ext uri="{FF2B5EF4-FFF2-40B4-BE49-F238E27FC236}">
                <a16:creationId xmlns:a16="http://schemas.microsoft.com/office/drawing/2014/main" id="{A395D01C-A796-4797-879F-4C09B53505BC}"/>
              </a:ext>
            </a:extLst>
          </xdr:cNvPr>
          <xdr:cNvGrpSpPr/>
        </xdr:nvGrpSpPr>
        <xdr:grpSpPr>
          <a:xfrm>
            <a:off x="634367" y="6282799"/>
            <a:ext cx="2531891" cy="202201"/>
            <a:chOff x="707633" y="705314"/>
            <a:chExt cx="2335294" cy="197603"/>
          </a:xfrm>
        </xdr:grpSpPr>
        <xdr:sp macro="" textlink="">
          <xdr:nvSpPr>
            <xdr:cNvPr id="225" name="Rounded Rectangle 33">
              <a:hlinkClick xmlns:r="http://schemas.openxmlformats.org/officeDocument/2006/relationships" r:id="rId19"/>
              <a:extLst>
                <a:ext uri="{FF2B5EF4-FFF2-40B4-BE49-F238E27FC236}">
                  <a16:creationId xmlns:a16="http://schemas.microsoft.com/office/drawing/2014/main" id="{810D021B-5316-4DCF-8E5F-4C631C41EDE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Biodiversity &amp; Land Management</a:t>
              </a:r>
            </a:p>
          </xdr:txBody>
        </xdr:sp>
        <xdr:sp macro="" textlink="">
          <xdr:nvSpPr>
            <xdr:cNvPr id="226" name="Round Same Side Corner Rectangle 212">
              <a:extLst>
                <a:ext uri="{FF2B5EF4-FFF2-40B4-BE49-F238E27FC236}">
                  <a16:creationId xmlns:a16="http://schemas.microsoft.com/office/drawing/2014/main" id="{1CF5ADF5-39DF-44A8-B288-9F7B11DA338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94" name="Group 193">
            <a:extLst>
              <a:ext uri="{FF2B5EF4-FFF2-40B4-BE49-F238E27FC236}">
                <a16:creationId xmlns:a16="http://schemas.microsoft.com/office/drawing/2014/main" id="{9B7CABDB-8D80-41C5-BA45-E72EBA99B249}"/>
              </a:ext>
            </a:extLst>
          </xdr:cNvPr>
          <xdr:cNvGrpSpPr/>
        </xdr:nvGrpSpPr>
        <xdr:grpSpPr>
          <a:xfrm>
            <a:off x="634367" y="6552539"/>
            <a:ext cx="2531891" cy="202201"/>
            <a:chOff x="707633" y="705314"/>
            <a:chExt cx="2335294" cy="197603"/>
          </a:xfrm>
        </xdr:grpSpPr>
        <xdr:sp macro="" textlink="">
          <xdr:nvSpPr>
            <xdr:cNvPr id="223" name="Rounded Rectangle 33">
              <a:hlinkClick xmlns:r="http://schemas.openxmlformats.org/officeDocument/2006/relationships" r:id="rId20"/>
              <a:extLst>
                <a:ext uri="{FF2B5EF4-FFF2-40B4-BE49-F238E27FC236}">
                  <a16:creationId xmlns:a16="http://schemas.microsoft.com/office/drawing/2014/main" id="{08A4D462-625D-4965-8CC5-4E257039069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Waste &amp; Tailings </a:t>
              </a:r>
            </a:p>
          </xdr:txBody>
        </xdr:sp>
        <xdr:sp macro="" textlink="">
          <xdr:nvSpPr>
            <xdr:cNvPr id="224" name="Round Same Side Corner Rectangle 212">
              <a:extLst>
                <a:ext uri="{FF2B5EF4-FFF2-40B4-BE49-F238E27FC236}">
                  <a16:creationId xmlns:a16="http://schemas.microsoft.com/office/drawing/2014/main" id="{E9352384-6BB3-47B6-8A65-34B00941D69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95" name="Group 194">
            <a:extLst>
              <a:ext uri="{FF2B5EF4-FFF2-40B4-BE49-F238E27FC236}">
                <a16:creationId xmlns:a16="http://schemas.microsoft.com/office/drawing/2014/main" id="{847AA296-1941-4B52-923A-270767C8451D}"/>
              </a:ext>
            </a:extLst>
          </xdr:cNvPr>
          <xdr:cNvGrpSpPr/>
        </xdr:nvGrpSpPr>
        <xdr:grpSpPr>
          <a:xfrm>
            <a:off x="634367" y="6822279"/>
            <a:ext cx="2531891" cy="202201"/>
            <a:chOff x="707633" y="705314"/>
            <a:chExt cx="2335294" cy="197603"/>
          </a:xfrm>
        </xdr:grpSpPr>
        <xdr:sp macro="" textlink="">
          <xdr:nvSpPr>
            <xdr:cNvPr id="221" name="Rounded Rectangle 33">
              <a:hlinkClick xmlns:r="http://schemas.openxmlformats.org/officeDocument/2006/relationships" r:id="rId21"/>
              <a:extLst>
                <a:ext uri="{FF2B5EF4-FFF2-40B4-BE49-F238E27FC236}">
                  <a16:creationId xmlns:a16="http://schemas.microsoft.com/office/drawing/2014/main" id="{64F13F39-1590-4C77-9B83-47330B6FED0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Tailings Facility Register </a:t>
              </a:r>
            </a:p>
          </xdr:txBody>
        </xdr:sp>
        <xdr:sp macro="" textlink="">
          <xdr:nvSpPr>
            <xdr:cNvPr id="222" name="Round Same Side Corner Rectangle 212">
              <a:extLst>
                <a:ext uri="{FF2B5EF4-FFF2-40B4-BE49-F238E27FC236}">
                  <a16:creationId xmlns:a16="http://schemas.microsoft.com/office/drawing/2014/main" id="{D987D90B-6E44-43DE-BBA6-4DAF26B9FA4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sp macro="" textlink="">
        <xdr:nvSpPr>
          <xdr:cNvPr id="196" name="Rounded Rectangle 33">
            <a:extLst>
              <a:ext uri="{FF2B5EF4-FFF2-40B4-BE49-F238E27FC236}">
                <a16:creationId xmlns:a16="http://schemas.microsoft.com/office/drawing/2014/main" id="{5B9AC80A-F039-41B9-9AD6-F9D313265B04}"/>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b="1" spc="15">
                <a:solidFill>
                  <a:srgbClr val="4A9CA7"/>
                </a:solidFill>
                <a:latin typeface="Arial" panose="020B0604020202020204" pitchFamily="34" charset="0"/>
                <a:cs typeface="Arial" panose="020B0604020202020204" pitchFamily="34" charset="0"/>
              </a:rPr>
              <a:t>CLIMATE CHANGE</a:t>
            </a:r>
          </a:p>
        </xdr:txBody>
      </xdr:sp>
      <xdr:grpSp>
        <xdr:nvGrpSpPr>
          <xdr:cNvPr id="197" name="Group 196">
            <a:extLst>
              <a:ext uri="{FF2B5EF4-FFF2-40B4-BE49-F238E27FC236}">
                <a16:creationId xmlns:a16="http://schemas.microsoft.com/office/drawing/2014/main" id="{96D420A0-5F2D-4483-99DE-EE0EFFDD7B41}"/>
              </a:ext>
            </a:extLst>
          </xdr:cNvPr>
          <xdr:cNvGrpSpPr/>
        </xdr:nvGrpSpPr>
        <xdr:grpSpPr>
          <a:xfrm>
            <a:off x="642225" y="7381865"/>
            <a:ext cx="2531891" cy="202201"/>
            <a:chOff x="707633" y="705314"/>
            <a:chExt cx="2335294" cy="197603"/>
          </a:xfrm>
        </xdr:grpSpPr>
        <xdr:sp macro="" textlink="">
          <xdr:nvSpPr>
            <xdr:cNvPr id="218" name="Rounded Rectangle 33">
              <a:hlinkClick xmlns:r="http://schemas.openxmlformats.org/officeDocument/2006/relationships" r:id="rId22"/>
              <a:extLst>
                <a:ext uri="{FF2B5EF4-FFF2-40B4-BE49-F238E27FC236}">
                  <a16:creationId xmlns:a16="http://schemas.microsoft.com/office/drawing/2014/main" id="{94385261-AF80-404A-9C00-AA151A3836B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Climate Risks &amp; Opportunities</a:t>
              </a:r>
            </a:p>
          </xdr:txBody>
        </xdr:sp>
        <xdr:sp macro="" textlink="">
          <xdr:nvSpPr>
            <xdr:cNvPr id="220" name="Round Same Side Corner Rectangle 212">
              <a:extLst>
                <a:ext uri="{FF2B5EF4-FFF2-40B4-BE49-F238E27FC236}">
                  <a16:creationId xmlns:a16="http://schemas.microsoft.com/office/drawing/2014/main" id="{FD2E7FB0-F54B-4012-A438-8E4EADF8378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98" name="Group 197">
            <a:extLst>
              <a:ext uri="{FF2B5EF4-FFF2-40B4-BE49-F238E27FC236}">
                <a16:creationId xmlns:a16="http://schemas.microsoft.com/office/drawing/2014/main" id="{DF151A28-BD8C-48D6-B972-9C78A4508425}"/>
              </a:ext>
            </a:extLst>
          </xdr:cNvPr>
          <xdr:cNvGrpSpPr/>
        </xdr:nvGrpSpPr>
        <xdr:grpSpPr>
          <a:xfrm>
            <a:off x="642225" y="7651605"/>
            <a:ext cx="2531891" cy="202201"/>
            <a:chOff x="707633" y="705314"/>
            <a:chExt cx="2335294" cy="197603"/>
          </a:xfrm>
        </xdr:grpSpPr>
        <xdr:sp macro="" textlink="">
          <xdr:nvSpPr>
            <xdr:cNvPr id="216" name="Rounded Rectangle 33">
              <a:hlinkClick xmlns:r="http://schemas.openxmlformats.org/officeDocument/2006/relationships" r:id="rId23"/>
              <a:extLst>
                <a:ext uri="{FF2B5EF4-FFF2-40B4-BE49-F238E27FC236}">
                  <a16:creationId xmlns:a16="http://schemas.microsoft.com/office/drawing/2014/main" id="{58EBD2EC-6F0C-483F-9189-A5EB01C42ED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Energy Consumption</a:t>
              </a:r>
            </a:p>
          </xdr:txBody>
        </xdr:sp>
        <xdr:sp macro="" textlink="">
          <xdr:nvSpPr>
            <xdr:cNvPr id="217" name="Round Same Side Corner Rectangle 212">
              <a:extLst>
                <a:ext uri="{FF2B5EF4-FFF2-40B4-BE49-F238E27FC236}">
                  <a16:creationId xmlns:a16="http://schemas.microsoft.com/office/drawing/2014/main" id="{6DECA950-21B5-4D8C-BDEA-2E61BC24870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199" name="Group 198">
            <a:extLst>
              <a:ext uri="{FF2B5EF4-FFF2-40B4-BE49-F238E27FC236}">
                <a16:creationId xmlns:a16="http://schemas.microsoft.com/office/drawing/2014/main" id="{9D8D90E9-D18D-447F-94F0-AD4F8A5470C0}"/>
              </a:ext>
            </a:extLst>
          </xdr:cNvPr>
          <xdr:cNvGrpSpPr/>
        </xdr:nvGrpSpPr>
        <xdr:grpSpPr>
          <a:xfrm>
            <a:off x="634367" y="7921345"/>
            <a:ext cx="2531891" cy="202201"/>
            <a:chOff x="707633" y="705314"/>
            <a:chExt cx="2335294" cy="197603"/>
          </a:xfrm>
        </xdr:grpSpPr>
        <xdr:sp macro="" textlink="">
          <xdr:nvSpPr>
            <xdr:cNvPr id="214" name="Rounded Rectangle 33">
              <a:hlinkClick xmlns:r="http://schemas.openxmlformats.org/officeDocument/2006/relationships" r:id="rId24"/>
              <a:extLst>
                <a:ext uri="{FF2B5EF4-FFF2-40B4-BE49-F238E27FC236}">
                  <a16:creationId xmlns:a16="http://schemas.microsoft.com/office/drawing/2014/main" id="{5EE3D9F4-DF66-418B-B862-979F7B4446B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GHG Emissions</a:t>
              </a:r>
            </a:p>
          </xdr:txBody>
        </xdr:sp>
        <xdr:sp macro="" textlink="">
          <xdr:nvSpPr>
            <xdr:cNvPr id="215" name="Round Same Side Corner Rectangle 212">
              <a:extLst>
                <a:ext uri="{FF2B5EF4-FFF2-40B4-BE49-F238E27FC236}">
                  <a16:creationId xmlns:a16="http://schemas.microsoft.com/office/drawing/2014/main" id="{C1C67CBD-2086-4EBE-A07C-16E5EC293DB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sp macro="" textlink="">
        <xdr:nvSpPr>
          <xdr:cNvPr id="200" name="Rounded Rectangle 33">
            <a:extLst>
              <a:ext uri="{FF2B5EF4-FFF2-40B4-BE49-F238E27FC236}">
                <a16:creationId xmlns:a16="http://schemas.microsoft.com/office/drawing/2014/main" id="{FCEE989B-1886-4EBC-8F85-8BAEEBD76A9E}"/>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b="1" spc="15">
                <a:solidFill>
                  <a:srgbClr val="4A9CA7"/>
                </a:solidFill>
                <a:latin typeface="Arial" panose="020B0604020202020204" pitchFamily="34" charset="0"/>
                <a:cs typeface="Arial" panose="020B0604020202020204" pitchFamily="34" charset="0"/>
              </a:rPr>
              <a:t>SOCIAL</a:t>
            </a:r>
          </a:p>
        </xdr:txBody>
      </xdr:sp>
      <xdr:grpSp>
        <xdr:nvGrpSpPr>
          <xdr:cNvPr id="201" name="Group 200">
            <a:extLst>
              <a:ext uri="{FF2B5EF4-FFF2-40B4-BE49-F238E27FC236}">
                <a16:creationId xmlns:a16="http://schemas.microsoft.com/office/drawing/2014/main" id="{75696341-EEA6-4D25-9AFA-01C84A3BC6D4}"/>
              </a:ext>
            </a:extLst>
          </xdr:cNvPr>
          <xdr:cNvGrpSpPr/>
        </xdr:nvGrpSpPr>
        <xdr:grpSpPr>
          <a:xfrm>
            <a:off x="634367" y="8500492"/>
            <a:ext cx="2531891" cy="202201"/>
            <a:chOff x="707633" y="705314"/>
            <a:chExt cx="2335294" cy="197603"/>
          </a:xfrm>
        </xdr:grpSpPr>
        <xdr:sp macro="" textlink="">
          <xdr:nvSpPr>
            <xdr:cNvPr id="212" name="Rounded Rectangle 33">
              <a:hlinkClick xmlns:r="http://schemas.openxmlformats.org/officeDocument/2006/relationships" r:id="rId25"/>
              <a:extLst>
                <a:ext uri="{FF2B5EF4-FFF2-40B4-BE49-F238E27FC236}">
                  <a16:creationId xmlns:a16="http://schemas.microsoft.com/office/drawing/2014/main" id="{4ABEFA28-014B-4FDD-9679-38A23087958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Cultural Heritage </a:t>
              </a:r>
            </a:p>
          </xdr:txBody>
        </xdr:sp>
        <xdr:sp macro="" textlink="">
          <xdr:nvSpPr>
            <xdr:cNvPr id="213" name="Round Same Side Corner Rectangle 212">
              <a:extLst>
                <a:ext uri="{FF2B5EF4-FFF2-40B4-BE49-F238E27FC236}">
                  <a16:creationId xmlns:a16="http://schemas.microsoft.com/office/drawing/2014/main" id="{D455D517-392A-4539-82D3-843EA75120C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202" name="Group 201">
            <a:extLst>
              <a:ext uri="{FF2B5EF4-FFF2-40B4-BE49-F238E27FC236}">
                <a16:creationId xmlns:a16="http://schemas.microsoft.com/office/drawing/2014/main" id="{34C210F7-2DC8-47B9-B5C0-2B1133029BFA}"/>
              </a:ext>
            </a:extLst>
          </xdr:cNvPr>
          <xdr:cNvGrpSpPr/>
        </xdr:nvGrpSpPr>
        <xdr:grpSpPr>
          <a:xfrm>
            <a:off x="634367" y="8770227"/>
            <a:ext cx="2531891" cy="202201"/>
            <a:chOff x="707633" y="705314"/>
            <a:chExt cx="2335294" cy="197603"/>
          </a:xfrm>
        </xdr:grpSpPr>
        <xdr:sp macro="" textlink="">
          <xdr:nvSpPr>
            <xdr:cNvPr id="210" name="Rounded Rectangle 33">
              <a:hlinkClick xmlns:r="http://schemas.openxmlformats.org/officeDocument/2006/relationships" r:id="rId26"/>
              <a:extLst>
                <a:ext uri="{FF2B5EF4-FFF2-40B4-BE49-F238E27FC236}">
                  <a16:creationId xmlns:a16="http://schemas.microsoft.com/office/drawing/2014/main" id="{5A04C34F-FBCF-4364-B4F8-F2481257936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Social &amp; Career Entry Pathways</a:t>
              </a:r>
            </a:p>
          </xdr:txBody>
        </xdr:sp>
        <xdr:sp macro="" textlink="">
          <xdr:nvSpPr>
            <xdr:cNvPr id="211" name="Round Same Side Corner Rectangle 212">
              <a:extLst>
                <a:ext uri="{FF2B5EF4-FFF2-40B4-BE49-F238E27FC236}">
                  <a16:creationId xmlns:a16="http://schemas.microsoft.com/office/drawing/2014/main" id="{24F6EE4E-9B5B-4F20-AE01-8A2D907B138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203" name="Group 202">
            <a:extLst>
              <a:ext uri="{FF2B5EF4-FFF2-40B4-BE49-F238E27FC236}">
                <a16:creationId xmlns:a16="http://schemas.microsoft.com/office/drawing/2014/main" id="{BECF1F46-5123-4F06-AEB5-7AFBBB36DFCD}"/>
              </a:ext>
            </a:extLst>
          </xdr:cNvPr>
          <xdr:cNvGrpSpPr/>
        </xdr:nvGrpSpPr>
        <xdr:grpSpPr>
          <a:xfrm>
            <a:off x="658349" y="237995"/>
            <a:ext cx="2531891" cy="202201"/>
            <a:chOff x="707633" y="705314"/>
            <a:chExt cx="2335294" cy="197603"/>
          </a:xfrm>
        </xdr:grpSpPr>
        <xdr:sp macro="" textlink="">
          <xdr:nvSpPr>
            <xdr:cNvPr id="208" name="Rounded Rectangle 33">
              <a:hlinkClick xmlns:r="http://schemas.openxmlformats.org/officeDocument/2006/relationships" r:id="rId27"/>
              <a:extLst>
                <a:ext uri="{FF2B5EF4-FFF2-40B4-BE49-F238E27FC236}">
                  <a16:creationId xmlns:a16="http://schemas.microsoft.com/office/drawing/2014/main" id="{ACDC278A-2842-4F17-873D-85CE6F5F37C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About</a:t>
              </a:r>
            </a:p>
          </xdr:txBody>
        </xdr:sp>
        <xdr:sp macro="" textlink="">
          <xdr:nvSpPr>
            <xdr:cNvPr id="209" name="Round Same Side Corner Rectangle 212">
              <a:extLst>
                <a:ext uri="{FF2B5EF4-FFF2-40B4-BE49-F238E27FC236}">
                  <a16:creationId xmlns:a16="http://schemas.microsoft.com/office/drawing/2014/main" id="{FFCC2ADE-B000-4AAE-A161-5AEA8975895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nvGrpSpPr>
          <xdr:cNvPr id="204" name="Group 203">
            <a:extLst>
              <a:ext uri="{FF2B5EF4-FFF2-40B4-BE49-F238E27FC236}">
                <a16:creationId xmlns:a16="http://schemas.microsoft.com/office/drawing/2014/main" id="{26DC6D15-0443-4E85-97B8-F132C36B9E72}"/>
              </a:ext>
            </a:extLst>
          </xdr:cNvPr>
          <xdr:cNvGrpSpPr/>
        </xdr:nvGrpSpPr>
        <xdr:grpSpPr>
          <a:xfrm>
            <a:off x="658349" y="507735"/>
            <a:ext cx="2531891" cy="202201"/>
            <a:chOff x="707633" y="705314"/>
            <a:chExt cx="2335294" cy="197603"/>
          </a:xfrm>
        </xdr:grpSpPr>
        <xdr:sp macro="" textlink="">
          <xdr:nvSpPr>
            <xdr:cNvPr id="206" name="Rounded Rectangle 33">
              <a:hlinkClick xmlns:r="http://schemas.openxmlformats.org/officeDocument/2006/relationships" r:id="rId28"/>
              <a:extLst>
                <a:ext uri="{FF2B5EF4-FFF2-40B4-BE49-F238E27FC236}">
                  <a16:creationId xmlns:a16="http://schemas.microsoft.com/office/drawing/2014/main" id="{DFB62A26-6342-4F20-97DF-212125384A2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r>
                <a:rPr lang="en-US" sz="1000" spc="15">
                  <a:solidFill>
                    <a:sysClr val="windowText" lastClr="000000"/>
                  </a:solidFill>
                  <a:latin typeface="Arial" panose="020B0604020202020204" pitchFamily="34" charset="0"/>
                  <a:cs typeface="Arial" panose="020B0604020202020204" pitchFamily="34" charset="0"/>
                </a:rPr>
                <a:t>Contents</a:t>
              </a:r>
            </a:p>
          </xdr:txBody>
        </xdr:sp>
        <xdr:sp macro="" textlink="">
          <xdr:nvSpPr>
            <xdr:cNvPr id="207" name="Round Same Side Corner Rectangle 212">
              <a:extLst>
                <a:ext uri="{FF2B5EF4-FFF2-40B4-BE49-F238E27FC236}">
                  <a16:creationId xmlns:a16="http://schemas.microsoft.com/office/drawing/2014/main" id="{8FC7A9E9-F249-4A27-AE70-01E0870603F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algn="l"/>
              <a:endParaRPr lang="en-US" sz="1000">
                <a:solidFill>
                  <a:sysClr val="windowText" lastClr="000000"/>
                </a:solidFill>
                <a:latin typeface="Arial" panose="020B0604020202020204" pitchFamily="34" charset="0"/>
                <a:cs typeface="Arial" panose="020B0604020202020204" pitchFamily="34" charset="0"/>
              </a:endParaRPr>
            </a:p>
          </xdr:txBody>
        </xdr:sp>
      </xdr:grpSp>
    </xdr:grpSp>
    <xdr:clientData/>
  </xdr:twoCellAnchor>
  <xdr:twoCellAnchor>
    <xdr:from>
      <xdr:col>18</xdr:col>
      <xdr:colOff>446314</xdr:colOff>
      <xdr:row>11</xdr:row>
      <xdr:rowOff>141514</xdr:rowOff>
    </xdr:from>
    <xdr:to>
      <xdr:col>22</xdr:col>
      <xdr:colOff>43542</xdr:colOff>
      <xdr:row>13</xdr:row>
      <xdr:rowOff>21772</xdr:rowOff>
    </xdr:to>
    <xdr:sp macro="" textlink="">
      <xdr:nvSpPr>
        <xdr:cNvPr id="2" name="TextBox 1">
          <a:hlinkClick xmlns:r="http://schemas.openxmlformats.org/officeDocument/2006/relationships" r:id="rId3"/>
          <a:extLst>
            <a:ext uri="{FF2B5EF4-FFF2-40B4-BE49-F238E27FC236}">
              <a16:creationId xmlns:a16="http://schemas.microsoft.com/office/drawing/2014/main" id="{6B95AE6F-DFC2-4C58-A5D7-D2F53EB5DB7B}"/>
            </a:ext>
          </a:extLst>
        </xdr:cNvPr>
        <xdr:cNvSpPr txBox="1"/>
      </xdr:nvSpPr>
      <xdr:spPr>
        <a:xfrm>
          <a:off x="12006943" y="2275114"/>
          <a:ext cx="2340428"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15</xdr:col>
      <xdr:colOff>119742</xdr:colOff>
      <xdr:row>12</xdr:row>
      <xdr:rowOff>21772</xdr:rowOff>
    </xdr:from>
    <xdr:to>
      <xdr:col>17</xdr:col>
      <xdr:colOff>381000</xdr:colOff>
      <xdr:row>13</xdr:row>
      <xdr:rowOff>87086</xdr:rowOff>
    </xdr:to>
    <xdr:sp macro="" textlink="">
      <xdr:nvSpPr>
        <xdr:cNvPr id="3" name="TextBox 2">
          <a:hlinkClick xmlns:r="http://schemas.openxmlformats.org/officeDocument/2006/relationships" r:id="rId3"/>
          <a:extLst>
            <a:ext uri="{FF2B5EF4-FFF2-40B4-BE49-F238E27FC236}">
              <a16:creationId xmlns:a16="http://schemas.microsoft.com/office/drawing/2014/main" id="{41C9BB77-6EFE-4E85-9EB4-7DC1AEEABED8}"/>
            </a:ext>
          </a:extLst>
        </xdr:cNvPr>
        <xdr:cNvSpPr txBox="1"/>
      </xdr:nvSpPr>
      <xdr:spPr>
        <a:xfrm>
          <a:off x="9622971" y="2340429"/>
          <a:ext cx="1632858" cy="250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21</xdr:col>
      <xdr:colOff>237580</xdr:colOff>
      <xdr:row>36</xdr:row>
      <xdr:rowOff>174172</xdr:rowOff>
    </xdr:from>
    <xdr:to>
      <xdr:col>23</xdr:col>
      <xdr:colOff>435427</xdr:colOff>
      <xdr:row>38</xdr:row>
      <xdr:rowOff>83276</xdr:rowOff>
    </xdr:to>
    <xdr:sp macro="" textlink="">
      <xdr:nvSpPr>
        <xdr:cNvPr id="93" name="TextBox 92">
          <a:hlinkClick xmlns:r="http://schemas.openxmlformats.org/officeDocument/2006/relationships" r:id="rId3"/>
          <a:extLst>
            <a:ext uri="{FF2B5EF4-FFF2-40B4-BE49-F238E27FC236}">
              <a16:creationId xmlns:a16="http://schemas.microsoft.com/office/drawing/2014/main" id="{9E6F9661-AC45-4BC1-A71A-F7D96CC411F9}"/>
            </a:ext>
          </a:extLst>
        </xdr:cNvPr>
        <xdr:cNvSpPr txBox="1"/>
      </xdr:nvSpPr>
      <xdr:spPr>
        <a:xfrm>
          <a:off x="13855609" y="7119258"/>
          <a:ext cx="1569447" cy="290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3313555</xdr:colOff>
      <xdr:row>4</xdr:row>
      <xdr:rowOff>31610</xdr:rowOff>
    </xdr:from>
    <xdr:to>
      <xdr:col>8</xdr:col>
      <xdr:colOff>171190</xdr:colOff>
      <xdr:row>6</xdr:row>
      <xdr:rowOff>149970</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8040" y="208640"/>
          <a:ext cx="534092" cy="545542"/>
        </a:xfrm>
        <a:prstGeom prst="rect">
          <a:avLst/>
        </a:prstGeom>
      </xdr:spPr>
    </xdr:pic>
    <xdr:clientData/>
  </xdr:twoCellAnchor>
  <xdr:twoCellAnchor editAs="oneCell">
    <xdr:from>
      <xdr:col>8</xdr:col>
      <xdr:colOff>223973</xdr:colOff>
      <xdr:row>4</xdr:row>
      <xdr:rowOff>31052</xdr:rowOff>
    </xdr:from>
    <xdr:to>
      <xdr:col>8</xdr:col>
      <xdr:colOff>763973</xdr:colOff>
      <xdr:row>6</xdr:row>
      <xdr:rowOff>154492</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82215" y="208082"/>
          <a:ext cx="540000" cy="550622"/>
        </a:xfrm>
        <a:prstGeom prst="rect">
          <a:avLst/>
        </a:prstGeom>
      </xdr:spPr>
    </xdr:pic>
    <xdr:clientData/>
  </xdr:twoCellAnchor>
  <xdr:twoCellAnchor editAs="oneCell">
    <xdr:from>
      <xdr:col>8</xdr:col>
      <xdr:colOff>745077</xdr:colOff>
      <xdr:row>4</xdr:row>
      <xdr:rowOff>37075</xdr:rowOff>
    </xdr:from>
    <xdr:to>
      <xdr:col>8</xdr:col>
      <xdr:colOff>1276187</xdr:colOff>
      <xdr:row>6</xdr:row>
      <xdr:rowOff>152895</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4029" t="15395" r="29792" b="8357"/>
        <a:stretch/>
      </xdr:blipFill>
      <xdr:spPr bwMode="auto">
        <a:xfrm>
          <a:off x="8003319" y="214105"/>
          <a:ext cx="543810" cy="543002"/>
        </a:xfrm>
        <a:prstGeom prst="rect">
          <a:avLst/>
        </a:prstGeom>
        <a:ln>
          <a:noFill/>
        </a:ln>
        <a:extLst>
          <a:ext uri="{53640926-AAD7-44D8-BBD7-CCE9431645EC}">
            <a14:shadowObscured xmlns:a14="http://schemas.microsoft.com/office/drawing/2010/main"/>
          </a:ext>
        </a:extLst>
      </xdr:spPr>
    </xdr:pic>
    <xdr:clientData/>
  </xdr:twoCellAnchor>
  <xdr:twoCellAnchor>
    <xdr:from>
      <xdr:col>14</xdr:col>
      <xdr:colOff>333375</xdr:colOff>
      <xdr:row>1</xdr:row>
      <xdr:rowOff>133350</xdr:rowOff>
    </xdr:from>
    <xdr:to>
      <xdr:col>15</xdr:col>
      <xdr:colOff>2897</xdr:colOff>
      <xdr:row>2</xdr:row>
      <xdr:rowOff>170389</xdr:rowOff>
    </xdr:to>
    <xdr:sp macro="" textlink="">
      <xdr:nvSpPr>
        <xdr:cNvPr id="231" name="Rounded Rectangle 14">
          <a:hlinkClick xmlns:r="http://schemas.openxmlformats.org/officeDocument/2006/relationships" r:id="rId4"/>
          <a:extLst>
            <a:ext uri="{FF2B5EF4-FFF2-40B4-BE49-F238E27FC236}">
              <a16:creationId xmlns:a16="http://schemas.microsoft.com/office/drawing/2014/main" id="{3BC81B0D-F7A4-400A-AF7E-784D6AFA895E}"/>
            </a:ext>
          </a:extLst>
        </xdr:cNvPr>
        <xdr:cNvSpPr/>
      </xdr:nvSpPr>
      <xdr:spPr bwMode="auto">
        <a:xfrm>
          <a:off x="21402675" y="304800"/>
          <a:ext cx="2355572" cy="20848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editAs="oneCell">
    <xdr:from>
      <xdr:col>0</xdr:col>
      <xdr:colOff>227330</xdr:colOff>
      <xdr:row>0</xdr:row>
      <xdr:rowOff>60960</xdr:rowOff>
    </xdr:from>
    <xdr:to>
      <xdr:col>4</xdr:col>
      <xdr:colOff>345473</xdr:colOff>
      <xdr:row>3</xdr:row>
      <xdr:rowOff>54882</xdr:rowOff>
    </xdr:to>
    <xdr:pic>
      <xdr:nvPicPr>
        <xdr:cNvPr id="234" name="Picture 84">
          <a:hlinkClick xmlns:r="http://schemas.openxmlformats.org/officeDocument/2006/relationships" r:id="rId5"/>
          <a:extLst>
            <a:ext uri="{FF2B5EF4-FFF2-40B4-BE49-F238E27FC236}">
              <a16:creationId xmlns:a16="http://schemas.microsoft.com/office/drawing/2014/main" id="{49C6F0B2-3787-4010-99FB-99FA68689A82}"/>
            </a:ext>
          </a:extLst>
        </xdr:cNvPr>
        <xdr:cNvPicPr>
          <a:picLocks noChangeAspect="1"/>
        </xdr:cNvPicPr>
      </xdr:nvPicPr>
      <xdr:blipFill>
        <a:blip xmlns:r="http://schemas.openxmlformats.org/officeDocument/2006/relationships" r:embed="rId6"/>
        <a:stretch>
          <a:fillRect/>
        </a:stretch>
      </xdr:blipFill>
      <xdr:spPr>
        <a:xfrm>
          <a:off x="227330" y="60960"/>
          <a:ext cx="2435893" cy="522242"/>
        </a:xfrm>
        <a:prstGeom prst="rect">
          <a:avLst/>
        </a:prstGeom>
      </xdr:spPr>
    </xdr:pic>
    <xdr:clientData/>
  </xdr:twoCellAnchor>
  <xdr:twoCellAnchor>
    <xdr:from>
      <xdr:col>0</xdr:col>
      <xdr:colOff>87086</xdr:colOff>
      <xdr:row>8</xdr:row>
      <xdr:rowOff>21772</xdr:rowOff>
    </xdr:from>
    <xdr:to>
      <xdr:col>5</xdr:col>
      <xdr:colOff>251641</xdr:colOff>
      <xdr:row>36</xdr:row>
      <xdr:rowOff>264523</xdr:rowOff>
    </xdr:to>
    <xdr:grpSp>
      <xdr:nvGrpSpPr>
        <xdr:cNvPr id="155" name="Group 154">
          <a:extLst>
            <a:ext uri="{FF2B5EF4-FFF2-40B4-BE49-F238E27FC236}">
              <a16:creationId xmlns:a16="http://schemas.microsoft.com/office/drawing/2014/main" id="{4140388E-14C0-4BDB-88A5-5AEDCBFE32C2}"/>
            </a:ext>
          </a:extLst>
        </xdr:cNvPr>
        <xdr:cNvGrpSpPr/>
      </xdr:nvGrpSpPr>
      <xdr:grpSpPr>
        <a:xfrm>
          <a:off x="89626" y="1516925"/>
          <a:ext cx="3174818" cy="9459141"/>
          <a:chOff x="478366" y="237995"/>
          <a:chExt cx="2951083" cy="8734433"/>
        </a:xfrm>
      </xdr:grpSpPr>
      <xdr:grpSp>
        <xdr:nvGrpSpPr>
          <xdr:cNvPr id="156" name="Group 155">
            <a:extLst>
              <a:ext uri="{FF2B5EF4-FFF2-40B4-BE49-F238E27FC236}">
                <a16:creationId xmlns:a16="http://schemas.microsoft.com/office/drawing/2014/main" id="{03A3A951-B7E1-42DA-BFAB-6C079E71215E}"/>
              </a:ext>
            </a:extLst>
          </xdr:cNvPr>
          <xdr:cNvGrpSpPr/>
        </xdr:nvGrpSpPr>
        <xdr:grpSpPr>
          <a:xfrm>
            <a:off x="658349" y="1069224"/>
            <a:ext cx="2531891" cy="202201"/>
            <a:chOff x="707633" y="705314"/>
            <a:chExt cx="2335294" cy="197603"/>
          </a:xfrm>
        </xdr:grpSpPr>
        <xdr:sp macro="" textlink="">
          <xdr:nvSpPr>
            <xdr:cNvPr id="244" name="Rounded Rectangle 33">
              <a:hlinkClick xmlns:r="http://schemas.openxmlformats.org/officeDocument/2006/relationships" r:id="rId7"/>
              <a:extLst>
                <a:ext uri="{FF2B5EF4-FFF2-40B4-BE49-F238E27FC236}">
                  <a16:creationId xmlns:a16="http://schemas.microsoft.com/office/drawing/2014/main" id="{C5FC3807-C6BC-477E-952D-7BF2FBB5519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5" name="Round Same Side Corner Rectangle 212">
              <a:extLst>
                <a:ext uri="{FF2B5EF4-FFF2-40B4-BE49-F238E27FC236}">
                  <a16:creationId xmlns:a16="http://schemas.microsoft.com/office/drawing/2014/main" id="{6C66D93F-49D3-46AA-8402-D8BF2AB624E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57" name="Group 156">
            <a:extLst>
              <a:ext uri="{FF2B5EF4-FFF2-40B4-BE49-F238E27FC236}">
                <a16:creationId xmlns:a16="http://schemas.microsoft.com/office/drawing/2014/main" id="{1C399546-C83B-49BF-A93F-CA2FC63DEE94}"/>
              </a:ext>
            </a:extLst>
          </xdr:cNvPr>
          <xdr:cNvGrpSpPr/>
        </xdr:nvGrpSpPr>
        <xdr:grpSpPr>
          <a:xfrm>
            <a:off x="658349" y="1338964"/>
            <a:ext cx="2531891" cy="202201"/>
            <a:chOff x="707633" y="705314"/>
            <a:chExt cx="2335294" cy="197603"/>
          </a:xfrm>
        </xdr:grpSpPr>
        <xdr:sp macro="" textlink="">
          <xdr:nvSpPr>
            <xdr:cNvPr id="242" name="Rounded Rectangle 33">
              <a:hlinkClick xmlns:r="http://schemas.openxmlformats.org/officeDocument/2006/relationships" r:id="rId8"/>
              <a:extLst>
                <a:ext uri="{FF2B5EF4-FFF2-40B4-BE49-F238E27FC236}">
                  <a16:creationId xmlns:a16="http://schemas.microsoft.com/office/drawing/2014/main" id="{070706CB-D32A-4BE9-BF56-563015D85F7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3" name="Round Same Side Corner Rectangle 212">
              <a:extLst>
                <a:ext uri="{FF2B5EF4-FFF2-40B4-BE49-F238E27FC236}">
                  <a16:creationId xmlns:a16="http://schemas.microsoft.com/office/drawing/2014/main" id="{48CA51FD-39DC-40F5-8CBD-8868CC981D2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58" name="Group 157">
            <a:extLst>
              <a:ext uri="{FF2B5EF4-FFF2-40B4-BE49-F238E27FC236}">
                <a16:creationId xmlns:a16="http://schemas.microsoft.com/office/drawing/2014/main" id="{09F4D4D6-FF1B-4A49-B710-E6827E281E24}"/>
              </a:ext>
            </a:extLst>
          </xdr:cNvPr>
          <xdr:cNvGrpSpPr/>
        </xdr:nvGrpSpPr>
        <xdr:grpSpPr>
          <a:xfrm>
            <a:off x="658349" y="1608704"/>
            <a:ext cx="2531891" cy="202201"/>
            <a:chOff x="707633" y="705314"/>
            <a:chExt cx="2335294" cy="197603"/>
          </a:xfrm>
        </xdr:grpSpPr>
        <xdr:sp macro="" textlink="">
          <xdr:nvSpPr>
            <xdr:cNvPr id="240" name="Rounded Rectangle 33">
              <a:hlinkClick xmlns:r="http://schemas.openxmlformats.org/officeDocument/2006/relationships" r:id="rId9"/>
              <a:extLst>
                <a:ext uri="{FF2B5EF4-FFF2-40B4-BE49-F238E27FC236}">
                  <a16:creationId xmlns:a16="http://schemas.microsoft.com/office/drawing/2014/main" id="{6F2F38FF-7E2F-497B-B02E-91B0FD54D22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41" name="Round Same Side Corner Rectangle 212">
              <a:extLst>
                <a:ext uri="{FF2B5EF4-FFF2-40B4-BE49-F238E27FC236}">
                  <a16:creationId xmlns:a16="http://schemas.microsoft.com/office/drawing/2014/main" id="{FB14BB59-F4E2-48DD-8E29-B924FCFD46B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59" name="Group 158">
            <a:extLst>
              <a:ext uri="{FF2B5EF4-FFF2-40B4-BE49-F238E27FC236}">
                <a16:creationId xmlns:a16="http://schemas.microsoft.com/office/drawing/2014/main" id="{B6E3AD0B-D268-4CB8-ACD3-DF8EAEDDB169}"/>
              </a:ext>
            </a:extLst>
          </xdr:cNvPr>
          <xdr:cNvGrpSpPr/>
        </xdr:nvGrpSpPr>
        <xdr:grpSpPr>
          <a:xfrm>
            <a:off x="658349" y="1878444"/>
            <a:ext cx="2531891" cy="202201"/>
            <a:chOff x="707633" y="705314"/>
            <a:chExt cx="2335294" cy="197603"/>
          </a:xfrm>
        </xdr:grpSpPr>
        <xdr:sp macro="" textlink="">
          <xdr:nvSpPr>
            <xdr:cNvPr id="228" name="Rounded Rectangle 33">
              <a:hlinkClick xmlns:r="http://schemas.openxmlformats.org/officeDocument/2006/relationships" r:id="rId10"/>
              <a:extLst>
                <a:ext uri="{FF2B5EF4-FFF2-40B4-BE49-F238E27FC236}">
                  <a16:creationId xmlns:a16="http://schemas.microsoft.com/office/drawing/2014/main" id="{07A320CE-30C1-4C89-BCC2-17A556FA4D8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29" name="Round Same Side Corner Rectangle 212">
              <a:extLst>
                <a:ext uri="{FF2B5EF4-FFF2-40B4-BE49-F238E27FC236}">
                  <a16:creationId xmlns:a16="http://schemas.microsoft.com/office/drawing/2014/main" id="{D394412D-A5C2-4A2E-AA7D-88B9D1CDD81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0" name="Rounded Rectangle 33">
            <a:extLst>
              <a:ext uri="{FF2B5EF4-FFF2-40B4-BE49-F238E27FC236}">
                <a16:creationId xmlns:a16="http://schemas.microsoft.com/office/drawing/2014/main" id="{EF9DA77E-B800-4129-A063-A8644CCF483A}"/>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61" name="Rounded Rectangle 33">
            <a:extLst>
              <a:ext uri="{FF2B5EF4-FFF2-40B4-BE49-F238E27FC236}">
                <a16:creationId xmlns:a16="http://schemas.microsoft.com/office/drawing/2014/main" id="{978C0E7A-BDBF-44BE-935F-AEF26A78364D}"/>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62" name="Group 161">
            <a:extLst>
              <a:ext uri="{FF2B5EF4-FFF2-40B4-BE49-F238E27FC236}">
                <a16:creationId xmlns:a16="http://schemas.microsoft.com/office/drawing/2014/main" id="{EE0D3827-8380-426D-81F7-2D2FF25BD8CB}"/>
              </a:ext>
            </a:extLst>
          </xdr:cNvPr>
          <xdr:cNvGrpSpPr/>
        </xdr:nvGrpSpPr>
        <xdr:grpSpPr>
          <a:xfrm>
            <a:off x="658349" y="2457591"/>
            <a:ext cx="2531891" cy="202201"/>
            <a:chOff x="707633" y="705314"/>
            <a:chExt cx="2335294" cy="197603"/>
          </a:xfrm>
        </xdr:grpSpPr>
        <xdr:sp macro="" textlink="">
          <xdr:nvSpPr>
            <xdr:cNvPr id="226" name="Rounded Rectangle 33">
              <a:hlinkClick xmlns:r="http://schemas.openxmlformats.org/officeDocument/2006/relationships" r:id="rId11"/>
              <a:extLst>
                <a:ext uri="{FF2B5EF4-FFF2-40B4-BE49-F238E27FC236}">
                  <a16:creationId xmlns:a16="http://schemas.microsoft.com/office/drawing/2014/main" id="{C4ACDFE3-9183-48BA-B991-A7A40627FDA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27" name="Round Same Side Corner Rectangle 212">
              <a:extLst>
                <a:ext uri="{FF2B5EF4-FFF2-40B4-BE49-F238E27FC236}">
                  <a16:creationId xmlns:a16="http://schemas.microsoft.com/office/drawing/2014/main" id="{54A3DEFA-C525-4310-B85D-6EB9C815D20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3" name="Group 162">
            <a:extLst>
              <a:ext uri="{FF2B5EF4-FFF2-40B4-BE49-F238E27FC236}">
                <a16:creationId xmlns:a16="http://schemas.microsoft.com/office/drawing/2014/main" id="{0179E2A6-D3B7-4C2C-BFB0-17B4EFE26874}"/>
              </a:ext>
            </a:extLst>
          </xdr:cNvPr>
          <xdr:cNvGrpSpPr/>
        </xdr:nvGrpSpPr>
        <xdr:grpSpPr>
          <a:xfrm>
            <a:off x="658349" y="2727331"/>
            <a:ext cx="2531891" cy="202201"/>
            <a:chOff x="707633" y="705314"/>
            <a:chExt cx="2335294" cy="197603"/>
          </a:xfrm>
        </xdr:grpSpPr>
        <xdr:sp macro="" textlink="">
          <xdr:nvSpPr>
            <xdr:cNvPr id="224" name="Rounded Rectangle 33">
              <a:hlinkClick xmlns:r="http://schemas.openxmlformats.org/officeDocument/2006/relationships" r:id="rId12"/>
              <a:extLst>
                <a:ext uri="{FF2B5EF4-FFF2-40B4-BE49-F238E27FC236}">
                  <a16:creationId xmlns:a16="http://schemas.microsoft.com/office/drawing/2014/main" id="{9993DE72-0EF3-4A54-9EFF-8319E063B30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25" name="Round Same Side Corner Rectangle 212">
              <a:extLst>
                <a:ext uri="{FF2B5EF4-FFF2-40B4-BE49-F238E27FC236}">
                  <a16:creationId xmlns:a16="http://schemas.microsoft.com/office/drawing/2014/main" id="{6CAA2153-AB06-4983-863B-5499D0FD02E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4" name="Rounded Rectangle 33">
            <a:extLst>
              <a:ext uri="{FF2B5EF4-FFF2-40B4-BE49-F238E27FC236}">
                <a16:creationId xmlns:a16="http://schemas.microsoft.com/office/drawing/2014/main" id="{D9A8D1FD-DD1F-4886-BF40-C38EEC2101C2}"/>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65" name="Group 164">
            <a:extLst>
              <a:ext uri="{FF2B5EF4-FFF2-40B4-BE49-F238E27FC236}">
                <a16:creationId xmlns:a16="http://schemas.microsoft.com/office/drawing/2014/main" id="{1818BC43-8D6E-487D-A15F-602673A777BF}"/>
              </a:ext>
            </a:extLst>
          </xdr:cNvPr>
          <xdr:cNvGrpSpPr/>
        </xdr:nvGrpSpPr>
        <xdr:grpSpPr>
          <a:xfrm>
            <a:off x="639001" y="4113665"/>
            <a:ext cx="2531891" cy="202201"/>
            <a:chOff x="707633" y="705314"/>
            <a:chExt cx="2335294" cy="197603"/>
          </a:xfrm>
        </xdr:grpSpPr>
        <xdr:sp macro="" textlink="">
          <xdr:nvSpPr>
            <xdr:cNvPr id="222" name="Rounded Rectangle 33">
              <a:hlinkClick xmlns:r="http://schemas.openxmlformats.org/officeDocument/2006/relationships" r:id="rId13"/>
              <a:extLst>
                <a:ext uri="{FF2B5EF4-FFF2-40B4-BE49-F238E27FC236}">
                  <a16:creationId xmlns:a16="http://schemas.microsoft.com/office/drawing/2014/main" id="{1330D464-E509-4B8F-815D-6814EE1F03F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23" name="Round Same Side Corner Rectangle 212">
              <a:extLst>
                <a:ext uri="{FF2B5EF4-FFF2-40B4-BE49-F238E27FC236}">
                  <a16:creationId xmlns:a16="http://schemas.microsoft.com/office/drawing/2014/main" id="{E0AEA304-9B70-428F-BEDC-1F1AF71B4F5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6" name="Rounded Rectangle 33">
            <a:extLst>
              <a:ext uri="{FF2B5EF4-FFF2-40B4-BE49-F238E27FC236}">
                <a16:creationId xmlns:a16="http://schemas.microsoft.com/office/drawing/2014/main" id="{4B2A5244-15F8-4081-B55D-DBE6CA5EC2D1}"/>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67" name="Group 166">
            <a:extLst>
              <a:ext uri="{FF2B5EF4-FFF2-40B4-BE49-F238E27FC236}">
                <a16:creationId xmlns:a16="http://schemas.microsoft.com/office/drawing/2014/main" id="{2800E642-F5AD-4650-BA29-E1F17E964019}"/>
              </a:ext>
            </a:extLst>
          </xdr:cNvPr>
          <xdr:cNvGrpSpPr/>
        </xdr:nvGrpSpPr>
        <xdr:grpSpPr>
          <a:xfrm>
            <a:off x="634367" y="4643273"/>
            <a:ext cx="2531891" cy="202201"/>
            <a:chOff x="707633" y="705314"/>
            <a:chExt cx="2335294" cy="197603"/>
          </a:xfrm>
        </xdr:grpSpPr>
        <xdr:sp macro="" textlink="">
          <xdr:nvSpPr>
            <xdr:cNvPr id="220" name="Rounded Rectangle 33">
              <a:hlinkClick xmlns:r="http://schemas.openxmlformats.org/officeDocument/2006/relationships" r:id="rId14"/>
              <a:extLst>
                <a:ext uri="{FF2B5EF4-FFF2-40B4-BE49-F238E27FC236}">
                  <a16:creationId xmlns:a16="http://schemas.microsoft.com/office/drawing/2014/main" id="{78434F96-750B-4BA8-94AA-986E2DF996D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21" name="Round Same Side Corner Rectangle 212">
              <a:extLst>
                <a:ext uri="{FF2B5EF4-FFF2-40B4-BE49-F238E27FC236}">
                  <a16:creationId xmlns:a16="http://schemas.microsoft.com/office/drawing/2014/main" id="{3D84CD4C-E01E-42F0-8D06-8FFF92EFFB3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8" name="Group 167">
            <a:extLst>
              <a:ext uri="{FF2B5EF4-FFF2-40B4-BE49-F238E27FC236}">
                <a16:creationId xmlns:a16="http://schemas.microsoft.com/office/drawing/2014/main" id="{743F1246-8493-4AC8-A638-7BB2F04C5529}"/>
              </a:ext>
            </a:extLst>
          </xdr:cNvPr>
          <xdr:cNvGrpSpPr/>
        </xdr:nvGrpSpPr>
        <xdr:grpSpPr>
          <a:xfrm>
            <a:off x="634367" y="4913013"/>
            <a:ext cx="2531891" cy="202201"/>
            <a:chOff x="707633" y="705314"/>
            <a:chExt cx="2335294" cy="197603"/>
          </a:xfrm>
        </xdr:grpSpPr>
        <xdr:sp macro="" textlink="">
          <xdr:nvSpPr>
            <xdr:cNvPr id="218" name="Rounded Rectangle 33">
              <a:hlinkClick xmlns:r="http://schemas.openxmlformats.org/officeDocument/2006/relationships" r:id="rId15"/>
              <a:extLst>
                <a:ext uri="{FF2B5EF4-FFF2-40B4-BE49-F238E27FC236}">
                  <a16:creationId xmlns:a16="http://schemas.microsoft.com/office/drawing/2014/main" id="{1A3F80FB-5951-42B4-965C-B888C76F0F8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19" name="Round Same Side Corner Rectangle 212">
              <a:extLst>
                <a:ext uri="{FF2B5EF4-FFF2-40B4-BE49-F238E27FC236}">
                  <a16:creationId xmlns:a16="http://schemas.microsoft.com/office/drawing/2014/main" id="{A451D7DF-207D-4332-916B-AEBFA5A0CD5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9" name="Group 168">
            <a:extLst>
              <a:ext uri="{FF2B5EF4-FFF2-40B4-BE49-F238E27FC236}">
                <a16:creationId xmlns:a16="http://schemas.microsoft.com/office/drawing/2014/main" id="{3B296FD9-586D-415D-BB53-9101B3F1A858}"/>
              </a:ext>
            </a:extLst>
          </xdr:cNvPr>
          <xdr:cNvGrpSpPr/>
        </xdr:nvGrpSpPr>
        <xdr:grpSpPr>
          <a:xfrm>
            <a:off x="638306" y="5182753"/>
            <a:ext cx="2531891" cy="202201"/>
            <a:chOff x="707633" y="705314"/>
            <a:chExt cx="2335294" cy="197603"/>
          </a:xfrm>
        </xdr:grpSpPr>
        <xdr:sp macro="" textlink="">
          <xdr:nvSpPr>
            <xdr:cNvPr id="216" name="Rounded Rectangle 33">
              <a:hlinkClick xmlns:r="http://schemas.openxmlformats.org/officeDocument/2006/relationships" r:id="rId16"/>
              <a:extLst>
                <a:ext uri="{FF2B5EF4-FFF2-40B4-BE49-F238E27FC236}">
                  <a16:creationId xmlns:a16="http://schemas.microsoft.com/office/drawing/2014/main" id="{C370F377-7B33-42F7-9408-69C8F58167E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17" name="Round Same Side Corner Rectangle 212">
              <a:extLst>
                <a:ext uri="{FF2B5EF4-FFF2-40B4-BE49-F238E27FC236}">
                  <a16:creationId xmlns:a16="http://schemas.microsoft.com/office/drawing/2014/main" id="{60C304B8-793E-46DC-9351-CD11BBFBE63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0" name="Group 169">
            <a:extLst>
              <a:ext uri="{FF2B5EF4-FFF2-40B4-BE49-F238E27FC236}">
                <a16:creationId xmlns:a16="http://schemas.microsoft.com/office/drawing/2014/main" id="{E10DA262-1CA5-482D-93F1-358D75BBA132}"/>
              </a:ext>
            </a:extLst>
          </xdr:cNvPr>
          <xdr:cNvGrpSpPr/>
        </xdr:nvGrpSpPr>
        <xdr:grpSpPr>
          <a:xfrm>
            <a:off x="658349" y="2997071"/>
            <a:ext cx="2531891" cy="202201"/>
            <a:chOff x="707633" y="705314"/>
            <a:chExt cx="2335294" cy="197603"/>
          </a:xfrm>
        </xdr:grpSpPr>
        <xdr:sp macro="" textlink="">
          <xdr:nvSpPr>
            <xdr:cNvPr id="214" name="Rounded Rectangle 33">
              <a:hlinkClick xmlns:r="http://schemas.openxmlformats.org/officeDocument/2006/relationships" r:id="rId17"/>
              <a:extLst>
                <a:ext uri="{FF2B5EF4-FFF2-40B4-BE49-F238E27FC236}">
                  <a16:creationId xmlns:a16="http://schemas.microsoft.com/office/drawing/2014/main" id="{156FA8FB-8F09-49B7-A9BD-5C2BDD267B5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15" name="Round Same Side Corner Rectangle 212">
              <a:extLst>
                <a:ext uri="{FF2B5EF4-FFF2-40B4-BE49-F238E27FC236}">
                  <a16:creationId xmlns:a16="http://schemas.microsoft.com/office/drawing/2014/main" id="{844C06F1-49FA-4DD5-ACAE-763D30582DC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1" name="Rounded Rectangle 33">
            <a:extLst>
              <a:ext uri="{FF2B5EF4-FFF2-40B4-BE49-F238E27FC236}">
                <a16:creationId xmlns:a16="http://schemas.microsoft.com/office/drawing/2014/main" id="{2F810AB1-155A-4510-8941-DB77392BC948}"/>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72" name="Group 171">
            <a:extLst>
              <a:ext uri="{FF2B5EF4-FFF2-40B4-BE49-F238E27FC236}">
                <a16:creationId xmlns:a16="http://schemas.microsoft.com/office/drawing/2014/main" id="{482F0767-DFDD-44B0-A9CD-985862FDA769}"/>
              </a:ext>
            </a:extLst>
          </xdr:cNvPr>
          <xdr:cNvGrpSpPr/>
        </xdr:nvGrpSpPr>
        <xdr:grpSpPr>
          <a:xfrm>
            <a:off x="659464" y="3555368"/>
            <a:ext cx="2531891" cy="202201"/>
            <a:chOff x="707633" y="705314"/>
            <a:chExt cx="2335294" cy="197603"/>
          </a:xfrm>
        </xdr:grpSpPr>
        <xdr:sp macro="" textlink="">
          <xdr:nvSpPr>
            <xdr:cNvPr id="212" name="Rounded Rectangle 33">
              <a:hlinkClick xmlns:r="http://schemas.openxmlformats.org/officeDocument/2006/relationships" r:id="rId18"/>
              <a:extLst>
                <a:ext uri="{FF2B5EF4-FFF2-40B4-BE49-F238E27FC236}">
                  <a16:creationId xmlns:a16="http://schemas.microsoft.com/office/drawing/2014/main" id="{321F1294-AAFF-43DA-BB3F-39A0C52D3C4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13" name="Round Same Side Corner Rectangle 212">
              <a:extLst>
                <a:ext uri="{FF2B5EF4-FFF2-40B4-BE49-F238E27FC236}">
                  <a16:creationId xmlns:a16="http://schemas.microsoft.com/office/drawing/2014/main" id="{7DD0B344-D541-4E74-A6A1-CA0AA367354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3" name="Rounded Rectangle 33">
            <a:extLst>
              <a:ext uri="{FF2B5EF4-FFF2-40B4-BE49-F238E27FC236}">
                <a16:creationId xmlns:a16="http://schemas.microsoft.com/office/drawing/2014/main" id="{71EF44EF-EEBB-4C91-9783-460C8BE70D6B}"/>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74" name="Group 173">
            <a:extLst>
              <a:ext uri="{FF2B5EF4-FFF2-40B4-BE49-F238E27FC236}">
                <a16:creationId xmlns:a16="http://schemas.microsoft.com/office/drawing/2014/main" id="{DDEA2EB4-BBC3-442C-8674-2632FFB33E1F}"/>
              </a:ext>
            </a:extLst>
          </xdr:cNvPr>
          <xdr:cNvGrpSpPr/>
        </xdr:nvGrpSpPr>
        <xdr:grpSpPr>
          <a:xfrm>
            <a:off x="634367" y="5743319"/>
            <a:ext cx="2531891" cy="202201"/>
            <a:chOff x="707633" y="705314"/>
            <a:chExt cx="2335294" cy="197603"/>
          </a:xfrm>
        </xdr:grpSpPr>
        <xdr:sp macro="" textlink="">
          <xdr:nvSpPr>
            <xdr:cNvPr id="210" name="Rounded Rectangle 33">
              <a:hlinkClick xmlns:r="http://schemas.openxmlformats.org/officeDocument/2006/relationships" r:id="rId19"/>
              <a:extLst>
                <a:ext uri="{FF2B5EF4-FFF2-40B4-BE49-F238E27FC236}">
                  <a16:creationId xmlns:a16="http://schemas.microsoft.com/office/drawing/2014/main" id="{F4A497FE-D94E-4CA1-A8AA-ED568291C68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11" name="Round Same Side Corner Rectangle 212">
              <a:extLst>
                <a:ext uri="{FF2B5EF4-FFF2-40B4-BE49-F238E27FC236}">
                  <a16:creationId xmlns:a16="http://schemas.microsoft.com/office/drawing/2014/main" id="{273C11F9-1C2A-4C85-A937-AD970CB4B77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5" name="Group 174">
            <a:extLst>
              <a:ext uri="{FF2B5EF4-FFF2-40B4-BE49-F238E27FC236}">
                <a16:creationId xmlns:a16="http://schemas.microsoft.com/office/drawing/2014/main" id="{3C67976A-913F-4878-8392-EDDF019ED9D6}"/>
              </a:ext>
            </a:extLst>
          </xdr:cNvPr>
          <xdr:cNvGrpSpPr/>
        </xdr:nvGrpSpPr>
        <xdr:grpSpPr>
          <a:xfrm>
            <a:off x="634367" y="6013059"/>
            <a:ext cx="2531891" cy="202201"/>
            <a:chOff x="707633" y="705314"/>
            <a:chExt cx="2335294" cy="197603"/>
          </a:xfrm>
        </xdr:grpSpPr>
        <xdr:sp macro="" textlink="">
          <xdr:nvSpPr>
            <xdr:cNvPr id="208" name="Rounded Rectangle 33">
              <a:hlinkClick xmlns:r="http://schemas.openxmlformats.org/officeDocument/2006/relationships" r:id="rId20"/>
              <a:extLst>
                <a:ext uri="{FF2B5EF4-FFF2-40B4-BE49-F238E27FC236}">
                  <a16:creationId xmlns:a16="http://schemas.microsoft.com/office/drawing/2014/main" id="{9F7176D2-5CC4-4729-A9F0-8C0A8DEE02F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09" name="Round Same Side Corner Rectangle 212">
              <a:extLst>
                <a:ext uri="{FF2B5EF4-FFF2-40B4-BE49-F238E27FC236}">
                  <a16:creationId xmlns:a16="http://schemas.microsoft.com/office/drawing/2014/main" id="{259700E8-79B0-4288-935B-183937AAB90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6" name="Group 175">
            <a:extLst>
              <a:ext uri="{FF2B5EF4-FFF2-40B4-BE49-F238E27FC236}">
                <a16:creationId xmlns:a16="http://schemas.microsoft.com/office/drawing/2014/main" id="{9338E72D-206C-423B-9A73-FE24609CDD59}"/>
              </a:ext>
            </a:extLst>
          </xdr:cNvPr>
          <xdr:cNvGrpSpPr/>
        </xdr:nvGrpSpPr>
        <xdr:grpSpPr>
          <a:xfrm>
            <a:off x="634367" y="6282799"/>
            <a:ext cx="2531891" cy="202201"/>
            <a:chOff x="707633" y="705314"/>
            <a:chExt cx="2335294" cy="197603"/>
          </a:xfrm>
        </xdr:grpSpPr>
        <xdr:sp macro="" textlink="">
          <xdr:nvSpPr>
            <xdr:cNvPr id="206" name="Rounded Rectangle 33">
              <a:hlinkClick xmlns:r="http://schemas.openxmlformats.org/officeDocument/2006/relationships" r:id="rId21"/>
              <a:extLst>
                <a:ext uri="{FF2B5EF4-FFF2-40B4-BE49-F238E27FC236}">
                  <a16:creationId xmlns:a16="http://schemas.microsoft.com/office/drawing/2014/main" id="{F6875888-4BF0-4AAB-B214-57DFF247809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07" name="Round Same Side Corner Rectangle 212">
              <a:extLst>
                <a:ext uri="{FF2B5EF4-FFF2-40B4-BE49-F238E27FC236}">
                  <a16:creationId xmlns:a16="http://schemas.microsoft.com/office/drawing/2014/main" id="{0553A197-F611-4043-981C-66227A308BE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7" name="Group 176">
            <a:extLst>
              <a:ext uri="{FF2B5EF4-FFF2-40B4-BE49-F238E27FC236}">
                <a16:creationId xmlns:a16="http://schemas.microsoft.com/office/drawing/2014/main" id="{520FE8E8-E0A3-441C-8430-35F334A434DC}"/>
              </a:ext>
            </a:extLst>
          </xdr:cNvPr>
          <xdr:cNvGrpSpPr/>
        </xdr:nvGrpSpPr>
        <xdr:grpSpPr>
          <a:xfrm>
            <a:off x="634367" y="6552539"/>
            <a:ext cx="2531891" cy="202201"/>
            <a:chOff x="707633" y="705314"/>
            <a:chExt cx="2335294" cy="197603"/>
          </a:xfrm>
        </xdr:grpSpPr>
        <xdr:sp macro="" textlink="">
          <xdr:nvSpPr>
            <xdr:cNvPr id="204" name="Rounded Rectangle 33">
              <a:hlinkClick xmlns:r="http://schemas.openxmlformats.org/officeDocument/2006/relationships" r:id="rId22"/>
              <a:extLst>
                <a:ext uri="{FF2B5EF4-FFF2-40B4-BE49-F238E27FC236}">
                  <a16:creationId xmlns:a16="http://schemas.microsoft.com/office/drawing/2014/main" id="{2873B85C-FA44-4DAE-BD9D-AEA594E8DDA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05" name="Round Same Side Corner Rectangle 212">
              <a:extLst>
                <a:ext uri="{FF2B5EF4-FFF2-40B4-BE49-F238E27FC236}">
                  <a16:creationId xmlns:a16="http://schemas.microsoft.com/office/drawing/2014/main" id="{9E99AE9E-AA66-4AED-84AE-D6A0E8BC7F5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8" name="Group 177">
            <a:extLst>
              <a:ext uri="{FF2B5EF4-FFF2-40B4-BE49-F238E27FC236}">
                <a16:creationId xmlns:a16="http://schemas.microsoft.com/office/drawing/2014/main" id="{F47CACAE-7116-49C4-A8D1-01A0C5C360A7}"/>
              </a:ext>
            </a:extLst>
          </xdr:cNvPr>
          <xdr:cNvGrpSpPr/>
        </xdr:nvGrpSpPr>
        <xdr:grpSpPr>
          <a:xfrm>
            <a:off x="634367" y="6822279"/>
            <a:ext cx="2531891" cy="202201"/>
            <a:chOff x="707633" y="705314"/>
            <a:chExt cx="2335294" cy="197603"/>
          </a:xfrm>
        </xdr:grpSpPr>
        <xdr:sp macro="" textlink="">
          <xdr:nvSpPr>
            <xdr:cNvPr id="202" name="Rounded Rectangle 33">
              <a:hlinkClick xmlns:r="http://schemas.openxmlformats.org/officeDocument/2006/relationships" r:id="rId23"/>
              <a:extLst>
                <a:ext uri="{FF2B5EF4-FFF2-40B4-BE49-F238E27FC236}">
                  <a16:creationId xmlns:a16="http://schemas.microsoft.com/office/drawing/2014/main" id="{D352708C-9D31-470E-B1A7-0779E8EC001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03" name="Round Same Side Corner Rectangle 212">
              <a:extLst>
                <a:ext uri="{FF2B5EF4-FFF2-40B4-BE49-F238E27FC236}">
                  <a16:creationId xmlns:a16="http://schemas.microsoft.com/office/drawing/2014/main" id="{78D1DD07-450C-4B1F-96A2-F51BC8DAD21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9" name="Rounded Rectangle 33">
            <a:extLst>
              <a:ext uri="{FF2B5EF4-FFF2-40B4-BE49-F238E27FC236}">
                <a16:creationId xmlns:a16="http://schemas.microsoft.com/office/drawing/2014/main" id="{E5508AAB-3239-404F-8990-94BA79BC1686}"/>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80" name="Group 179">
            <a:extLst>
              <a:ext uri="{FF2B5EF4-FFF2-40B4-BE49-F238E27FC236}">
                <a16:creationId xmlns:a16="http://schemas.microsoft.com/office/drawing/2014/main" id="{2D055EFC-9970-44B5-A159-839F90AE44F9}"/>
              </a:ext>
            </a:extLst>
          </xdr:cNvPr>
          <xdr:cNvGrpSpPr/>
        </xdr:nvGrpSpPr>
        <xdr:grpSpPr>
          <a:xfrm>
            <a:off x="642225" y="7381865"/>
            <a:ext cx="2531891" cy="202201"/>
            <a:chOff x="707633" y="705314"/>
            <a:chExt cx="2335294" cy="197603"/>
          </a:xfrm>
        </xdr:grpSpPr>
        <xdr:sp macro="" textlink="">
          <xdr:nvSpPr>
            <xdr:cNvPr id="200" name="Rounded Rectangle 33">
              <a:hlinkClick xmlns:r="http://schemas.openxmlformats.org/officeDocument/2006/relationships" r:id="rId24"/>
              <a:extLst>
                <a:ext uri="{FF2B5EF4-FFF2-40B4-BE49-F238E27FC236}">
                  <a16:creationId xmlns:a16="http://schemas.microsoft.com/office/drawing/2014/main" id="{618A1482-2579-40A2-A982-F117C937FBB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01" name="Round Same Side Corner Rectangle 212">
              <a:extLst>
                <a:ext uri="{FF2B5EF4-FFF2-40B4-BE49-F238E27FC236}">
                  <a16:creationId xmlns:a16="http://schemas.microsoft.com/office/drawing/2014/main" id="{902970D7-9F17-4657-AF93-7D7E4B6A301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1" name="Group 180">
            <a:extLst>
              <a:ext uri="{FF2B5EF4-FFF2-40B4-BE49-F238E27FC236}">
                <a16:creationId xmlns:a16="http://schemas.microsoft.com/office/drawing/2014/main" id="{191BBB1E-6F7B-45F8-A155-16969A10615C}"/>
              </a:ext>
            </a:extLst>
          </xdr:cNvPr>
          <xdr:cNvGrpSpPr/>
        </xdr:nvGrpSpPr>
        <xdr:grpSpPr>
          <a:xfrm>
            <a:off x="642225" y="7651605"/>
            <a:ext cx="2531891" cy="202201"/>
            <a:chOff x="707633" y="705314"/>
            <a:chExt cx="2335294" cy="197603"/>
          </a:xfrm>
        </xdr:grpSpPr>
        <xdr:sp macro="" textlink="">
          <xdr:nvSpPr>
            <xdr:cNvPr id="198" name="Rounded Rectangle 33">
              <a:hlinkClick xmlns:r="http://schemas.openxmlformats.org/officeDocument/2006/relationships" r:id="rId25"/>
              <a:extLst>
                <a:ext uri="{FF2B5EF4-FFF2-40B4-BE49-F238E27FC236}">
                  <a16:creationId xmlns:a16="http://schemas.microsoft.com/office/drawing/2014/main" id="{24003433-C47D-49C6-92C6-ED4BCB9CA40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199" name="Round Same Side Corner Rectangle 212">
              <a:extLst>
                <a:ext uri="{FF2B5EF4-FFF2-40B4-BE49-F238E27FC236}">
                  <a16:creationId xmlns:a16="http://schemas.microsoft.com/office/drawing/2014/main" id="{66AD076B-91E0-4B29-8C5C-4F8A14D0FF6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2" name="Group 181">
            <a:extLst>
              <a:ext uri="{FF2B5EF4-FFF2-40B4-BE49-F238E27FC236}">
                <a16:creationId xmlns:a16="http://schemas.microsoft.com/office/drawing/2014/main" id="{D89C6AC1-02A2-4E27-AFFF-9E1F62C61C0F}"/>
              </a:ext>
            </a:extLst>
          </xdr:cNvPr>
          <xdr:cNvGrpSpPr/>
        </xdr:nvGrpSpPr>
        <xdr:grpSpPr>
          <a:xfrm>
            <a:off x="634367" y="7921345"/>
            <a:ext cx="2531891" cy="202201"/>
            <a:chOff x="707633" y="705314"/>
            <a:chExt cx="2335294" cy="197603"/>
          </a:xfrm>
        </xdr:grpSpPr>
        <xdr:sp macro="" textlink="">
          <xdr:nvSpPr>
            <xdr:cNvPr id="196" name="Rounded Rectangle 33">
              <a:hlinkClick xmlns:r="http://schemas.openxmlformats.org/officeDocument/2006/relationships" r:id="rId26"/>
              <a:extLst>
                <a:ext uri="{FF2B5EF4-FFF2-40B4-BE49-F238E27FC236}">
                  <a16:creationId xmlns:a16="http://schemas.microsoft.com/office/drawing/2014/main" id="{02FB2C45-6B71-431F-B76B-F5256A692E4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197" name="Round Same Side Corner Rectangle 212">
              <a:extLst>
                <a:ext uri="{FF2B5EF4-FFF2-40B4-BE49-F238E27FC236}">
                  <a16:creationId xmlns:a16="http://schemas.microsoft.com/office/drawing/2014/main" id="{0AF7733E-37B1-4967-91F9-D4127A3F54A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3" name="Rounded Rectangle 33">
            <a:extLst>
              <a:ext uri="{FF2B5EF4-FFF2-40B4-BE49-F238E27FC236}">
                <a16:creationId xmlns:a16="http://schemas.microsoft.com/office/drawing/2014/main" id="{355A5ABF-4531-440A-AC00-7F0253A28F4D}"/>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84" name="Group 183">
            <a:extLst>
              <a:ext uri="{FF2B5EF4-FFF2-40B4-BE49-F238E27FC236}">
                <a16:creationId xmlns:a16="http://schemas.microsoft.com/office/drawing/2014/main" id="{7CF973E7-1DF3-416C-BEF7-6E604E196920}"/>
              </a:ext>
            </a:extLst>
          </xdr:cNvPr>
          <xdr:cNvGrpSpPr/>
        </xdr:nvGrpSpPr>
        <xdr:grpSpPr>
          <a:xfrm>
            <a:off x="634367" y="8500492"/>
            <a:ext cx="2531891" cy="202201"/>
            <a:chOff x="707633" y="705314"/>
            <a:chExt cx="2335294" cy="197603"/>
          </a:xfrm>
        </xdr:grpSpPr>
        <xdr:sp macro="" textlink="">
          <xdr:nvSpPr>
            <xdr:cNvPr id="194" name="Rounded Rectangle 33">
              <a:hlinkClick xmlns:r="http://schemas.openxmlformats.org/officeDocument/2006/relationships" r:id="rId27"/>
              <a:extLst>
                <a:ext uri="{FF2B5EF4-FFF2-40B4-BE49-F238E27FC236}">
                  <a16:creationId xmlns:a16="http://schemas.microsoft.com/office/drawing/2014/main" id="{42117FE6-0518-4D14-9AB9-22A8EA347DF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195" name="Round Same Side Corner Rectangle 212">
              <a:extLst>
                <a:ext uri="{FF2B5EF4-FFF2-40B4-BE49-F238E27FC236}">
                  <a16:creationId xmlns:a16="http://schemas.microsoft.com/office/drawing/2014/main" id="{2605CB84-C768-4132-A0E8-7D3EB32915E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5" name="Group 184">
            <a:extLst>
              <a:ext uri="{FF2B5EF4-FFF2-40B4-BE49-F238E27FC236}">
                <a16:creationId xmlns:a16="http://schemas.microsoft.com/office/drawing/2014/main" id="{D7388774-F018-41D7-B9E6-93F2E135A672}"/>
              </a:ext>
            </a:extLst>
          </xdr:cNvPr>
          <xdr:cNvGrpSpPr/>
        </xdr:nvGrpSpPr>
        <xdr:grpSpPr>
          <a:xfrm>
            <a:off x="634367" y="8770227"/>
            <a:ext cx="2531891" cy="202201"/>
            <a:chOff x="707633" y="705314"/>
            <a:chExt cx="2335294" cy="197603"/>
          </a:xfrm>
        </xdr:grpSpPr>
        <xdr:sp macro="" textlink="">
          <xdr:nvSpPr>
            <xdr:cNvPr id="192" name="Rounded Rectangle 33">
              <a:hlinkClick xmlns:r="http://schemas.openxmlformats.org/officeDocument/2006/relationships" r:id="rId28"/>
              <a:extLst>
                <a:ext uri="{FF2B5EF4-FFF2-40B4-BE49-F238E27FC236}">
                  <a16:creationId xmlns:a16="http://schemas.microsoft.com/office/drawing/2014/main" id="{7D65431D-375C-42B0-A50B-3CD221D5E5E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193" name="Round Same Side Corner Rectangle 212">
              <a:extLst>
                <a:ext uri="{FF2B5EF4-FFF2-40B4-BE49-F238E27FC236}">
                  <a16:creationId xmlns:a16="http://schemas.microsoft.com/office/drawing/2014/main" id="{6D070F4E-0081-489F-80FF-830659E2717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6" name="Group 185">
            <a:extLst>
              <a:ext uri="{FF2B5EF4-FFF2-40B4-BE49-F238E27FC236}">
                <a16:creationId xmlns:a16="http://schemas.microsoft.com/office/drawing/2014/main" id="{5498CD30-F598-4227-B84D-89D8E680905A}"/>
              </a:ext>
            </a:extLst>
          </xdr:cNvPr>
          <xdr:cNvGrpSpPr/>
        </xdr:nvGrpSpPr>
        <xdr:grpSpPr>
          <a:xfrm>
            <a:off x="658349" y="237995"/>
            <a:ext cx="2531891" cy="202201"/>
            <a:chOff x="707633" y="705314"/>
            <a:chExt cx="2335294" cy="197603"/>
          </a:xfrm>
        </xdr:grpSpPr>
        <xdr:sp macro="" textlink="">
          <xdr:nvSpPr>
            <xdr:cNvPr id="190" name="Rounded Rectangle 33">
              <a:hlinkClick xmlns:r="http://schemas.openxmlformats.org/officeDocument/2006/relationships" r:id="rId29"/>
              <a:extLst>
                <a:ext uri="{FF2B5EF4-FFF2-40B4-BE49-F238E27FC236}">
                  <a16:creationId xmlns:a16="http://schemas.microsoft.com/office/drawing/2014/main" id="{77301003-7123-43E2-A9F5-72970C37717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191" name="Round Same Side Corner Rectangle 212">
              <a:extLst>
                <a:ext uri="{FF2B5EF4-FFF2-40B4-BE49-F238E27FC236}">
                  <a16:creationId xmlns:a16="http://schemas.microsoft.com/office/drawing/2014/main" id="{1FD920CE-D950-4700-A422-D1727788883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7" name="Group 186">
            <a:extLst>
              <a:ext uri="{FF2B5EF4-FFF2-40B4-BE49-F238E27FC236}">
                <a16:creationId xmlns:a16="http://schemas.microsoft.com/office/drawing/2014/main" id="{B327B414-9D4F-4851-B20F-8F63179EEE39}"/>
              </a:ext>
            </a:extLst>
          </xdr:cNvPr>
          <xdr:cNvGrpSpPr/>
        </xdr:nvGrpSpPr>
        <xdr:grpSpPr>
          <a:xfrm>
            <a:off x="658349" y="507735"/>
            <a:ext cx="2531891" cy="202201"/>
            <a:chOff x="707633" y="705314"/>
            <a:chExt cx="2335294" cy="197603"/>
          </a:xfrm>
        </xdr:grpSpPr>
        <xdr:sp macro="" textlink="">
          <xdr:nvSpPr>
            <xdr:cNvPr id="188" name="Rounded Rectangle 33">
              <a:hlinkClick xmlns:r="http://schemas.openxmlformats.org/officeDocument/2006/relationships" r:id="rId30"/>
              <a:extLst>
                <a:ext uri="{FF2B5EF4-FFF2-40B4-BE49-F238E27FC236}">
                  <a16:creationId xmlns:a16="http://schemas.microsoft.com/office/drawing/2014/main" id="{33A31698-06C6-4D73-A95F-8B103B1783F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89" name="Round Same Side Corner Rectangle 212">
              <a:extLst>
                <a:ext uri="{FF2B5EF4-FFF2-40B4-BE49-F238E27FC236}">
                  <a16:creationId xmlns:a16="http://schemas.microsoft.com/office/drawing/2014/main" id="{777BB715-ED01-48E2-B885-30A99B83505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1592374</xdr:colOff>
      <xdr:row>4</xdr:row>
      <xdr:rowOff>31446</xdr:rowOff>
    </xdr:from>
    <xdr:to>
      <xdr:col>8</xdr:col>
      <xdr:colOff>2134914</xdr:colOff>
      <xdr:row>6</xdr:row>
      <xdr:rowOff>136744</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5138" y="206937"/>
          <a:ext cx="542540" cy="535250"/>
        </a:xfrm>
        <a:prstGeom prst="rect">
          <a:avLst/>
        </a:prstGeom>
      </xdr:spPr>
    </xdr:pic>
    <xdr:clientData/>
  </xdr:twoCellAnchor>
  <xdr:twoCellAnchor editAs="oneCell">
    <xdr:from>
      <xdr:col>8</xdr:col>
      <xdr:colOff>2157294</xdr:colOff>
      <xdr:row>4</xdr:row>
      <xdr:rowOff>42760</xdr:rowOff>
    </xdr:from>
    <xdr:to>
      <xdr:col>8</xdr:col>
      <xdr:colOff>2687134</xdr:colOff>
      <xdr:row>6</xdr:row>
      <xdr:rowOff>172188</xdr:rowOff>
    </xdr:to>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4029" t="15395" r="29792" b="8357"/>
        <a:stretch/>
      </xdr:blipFill>
      <xdr:spPr bwMode="auto">
        <a:xfrm>
          <a:off x="9260058" y="218251"/>
          <a:ext cx="534920" cy="540330"/>
        </a:xfrm>
        <a:prstGeom prst="rect">
          <a:avLst/>
        </a:prstGeom>
        <a:ln>
          <a:noFill/>
        </a:ln>
        <a:extLst>
          <a:ext uri="{53640926-AAD7-44D8-BBD7-CCE9431645EC}">
            <a14:shadowObscured xmlns:a14="http://schemas.microsoft.com/office/drawing/2010/main"/>
          </a:ext>
        </a:extLst>
      </xdr:spPr>
    </xdr:pic>
    <xdr:clientData/>
  </xdr:twoCellAnchor>
  <xdr:twoCellAnchor>
    <xdr:from>
      <xdr:col>12</xdr:col>
      <xdr:colOff>892630</xdr:colOff>
      <xdr:row>1</xdr:row>
      <xdr:rowOff>130629</xdr:rowOff>
    </xdr:from>
    <xdr:to>
      <xdr:col>15</xdr:col>
      <xdr:colOff>3714</xdr:colOff>
      <xdr:row>2</xdr:row>
      <xdr:rowOff>166216</xdr:rowOff>
    </xdr:to>
    <xdr:sp macro="" textlink="">
      <xdr:nvSpPr>
        <xdr:cNvPr id="456" name="Rounded Rectangle 14">
          <a:hlinkClick xmlns:r="http://schemas.openxmlformats.org/officeDocument/2006/relationships" r:id="rId3"/>
          <a:extLst>
            <a:ext uri="{FF2B5EF4-FFF2-40B4-BE49-F238E27FC236}">
              <a16:creationId xmlns:a16="http://schemas.microsoft.com/office/drawing/2014/main" id="{49084758-4AE1-4B20-91A0-557A32DC62D5}"/>
            </a:ext>
          </a:extLst>
        </xdr:cNvPr>
        <xdr:cNvSpPr/>
      </xdr:nvSpPr>
      <xdr:spPr bwMode="auto">
        <a:xfrm>
          <a:off x="16840201" y="304800"/>
          <a:ext cx="2344142"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editAs="oneCell">
    <xdr:from>
      <xdr:col>0</xdr:col>
      <xdr:colOff>250372</xdr:colOff>
      <xdr:row>0</xdr:row>
      <xdr:rowOff>97971</xdr:rowOff>
    </xdr:from>
    <xdr:to>
      <xdr:col>4</xdr:col>
      <xdr:colOff>363435</xdr:colOff>
      <xdr:row>3</xdr:row>
      <xdr:rowOff>98243</xdr:rowOff>
    </xdr:to>
    <xdr:pic>
      <xdr:nvPicPr>
        <xdr:cNvPr id="458" name="Picture 231">
          <a:hlinkClick xmlns:r="http://schemas.openxmlformats.org/officeDocument/2006/relationships" r:id="rId4"/>
          <a:extLst>
            <a:ext uri="{FF2B5EF4-FFF2-40B4-BE49-F238E27FC236}">
              <a16:creationId xmlns:a16="http://schemas.microsoft.com/office/drawing/2014/main" id="{B44440AB-9826-4279-8DDC-BF9517E59720}"/>
            </a:ext>
          </a:extLst>
        </xdr:cNvPr>
        <xdr:cNvPicPr>
          <a:picLocks noChangeAspect="1"/>
        </xdr:cNvPicPr>
      </xdr:nvPicPr>
      <xdr:blipFill>
        <a:blip xmlns:r="http://schemas.openxmlformats.org/officeDocument/2006/relationships" r:embed="rId5"/>
        <a:stretch>
          <a:fillRect/>
        </a:stretch>
      </xdr:blipFill>
      <xdr:spPr>
        <a:xfrm>
          <a:off x="250372" y="97971"/>
          <a:ext cx="2434623" cy="524782"/>
        </a:xfrm>
        <a:prstGeom prst="rect">
          <a:avLst/>
        </a:prstGeom>
      </xdr:spPr>
    </xdr:pic>
    <xdr:clientData/>
  </xdr:twoCellAnchor>
  <xdr:twoCellAnchor>
    <xdr:from>
      <xdr:col>0</xdr:col>
      <xdr:colOff>87086</xdr:colOff>
      <xdr:row>8</xdr:row>
      <xdr:rowOff>43542</xdr:rowOff>
    </xdr:from>
    <xdr:to>
      <xdr:col>5</xdr:col>
      <xdr:colOff>251641</xdr:colOff>
      <xdr:row>32</xdr:row>
      <xdr:rowOff>1689280</xdr:rowOff>
    </xdr:to>
    <xdr:grpSp>
      <xdr:nvGrpSpPr>
        <xdr:cNvPr id="162" name="Group 161">
          <a:extLst>
            <a:ext uri="{FF2B5EF4-FFF2-40B4-BE49-F238E27FC236}">
              <a16:creationId xmlns:a16="http://schemas.microsoft.com/office/drawing/2014/main" id="{8FFC4D60-3674-48A9-A240-EC77A7011BA9}"/>
            </a:ext>
          </a:extLst>
        </xdr:cNvPr>
        <xdr:cNvGrpSpPr/>
      </xdr:nvGrpSpPr>
      <xdr:grpSpPr>
        <a:xfrm>
          <a:off x="89626" y="1536155"/>
          <a:ext cx="3174818" cy="8875122"/>
          <a:chOff x="478366" y="237995"/>
          <a:chExt cx="2951083" cy="8734433"/>
        </a:xfrm>
      </xdr:grpSpPr>
      <xdr:grpSp>
        <xdr:nvGrpSpPr>
          <xdr:cNvPr id="163" name="Group 162">
            <a:extLst>
              <a:ext uri="{FF2B5EF4-FFF2-40B4-BE49-F238E27FC236}">
                <a16:creationId xmlns:a16="http://schemas.microsoft.com/office/drawing/2014/main" id="{04BD8CC3-F2D7-471E-90BA-E9EEB321192C}"/>
              </a:ext>
            </a:extLst>
          </xdr:cNvPr>
          <xdr:cNvGrpSpPr/>
        </xdr:nvGrpSpPr>
        <xdr:grpSpPr>
          <a:xfrm>
            <a:off x="658349" y="1069224"/>
            <a:ext cx="2531891" cy="202201"/>
            <a:chOff x="707633" y="705314"/>
            <a:chExt cx="2335294" cy="197603"/>
          </a:xfrm>
        </xdr:grpSpPr>
        <xdr:sp macro="" textlink="">
          <xdr:nvSpPr>
            <xdr:cNvPr id="241" name="Rounded Rectangle 33">
              <a:hlinkClick xmlns:r="http://schemas.openxmlformats.org/officeDocument/2006/relationships" r:id="rId6"/>
              <a:extLst>
                <a:ext uri="{FF2B5EF4-FFF2-40B4-BE49-F238E27FC236}">
                  <a16:creationId xmlns:a16="http://schemas.microsoft.com/office/drawing/2014/main" id="{D67216AA-1AAA-4A2F-B2BB-87383555F4A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2" name="Round Same Side Corner Rectangle 212">
              <a:extLst>
                <a:ext uri="{FF2B5EF4-FFF2-40B4-BE49-F238E27FC236}">
                  <a16:creationId xmlns:a16="http://schemas.microsoft.com/office/drawing/2014/main" id="{2F6E4E66-D11D-4D09-BC67-534F35AE230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4" name="Group 163">
            <a:extLst>
              <a:ext uri="{FF2B5EF4-FFF2-40B4-BE49-F238E27FC236}">
                <a16:creationId xmlns:a16="http://schemas.microsoft.com/office/drawing/2014/main" id="{F279CF6B-E192-4727-89C6-6D9F0F03DDAB}"/>
              </a:ext>
            </a:extLst>
          </xdr:cNvPr>
          <xdr:cNvGrpSpPr/>
        </xdr:nvGrpSpPr>
        <xdr:grpSpPr>
          <a:xfrm>
            <a:off x="658349" y="1338964"/>
            <a:ext cx="2531891" cy="202201"/>
            <a:chOff x="707633" y="705314"/>
            <a:chExt cx="2335294" cy="197603"/>
          </a:xfrm>
        </xdr:grpSpPr>
        <xdr:sp macro="" textlink="">
          <xdr:nvSpPr>
            <xdr:cNvPr id="239" name="Rounded Rectangle 33">
              <a:hlinkClick xmlns:r="http://schemas.openxmlformats.org/officeDocument/2006/relationships" r:id="rId7"/>
              <a:extLst>
                <a:ext uri="{FF2B5EF4-FFF2-40B4-BE49-F238E27FC236}">
                  <a16:creationId xmlns:a16="http://schemas.microsoft.com/office/drawing/2014/main" id="{65E7AA97-C1FF-4A51-B961-F7FDF2CCF7F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0" name="Round Same Side Corner Rectangle 212">
              <a:extLst>
                <a:ext uri="{FF2B5EF4-FFF2-40B4-BE49-F238E27FC236}">
                  <a16:creationId xmlns:a16="http://schemas.microsoft.com/office/drawing/2014/main" id="{46DB2431-B78C-4D76-B00E-3CD0101E7E4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5" name="Group 164">
            <a:extLst>
              <a:ext uri="{FF2B5EF4-FFF2-40B4-BE49-F238E27FC236}">
                <a16:creationId xmlns:a16="http://schemas.microsoft.com/office/drawing/2014/main" id="{6F882250-D144-4C40-B2A6-356423B39BD2}"/>
              </a:ext>
            </a:extLst>
          </xdr:cNvPr>
          <xdr:cNvGrpSpPr/>
        </xdr:nvGrpSpPr>
        <xdr:grpSpPr>
          <a:xfrm>
            <a:off x="658349" y="1608704"/>
            <a:ext cx="2531891" cy="202201"/>
            <a:chOff x="707633" y="705314"/>
            <a:chExt cx="2335294" cy="197603"/>
          </a:xfrm>
        </xdr:grpSpPr>
        <xdr:sp macro="" textlink="">
          <xdr:nvSpPr>
            <xdr:cNvPr id="237" name="Rounded Rectangle 33">
              <a:hlinkClick xmlns:r="http://schemas.openxmlformats.org/officeDocument/2006/relationships" r:id="rId8"/>
              <a:extLst>
                <a:ext uri="{FF2B5EF4-FFF2-40B4-BE49-F238E27FC236}">
                  <a16:creationId xmlns:a16="http://schemas.microsoft.com/office/drawing/2014/main" id="{06F818E6-3439-4FF4-900A-48D16688FF4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38" name="Round Same Side Corner Rectangle 212">
              <a:extLst>
                <a:ext uri="{FF2B5EF4-FFF2-40B4-BE49-F238E27FC236}">
                  <a16:creationId xmlns:a16="http://schemas.microsoft.com/office/drawing/2014/main" id="{11E37AA2-78C6-4589-AC93-E3EE0188D90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6" name="Group 165">
            <a:extLst>
              <a:ext uri="{FF2B5EF4-FFF2-40B4-BE49-F238E27FC236}">
                <a16:creationId xmlns:a16="http://schemas.microsoft.com/office/drawing/2014/main" id="{EB730988-7FD9-4E8A-858A-7D2B65B3D45D}"/>
              </a:ext>
            </a:extLst>
          </xdr:cNvPr>
          <xdr:cNvGrpSpPr/>
        </xdr:nvGrpSpPr>
        <xdr:grpSpPr>
          <a:xfrm>
            <a:off x="658349" y="1878444"/>
            <a:ext cx="2531891" cy="202201"/>
            <a:chOff x="707633" y="705314"/>
            <a:chExt cx="2335294" cy="197603"/>
          </a:xfrm>
        </xdr:grpSpPr>
        <xdr:sp macro="" textlink="">
          <xdr:nvSpPr>
            <xdr:cNvPr id="235" name="Rounded Rectangle 33">
              <a:hlinkClick xmlns:r="http://schemas.openxmlformats.org/officeDocument/2006/relationships" r:id="rId9"/>
              <a:extLst>
                <a:ext uri="{FF2B5EF4-FFF2-40B4-BE49-F238E27FC236}">
                  <a16:creationId xmlns:a16="http://schemas.microsoft.com/office/drawing/2014/main" id="{A4CB06EB-44DE-42E9-93EA-FDDC02603BA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36" name="Round Same Side Corner Rectangle 212">
              <a:extLst>
                <a:ext uri="{FF2B5EF4-FFF2-40B4-BE49-F238E27FC236}">
                  <a16:creationId xmlns:a16="http://schemas.microsoft.com/office/drawing/2014/main" id="{D57F8852-4BD5-4C3D-95F4-CCD16277999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7" name="Rounded Rectangle 33">
            <a:extLst>
              <a:ext uri="{FF2B5EF4-FFF2-40B4-BE49-F238E27FC236}">
                <a16:creationId xmlns:a16="http://schemas.microsoft.com/office/drawing/2014/main" id="{6E14891C-D18E-4038-B417-1B72955F89FA}"/>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68" name="Rounded Rectangle 33">
            <a:extLst>
              <a:ext uri="{FF2B5EF4-FFF2-40B4-BE49-F238E27FC236}">
                <a16:creationId xmlns:a16="http://schemas.microsoft.com/office/drawing/2014/main" id="{2C3FA5F2-8EAC-4A26-90F4-911786555908}"/>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69" name="Group 168">
            <a:extLst>
              <a:ext uri="{FF2B5EF4-FFF2-40B4-BE49-F238E27FC236}">
                <a16:creationId xmlns:a16="http://schemas.microsoft.com/office/drawing/2014/main" id="{259D4B9B-AE19-4789-B0E3-0A0DBCCBD708}"/>
              </a:ext>
            </a:extLst>
          </xdr:cNvPr>
          <xdr:cNvGrpSpPr/>
        </xdr:nvGrpSpPr>
        <xdr:grpSpPr>
          <a:xfrm>
            <a:off x="658349" y="2457591"/>
            <a:ext cx="2531891" cy="202201"/>
            <a:chOff x="707633" y="705314"/>
            <a:chExt cx="2335294" cy="197603"/>
          </a:xfrm>
        </xdr:grpSpPr>
        <xdr:sp macro="" textlink="">
          <xdr:nvSpPr>
            <xdr:cNvPr id="233" name="Rounded Rectangle 33">
              <a:hlinkClick xmlns:r="http://schemas.openxmlformats.org/officeDocument/2006/relationships" r:id="rId10"/>
              <a:extLst>
                <a:ext uri="{FF2B5EF4-FFF2-40B4-BE49-F238E27FC236}">
                  <a16:creationId xmlns:a16="http://schemas.microsoft.com/office/drawing/2014/main" id="{8DBB95AA-C74F-4966-A76A-D89C89B2BA2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4" name="Round Same Side Corner Rectangle 212">
              <a:extLst>
                <a:ext uri="{FF2B5EF4-FFF2-40B4-BE49-F238E27FC236}">
                  <a16:creationId xmlns:a16="http://schemas.microsoft.com/office/drawing/2014/main" id="{EECD0DFD-C88D-452E-994E-F405115C72A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0" name="Group 169">
            <a:extLst>
              <a:ext uri="{FF2B5EF4-FFF2-40B4-BE49-F238E27FC236}">
                <a16:creationId xmlns:a16="http://schemas.microsoft.com/office/drawing/2014/main" id="{4BC626D5-2066-4CF7-B41F-751D82F4E3EF}"/>
              </a:ext>
            </a:extLst>
          </xdr:cNvPr>
          <xdr:cNvGrpSpPr/>
        </xdr:nvGrpSpPr>
        <xdr:grpSpPr>
          <a:xfrm>
            <a:off x="658349" y="2727331"/>
            <a:ext cx="2531891" cy="202201"/>
            <a:chOff x="707633" y="705314"/>
            <a:chExt cx="2335294" cy="197603"/>
          </a:xfrm>
        </xdr:grpSpPr>
        <xdr:sp macro="" textlink="">
          <xdr:nvSpPr>
            <xdr:cNvPr id="231" name="Rounded Rectangle 33">
              <a:hlinkClick xmlns:r="http://schemas.openxmlformats.org/officeDocument/2006/relationships" r:id="rId11"/>
              <a:extLst>
                <a:ext uri="{FF2B5EF4-FFF2-40B4-BE49-F238E27FC236}">
                  <a16:creationId xmlns:a16="http://schemas.microsoft.com/office/drawing/2014/main" id="{966790C8-C817-4B83-93BE-08327357C1E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2" name="Round Same Side Corner Rectangle 212">
              <a:extLst>
                <a:ext uri="{FF2B5EF4-FFF2-40B4-BE49-F238E27FC236}">
                  <a16:creationId xmlns:a16="http://schemas.microsoft.com/office/drawing/2014/main" id="{F574C612-948C-4078-88F8-2B9896CB075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1" name="Rounded Rectangle 33">
            <a:extLst>
              <a:ext uri="{FF2B5EF4-FFF2-40B4-BE49-F238E27FC236}">
                <a16:creationId xmlns:a16="http://schemas.microsoft.com/office/drawing/2014/main" id="{70DE6B63-4469-4C12-BB94-B7D6E143B2A6}"/>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2" name="Group 171">
            <a:extLst>
              <a:ext uri="{FF2B5EF4-FFF2-40B4-BE49-F238E27FC236}">
                <a16:creationId xmlns:a16="http://schemas.microsoft.com/office/drawing/2014/main" id="{DFB4B77E-3F0D-4E32-B09B-C3B1A44E0363}"/>
              </a:ext>
            </a:extLst>
          </xdr:cNvPr>
          <xdr:cNvGrpSpPr/>
        </xdr:nvGrpSpPr>
        <xdr:grpSpPr>
          <a:xfrm>
            <a:off x="639001" y="4113665"/>
            <a:ext cx="2531891" cy="202201"/>
            <a:chOff x="707633" y="705314"/>
            <a:chExt cx="2335294" cy="197603"/>
          </a:xfrm>
        </xdr:grpSpPr>
        <xdr:sp macro="" textlink="">
          <xdr:nvSpPr>
            <xdr:cNvPr id="229" name="Rounded Rectangle 33">
              <a:hlinkClick xmlns:r="http://schemas.openxmlformats.org/officeDocument/2006/relationships" r:id="rId12"/>
              <a:extLst>
                <a:ext uri="{FF2B5EF4-FFF2-40B4-BE49-F238E27FC236}">
                  <a16:creationId xmlns:a16="http://schemas.microsoft.com/office/drawing/2014/main" id="{492172AA-FC5C-4D13-A53A-ACA22AA1AF0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0" name="Round Same Side Corner Rectangle 212">
              <a:extLst>
                <a:ext uri="{FF2B5EF4-FFF2-40B4-BE49-F238E27FC236}">
                  <a16:creationId xmlns:a16="http://schemas.microsoft.com/office/drawing/2014/main" id="{C965F4AE-43B4-44C7-BD28-BDA853ABE17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3" name="Rounded Rectangle 33">
            <a:extLst>
              <a:ext uri="{FF2B5EF4-FFF2-40B4-BE49-F238E27FC236}">
                <a16:creationId xmlns:a16="http://schemas.microsoft.com/office/drawing/2014/main" id="{F52A5BAC-2838-44F7-901B-E9327132D797}"/>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4" name="Group 173">
            <a:extLst>
              <a:ext uri="{FF2B5EF4-FFF2-40B4-BE49-F238E27FC236}">
                <a16:creationId xmlns:a16="http://schemas.microsoft.com/office/drawing/2014/main" id="{E0A83F63-3D64-4B7F-A4B5-A4F1F9EEEFA0}"/>
              </a:ext>
            </a:extLst>
          </xdr:cNvPr>
          <xdr:cNvGrpSpPr/>
        </xdr:nvGrpSpPr>
        <xdr:grpSpPr>
          <a:xfrm>
            <a:off x="634367" y="4643273"/>
            <a:ext cx="2531891" cy="202201"/>
            <a:chOff x="707633" y="705314"/>
            <a:chExt cx="2335294" cy="197603"/>
          </a:xfrm>
        </xdr:grpSpPr>
        <xdr:sp macro="" textlink="">
          <xdr:nvSpPr>
            <xdr:cNvPr id="227" name="Rounded Rectangle 33">
              <a:hlinkClick xmlns:r="http://schemas.openxmlformats.org/officeDocument/2006/relationships" r:id="rId13"/>
              <a:extLst>
                <a:ext uri="{FF2B5EF4-FFF2-40B4-BE49-F238E27FC236}">
                  <a16:creationId xmlns:a16="http://schemas.microsoft.com/office/drawing/2014/main" id="{C16A58CA-5249-4A82-AADF-7161C93122E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28" name="Round Same Side Corner Rectangle 212">
              <a:extLst>
                <a:ext uri="{FF2B5EF4-FFF2-40B4-BE49-F238E27FC236}">
                  <a16:creationId xmlns:a16="http://schemas.microsoft.com/office/drawing/2014/main" id="{0A051229-FB0C-4B66-90E5-7E60BE34513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5" name="Group 174">
            <a:extLst>
              <a:ext uri="{FF2B5EF4-FFF2-40B4-BE49-F238E27FC236}">
                <a16:creationId xmlns:a16="http://schemas.microsoft.com/office/drawing/2014/main" id="{3C6AA1CB-D492-45EB-A962-8EDE2B01F98B}"/>
              </a:ext>
            </a:extLst>
          </xdr:cNvPr>
          <xdr:cNvGrpSpPr/>
        </xdr:nvGrpSpPr>
        <xdr:grpSpPr>
          <a:xfrm>
            <a:off x="634367" y="4913013"/>
            <a:ext cx="2531891" cy="202201"/>
            <a:chOff x="707633" y="705314"/>
            <a:chExt cx="2335294" cy="197603"/>
          </a:xfrm>
        </xdr:grpSpPr>
        <xdr:sp macro="" textlink="">
          <xdr:nvSpPr>
            <xdr:cNvPr id="225" name="Rounded Rectangle 33">
              <a:hlinkClick xmlns:r="http://schemas.openxmlformats.org/officeDocument/2006/relationships" r:id="rId14"/>
              <a:extLst>
                <a:ext uri="{FF2B5EF4-FFF2-40B4-BE49-F238E27FC236}">
                  <a16:creationId xmlns:a16="http://schemas.microsoft.com/office/drawing/2014/main" id="{F9EF8478-2489-47F9-9309-AC124014665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26" name="Round Same Side Corner Rectangle 212">
              <a:extLst>
                <a:ext uri="{FF2B5EF4-FFF2-40B4-BE49-F238E27FC236}">
                  <a16:creationId xmlns:a16="http://schemas.microsoft.com/office/drawing/2014/main" id="{DC460AAE-C7F8-44A1-A99A-1FD23CFF39B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6" name="Group 175">
            <a:extLst>
              <a:ext uri="{FF2B5EF4-FFF2-40B4-BE49-F238E27FC236}">
                <a16:creationId xmlns:a16="http://schemas.microsoft.com/office/drawing/2014/main" id="{67627E14-FCCC-4827-BBCD-5472B44DAB78}"/>
              </a:ext>
            </a:extLst>
          </xdr:cNvPr>
          <xdr:cNvGrpSpPr/>
        </xdr:nvGrpSpPr>
        <xdr:grpSpPr>
          <a:xfrm>
            <a:off x="638306" y="5182753"/>
            <a:ext cx="2531891" cy="202201"/>
            <a:chOff x="707633" y="705314"/>
            <a:chExt cx="2335294" cy="197603"/>
          </a:xfrm>
        </xdr:grpSpPr>
        <xdr:sp macro="" textlink="">
          <xdr:nvSpPr>
            <xdr:cNvPr id="223" name="Rounded Rectangle 33">
              <a:hlinkClick xmlns:r="http://schemas.openxmlformats.org/officeDocument/2006/relationships" r:id="rId15"/>
              <a:extLst>
                <a:ext uri="{FF2B5EF4-FFF2-40B4-BE49-F238E27FC236}">
                  <a16:creationId xmlns:a16="http://schemas.microsoft.com/office/drawing/2014/main" id="{C1EAF9CA-1C65-4FD9-94BA-E00719009EE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4" name="Round Same Side Corner Rectangle 212">
              <a:extLst>
                <a:ext uri="{FF2B5EF4-FFF2-40B4-BE49-F238E27FC236}">
                  <a16:creationId xmlns:a16="http://schemas.microsoft.com/office/drawing/2014/main" id="{4D39D163-8C56-4405-A285-8FA485FE70E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7" name="Group 176">
            <a:extLst>
              <a:ext uri="{FF2B5EF4-FFF2-40B4-BE49-F238E27FC236}">
                <a16:creationId xmlns:a16="http://schemas.microsoft.com/office/drawing/2014/main" id="{072DF6B8-ABF1-475C-8B2E-83A8121F210D}"/>
              </a:ext>
            </a:extLst>
          </xdr:cNvPr>
          <xdr:cNvGrpSpPr/>
        </xdr:nvGrpSpPr>
        <xdr:grpSpPr>
          <a:xfrm>
            <a:off x="658349" y="2997071"/>
            <a:ext cx="2531891" cy="202201"/>
            <a:chOff x="707633" y="705314"/>
            <a:chExt cx="2335294" cy="197603"/>
          </a:xfrm>
        </xdr:grpSpPr>
        <xdr:sp macro="" textlink="">
          <xdr:nvSpPr>
            <xdr:cNvPr id="221" name="Rounded Rectangle 33">
              <a:hlinkClick xmlns:r="http://schemas.openxmlformats.org/officeDocument/2006/relationships" r:id="rId16"/>
              <a:extLst>
                <a:ext uri="{FF2B5EF4-FFF2-40B4-BE49-F238E27FC236}">
                  <a16:creationId xmlns:a16="http://schemas.microsoft.com/office/drawing/2014/main" id="{EE117614-816D-4DE5-9631-DBBBAAB43ED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2" name="Round Same Side Corner Rectangle 212">
              <a:extLst>
                <a:ext uri="{FF2B5EF4-FFF2-40B4-BE49-F238E27FC236}">
                  <a16:creationId xmlns:a16="http://schemas.microsoft.com/office/drawing/2014/main" id="{857BA1A5-AB8C-4D0E-A78F-7FDF9364C74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8" name="Rounded Rectangle 33">
            <a:extLst>
              <a:ext uri="{FF2B5EF4-FFF2-40B4-BE49-F238E27FC236}">
                <a16:creationId xmlns:a16="http://schemas.microsoft.com/office/drawing/2014/main" id="{1231FBDE-B412-40C8-8C4D-B1E632020FC9}"/>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79" name="Group 178">
            <a:extLst>
              <a:ext uri="{FF2B5EF4-FFF2-40B4-BE49-F238E27FC236}">
                <a16:creationId xmlns:a16="http://schemas.microsoft.com/office/drawing/2014/main" id="{7C47274E-23BA-45DF-8B59-9C15877D00E3}"/>
              </a:ext>
            </a:extLst>
          </xdr:cNvPr>
          <xdr:cNvGrpSpPr/>
        </xdr:nvGrpSpPr>
        <xdr:grpSpPr>
          <a:xfrm>
            <a:off x="659464" y="3555368"/>
            <a:ext cx="2531891" cy="202201"/>
            <a:chOff x="707633" y="705314"/>
            <a:chExt cx="2335294" cy="197603"/>
          </a:xfrm>
        </xdr:grpSpPr>
        <xdr:sp macro="" textlink="">
          <xdr:nvSpPr>
            <xdr:cNvPr id="219" name="Rounded Rectangle 33">
              <a:hlinkClick xmlns:r="http://schemas.openxmlformats.org/officeDocument/2006/relationships" r:id="rId17"/>
              <a:extLst>
                <a:ext uri="{FF2B5EF4-FFF2-40B4-BE49-F238E27FC236}">
                  <a16:creationId xmlns:a16="http://schemas.microsoft.com/office/drawing/2014/main" id="{332AC2E0-1871-4334-A8E5-782293CA244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0" name="Round Same Side Corner Rectangle 212">
              <a:extLst>
                <a:ext uri="{FF2B5EF4-FFF2-40B4-BE49-F238E27FC236}">
                  <a16:creationId xmlns:a16="http://schemas.microsoft.com/office/drawing/2014/main" id="{48E24913-4FBF-4E90-8D05-69FAA36E11E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0" name="Rounded Rectangle 33">
            <a:extLst>
              <a:ext uri="{FF2B5EF4-FFF2-40B4-BE49-F238E27FC236}">
                <a16:creationId xmlns:a16="http://schemas.microsoft.com/office/drawing/2014/main" id="{5BC0184F-D0BA-4ABB-A0DE-D4C2DC4384A8}"/>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81" name="Group 180">
            <a:extLst>
              <a:ext uri="{FF2B5EF4-FFF2-40B4-BE49-F238E27FC236}">
                <a16:creationId xmlns:a16="http://schemas.microsoft.com/office/drawing/2014/main" id="{48892ED8-6D94-4FF5-8839-9D837B80580A}"/>
              </a:ext>
            </a:extLst>
          </xdr:cNvPr>
          <xdr:cNvGrpSpPr/>
        </xdr:nvGrpSpPr>
        <xdr:grpSpPr>
          <a:xfrm>
            <a:off x="634367" y="5743319"/>
            <a:ext cx="2531891" cy="202201"/>
            <a:chOff x="707633" y="705314"/>
            <a:chExt cx="2335294" cy="197603"/>
          </a:xfrm>
        </xdr:grpSpPr>
        <xdr:sp macro="" textlink="">
          <xdr:nvSpPr>
            <xdr:cNvPr id="217" name="Rounded Rectangle 33">
              <a:hlinkClick xmlns:r="http://schemas.openxmlformats.org/officeDocument/2006/relationships" r:id="rId18"/>
              <a:extLst>
                <a:ext uri="{FF2B5EF4-FFF2-40B4-BE49-F238E27FC236}">
                  <a16:creationId xmlns:a16="http://schemas.microsoft.com/office/drawing/2014/main" id="{ADEE5C74-A1BC-4E96-8F6A-4D68836FFF3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18" name="Round Same Side Corner Rectangle 212">
              <a:extLst>
                <a:ext uri="{FF2B5EF4-FFF2-40B4-BE49-F238E27FC236}">
                  <a16:creationId xmlns:a16="http://schemas.microsoft.com/office/drawing/2014/main" id="{3CE0BE53-DB0C-4734-90A0-11F0415F7E8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2" name="Group 181">
            <a:extLst>
              <a:ext uri="{FF2B5EF4-FFF2-40B4-BE49-F238E27FC236}">
                <a16:creationId xmlns:a16="http://schemas.microsoft.com/office/drawing/2014/main" id="{B98F131D-733F-4BBE-8E15-FD58BA3E7885}"/>
              </a:ext>
            </a:extLst>
          </xdr:cNvPr>
          <xdr:cNvGrpSpPr/>
        </xdr:nvGrpSpPr>
        <xdr:grpSpPr>
          <a:xfrm>
            <a:off x="634367" y="6013059"/>
            <a:ext cx="2531891" cy="202201"/>
            <a:chOff x="707633" y="705314"/>
            <a:chExt cx="2335294" cy="197603"/>
          </a:xfrm>
        </xdr:grpSpPr>
        <xdr:sp macro="" textlink="">
          <xdr:nvSpPr>
            <xdr:cNvPr id="215" name="Rounded Rectangle 33">
              <a:hlinkClick xmlns:r="http://schemas.openxmlformats.org/officeDocument/2006/relationships" r:id="rId19"/>
              <a:extLst>
                <a:ext uri="{FF2B5EF4-FFF2-40B4-BE49-F238E27FC236}">
                  <a16:creationId xmlns:a16="http://schemas.microsoft.com/office/drawing/2014/main" id="{2938F277-2520-455A-8F1F-8F4D2969E5A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16" name="Round Same Side Corner Rectangle 212">
              <a:extLst>
                <a:ext uri="{FF2B5EF4-FFF2-40B4-BE49-F238E27FC236}">
                  <a16:creationId xmlns:a16="http://schemas.microsoft.com/office/drawing/2014/main" id="{E02A7F53-9EC5-44F9-9F38-67A941652C4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3" name="Group 182">
            <a:extLst>
              <a:ext uri="{FF2B5EF4-FFF2-40B4-BE49-F238E27FC236}">
                <a16:creationId xmlns:a16="http://schemas.microsoft.com/office/drawing/2014/main" id="{480A9961-DDD4-4AD6-AEC0-6FDDCD60EE33}"/>
              </a:ext>
            </a:extLst>
          </xdr:cNvPr>
          <xdr:cNvGrpSpPr/>
        </xdr:nvGrpSpPr>
        <xdr:grpSpPr>
          <a:xfrm>
            <a:off x="634367" y="6282799"/>
            <a:ext cx="2531891" cy="202201"/>
            <a:chOff x="707633" y="705314"/>
            <a:chExt cx="2335294" cy="197603"/>
          </a:xfrm>
        </xdr:grpSpPr>
        <xdr:sp macro="" textlink="">
          <xdr:nvSpPr>
            <xdr:cNvPr id="213" name="Rounded Rectangle 33">
              <a:hlinkClick xmlns:r="http://schemas.openxmlformats.org/officeDocument/2006/relationships" r:id="rId20"/>
              <a:extLst>
                <a:ext uri="{FF2B5EF4-FFF2-40B4-BE49-F238E27FC236}">
                  <a16:creationId xmlns:a16="http://schemas.microsoft.com/office/drawing/2014/main" id="{8F53A6EA-7E8B-490C-B68E-80537832D8B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4" name="Round Same Side Corner Rectangle 212">
              <a:extLst>
                <a:ext uri="{FF2B5EF4-FFF2-40B4-BE49-F238E27FC236}">
                  <a16:creationId xmlns:a16="http://schemas.microsoft.com/office/drawing/2014/main" id="{3EF9610E-BC9A-4640-BE3C-607A6B640EB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4" name="Group 183">
            <a:extLst>
              <a:ext uri="{FF2B5EF4-FFF2-40B4-BE49-F238E27FC236}">
                <a16:creationId xmlns:a16="http://schemas.microsoft.com/office/drawing/2014/main" id="{798FD805-7569-4FB9-914D-7D733D0ED922}"/>
              </a:ext>
            </a:extLst>
          </xdr:cNvPr>
          <xdr:cNvGrpSpPr/>
        </xdr:nvGrpSpPr>
        <xdr:grpSpPr>
          <a:xfrm>
            <a:off x="634367" y="6552539"/>
            <a:ext cx="2531891" cy="202201"/>
            <a:chOff x="707633" y="705314"/>
            <a:chExt cx="2335294" cy="197603"/>
          </a:xfrm>
        </xdr:grpSpPr>
        <xdr:sp macro="" textlink="">
          <xdr:nvSpPr>
            <xdr:cNvPr id="211" name="Rounded Rectangle 33">
              <a:hlinkClick xmlns:r="http://schemas.openxmlformats.org/officeDocument/2006/relationships" r:id="rId21"/>
              <a:extLst>
                <a:ext uri="{FF2B5EF4-FFF2-40B4-BE49-F238E27FC236}">
                  <a16:creationId xmlns:a16="http://schemas.microsoft.com/office/drawing/2014/main" id="{1F89C5CD-3838-4F83-9B4B-D9020C33F66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2" name="Round Same Side Corner Rectangle 212">
              <a:extLst>
                <a:ext uri="{FF2B5EF4-FFF2-40B4-BE49-F238E27FC236}">
                  <a16:creationId xmlns:a16="http://schemas.microsoft.com/office/drawing/2014/main" id="{8C13D31A-7719-47E7-9A97-F68DCC07A65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5" name="Group 184">
            <a:extLst>
              <a:ext uri="{FF2B5EF4-FFF2-40B4-BE49-F238E27FC236}">
                <a16:creationId xmlns:a16="http://schemas.microsoft.com/office/drawing/2014/main" id="{BFF5992C-3F64-484E-A6C4-EFD8CA4718F6}"/>
              </a:ext>
            </a:extLst>
          </xdr:cNvPr>
          <xdr:cNvGrpSpPr/>
        </xdr:nvGrpSpPr>
        <xdr:grpSpPr>
          <a:xfrm>
            <a:off x="634367" y="6822279"/>
            <a:ext cx="2531891" cy="202201"/>
            <a:chOff x="707633" y="705314"/>
            <a:chExt cx="2335294" cy="197603"/>
          </a:xfrm>
        </xdr:grpSpPr>
        <xdr:sp macro="" textlink="">
          <xdr:nvSpPr>
            <xdr:cNvPr id="209" name="Rounded Rectangle 33">
              <a:hlinkClick xmlns:r="http://schemas.openxmlformats.org/officeDocument/2006/relationships" r:id="rId22"/>
              <a:extLst>
                <a:ext uri="{FF2B5EF4-FFF2-40B4-BE49-F238E27FC236}">
                  <a16:creationId xmlns:a16="http://schemas.microsoft.com/office/drawing/2014/main" id="{B4009E64-FEB3-45F1-BB48-6441058386F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0" name="Round Same Side Corner Rectangle 212">
              <a:extLst>
                <a:ext uri="{FF2B5EF4-FFF2-40B4-BE49-F238E27FC236}">
                  <a16:creationId xmlns:a16="http://schemas.microsoft.com/office/drawing/2014/main" id="{06FAB521-F085-4370-BCB5-B9E96EACE7A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6" name="Rounded Rectangle 33">
            <a:extLst>
              <a:ext uri="{FF2B5EF4-FFF2-40B4-BE49-F238E27FC236}">
                <a16:creationId xmlns:a16="http://schemas.microsoft.com/office/drawing/2014/main" id="{E167751B-1784-4553-A1BF-A0BF7E052673}"/>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87" name="Group 186">
            <a:extLst>
              <a:ext uri="{FF2B5EF4-FFF2-40B4-BE49-F238E27FC236}">
                <a16:creationId xmlns:a16="http://schemas.microsoft.com/office/drawing/2014/main" id="{36C77E9F-3799-485E-ABE9-873D819FC028}"/>
              </a:ext>
            </a:extLst>
          </xdr:cNvPr>
          <xdr:cNvGrpSpPr/>
        </xdr:nvGrpSpPr>
        <xdr:grpSpPr>
          <a:xfrm>
            <a:off x="642225" y="7381865"/>
            <a:ext cx="2531891" cy="202201"/>
            <a:chOff x="707633" y="705314"/>
            <a:chExt cx="2335294" cy="197603"/>
          </a:xfrm>
        </xdr:grpSpPr>
        <xdr:sp macro="" textlink="">
          <xdr:nvSpPr>
            <xdr:cNvPr id="207" name="Rounded Rectangle 33">
              <a:hlinkClick xmlns:r="http://schemas.openxmlformats.org/officeDocument/2006/relationships" r:id="rId23"/>
              <a:extLst>
                <a:ext uri="{FF2B5EF4-FFF2-40B4-BE49-F238E27FC236}">
                  <a16:creationId xmlns:a16="http://schemas.microsoft.com/office/drawing/2014/main" id="{F5A00733-CC85-4C0A-B2DC-79B792AC4AA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08" name="Round Same Side Corner Rectangle 212">
              <a:extLst>
                <a:ext uri="{FF2B5EF4-FFF2-40B4-BE49-F238E27FC236}">
                  <a16:creationId xmlns:a16="http://schemas.microsoft.com/office/drawing/2014/main" id="{D46031B5-27FE-4A08-BBCF-69E9AEBE439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8" name="Group 187">
            <a:extLst>
              <a:ext uri="{FF2B5EF4-FFF2-40B4-BE49-F238E27FC236}">
                <a16:creationId xmlns:a16="http://schemas.microsoft.com/office/drawing/2014/main" id="{C76AD5FC-EE3F-4FE8-82C8-9478087D948B}"/>
              </a:ext>
            </a:extLst>
          </xdr:cNvPr>
          <xdr:cNvGrpSpPr/>
        </xdr:nvGrpSpPr>
        <xdr:grpSpPr>
          <a:xfrm>
            <a:off x="642225" y="7651605"/>
            <a:ext cx="2531891" cy="202201"/>
            <a:chOff x="707633" y="705314"/>
            <a:chExt cx="2335294" cy="197603"/>
          </a:xfrm>
        </xdr:grpSpPr>
        <xdr:sp macro="" textlink="">
          <xdr:nvSpPr>
            <xdr:cNvPr id="205" name="Rounded Rectangle 33">
              <a:hlinkClick xmlns:r="http://schemas.openxmlformats.org/officeDocument/2006/relationships" r:id="rId24"/>
              <a:extLst>
                <a:ext uri="{FF2B5EF4-FFF2-40B4-BE49-F238E27FC236}">
                  <a16:creationId xmlns:a16="http://schemas.microsoft.com/office/drawing/2014/main" id="{7687DBE1-D6EF-45F6-A45A-0AE9B08E863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06" name="Round Same Side Corner Rectangle 212">
              <a:extLst>
                <a:ext uri="{FF2B5EF4-FFF2-40B4-BE49-F238E27FC236}">
                  <a16:creationId xmlns:a16="http://schemas.microsoft.com/office/drawing/2014/main" id="{6FA3EBDF-3BC7-4C24-9D23-7D3A5069E59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9" name="Group 188">
            <a:extLst>
              <a:ext uri="{FF2B5EF4-FFF2-40B4-BE49-F238E27FC236}">
                <a16:creationId xmlns:a16="http://schemas.microsoft.com/office/drawing/2014/main" id="{D7A79920-AC17-457D-B467-08175A48D728}"/>
              </a:ext>
            </a:extLst>
          </xdr:cNvPr>
          <xdr:cNvGrpSpPr/>
        </xdr:nvGrpSpPr>
        <xdr:grpSpPr>
          <a:xfrm>
            <a:off x="634367" y="7921345"/>
            <a:ext cx="2531891" cy="202201"/>
            <a:chOff x="707633" y="705314"/>
            <a:chExt cx="2335294" cy="197603"/>
          </a:xfrm>
        </xdr:grpSpPr>
        <xdr:sp macro="" textlink="">
          <xdr:nvSpPr>
            <xdr:cNvPr id="203" name="Rounded Rectangle 33">
              <a:hlinkClick xmlns:r="http://schemas.openxmlformats.org/officeDocument/2006/relationships" r:id="rId25"/>
              <a:extLst>
                <a:ext uri="{FF2B5EF4-FFF2-40B4-BE49-F238E27FC236}">
                  <a16:creationId xmlns:a16="http://schemas.microsoft.com/office/drawing/2014/main" id="{852C25D0-AAD2-431C-9141-91DB54D1EFE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4" name="Round Same Side Corner Rectangle 212">
              <a:extLst>
                <a:ext uri="{FF2B5EF4-FFF2-40B4-BE49-F238E27FC236}">
                  <a16:creationId xmlns:a16="http://schemas.microsoft.com/office/drawing/2014/main" id="{780C6755-4FBD-4FB8-96D5-4238F20FB97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0" name="Rounded Rectangle 33">
            <a:extLst>
              <a:ext uri="{FF2B5EF4-FFF2-40B4-BE49-F238E27FC236}">
                <a16:creationId xmlns:a16="http://schemas.microsoft.com/office/drawing/2014/main" id="{41C549B0-B4C9-4AA0-A08C-FBAD3DF5DCBF}"/>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91" name="Group 190">
            <a:extLst>
              <a:ext uri="{FF2B5EF4-FFF2-40B4-BE49-F238E27FC236}">
                <a16:creationId xmlns:a16="http://schemas.microsoft.com/office/drawing/2014/main" id="{D76CAABA-30DF-4BD7-BEA9-6EC9691F97CA}"/>
              </a:ext>
            </a:extLst>
          </xdr:cNvPr>
          <xdr:cNvGrpSpPr/>
        </xdr:nvGrpSpPr>
        <xdr:grpSpPr>
          <a:xfrm>
            <a:off x="634367" y="8500492"/>
            <a:ext cx="2531891" cy="202201"/>
            <a:chOff x="707633" y="705314"/>
            <a:chExt cx="2335294" cy="197603"/>
          </a:xfrm>
        </xdr:grpSpPr>
        <xdr:sp macro="" textlink="">
          <xdr:nvSpPr>
            <xdr:cNvPr id="201" name="Rounded Rectangle 33">
              <a:hlinkClick xmlns:r="http://schemas.openxmlformats.org/officeDocument/2006/relationships" r:id="rId26"/>
              <a:extLst>
                <a:ext uri="{FF2B5EF4-FFF2-40B4-BE49-F238E27FC236}">
                  <a16:creationId xmlns:a16="http://schemas.microsoft.com/office/drawing/2014/main" id="{CC9A2EB8-3BCA-4F53-8354-34E4DD35BE8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2" name="Round Same Side Corner Rectangle 212">
              <a:extLst>
                <a:ext uri="{FF2B5EF4-FFF2-40B4-BE49-F238E27FC236}">
                  <a16:creationId xmlns:a16="http://schemas.microsoft.com/office/drawing/2014/main" id="{1A5733B2-ED22-4EB8-B6D0-2425FC39902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2" name="Group 191">
            <a:extLst>
              <a:ext uri="{FF2B5EF4-FFF2-40B4-BE49-F238E27FC236}">
                <a16:creationId xmlns:a16="http://schemas.microsoft.com/office/drawing/2014/main" id="{4BDFFD94-80FD-4DDE-BA77-6805842DEB8E}"/>
              </a:ext>
            </a:extLst>
          </xdr:cNvPr>
          <xdr:cNvGrpSpPr/>
        </xdr:nvGrpSpPr>
        <xdr:grpSpPr>
          <a:xfrm>
            <a:off x="634367" y="8770227"/>
            <a:ext cx="2531891" cy="202201"/>
            <a:chOff x="707633" y="705314"/>
            <a:chExt cx="2335294" cy="197603"/>
          </a:xfrm>
        </xdr:grpSpPr>
        <xdr:sp macro="" textlink="">
          <xdr:nvSpPr>
            <xdr:cNvPr id="199" name="Rounded Rectangle 33">
              <a:hlinkClick xmlns:r="http://schemas.openxmlformats.org/officeDocument/2006/relationships" r:id="rId27"/>
              <a:extLst>
                <a:ext uri="{FF2B5EF4-FFF2-40B4-BE49-F238E27FC236}">
                  <a16:creationId xmlns:a16="http://schemas.microsoft.com/office/drawing/2014/main" id="{5F2B203D-707C-4932-8051-C42913A94D4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0" name="Round Same Side Corner Rectangle 212">
              <a:extLst>
                <a:ext uri="{FF2B5EF4-FFF2-40B4-BE49-F238E27FC236}">
                  <a16:creationId xmlns:a16="http://schemas.microsoft.com/office/drawing/2014/main" id="{64BE6829-BB90-4AEA-8025-8252FAD5899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3" name="Group 192">
            <a:extLst>
              <a:ext uri="{FF2B5EF4-FFF2-40B4-BE49-F238E27FC236}">
                <a16:creationId xmlns:a16="http://schemas.microsoft.com/office/drawing/2014/main" id="{716BF6BE-DD9C-4843-93A6-E82900B7141E}"/>
              </a:ext>
            </a:extLst>
          </xdr:cNvPr>
          <xdr:cNvGrpSpPr/>
        </xdr:nvGrpSpPr>
        <xdr:grpSpPr>
          <a:xfrm>
            <a:off x="658349" y="237995"/>
            <a:ext cx="2531891" cy="202201"/>
            <a:chOff x="707633" y="705314"/>
            <a:chExt cx="2335294" cy="197603"/>
          </a:xfrm>
        </xdr:grpSpPr>
        <xdr:sp macro="" textlink="">
          <xdr:nvSpPr>
            <xdr:cNvPr id="197" name="Rounded Rectangle 33">
              <a:hlinkClick xmlns:r="http://schemas.openxmlformats.org/officeDocument/2006/relationships" r:id="rId28"/>
              <a:extLst>
                <a:ext uri="{FF2B5EF4-FFF2-40B4-BE49-F238E27FC236}">
                  <a16:creationId xmlns:a16="http://schemas.microsoft.com/office/drawing/2014/main" id="{6D3330B5-CE11-4EE7-BE45-219CE7A5CB4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198" name="Round Same Side Corner Rectangle 212">
              <a:extLst>
                <a:ext uri="{FF2B5EF4-FFF2-40B4-BE49-F238E27FC236}">
                  <a16:creationId xmlns:a16="http://schemas.microsoft.com/office/drawing/2014/main" id="{FEF240B5-8458-4A1F-9111-C6ACAC3C506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4" name="Group 193">
            <a:extLst>
              <a:ext uri="{FF2B5EF4-FFF2-40B4-BE49-F238E27FC236}">
                <a16:creationId xmlns:a16="http://schemas.microsoft.com/office/drawing/2014/main" id="{67AD77D0-4031-44CF-BFFE-5CB4EE96A574}"/>
              </a:ext>
            </a:extLst>
          </xdr:cNvPr>
          <xdr:cNvGrpSpPr/>
        </xdr:nvGrpSpPr>
        <xdr:grpSpPr>
          <a:xfrm>
            <a:off x="658349" y="507735"/>
            <a:ext cx="2531891" cy="202201"/>
            <a:chOff x="707633" y="705314"/>
            <a:chExt cx="2335294" cy="197603"/>
          </a:xfrm>
        </xdr:grpSpPr>
        <xdr:sp macro="" textlink="">
          <xdr:nvSpPr>
            <xdr:cNvPr id="195" name="Rounded Rectangle 33">
              <a:hlinkClick xmlns:r="http://schemas.openxmlformats.org/officeDocument/2006/relationships" r:id="rId29"/>
              <a:extLst>
                <a:ext uri="{FF2B5EF4-FFF2-40B4-BE49-F238E27FC236}">
                  <a16:creationId xmlns:a16="http://schemas.microsoft.com/office/drawing/2014/main" id="{17EB0CD2-88B0-4F61-AEB4-68D7CAB782B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96" name="Round Same Side Corner Rectangle 212">
              <a:extLst>
                <a:ext uri="{FF2B5EF4-FFF2-40B4-BE49-F238E27FC236}">
                  <a16:creationId xmlns:a16="http://schemas.microsoft.com/office/drawing/2014/main" id="{BFF7C29B-471F-47B4-B2CF-CA3DECA8F0C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2749388</xdr:colOff>
      <xdr:row>4</xdr:row>
      <xdr:rowOff>34810</xdr:rowOff>
    </xdr:from>
    <xdr:to>
      <xdr:col>6</xdr:col>
      <xdr:colOff>3297008</xdr:colOff>
      <xdr:row>6</xdr:row>
      <xdr:rowOff>133275</xdr:rowOff>
    </xdr:to>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4551" y="209365"/>
          <a:ext cx="542540" cy="531131"/>
        </a:xfrm>
        <a:prstGeom prst="rect">
          <a:avLst/>
        </a:prstGeom>
      </xdr:spPr>
    </xdr:pic>
    <xdr:clientData/>
  </xdr:twoCellAnchor>
  <xdr:twoCellAnchor editAs="oneCell">
    <xdr:from>
      <xdr:col>6</xdr:col>
      <xdr:colOff>3289615</xdr:colOff>
      <xdr:row>4</xdr:row>
      <xdr:rowOff>35055</xdr:rowOff>
    </xdr:from>
    <xdr:to>
      <xdr:col>6</xdr:col>
      <xdr:colOff>3832155</xdr:colOff>
      <xdr:row>6</xdr:row>
      <xdr:rowOff>132250</xdr:rowOff>
    </xdr:to>
    <xdr:pic>
      <xdr:nvPicPr>
        <xdr:cNvPr id="7" name="Picture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84778" y="209610"/>
          <a:ext cx="542540" cy="529861"/>
        </a:xfrm>
        <a:prstGeom prst="rect">
          <a:avLst/>
        </a:prstGeom>
      </xdr:spPr>
    </xdr:pic>
    <xdr:clientData/>
  </xdr:twoCellAnchor>
  <xdr:twoCellAnchor editAs="oneCell">
    <xdr:from>
      <xdr:col>6</xdr:col>
      <xdr:colOff>3886115</xdr:colOff>
      <xdr:row>4</xdr:row>
      <xdr:rowOff>32666</xdr:rowOff>
    </xdr:from>
    <xdr:to>
      <xdr:col>6</xdr:col>
      <xdr:colOff>4441355</xdr:colOff>
      <xdr:row>6</xdr:row>
      <xdr:rowOff>136211</xdr:rowOff>
    </xdr:to>
    <xdr:pic>
      <xdr:nvPicPr>
        <xdr:cNvPr id="10" name="Picture 9">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81278" y="207221"/>
          <a:ext cx="542540" cy="529861"/>
        </a:xfrm>
        <a:prstGeom prst="rect">
          <a:avLst/>
        </a:prstGeom>
      </xdr:spPr>
    </xdr:pic>
    <xdr:clientData/>
  </xdr:twoCellAnchor>
  <xdr:twoCellAnchor editAs="oneCell">
    <xdr:from>
      <xdr:col>6</xdr:col>
      <xdr:colOff>4438744</xdr:colOff>
      <xdr:row>4</xdr:row>
      <xdr:rowOff>31335</xdr:rowOff>
    </xdr:from>
    <xdr:to>
      <xdr:col>6</xdr:col>
      <xdr:colOff>4974934</xdr:colOff>
      <xdr:row>6</xdr:row>
      <xdr:rowOff>134880</xdr:rowOff>
    </xdr:to>
    <xdr:pic>
      <xdr:nvPicPr>
        <xdr:cNvPr id="11" name="Picture 10">
          <a:extLst>
            <a:ext uri="{FF2B5EF4-FFF2-40B4-BE49-F238E27FC236}">
              <a16:creationId xmlns:a16="http://schemas.microsoft.com/office/drawing/2014/main" id="{00000000-0008-0000-1500-00000B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4029" t="15395" r="29792" b="8357"/>
        <a:stretch/>
      </xdr:blipFill>
      <xdr:spPr bwMode="auto">
        <a:xfrm>
          <a:off x="8033907" y="205890"/>
          <a:ext cx="542540" cy="529861"/>
        </a:xfrm>
        <a:prstGeom prst="rect">
          <a:avLst/>
        </a:prstGeom>
        <a:ln>
          <a:noFill/>
        </a:ln>
        <a:extLst>
          <a:ext uri="{53640926-AAD7-44D8-BBD7-CCE9431645EC}">
            <a14:shadowObscured xmlns:a14="http://schemas.microsoft.com/office/drawing/2010/main"/>
          </a:ext>
        </a:extLst>
      </xdr:spPr>
    </xdr:pic>
    <xdr:clientData/>
  </xdr:twoCellAnchor>
  <xdr:twoCellAnchor>
    <xdr:from>
      <xdr:col>16</xdr:col>
      <xdr:colOff>718457</xdr:colOff>
      <xdr:row>1</xdr:row>
      <xdr:rowOff>152401</xdr:rowOff>
    </xdr:from>
    <xdr:to>
      <xdr:col>18</xdr:col>
      <xdr:colOff>1054547</xdr:colOff>
      <xdr:row>3</xdr:row>
      <xdr:rowOff>11277</xdr:rowOff>
    </xdr:to>
    <xdr:sp macro="" textlink="">
      <xdr:nvSpPr>
        <xdr:cNvPr id="157" name="Rounded Rectangle 14">
          <a:hlinkClick xmlns:r="http://schemas.openxmlformats.org/officeDocument/2006/relationships" r:id="rId5"/>
          <a:extLst>
            <a:ext uri="{FF2B5EF4-FFF2-40B4-BE49-F238E27FC236}">
              <a16:creationId xmlns:a16="http://schemas.microsoft.com/office/drawing/2014/main" id="{F88F4D65-C8B1-4052-93E9-09FF7221938D}"/>
            </a:ext>
          </a:extLst>
        </xdr:cNvPr>
        <xdr:cNvSpPr/>
      </xdr:nvSpPr>
      <xdr:spPr bwMode="auto">
        <a:xfrm>
          <a:off x="21390428" y="326572"/>
          <a:ext cx="2339062" cy="20721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editAs="oneCell">
    <xdr:from>
      <xdr:col>0</xdr:col>
      <xdr:colOff>228600</xdr:colOff>
      <xdr:row>0</xdr:row>
      <xdr:rowOff>87085</xdr:rowOff>
    </xdr:from>
    <xdr:to>
      <xdr:col>4</xdr:col>
      <xdr:colOff>325153</xdr:colOff>
      <xdr:row>3</xdr:row>
      <xdr:rowOff>96247</xdr:rowOff>
    </xdr:to>
    <xdr:pic>
      <xdr:nvPicPr>
        <xdr:cNvPr id="159" name="Picture 86">
          <a:hlinkClick xmlns:r="http://schemas.openxmlformats.org/officeDocument/2006/relationships" r:id="rId6"/>
          <a:extLst>
            <a:ext uri="{FF2B5EF4-FFF2-40B4-BE49-F238E27FC236}">
              <a16:creationId xmlns:a16="http://schemas.microsoft.com/office/drawing/2014/main" id="{6FB88C91-CC21-417E-A045-9C57B9947A34}"/>
            </a:ext>
          </a:extLst>
        </xdr:cNvPr>
        <xdr:cNvPicPr>
          <a:picLocks noChangeAspect="1"/>
        </xdr:cNvPicPr>
      </xdr:nvPicPr>
      <xdr:blipFill>
        <a:blip xmlns:r="http://schemas.openxmlformats.org/officeDocument/2006/relationships" r:embed="rId7"/>
        <a:stretch>
          <a:fillRect/>
        </a:stretch>
      </xdr:blipFill>
      <xdr:spPr>
        <a:xfrm>
          <a:off x="228600" y="87085"/>
          <a:ext cx="2434623" cy="524782"/>
        </a:xfrm>
        <a:prstGeom prst="rect">
          <a:avLst/>
        </a:prstGeom>
      </xdr:spPr>
    </xdr:pic>
    <xdr:clientData/>
  </xdr:twoCellAnchor>
  <xdr:twoCellAnchor>
    <xdr:from>
      <xdr:col>0</xdr:col>
      <xdr:colOff>108857</xdr:colOff>
      <xdr:row>8</xdr:row>
      <xdr:rowOff>32656</xdr:rowOff>
    </xdr:from>
    <xdr:to>
      <xdr:col>5</xdr:col>
      <xdr:colOff>273412</xdr:colOff>
      <xdr:row>55</xdr:row>
      <xdr:rowOff>82004</xdr:rowOff>
    </xdr:to>
    <xdr:grpSp>
      <xdr:nvGrpSpPr>
        <xdr:cNvPr id="160" name="Group 159">
          <a:extLst>
            <a:ext uri="{FF2B5EF4-FFF2-40B4-BE49-F238E27FC236}">
              <a16:creationId xmlns:a16="http://schemas.microsoft.com/office/drawing/2014/main" id="{C8975BD1-399B-4E2E-BFF9-519B1703B68A}"/>
            </a:ext>
          </a:extLst>
        </xdr:cNvPr>
        <xdr:cNvGrpSpPr/>
      </xdr:nvGrpSpPr>
      <xdr:grpSpPr>
        <a:xfrm>
          <a:off x="107587" y="1522729"/>
          <a:ext cx="3182438" cy="8891088"/>
          <a:chOff x="478366" y="237995"/>
          <a:chExt cx="2951083" cy="8734433"/>
        </a:xfrm>
      </xdr:grpSpPr>
      <xdr:grpSp>
        <xdr:nvGrpSpPr>
          <xdr:cNvPr id="161" name="Group 160">
            <a:extLst>
              <a:ext uri="{FF2B5EF4-FFF2-40B4-BE49-F238E27FC236}">
                <a16:creationId xmlns:a16="http://schemas.microsoft.com/office/drawing/2014/main" id="{F7C05741-6190-4ED9-8F38-B68960255B1E}"/>
              </a:ext>
            </a:extLst>
          </xdr:cNvPr>
          <xdr:cNvGrpSpPr/>
        </xdr:nvGrpSpPr>
        <xdr:grpSpPr>
          <a:xfrm>
            <a:off x="658349" y="1069224"/>
            <a:ext cx="2531891" cy="202201"/>
            <a:chOff x="707633" y="705314"/>
            <a:chExt cx="2335294" cy="197603"/>
          </a:xfrm>
        </xdr:grpSpPr>
        <xdr:sp macro="" textlink="">
          <xdr:nvSpPr>
            <xdr:cNvPr id="245" name="Rounded Rectangle 33">
              <a:hlinkClick xmlns:r="http://schemas.openxmlformats.org/officeDocument/2006/relationships" r:id="rId8"/>
              <a:extLst>
                <a:ext uri="{FF2B5EF4-FFF2-40B4-BE49-F238E27FC236}">
                  <a16:creationId xmlns:a16="http://schemas.microsoft.com/office/drawing/2014/main" id="{4890712F-034D-4F77-867C-47DA29BB729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6" name="Round Same Side Corner Rectangle 212">
              <a:extLst>
                <a:ext uri="{FF2B5EF4-FFF2-40B4-BE49-F238E27FC236}">
                  <a16:creationId xmlns:a16="http://schemas.microsoft.com/office/drawing/2014/main" id="{2239A221-C55F-4AE0-A798-107FB07A3EE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2" name="Group 161">
            <a:extLst>
              <a:ext uri="{FF2B5EF4-FFF2-40B4-BE49-F238E27FC236}">
                <a16:creationId xmlns:a16="http://schemas.microsoft.com/office/drawing/2014/main" id="{DF0AA9AE-5697-444A-B294-4E531A5C3FD8}"/>
              </a:ext>
            </a:extLst>
          </xdr:cNvPr>
          <xdr:cNvGrpSpPr/>
        </xdr:nvGrpSpPr>
        <xdr:grpSpPr>
          <a:xfrm>
            <a:off x="658349" y="1338964"/>
            <a:ext cx="2531891" cy="202201"/>
            <a:chOff x="707633" y="705314"/>
            <a:chExt cx="2335294" cy="197603"/>
          </a:xfrm>
        </xdr:grpSpPr>
        <xdr:sp macro="" textlink="">
          <xdr:nvSpPr>
            <xdr:cNvPr id="243" name="Rounded Rectangle 33">
              <a:hlinkClick xmlns:r="http://schemas.openxmlformats.org/officeDocument/2006/relationships" r:id="rId9"/>
              <a:extLst>
                <a:ext uri="{FF2B5EF4-FFF2-40B4-BE49-F238E27FC236}">
                  <a16:creationId xmlns:a16="http://schemas.microsoft.com/office/drawing/2014/main" id="{1773C6A6-B921-45FB-9D8D-1EBA7449751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4" name="Round Same Side Corner Rectangle 212">
              <a:extLst>
                <a:ext uri="{FF2B5EF4-FFF2-40B4-BE49-F238E27FC236}">
                  <a16:creationId xmlns:a16="http://schemas.microsoft.com/office/drawing/2014/main" id="{09C740EB-8BD0-407A-9C5A-9AAD9E824A8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9" name="Group 168">
            <a:extLst>
              <a:ext uri="{FF2B5EF4-FFF2-40B4-BE49-F238E27FC236}">
                <a16:creationId xmlns:a16="http://schemas.microsoft.com/office/drawing/2014/main" id="{3DD2C2E0-5726-4326-9462-C90BD362052D}"/>
              </a:ext>
            </a:extLst>
          </xdr:cNvPr>
          <xdr:cNvGrpSpPr/>
        </xdr:nvGrpSpPr>
        <xdr:grpSpPr>
          <a:xfrm>
            <a:off x="658349" y="1608704"/>
            <a:ext cx="2531891" cy="202201"/>
            <a:chOff x="707633" y="705314"/>
            <a:chExt cx="2335294" cy="197603"/>
          </a:xfrm>
        </xdr:grpSpPr>
        <xdr:sp macro="" textlink="">
          <xdr:nvSpPr>
            <xdr:cNvPr id="241" name="Rounded Rectangle 33">
              <a:hlinkClick xmlns:r="http://schemas.openxmlformats.org/officeDocument/2006/relationships" r:id="rId10"/>
              <a:extLst>
                <a:ext uri="{FF2B5EF4-FFF2-40B4-BE49-F238E27FC236}">
                  <a16:creationId xmlns:a16="http://schemas.microsoft.com/office/drawing/2014/main" id="{C085CF22-3478-40E6-9E77-47A9D396B35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42" name="Round Same Side Corner Rectangle 212">
              <a:extLst>
                <a:ext uri="{FF2B5EF4-FFF2-40B4-BE49-F238E27FC236}">
                  <a16:creationId xmlns:a16="http://schemas.microsoft.com/office/drawing/2014/main" id="{F260083C-8D59-4BA9-A69F-DBA0FA126EE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0" name="Group 169">
            <a:extLst>
              <a:ext uri="{FF2B5EF4-FFF2-40B4-BE49-F238E27FC236}">
                <a16:creationId xmlns:a16="http://schemas.microsoft.com/office/drawing/2014/main" id="{D897BEE4-DA18-4A25-B31C-52979B92A351}"/>
              </a:ext>
            </a:extLst>
          </xdr:cNvPr>
          <xdr:cNvGrpSpPr/>
        </xdr:nvGrpSpPr>
        <xdr:grpSpPr>
          <a:xfrm>
            <a:off x="658349" y="1878444"/>
            <a:ext cx="2531891" cy="202201"/>
            <a:chOff x="707633" y="705314"/>
            <a:chExt cx="2335294" cy="197603"/>
          </a:xfrm>
        </xdr:grpSpPr>
        <xdr:sp macro="" textlink="">
          <xdr:nvSpPr>
            <xdr:cNvPr id="239" name="Rounded Rectangle 33">
              <a:hlinkClick xmlns:r="http://schemas.openxmlformats.org/officeDocument/2006/relationships" r:id="rId11"/>
              <a:extLst>
                <a:ext uri="{FF2B5EF4-FFF2-40B4-BE49-F238E27FC236}">
                  <a16:creationId xmlns:a16="http://schemas.microsoft.com/office/drawing/2014/main" id="{A3A47636-559A-4338-A0C5-F676820A1E1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40" name="Round Same Side Corner Rectangle 212">
              <a:extLst>
                <a:ext uri="{FF2B5EF4-FFF2-40B4-BE49-F238E27FC236}">
                  <a16:creationId xmlns:a16="http://schemas.microsoft.com/office/drawing/2014/main" id="{D75EB628-5383-434D-9807-01343321FC3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1" name="Rounded Rectangle 33">
            <a:extLst>
              <a:ext uri="{FF2B5EF4-FFF2-40B4-BE49-F238E27FC236}">
                <a16:creationId xmlns:a16="http://schemas.microsoft.com/office/drawing/2014/main" id="{C5CE408C-16CC-4306-9137-3CE5302008A3}"/>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72" name="Rounded Rectangle 33">
            <a:extLst>
              <a:ext uri="{FF2B5EF4-FFF2-40B4-BE49-F238E27FC236}">
                <a16:creationId xmlns:a16="http://schemas.microsoft.com/office/drawing/2014/main" id="{49EE7BDB-2048-40FC-85FE-6E1247F13677}"/>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73" name="Group 172">
            <a:extLst>
              <a:ext uri="{FF2B5EF4-FFF2-40B4-BE49-F238E27FC236}">
                <a16:creationId xmlns:a16="http://schemas.microsoft.com/office/drawing/2014/main" id="{BC006B69-4143-4921-B24B-5A4FFA756395}"/>
              </a:ext>
            </a:extLst>
          </xdr:cNvPr>
          <xdr:cNvGrpSpPr/>
        </xdr:nvGrpSpPr>
        <xdr:grpSpPr>
          <a:xfrm>
            <a:off x="658349" y="2457591"/>
            <a:ext cx="2531891" cy="202201"/>
            <a:chOff x="707633" y="705314"/>
            <a:chExt cx="2335294" cy="197603"/>
          </a:xfrm>
        </xdr:grpSpPr>
        <xdr:sp macro="" textlink="">
          <xdr:nvSpPr>
            <xdr:cNvPr id="237" name="Rounded Rectangle 33">
              <a:hlinkClick xmlns:r="http://schemas.openxmlformats.org/officeDocument/2006/relationships" r:id="rId12"/>
              <a:extLst>
                <a:ext uri="{FF2B5EF4-FFF2-40B4-BE49-F238E27FC236}">
                  <a16:creationId xmlns:a16="http://schemas.microsoft.com/office/drawing/2014/main" id="{0F693980-879F-49F0-A7F4-A7903E48229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8" name="Round Same Side Corner Rectangle 212">
              <a:extLst>
                <a:ext uri="{FF2B5EF4-FFF2-40B4-BE49-F238E27FC236}">
                  <a16:creationId xmlns:a16="http://schemas.microsoft.com/office/drawing/2014/main" id="{5F615625-957D-47AE-AA41-97A96910F18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4" name="Group 173">
            <a:extLst>
              <a:ext uri="{FF2B5EF4-FFF2-40B4-BE49-F238E27FC236}">
                <a16:creationId xmlns:a16="http://schemas.microsoft.com/office/drawing/2014/main" id="{0B505B33-0ACB-4D97-8216-25846BBD4D1F}"/>
              </a:ext>
            </a:extLst>
          </xdr:cNvPr>
          <xdr:cNvGrpSpPr/>
        </xdr:nvGrpSpPr>
        <xdr:grpSpPr>
          <a:xfrm>
            <a:off x="658349" y="2727331"/>
            <a:ext cx="2531891" cy="202201"/>
            <a:chOff x="707633" y="705314"/>
            <a:chExt cx="2335294" cy="197603"/>
          </a:xfrm>
        </xdr:grpSpPr>
        <xdr:sp macro="" textlink="">
          <xdr:nvSpPr>
            <xdr:cNvPr id="235" name="Rounded Rectangle 33">
              <a:hlinkClick xmlns:r="http://schemas.openxmlformats.org/officeDocument/2006/relationships" r:id="rId13"/>
              <a:extLst>
                <a:ext uri="{FF2B5EF4-FFF2-40B4-BE49-F238E27FC236}">
                  <a16:creationId xmlns:a16="http://schemas.microsoft.com/office/drawing/2014/main" id="{15DA1C1A-D29F-4C28-8F63-0FDB59CEBE3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6" name="Round Same Side Corner Rectangle 212">
              <a:extLst>
                <a:ext uri="{FF2B5EF4-FFF2-40B4-BE49-F238E27FC236}">
                  <a16:creationId xmlns:a16="http://schemas.microsoft.com/office/drawing/2014/main" id="{5A138B13-A5D3-445A-8787-1B8F8D5D853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5" name="Rounded Rectangle 33">
            <a:extLst>
              <a:ext uri="{FF2B5EF4-FFF2-40B4-BE49-F238E27FC236}">
                <a16:creationId xmlns:a16="http://schemas.microsoft.com/office/drawing/2014/main" id="{F1AE1A69-9E55-41CD-A6C7-20FCA3C5AFCA}"/>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6" name="Group 175">
            <a:extLst>
              <a:ext uri="{FF2B5EF4-FFF2-40B4-BE49-F238E27FC236}">
                <a16:creationId xmlns:a16="http://schemas.microsoft.com/office/drawing/2014/main" id="{10674D3F-230F-4FF0-943F-BF80D404AA7D}"/>
              </a:ext>
            </a:extLst>
          </xdr:cNvPr>
          <xdr:cNvGrpSpPr/>
        </xdr:nvGrpSpPr>
        <xdr:grpSpPr>
          <a:xfrm>
            <a:off x="639001" y="4113665"/>
            <a:ext cx="2531891" cy="202201"/>
            <a:chOff x="707633" y="705314"/>
            <a:chExt cx="2335294" cy="197603"/>
          </a:xfrm>
        </xdr:grpSpPr>
        <xdr:sp macro="" textlink="">
          <xdr:nvSpPr>
            <xdr:cNvPr id="233" name="Rounded Rectangle 33">
              <a:hlinkClick xmlns:r="http://schemas.openxmlformats.org/officeDocument/2006/relationships" r:id="rId14"/>
              <a:extLst>
                <a:ext uri="{FF2B5EF4-FFF2-40B4-BE49-F238E27FC236}">
                  <a16:creationId xmlns:a16="http://schemas.microsoft.com/office/drawing/2014/main" id="{721FFDBB-1BAC-4BFC-ABFA-EEFB3283A0B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4" name="Round Same Side Corner Rectangle 212">
              <a:extLst>
                <a:ext uri="{FF2B5EF4-FFF2-40B4-BE49-F238E27FC236}">
                  <a16:creationId xmlns:a16="http://schemas.microsoft.com/office/drawing/2014/main" id="{FA74BFDE-9AF4-4886-AB50-232B4257A29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7" name="Rounded Rectangle 33">
            <a:extLst>
              <a:ext uri="{FF2B5EF4-FFF2-40B4-BE49-F238E27FC236}">
                <a16:creationId xmlns:a16="http://schemas.microsoft.com/office/drawing/2014/main" id="{EA4EDCB9-0E1C-4DE9-9C39-3B5FEFE69338}"/>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8" name="Group 177">
            <a:extLst>
              <a:ext uri="{FF2B5EF4-FFF2-40B4-BE49-F238E27FC236}">
                <a16:creationId xmlns:a16="http://schemas.microsoft.com/office/drawing/2014/main" id="{73A7064F-74A6-4844-8D19-34E5A0C33967}"/>
              </a:ext>
            </a:extLst>
          </xdr:cNvPr>
          <xdr:cNvGrpSpPr/>
        </xdr:nvGrpSpPr>
        <xdr:grpSpPr>
          <a:xfrm>
            <a:off x="634367" y="4643273"/>
            <a:ext cx="2531891" cy="202201"/>
            <a:chOff x="707633" y="705314"/>
            <a:chExt cx="2335294" cy="197603"/>
          </a:xfrm>
        </xdr:grpSpPr>
        <xdr:sp macro="" textlink="">
          <xdr:nvSpPr>
            <xdr:cNvPr id="231" name="Rounded Rectangle 33">
              <a:hlinkClick xmlns:r="http://schemas.openxmlformats.org/officeDocument/2006/relationships" r:id="rId15"/>
              <a:extLst>
                <a:ext uri="{FF2B5EF4-FFF2-40B4-BE49-F238E27FC236}">
                  <a16:creationId xmlns:a16="http://schemas.microsoft.com/office/drawing/2014/main" id="{D680BD84-0D2E-4DB3-8273-F95B28D46FC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32" name="Round Same Side Corner Rectangle 212">
              <a:extLst>
                <a:ext uri="{FF2B5EF4-FFF2-40B4-BE49-F238E27FC236}">
                  <a16:creationId xmlns:a16="http://schemas.microsoft.com/office/drawing/2014/main" id="{39408E1A-3E96-410B-ACF7-56E925B0EBB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9" name="Group 178">
            <a:extLst>
              <a:ext uri="{FF2B5EF4-FFF2-40B4-BE49-F238E27FC236}">
                <a16:creationId xmlns:a16="http://schemas.microsoft.com/office/drawing/2014/main" id="{883BE8B2-CDC1-4AC0-9497-63C5A1B26531}"/>
              </a:ext>
            </a:extLst>
          </xdr:cNvPr>
          <xdr:cNvGrpSpPr/>
        </xdr:nvGrpSpPr>
        <xdr:grpSpPr>
          <a:xfrm>
            <a:off x="634367" y="4913013"/>
            <a:ext cx="2531891" cy="202201"/>
            <a:chOff x="707633" y="705314"/>
            <a:chExt cx="2335294" cy="197603"/>
          </a:xfrm>
        </xdr:grpSpPr>
        <xdr:sp macro="" textlink="">
          <xdr:nvSpPr>
            <xdr:cNvPr id="229" name="Rounded Rectangle 33">
              <a:hlinkClick xmlns:r="http://schemas.openxmlformats.org/officeDocument/2006/relationships" r:id="rId16"/>
              <a:extLst>
                <a:ext uri="{FF2B5EF4-FFF2-40B4-BE49-F238E27FC236}">
                  <a16:creationId xmlns:a16="http://schemas.microsoft.com/office/drawing/2014/main" id="{77DEC7AB-8998-4A6A-A2BA-7411F99BF41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30" name="Round Same Side Corner Rectangle 212">
              <a:extLst>
                <a:ext uri="{FF2B5EF4-FFF2-40B4-BE49-F238E27FC236}">
                  <a16:creationId xmlns:a16="http://schemas.microsoft.com/office/drawing/2014/main" id="{7750BEAA-8EEE-4953-9F3F-F089E4C6DE5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0" name="Group 179">
            <a:extLst>
              <a:ext uri="{FF2B5EF4-FFF2-40B4-BE49-F238E27FC236}">
                <a16:creationId xmlns:a16="http://schemas.microsoft.com/office/drawing/2014/main" id="{38F1A3C3-DDAC-4E75-A801-C2295A712932}"/>
              </a:ext>
            </a:extLst>
          </xdr:cNvPr>
          <xdr:cNvGrpSpPr/>
        </xdr:nvGrpSpPr>
        <xdr:grpSpPr>
          <a:xfrm>
            <a:off x="638306" y="5182753"/>
            <a:ext cx="2531891" cy="202201"/>
            <a:chOff x="707633" y="705314"/>
            <a:chExt cx="2335294" cy="197603"/>
          </a:xfrm>
        </xdr:grpSpPr>
        <xdr:sp macro="" textlink="">
          <xdr:nvSpPr>
            <xdr:cNvPr id="227" name="Rounded Rectangle 33">
              <a:hlinkClick xmlns:r="http://schemas.openxmlformats.org/officeDocument/2006/relationships" r:id="rId17"/>
              <a:extLst>
                <a:ext uri="{FF2B5EF4-FFF2-40B4-BE49-F238E27FC236}">
                  <a16:creationId xmlns:a16="http://schemas.microsoft.com/office/drawing/2014/main" id="{83136EA4-B1A0-48CA-A51A-8E60D44E8FD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8" name="Round Same Side Corner Rectangle 212">
              <a:extLst>
                <a:ext uri="{FF2B5EF4-FFF2-40B4-BE49-F238E27FC236}">
                  <a16:creationId xmlns:a16="http://schemas.microsoft.com/office/drawing/2014/main" id="{DB2B5572-F1FA-4FE3-AC3D-4983B63FAAE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1" name="Group 180">
            <a:extLst>
              <a:ext uri="{FF2B5EF4-FFF2-40B4-BE49-F238E27FC236}">
                <a16:creationId xmlns:a16="http://schemas.microsoft.com/office/drawing/2014/main" id="{B8B1FAFB-FF21-4993-85CE-E0936786DC71}"/>
              </a:ext>
            </a:extLst>
          </xdr:cNvPr>
          <xdr:cNvGrpSpPr/>
        </xdr:nvGrpSpPr>
        <xdr:grpSpPr>
          <a:xfrm>
            <a:off x="658349" y="2997071"/>
            <a:ext cx="2531891" cy="202201"/>
            <a:chOff x="707633" y="705314"/>
            <a:chExt cx="2335294" cy="197603"/>
          </a:xfrm>
        </xdr:grpSpPr>
        <xdr:sp macro="" textlink="">
          <xdr:nvSpPr>
            <xdr:cNvPr id="225" name="Rounded Rectangle 33">
              <a:hlinkClick xmlns:r="http://schemas.openxmlformats.org/officeDocument/2006/relationships" r:id="rId18"/>
              <a:extLst>
                <a:ext uri="{FF2B5EF4-FFF2-40B4-BE49-F238E27FC236}">
                  <a16:creationId xmlns:a16="http://schemas.microsoft.com/office/drawing/2014/main" id="{11AF7EC3-2620-45CB-811E-8E12F2D4D2C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6" name="Round Same Side Corner Rectangle 212">
              <a:extLst>
                <a:ext uri="{FF2B5EF4-FFF2-40B4-BE49-F238E27FC236}">
                  <a16:creationId xmlns:a16="http://schemas.microsoft.com/office/drawing/2014/main" id="{06B608F3-AF1B-4CBE-96A1-E4D937A407E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2" name="Rounded Rectangle 33">
            <a:extLst>
              <a:ext uri="{FF2B5EF4-FFF2-40B4-BE49-F238E27FC236}">
                <a16:creationId xmlns:a16="http://schemas.microsoft.com/office/drawing/2014/main" id="{CB294904-01CA-4BD4-BB53-5C9D92BAE63B}"/>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83" name="Group 182">
            <a:extLst>
              <a:ext uri="{FF2B5EF4-FFF2-40B4-BE49-F238E27FC236}">
                <a16:creationId xmlns:a16="http://schemas.microsoft.com/office/drawing/2014/main" id="{919F19F4-C542-4986-BFEB-C5B3D673EB03}"/>
              </a:ext>
            </a:extLst>
          </xdr:cNvPr>
          <xdr:cNvGrpSpPr/>
        </xdr:nvGrpSpPr>
        <xdr:grpSpPr>
          <a:xfrm>
            <a:off x="659464" y="3555368"/>
            <a:ext cx="2531891" cy="202201"/>
            <a:chOff x="707633" y="705314"/>
            <a:chExt cx="2335294" cy="197603"/>
          </a:xfrm>
        </xdr:grpSpPr>
        <xdr:sp macro="" textlink="">
          <xdr:nvSpPr>
            <xdr:cNvPr id="223" name="Rounded Rectangle 33">
              <a:hlinkClick xmlns:r="http://schemas.openxmlformats.org/officeDocument/2006/relationships" r:id="rId19"/>
              <a:extLst>
                <a:ext uri="{FF2B5EF4-FFF2-40B4-BE49-F238E27FC236}">
                  <a16:creationId xmlns:a16="http://schemas.microsoft.com/office/drawing/2014/main" id="{7C9255B7-A8AD-4E36-B5B5-53504CE878B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4" name="Round Same Side Corner Rectangle 212">
              <a:extLst>
                <a:ext uri="{FF2B5EF4-FFF2-40B4-BE49-F238E27FC236}">
                  <a16:creationId xmlns:a16="http://schemas.microsoft.com/office/drawing/2014/main" id="{4F7C9718-1ED8-475C-82C8-6039819CC38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4" name="Rounded Rectangle 33">
            <a:extLst>
              <a:ext uri="{FF2B5EF4-FFF2-40B4-BE49-F238E27FC236}">
                <a16:creationId xmlns:a16="http://schemas.microsoft.com/office/drawing/2014/main" id="{81392D3E-31EB-4934-83BD-8601E6961AA0}"/>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85" name="Group 184">
            <a:extLst>
              <a:ext uri="{FF2B5EF4-FFF2-40B4-BE49-F238E27FC236}">
                <a16:creationId xmlns:a16="http://schemas.microsoft.com/office/drawing/2014/main" id="{FE8DD026-FD4B-4703-978D-9BF5F7C8C6B7}"/>
              </a:ext>
            </a:extLst>
          </xdr:cNvPr>
          <xdr:cNvGrpSpPr/>
        </xdr:nvGrpSpPr>
        <xdr:grpSpPr>
          <a:xfrm>
            <a:off x="634367" y="5743319"/>
            <a:ext cx="2531891" cy="202201"/>
            <a:chOff x="707633" y="705314"/>
            <a:chExt cx="2335294" cy="197603"/>
          </a:xfrm>
        </xdr:grpSpPr>
        <xdr:sp macro="" textlink="">
          <xdr:nvSpPr>
            <xdr:cNvPr id="221" name="Rounded Rectangle 33">
              <a:hlinkClick xmlns:r="http://schemas.openxmlformats.org/officeDocument/2006/relationships" r:id="rId20"/>
              <a:extLst>
                <a:ext uri="{FF2B5EF4-FFF2-40B4-BE49-F238E27FC236}">
                  <a16:creationId xmlns:a16="http://schemas.microsoft.com/office/drawing/2014/main" id="{0493F03A-0773-4719-B31A-7CA684D97E7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22" name="Round Same Side Corner Rectangle 212">
              <a:extLst>
                <a:ext uri="{FF2B5EF4-FFF2-40B4-BE49-F238E27FC236}">
                  <a16:creationId xmlns:a16="http://schemas.microsoft.com/office/drawing/2014/main" id="{EF1F7991-6C6B-44B3-8901-FBA2717A83D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6" name="Group 185">
            <a:extLst>
              <a:ext uri="{FF2B5EF4-FFF2-40B4-BE49-F238E27FC236}">
                <a16:creationId xmlns:a16="http://schemas.microsoft.com/office/drawing/2014/main" id="{2DF8BEEB-AFA6-4837-92E1-892DF72158EF}"/>
              </a:ext>
            </a:extLst>
          </xdr:cNvPr>
          <xdr:cNvGrpSpPr/>
        </xdr:nvGrpSpPr>
        <xdr:grpSpPr>
          <a:xfrm>
            <a:off x="634367" y="6013059"/>
            <a:ext cx="2531891" cy="202201"/>
            <a:chOff x="707633" y="705314"/>
            <a:chExt cx="2335294" cy="197603"/>
          </a:xfrm>
        </xdr:grpSpPr>
        <xdr:sp macro="" textlink="">
          <xdr:nvSpPr>
            <xdr:cNvPr id="219" name="Rounded Rectangle 33">
              <a:hlinkClick xmlns:r="http://schemas.openxmlformats.org/officeDocument/2006/relationships" r:id="rId21"/>
              <a:extLst>
                <a:ext uri="{FF2B5EF4-FFF2-40B4-BE49-F238E27FC236}">
                  <a16:creationId xmlns:a16="http://schemas.microsoft.com/office/drawing/2014/main" id="{03C338F7-63DB-42F4-9408-6F39C21476C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20" name="Round Same Side Corner Rectangle 212">
              <a:extLst>
                <a:ext uri="{FF2B5EF4-FFF2-40B4-BE49-F238E27FC236}">
                  <a16:creationId xmlns:a16="http://schemas.microsoft.com/office/drawing/2014/main" id="{F19FBC70-13EB-4E1C-9437-35FF6DD00F2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7" name="Group 186">
            <a:extLst>
              <a:ext uri="{FF2B5EF4-FFF2-40B4-BE49-F238E27FC236}">
                <a16:creationId xmlns:a16="http://schemas.microsoft.com/office/drawing/2014/main" id="{A09FC781-33FA-4182-A177-87A2F47E9BC0}"/>
              </a:ext>
            </a:extLst>
          </xdr:cNvPr>
          <xdr:cNvGrpSpPr/>
        </xdr:nvGrpSpPr>
        <xdr:grpSpPr>
          <a:xfrm>
            <a:off x="634367" y="6282799"/>
            <a:ext cx="2531891" cy="202201"/>
            <a:chOff x="707633" y="705314"/>
            <a:chExt cx="2335294" cy="197603"/>
          </a:xfrm>
        </xdr:grpSpPr>
        <xdr:sp macro="" textlink="">
          <xdr:nvSpPr>
            <xdr:cNvPr id="217" name="Rounded Rectangle 33">
              <a:hlinkClick xmlns:r="http://schemas.openxmlformats.org/officeDocument/2006/relationships" r:id="rId22"/>
              <a:extLst>
                <a:ext uri="{FF2B5EF4-FFF2-40B4-BE49-F238E27FC236}">
                  <a16:creationId xmlns:a16="http://schemas.microsoft.com/office/drawing/2014/main" id="{0E4D7E4D-10B5-4B7C-BF84-05870544185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8" name="Round Same Side Corner Rectangle 212">
              <a:extLst>
                <a:ext uri="{FF2B5EF4-FFF2-40B4-BE49-F238E27FC236}">
                  <a16:creationId xmlns:a16="http://schemas.microsoft.com/office/drawing/2014/main" id="{FB780253-966F-45E6-A3BD-FF9300A241C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8" name="Group 187">
            <a:extLst>
              <a:ext uri="{FF2B5EF4-FFF2-40B4-BE49-F238E27FC236}">
                <a16:creationId xmlns:a16="http://schemas.microsoft.com/office/drawing/2014/main" id="{19F1CF8D-352E-45A2-A182-4B74482BC001}"/>
              </a:ext>
            </a:extLst>
          </xdr:cNvPr>
          <xdr:cNvGrpSpPr/>
        </xdr:nvGrpSpPr>
        <xdr:grpSpPr>
          <a:xfrm>
            <a:off x="634367" y="6552539"/>
            <a:ext cx="2531891" cy="202201"/>
            <a:chOff x="707633" y="705314"/>
            <a:chExt cx="2335294" cy="197603"/>
          </a:xfrm>
        </xdr:grpSpPr>
        <xdr:sp macro="" textlink="">
          <xdr:nvSpPr>
            <xdr:cNvPr id="215" name="Rounded Rectangle 33">
              <a:hlinkClick xmlns:r="http://schemas.openxmlformats.org/officeDocument/2006/relationships" r:id="rId23"/>
              <a:extLst>
                <a:ext uri="{FF2B5EF4-FFF2-40B4-BE49-F238E27FC236}">
                  <a16:creationId xmlns:a16="http://schemas.microsoft.com/office/drawing/2014/main" id="{E4B3FE22-4835-43B0-AAD0-7EE88855F20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6" name="Round Same Side Corner Rectangle 212">
              <a:extLst>
                <a:ext uri="{FF2B5EF4-FFF2-40B4-BE49-F238E27FC236}">
                  <a16:creationId xmlns:a16="http://schemas.microsoft.com/office/drawing/2014/main" id="{8BBEE79F-3F06-4BF6-AA36-239D549C401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9" name="Group 188">
            <a:extLst>
              <a:ext uri="{FF2B5EF4-FFF2-40B4-BE49-F238E27FC236}">
                <a16:creationId xmlns:a16="http://schemas.microsoft.com/office/drawing/2014/main" id="{EDE16A95-577E-426D-A020-FF09D84BCF16}"/>
              </a:ext>
            </a:extLst>
          </xdr:cNvPr>
          <xdr:cNvGrpSpPr/>
        </xdr:nvGrpSpPr>
        <xdr:grpSpPr>
          <a:xfrm>
            <a:off x="634367" y="6822279"/>
            <a:ext cx="2531891" cy="202201"/>
            <a:chOff x="707633" y="705314"/>
            <a:chExt cx="2335294" cy="197603"/>
          </a:xfrm>
        </xdr:grpSpPr>
        <xdr:sp macro="" textlink="">
          <xdr:nvSpPr>
            <xdr:cNvPr id="213" name="Rounded Rectangle 33">
              <a:hlinkClick xmlns:r="http://schemas.openxmlformats.org/officeDocument/2006/relationships" r:id="rId24"/>
              <a:extLst>
                <a:ext uri="{FF2B5EF4-FFF2-40B4-BE49-F238E27FC236}">
                  <a16:creationId xmlns:a16="http://schemas.microsoft.com/office/drawing/2014/main" id="{8AB317F5-D49E-4B84-AACA-1C2202FBF58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4" name="Round Same Side Corner Rectangle 212">
              <a:extLst>
                <a:ext uri="{FF2B5EF4-FFF2-40B4-BE49-F238E27FC236}">
                  <a16:creationId xmlns:a16="http://schemas.microsoft.com/office/drawing/2014/main" id="{902863F1-4831-4766-82D0-9781CA3B54A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0" name="Rounded Rectangle 33">
            <a:extLst>
              <a:ext uri="{FF2B5EF4-FFF2-40B4-BE49-F238E27FC236}">
                <a16:creationId xmlns:a16="http://schemas.microsoft.com/office/drawing/2014/main" id="{6E5B0078-1337-4F9C-83CA-3F5C2238D9FE}"/>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91" name="Group 190">
            <a:extLst>
              <a:ext uri="{FF2B5EF4-FFF2-40B4-BE49-F238E27FC236}">
                <a16:creationId xmlns:a16="http://schemas.microsoft.com/office/drawing/2014/main" id="{2BB3C972-6E0C-4A88-BDF4-9997F411FCC0}"/>
              </a:ext>
            </a:extLst>
          </xdr:cNvPr>
          <xdr:cNvGrpSpPr/>
        </xdr:nvGrpSpPr>
        <xdr:grpSpPr>
          <a:xfrm>
            <a:off x="642225" y="7381865"/>
            <a:ext cx="2531891" cy="202201"/>
            <a:chOff x="707633" y="705314"/>
            <a:chExt cx="2335294" cy="197603"/>
          </a:xfrm>
        </xdr:grpSpPr>
        <xdr:sp macro="" textlink="">
          <xdr:nvSpPr>
            <xdr:cNvPr id="211" name="Rounded Rectangle 33">
              <a:hlinkClick xmlns:r="http://schemas.openxmlformats.org/officeDocument/2006/relationships" r:id="rId25"/>
              <a:extLst>
                <a:ext uri="{FF2B5EF4-FFF2-40B4-BE49-F238E27FC236}">
                  <a16:creationId xmlns:a16="http://schemas.microsoft.com/office/drawing/2014/main" id="{C6ACCBDF-FBCE-48F4-AFE0-237926B5777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12" name="Round Same Side Corner Rectangle 212">
              <a:extLst>
                <a:ext uri="{FF2B5EF4-FFF2-40B4-BE49-F238E27FC236}">
                  <a16:creationId xmlns:a16="http://schemas.microsoft.com/office/drawing/2014/main" id="{F121D641-91A5-493F-92EA-7C3A37C44E7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2" name="Group 191">
            <a:extLst>
              <a:ext uri="{FF2B5EF4-FFF2-40B4-BE49-F238E27FC236}">
                <a16:creationId xmlns:a16="http://schemas.microsoft.com/office/drawing/2014/main" id="{AA874D5A-16FD-4643-A682-A4508CF46AA5}"/>
              </a:ext>
            </a:extLst>
          </xdr:cNvPr>
          <xdr:cNvGrpSpPr/>
        </xdr:nvGrpSpPr>
        <xdr:grpSpPr>
          <a:xfrm>
            <a:off x="642225" y="7651605"/>
            <a:ext cx="2531891" cy="202201"/>
            <a:chOff x="707633" y="705314"/>
            <a:chExt cx="2335294" cy="197603"/>
          </a:xfrm>
        </xdr:grpSpPr>
        <xdr:sp macro="" textlink="">
          <xdr:nvSpPr>
            <xdr:cNvPr id="209" name="Rounded Rectangle 33">
              <a:hlinkClick xmlns:r="http://schemas.openxmlformats.org/officeDocument/2006/relationships" r:id="rId26"/>
              <a:extLst>
                <a:ext uri="{FF2B5EF4-FFF2-40B4-BE49-F238E27FC236}">
                  <a16:creationId xmlns:a16="http://schemas.microsoft.com/office/drawing/2014/main" id="{AC1385A4-0B6A-4E95-8812-1C598C9F52E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10" name="Round Same Side Corner Rectangle 212">
              <a:extLst>
                <a:ext uri="{FF2B5EF4-FFF2-40B4-BE49-F238E27FC236}">
                  <a16:creationId xmlns:a16="http://schemas.microsoft.com/office/drawing/2014/main" id="{48AE3752-DD1C-4ACD-97B4-6F45B7A39A4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3" name="Group 192">
            <a:extLst>
              <a:ext uri="{FF2B5EF4-FFF2-40B4-BE49-F238E27FC236}">
                <a16:creationId xmlns:a16="http://schemas.microsoft.com/office/drawing/2014/main" id="{22419005-EC02-4294-9D19-91AD7500DBD0}"/>
              </a:ext>
            </a:extLst>
          </xdr:cNvPr>
          <xdr:cNvGrpSpPr/>
        </xdr:nvGrpSpPr>
        <xdr:grpSpPr>
          <a:xfrm>
            <a:off x="634367" y="7921345"/>
            <a:ext cx="2531891" cy="202201"/>
            <a:chOff x="707633" y="705314"/>
            <a:chExt cx="2335294" cy="197603"/>
          </a:xfrm>
        </xdr:grpSpPr>
        <xdr:sp macro="" textlink="">
          <xdr:nvSpPr>
            <xdr:cNvPr id="207" name="Rounded Rectangle 33">
              <a:hlinkClick xmlns:r="http://schemas.openxmlformats.org/officeDocument/2006/relationships" r:id="rId27"/>
              <a:extLst>
                <a:ext uri="{FF2B5EF4-FFF2-40B4-BE49-F238E27FC236}">
                  <a16:creationId xmlns:a16="http://schemas.microsoft.com/office/drawing/2014/main" id="{916C88AA-11D7-45E3-9846-18B7E5DCEC1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8" name="Round Same Side Corner Rectangle 212">
              <a:extLst>
                <a:ext uri="{FF2B5EF4-FFF2-40B4-BE49-F238E27FC236}">
                  <a16:creationId xmlns:a16="http://schemas.microsoft.com/office/drawing/2014/main" id="{DEF515A8-FD0B-4C08-849B-DFC7D73499B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4" name="Rounded Rectangle 33">
            <a:extLst>
              <a:ext uri="{FF2B5EF4-FFF2-40B4-BE49-F238E27FC236}">
                <a16:creationId xmlns:a16="http://schemas.microsoft.com/office/drawing/2014/main" id="{67E59306-5B0D-4D51-8B38-4447157EB1E9}"/>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95" name="Group 194">
            <a:extLst>
              <a:ext uri="{FF2B5EF4-FFF2-40B4-BE49-F238E27FC236}">
                <a16:creationId xmlns:a16="http://schemas.microsoft.com/office/drawing/2014/main" id="{E5D745C8-81F7-4C19-8B68-DDF75D81F6EE}"/>
              </a:ext>
            </a:extLst>
          </xdr:cNvPr>
          <xdr:cNvGrpSpPr/>
        </xdr:nvGrpSpPr>
        <xdr:grpSpPr>
          <a:xfrm>
            <a:off x="634367" y="8500492"/>
            <a:ext cx="2531891" cy="202201"/>
            <a:chOff x="707633" y="705314"/>
            <a:chExt cx="2335294" cy="197603"/>
          </a:xfrm>
        </xdr:grpSpPr>
        <xdr:sp macro="" textlink="">
          <xdr:nvSpPr>
            <xdr:cNvPr id="205" name="Rounded Rectangle 33">
              <a:hlinkClick xmlns:r="http://schemas.openxmlformats.org/officeDocument/2006/relationships" r:id="rId28"/>
              <a:extLst>
                <a:ext uri="{FF2B5EF4-FFF2-40B4-BE49-F238E27FC236}">
                  <a16:creationId xmlns:a16="http://schemas.microsoft.com/office/drawing/2014/main" id="{9697C5D3-2B4A-4C60-86E6-284DA79FD04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6" name="Round Same Side Corner Rectangle 212">
              <a:extLst>
                <a:ext uri="{FF2B5EF4-FFF2-40B4-BE49-F238E27FC236}">
                  <a16:creationId xmlns:a16="http://schemas.microsoft.com/office/drawing/2014/main" id="{8FDEF3E8-3D63-4746-ADD3-E0483036AE9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6" name="Group 195">
            <a:extLst>
              <a:ext uri="{FF2B5EF4-FFF2-40B4-BE49-F238E27FC236}">
                <a16:creationId xmlns:a16="http://schemas.microsoft.com/office/drawing/2014/main" id="{07200C7F-D812-424F-A11D-D7B0EAAFD666}"/>
              </a:ext>
            </a:extLst>
          </xdr:cNvPr>
          <xdr:cNvGrpSpPr/>
        </xdr:nvGrpSpPr>
        <xdr:grpSpPr>
          <a:xfrm>
            <a:off x="634367" y="8770227"/>
            <a:ext cx="2531891" cy="202201"/>
            <a:chOff x="707633" y="705314"/>
            <a:chExt cx="2335294" cy="197603"/>
          </a:xfrm>
        </xdr:grpSpPr>
        <xdr:sp macro="" textlink="">
          <xdr:nvSpPr>
            <xdr:cNvPr id="203" name="Rounded Rectangle 33">
              <a:hlinkClick xmlns:r="http://schemas.openxmlformats.org/officeDocument/2006/relationships" r:id="rId29"/>
              <a:extLst>
                <a:ext uri="{FF2B5EF4-FFF2-40B4-BE49-F238E27FC236}">
                  <a16:creationId xmlns:a16="http://schemas.microsoft.com/office/drawing/2014/main" id="{B66AD405-8CD4-47D5-8203-59464AC6992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4" name="Round Same Side Corner Rectangle 212">
              <a:extLst>
                <a:ext uri="{FF2B5EF4-FFF2-40B4-BE49-F238E27FC236}">
                  <a16:creationId xmlns:a16="http://schemas.microsoft.com/office/drawing/2014/main" id="{A53D952C-744C-4C16-8A23-969189415BB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7" name="Group 196">
            <a:extLst>
              <a:ext uri="{FF2B5EF4-FFF2-40B4-BE49-F238E27FC236}">
                <a16:creationId xmlns:a16="http://schemas.microsoft.com/office/drawing/2014/main" id="{3D6BCD0C-68BC-47A6-A08E-84C8475D3731}"/>
              </a:ext>
            </a:extLst>
          </xdr:cNvPr>
          <xdr:cNvGrpSpPr/>
        </xdr:nvGrpSpPr>
        <xdr:grpSpPr>
          <a:xfrm>
            <a:off x="658349" y="237995"/>
            <a:ext cx="2531891" cy="202201"/>
            <a:chOff x="707633" y="705314"/>
            <a:chExt cx="2335294" cy="197603"/>
          </a:xfrm>
        </xdr:grpSpPr>
        <xdr:sp macro="" textlink="">
          <xdr:nvSpPr>
            <xdr:cNvPr id="201" name="Rounded Rectangle 33">
              <a:hlinkClick xmlns:r="http://schemas.openxmlformats.org/officeDocument/2006/relationships" r:id="rId30"/>
              <a:extLst>
                <a:ext uri="{FF2B5EF4-FFF2-40B4-BE49-F238E27FC236}">
                  <a16:creationId xmlns:a16="http://schemas.microsoft.com/office/drawing/2014/main" id="{49435407-CB37-48B6-97DD-F0599617529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02" name="Round Same Side Corner Rectangle 212">
              <a:extLst>
                <a:ext uri="{FF2B5EF4-FFF2-40B4-BE49-F238E27FC236}">
                  <a16:creationId xmlns:a16="http://schemas.microsoft.com/office/drawing/2014/main" id="{9CA36E93-4E82-4276-B126-86C15A8B9B9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8" name="Group 197">
            <a:extLst>
              <a:ext uri="{FF2B5EF4-FFF2-40B4-BE49-F238E27FC236}">
                <a16:creationId xmlns:a16="http://schemas.microsoft.com/office/drawing/2014/main" id="{E9B7FBEE-44B4-4793-AB6A-23E1EC16FC07}"/>
              </a:ext>
            </a:extLst>
          </xdr:cNvPr>
          <xdr:cNvGrpSpPr/>
        </xdr:nvGrpSpPr>
        <xdr:grpSpPr>
          <a:xfrm>
            <a:off x="658349" y="507735"/>
            <a:ext cx="2531891" cy="202201"/>
            <a:chOff x="707633" y="705314"/>
            <a:chExt cx="2335294" cy="197603"/>
          </a:xfrm>
        </xdr:grpSpPr>
        <xdr:sp macro="" textlink="">
          <xdr:nvSpPr>
            <xdr:cNvPr id="199" name="Rounded Rectangle 33">
              <a:hlinkClick xmlns:r="http://schemas.openxmlformats.org/officeDocument/2006/relationships" r:id="rId31"/>
              <a:extLst>
                <a:ext uri="{FF2B5EF4-FFF2-40B4-BE49-F238E27FC236}">
                  <a16:creationId xmlns:a16="http://schemas.microsoft.com/office/drawing/2014/main" id="{2ADE928A-C404-45B9-92F6-789F3CADDB6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200" name="Round Same Side Corner Rectangle 212">
              <a:extLst>
                <a:ext uri="{FF2B5EF4-FFF2-40B4-BE49-F238E27FC236}">
                  <a16:creationId xmlns:a16="http://schemas.microsoft.com/office/drawing/2014/main" id="{88727E2F-DD46-4A58-8E84-95C2428E6EA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3491344</xdr:colOff>
      <xdr:row>4</xdr:row>
      <xdr:rowOff>39436</xdr:rowOff>
    </xdr:from>
    <xdr:to>
      <xdr:col>7</xdr:col>
      <xdr:colOff>286659</xdr:colOff>
      <xdr:row>6</xdr:row>
      <xdr:rowOff>152353</xdr:rowOff>
    </xdr:to>
    <xdr:pic>
      <xdr:nvPicPr>
        <xdr:cNvPr id="6" name="Picture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8908" y="214927"/>
          <a:ext cx="546548" cy="537790"/>
        </a:xfrm>
        <a:prstGeom prst="rect">
          <a:avLst/>
        </a:prstGeom>
      </xdr:spPr>
    </xdr:pic>
    <xdr:clientData/>
  </xdr:twoCellAnchor>
  <xdr:twoCellAnchor editAs="oneCell">
    <xdr:from>
      <xdr:col>7</xdr:col>
      <xdr:colOff>345423</xdr:colOff>
      <xdr:row>4</xdr:row>
      <xdr:rowOff>40327</xdr:rowOff>
    </xdr:from>
    <xdr:to>
      <xdr:col>7</xdr:col>
      <xdr:colOff>896853</xdr:colOff>
      <xdr:row>6</xdr:row>
      <xdr:rowOff>134194</xdr:rowOff>
    </xdr:to>
    <xdr:pic>
      <xdr:nvPicPr>
        <xdr:cNvPr id="8" name="Picture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92950" y="215818"/>
          <a:ext cx="540000" cy="532710"/>
        </a:xfrm>
        <a:prstGeom prst="rect">
          <a:avLst/>
        </a:prstGeom>
      </xdr:spPr>
    </xdr:pic>
    <xdr:clientData/>
  </xdr:twoCellAnchor>
  <xdr:twoCellAnchor editAs="oneCell">
    <xdr:from>
      <xdr:col>7</xdr:col>
      <xdr:colOff>934093</xdr:colOff>
      <xdr:row>4</xdr:row>
      <xdr:rowOff>33448</xdr:rowOff>
    </xdr:from>
    <xdr:to>
      <xdr:col>8</xdr:col>
      <xdr:colOff>64031</xdr:colOff>
      <xdr:row>6</xdr:row>
      <xdr:rowOff>149845</xdr:rowOff>
    </xdr:to>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4029" t="15395" r="29792" b="8357"/>
        <a:stretch/>
      </xdr:blipFill>
      <xdr:spPr bwMode="auto">
        <a:xfrm>
          <a:off x="8281620" y="208939"/>
          <a:ext cx="528323" cy="54127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2707105</xdr:colOff>
      <xdr:row>67</xdr:row>
      <xdr:rowOff>80211</xdr:rowOff>
    </xdr:from>
    <xdr:to>
      <xdr:col>6</xdr:col>
      <xdr:colOff>3263615</xdr:colOff>
      <xdr:row>70</xdr:row>
      <xdr:rowOff>24685</xdr:rowOff>
    </xdr:to>
    <xdr:pic>
      <xdr:nvPicPr>
        <xdr:cNvPr id="3" name="Picture 6">
          <a:extLst>
            <a:ext uri="{FF2B5EF4-FFF2-40B4-BE49-F238E27FC236}">
              <a16:creationId xmlns:a16="http://schemas.microsoft.com/office/drawing/2014/main" id="{79E17A37-A9EA-47A2-BCB4-B0A541278B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96526" y="13144500"/>
          <a:ext cx="540000" cy="548995"/>
        </a:xfrm>
        <a:prstGeom prst="rect">
          <a:avLst/>
        </a:prstGeom>
      </xdr:spPr>
    </xdr:pic>
    <xdr:clientData/>
  </xdr:twoCellAnchor>
  <xdr:twoCellAnchor>
    <xdr:from>
      <xdr:col>19</xdr:col>
      <xdr:colOff>1925053</xdr:colOff>
      <xdr:row>1</xdr:row>
      <xdr:rowOff>130342</xdr:rowOff>
    </xdr:from>
    <xdr:to>
      <xdr:col>20</xdr:col>
      <xdr:colOff>2252635</xdr:colOff>
      <xdr:row>2</xdr:row>
      <xdr:rowOff>169653</xdr:rowOff>
    </xdr:to>
    <xdr:sp macro="" textlink="">
      <xdr:nvSpPr>
        <xdr:cNvPr id="532" name="Rounded Rectangle 14">
          <a:hlinkClick xmlns:r="http://schemas.openxmlformats.org/officeDocument/2006/relationships" r:id="rId4"/>
          <a:extLst>
            <a:ext uri="{FF2B5EF4-FFF2-40B4-BE49-F238E27FC236}">
              <a16:creationId xmlns:a16="http://schemas.microsoft.com/office/drawing/2014/main" id="{F5F54C72-05DA-4543-883A-1718E9488256}"/>
            </a:ext>
          </a:extLst>
        </xdr:cNvPr>
        <xdr:cNvSpPr/>
      </xdr:nvSpPr>
      <xdr:spPr bwMode="auto">
        <a:xfrm>
          <a:off x="23271079" y="300789"/>
          <a:ext cx="2342872"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editAs="oneCell">
    <xdr:from>
      <xdr:col>1</xdr:col>
      <xdr:colOff>10026</xdr:colOff>
      <xdr:row>0</xdr:row>
      <xdr:rowOff>50132</xdr:rowOff>
    </xdr:from>
    <xdr:to>
      <xdr:col>4</xdr:col>
      <xdr:colOff>391694</xdr:colOff>
      <xdr:row>3</xdr:row>
      <xdr:rowOff>51039</xdr:rowOff>
    </xdr:to>
    <xdr:pic>
      <xdr:nvPicPr>
        <xdr:cNvPr id="534" name="Picture 310">
          <a:hlinkClick xmlns:r="http://schemas.openxmlformats.org/officeDocument/2006/relationships" r:id="rId5"/>
          <a:extLst>
            <a:ext uri="{FF2B5EF4-FFF2-40B4-BE49-F238E27FC236}">
              <a16:creationId xmlns:a16="http://schemas.microsoft.com/office/drawing/2014/main" id="{F7C2471C-58BC-47EB-BFAD-C0CA5154B723}"/>
            </a:ext>
          </a:extLst>
        </xdr:cNvPr>
        <xdr:cNvPicPr>
          <a:picLocks noChangeAspect="1"/>
        </xdr:cNvPicPr>
      </xdr:nvPicPr>
      <xdr:blipFill>
        <a:blip xmlns:r="http://schemas.openxmlformats.org/officeDocument/2006/relationships" r:embed="rId6"/>
        <a:stretch>
          <a:fillRect/>
        </a:stretch>
      </xdr:blipFill>
      <xdr:spPr>
        <a:xfrm>
          <a:off x="280737" y="50132"/>
          <a:ext cx="2434623" cy="527322"/>
        </a:xfrm>
        <a:prstGeom prst="rect">
          <a:avLst/>
        </a:prstGeom>
      </xdr:spPr>
    </xdr:pic>
    <xdr:clientData/>
  </xdr:twoCellAnchor>
  <xdr:twoCellAnchor>
    <xdr:from>
      <xdr:col>0</xdr:col>
      <xdr:colOff>76200</xdr:colOff>
      <xdr:row>7</xdr:row>
      <xdr:rowOff>174171</xdr:rowOff>
    </xdr:from>
    <xdr:to>
      <xdr:col>5</xdr:col>
      <xdr:colOff>240755</xdr:colOff>
      <xdr:row>53</xdr:row>
      <xdr:rowOff>12881</xdr:rowOff>
    </xdr:to>
    <xdr:grpSp>
      <xdr:nvGrpSpPr>
        <xdr:cNvPr id="164" name="Group 163">
          <a:extLst>
            <a:ext uri="{FF2B5EF4-FFF2-40B4-BE49-F238E27FC236}">
              <a16:creationId xmlns:a16="http://schemas.microsoft.com/office/drawing/2014/main" id="{354617CD-FE99-4ED4-A4D7-5554B2A60C48}"/>
            </a:ext>
          </a:extLst>
        </xdr:cNvPr>
        <xdr:cNvGrpSpPr/>
      </xdr:nvGrpSpPr>
      <xdr:grpSpPr>
        <a:xfrm>
          <a:off x="76200" y="1484267"/>
          <a:ext cx="3182438" cy="8894354"/>
          <a:chOff x="478366" y="237995"/>
          <a:chExt cx="2951083" cy="8734433"/>
        </a:xfrm>
      </xdr:grpSpPr>
      <xdr:grpSp>
        <xdr:nvGrpSpPr>
          <xdr:cNvPr id="165" name="Group 164">
            <a:extLst>
              <a:ext uri="{FF2B5EF4-FFF2-40B4-BE49-F238E27FC236}">
                <a16:creationId xmlns:a16="http://schemas.microsoft.com/office/drawing/2014/main" id="{8FAF3933-AF4F-44A4-8C7F-1E6B43D5F71C}"/>
              </a:ext>
            </a:extLst>
          </xdr:cNvPr>
          <xdr:cNvGrpSpPr/>
        </xdr:nvGrpSpPr>
        <xdr:grpSpPr>
          <a:xfrm>
            <a:off x="658349" y="1069224"/>
            <a:ext cx="2531891" cy="202201"/>
            <a:chOff x="707633" y="705314"/>
            <a:chExt cx="2335294" cy="197603"/>
          </a:xfrm>
        </xdr:grpSpPr>
        <xdr:sp macro="" textlink="">
          <xdr:nvSpPr>
            <xdr:cNvPr id="243" name="Rounded Rectangle 33">
              <a:hlinkClick xmlns:r="http://schemas.openxmlformats.org/officeDocument/2006/relationships" r:id="rId7"/>
              <a:extLst>
                <a:ext uri="{FF2B5EF4-FFF2-40B4-BE49-F238E27FC236}">
                  <a16:creationId xmlns:a16="http://schemas.microsoft.com/office/drawing/2014/main" id="{D72DFB3C-A8DB-468B-9089-50115B393EA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4" name="Round Same Side Corner Rectangle 212">
              <a:extLst>
                <a:ext uri="{FF2B5EF4-FFF2-40B4-BE49-F238E27FC236}">
                  <a16:creationId xmlns:a16="http://schemas.microsoft.com/office/drawing/2014/main" id="{233A26A0-CAF0-4F66-AED5-1B9333F1054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6" name="Group 165">
            <a:extLst>
              <a:ext uri="{FF2B5EF4-FFF2-40B4-BE49-F238E27FC236}">
                <a16:creationId xmlns:a16="http://schemas.microsoft.com/office/drawing/2014/main" id="{AA90676E-55F0-461A-93F4-AF25F33389F0}"/>
              </a:ext>
            </a:extLst>
          </xdr:cNvPr>
          <xdr:cNvGrpSpPr/>
        </xdr:nvGrpSpPr>
        <xdr:grpSpPr>
          <a:xfrm>
            <a:off x="658349" y="1338964"/>
            <a:ext cx="2531891" cy="202201"/>
            <a:chOff x="707633" y="705314"/>
            <a:chExt cx="2335294" cy="197603"/>
          </a:xfrm>
        </xdr:grpSpPr>
        <xdr:sp macro="" textlink="">
          <xdr:nvSpPr>
            <xdr:cNvPr id="241" name="Rounded Rectangle 33">
              <a:hlinkClick xmlns:r="http://schemas.openxmlformats.org/officeDocument/2006/relationships" r:id="rId8"/>
              <a:extLst>
                <a:ext uri="{FF2B5EF4-FFF2-40B4-BE49-F238E27FC236}">
                  <a16:creationId xmlns:a16="http://schemas.microsoft.com/office/drawing/2014/main" id="{CD885F8F-1A82-4E90-897D-1EEA2D130BC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2" name="Round Same Side Corner Rectangle 212">
              <a:extLst>
                <a:ext uri="{FF2B5EF4-FFF2-40B4-BE49-F238E27FC236}">
                  <a16:creationId xmlns:a16="http://schemas.microsoft.com/office/drawing/2014/main" id="{115FCAD6-17B9-4FEA-8C2C-E93EAB07FE3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7" name="Group 166">
            <a:extLst>
              <a:ext uri="{FF2B5EF4-FFF2-40B4-BE49-F238E27FC236}">
                <a16:creationId xmlns:a16="http://schemas.microsoft.com/office/drawing/2014/main" id="{E08A0B8B-BF4A-46A4-B0F7-1C5C678DA4A0}"/>
              </a:ext>
            </a:extLst>
          </xdr:cNvPr>
          <xdr:cNvGrpSpPr/>
        </xdr:nvGrpSpPr>
        <xdr:grpSpPr>
          <a:xfrm>
            <a:off x="658349" y="1608704"/>
            <a:ext cx="2531891" cy="202201"/>
            <a:chOff x="707633" y="705314"/>
            <a:chExt cx="2335294" cy="197603"/>
          </a:xfrm>
        </xdr:grpSpPr>
        <xdr:sp macro="" textlink="">
          <xdr:nvSpPr>
            <xdr:cNvPr id="239" name="Rounded Rectangle 33">
              <a:hlinkClick xmlns:r="http://schemas.openxmlformats.org/officeDocument/2006/relationships" r:id="rId9"/>
              <a:extLst>
                <a:ext uri="{FF2B5EF4-FFF2-40B4-BE49-F238E27FC236}">
                  <a16:creationId xmlns:a16="http://schemas.microsoft.com/office/drawing/2014/main" id="{5B0FC387-6D79-4E6D-8021-576302E451F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40" name="Round Same Side Corner Rectangle 212">
              <a:extLst>
                <a:ext uri="{FF2B5EF4-FFF2-40B4-BE49-F238E27FC236}">
                  <a16:creationId xmlns:a16="http://schemas.microsoft.com/office/drawing/2014/main" id="{461C6980-7B77-4291-920F-79FDC0FDB76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8" name="Group 167">
            <a:extLst>
              <a:ext uri="{FF2B5EF4-FFF2-40B4-BE49-F238E27FC236}">
                <a16:creationId xmlns:a16="http://schemas.microsoft.com/office/drawing/2014/main" id="{A02E6145-36B1-4D47-B81C-01F1508B3354}"/>
              </a:ext>
            </a:extLst>
          </xdr:cNvPr>
          <xdr:cNvGrpSpPr/>
        </xdr:nvGrpSpPr>
        <xdr:grpSpPr>
          <a:xfrm>
            <a:off x="658349" y="1878444"/>
            <a:ext cx="2531891" cy="202201"/>
            <a:chOff x="707633" y="705314"/>
            <a:chExt cx="2335294" cy="197603"/>
          </a:xfrm>
        </xdr:grpSpPr>
        <xdr:sp macro="" textlink="">
          <xdr:nvSpPr>
            <xdr:cNvPr id="237" name="Rounded Rectangle 33">
              <a:hlinkClick xmlns:r="http://schemas.openxmlformats.org/officeDocument/2006/relationships" r:id="rId10"/>
              <a:extLst>
                <a:ext uri="{FF2B5EF4-FFF2-40B4-BE49-F238E27FC236}">
                  <a16:creationId xmlns:a16="http://schemas.microsoft.com/office/drawing/2014/main" id="{DFAA9A37-B009-4D6D-97C0-CA88E348FBE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38" name="Round Same Side Corner Rectangle 212">
              <a:extLst>
                <a:ext uri="{FF2B5EF4-FFF2-40B4-BE49-F238E27FC236}">
                  <a16:creationId xmlns:a16="http://schemas.microsoft.com/office/drawing/2014/main" id="{786E5370-F56A-4B6C-8EB1-AC50DD916FF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9" name="Rounded Rectangle 33">
            <a:extLst>
              <a:ext uri="{FF2B5EF4-FFF2-40B4-BE49-F238E27FC236}">
                <a16:creationId xmlns:a16="http://schemas.microsoft.com/office/drawing/2014/main" id="{606B1950-A468-4F58-BE9D-6E0F5EEFAEAB}"/>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70" name="Rounded Rectangle 33">
            <a:extLst>
              <a:ext uri="{FF2B5EF4-FFF2-40B4-BE49-F238E27FC236}">
                <a16:creationId xmlns:a16="http://schemas.microsoft.com/office/drawing/2014/main" id="{0BE11B4A-E527-4E1A-8A00-9BD5349E32CD}"/>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71" name="Group 170">
            <a:extLst>
              <a:ext uri="{FF2B5EF4-FFF2-40B4-BE49-F238E27FC236}">
                <a16:creationId xmlns:a16="http://schemas.microsoft.com/office/drawing/2014/main" id="{BB42D174-3A92-4F7E-97F2-E99B6041CB1B}"/>
              </a:ext>
            </a:extLst>
          </xdr:cNvPr>
          <xdr:cNvGrpSpPr/>
        </xdr:nvGrpSpPr>
        <xdr:grpSpPr>
          <a:xfrm>
            <a:off x="658349" y="2457591"/>
            <a:ext cx="2531891" cy="202201"/>
            <a:chOff x="707633" y="705314"/>
            <a:chExt cx="2335294" cy="197603"/>
          </a:xfrm>
        </xdr:grpSpPr>
        <xdr:sp macro="" textlink="">
          <xdr:nvSpPr>
            <xdr:cNvPr id="235" name="Rounded Rectangle 33">
              <a:hlinkClick xmlns:r="http://schemas.openxmlformats.org/officeDocument/2006/relationships" r:id="rId11"/>
              <a:extLst>
                <a:ext uri="{FF2B5EF4-FFF2-40B4-BE49-F238E27FC236}">
                  <a16:creationId xmlns:a16="http://schemas.microsoft.com/office/drawing/2014/main" id="{611C828E-36BD-4694-8EFD-0BFD65BE419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6" name="Round Same Side Corner Rectangle 212">
              <a:extLst>
                <a:ext uri="{FF2B5EF4-FFF2-40B4-BE49-F238E27FC236}">
                  <a16:creationId xmlns:a16="http://schemas.microsoft.com/office/drawing/2014/main" id="{99395EE0-CFD9-4C04-AC1A-09272C7227B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2" name="Group 171">
            <a:extLst>
              <a:ext uri="{FF2B5EF4-FFF2-40B4-BE49-F238E27FC236}">
                <a16:creationId xmlns:a16="http://schemas.microsoft.com/office/drawing/2014/main" id="{D65C4BBF-4128-45A6-8CA2-88F6ADD79E89}"/>
              </a:ext>
            </a:extLst>
          </xdr:cNvPr>
          <xdr:cNvGrpSpPr/>
        </xdr:nvGrpSpPr>
        <xdr:grpSpPr>
          <a:xfrm>
            <a:off x="658349" y="2727331"/>
            <a:ext cx="2531891" cy="202201"/>
            <a:chOff x="707633" y="705314"/>
            <a:chExt cx="2335294" cy="197603"/>
          </a:xfrm>
        </xdr:grpSpPr>
        <xdr:sp macro="" textlink="">
          <xdr:nvSpPr>
            <xdr:cNvPr id="233" name="Rounded Rectangle 33">
              <a:hlinkClick xmlns:r="http://schemas.openxmlformats.org/officeDocument/2006/relationships" r:id="rId12"/>
              <a:extLst>
                <a:ext uri="{FF2B5EF4-FFF2-40B4-BE49-F238E27FC236}">
                  <a16:creationId xmlns:a16="http://schemas.microsoft.com/office/drawing/2014/main" id="{76FA1A76-0BED-463E-B587-50EE748721E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4" name="Round Same Side Corner Rectangle 212">
              <a:extLst>
                <a:ext uri="{FF2B5EF4-FFF2-40B4-BE49-F238E27FC236}">
                  <a16:creationId xmlns:a16="http://schemas.microsoft.com/office/drawing/2014/main" id="{B8F494BE-C84B-4D51-AF41-3970D171643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3" name="Rounded Rectangle 33">
            <a:extLst>
              <a:ext uri="{FF2B5EF4-FFF2-40B4-BE49-F238E27FC236}">
                <a16:creationId xmlns:a16="http://schemas.microsoft.com/office/drawing/2014/main" id="{FADC7B6D-F211-4E4C-86FB-6162D5D1FAFA}"/>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4" name="Group 173">
            <a:extLst>
              <a:ext uri="{FF2B5EF4-FFF2-40B4-BE49-F238E27FC236}">
                <a16:creationId xmlns:a16="http://schemas.microsoft.com/office/drawing/2014/main" id="{EECF41E8-DE96-425B-86E6-2B947E9A892C}"/>
              </a:ext>
            </a:extLst>
          </xdr:cNvPr>
          <xdr:cNvGrpSpPr/>
        </xdr:nvGrpSpPr>
        <xdr:grpSpPr>
          <a:xfrm>
            <a:off x="639001" y="4113665"/>
            <a:ext cx="2531891" cy="202201"/>
            <a:chOff x="707633" y="705314"/>
            <a:chExt cx="2335294" cy="197603"/>
          </a:xfrm>
        </xdr:grpSpPr>
        <xdr:sp macro="" textlink="">
          <xdr:nvSpPr>
            <xdr:cNvPr id="231" name="Rounded Rectangle 33">
              <a:hlinkClick xmlns:r="http://schemas.openxmlformats.org/officeDocument/2006/relationships" r:id="rId13"/>
              <a:extLst>
                <a:ext uri="{FF2B5EF4-FFF2-40B4-BE49-F238E27FC236}">
                  <a16:creationId xmlns:a16="http://schemas.microsoft.com/office/drawing/2014/main" id="{44881224-9B7D-4E94-8120-9DCDB075E48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2" name="Round Same Side Corner Rectangle 212">
              <a:extLst>
                <a:ext uri="{FF2B5EF4-FFF2-40B4-BE49-F238E27FC236}">
                  <a16:creationId xmlns:a16="http://schemas.microsoft.com/office/drawing/2014/main" id="{2EB325A5-8441-4941-9EE1-E7A8E73EFBC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5" name="Rounded Rectangle 33">
            <a:extLst>
              <a:ext uri="{FF2B5EF4-FFF2-40B4-BE49-F238E27FC236}">
                <a16:creationId xmlns:a16="http://schemas.microsoft.com/office/drawing/2014/main" id="{38A189F8-BE0C-4E75-AD15-9E41D4CAAD8A}"/>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6" name="Group 175">
            <a:extLst>
              <a:ext uri="{FF2B5EF4-FFF2-40B4-BE49-F238E27FC236}">
                <a16:creationId xmlns:a16="http://schemas.microsoft.com/office/drawing/2014/main" id="{B938D8CA-EE76-4849-9B80-30659C569380}"/>
              </a:ext>
            </a:extLst>
          </xdr:cNvPr>
          <xdr:cNvGrpSpPr/>
        </xdr:nvGrpSpPr>
        <xdr:grpSpPr>
          <a:xfrm>
            <a:off x="634367" y="4643273"/>
            <a:ext cx="2531891" cy="202201"/>
            <a:chOff x="707633" y="705314"/>
            <a:chExt cx="2335294" cy="197603"/>
          </a:xfrm>
        </xdr:grpSpPr>
        <xdr:sp macro="" textlink="">
          <xdr:nvSpPr>
            <xdr:cNvPr id="229" name="Rounded Rectangle 33">
              <a:hlinkClick xmlns:r="http://schemas.openxmlformats.org/officeDocument/2006/relationships" r:id="rId14"/>
              <a:extLst>
                <a:ext uri="{FF2B5EF4-FFF2-40B4-BE49-F238E27FC236}">
                  <a16:creationId xmlns:a16="http://schemas.microsoft.com/office/drawing/2014/main" id="{7381C3EF-4BF8-43D6-AFE2-473B15571C8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30" name="Round Same Side Corner Rectangle 212">
              <a:extLst>
                <a:ext uri="{FF2B5EF4-FFF2-40B4-BE49-F238E27FC236}">
                  <a16:creationId xmlns:a16="http://schemas.microsoft.com/office/drawing/2014/main" id="{8F9FF294-3C50-409D-B68D-2245A1F6453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7" name="Group 176">
            <a:extLst>
              <a:ext uri="{FF2B5EF4-FFF2-40B4-BE49-F238E27FC236}">
                <a16:creationId xmlns:a16="http://schemas.microsoft.com/office/drawing/2014/main" id="{86324629-46A5-48F0-997C-117A27907477}"/>
              </a:ext>
            </a:extLst>
          </xdr:cNvPr>
          <xdr:cNvGrpSpPr/>
        </xdr:nvGrpSpPr>
        <xdr:grpSpPr>
          <a:xfrm>
            <a:off x="634367" y="4913013"/>
            <a:ext cx="2531891" cy="202201"/>
            <a:chOff x="707633" y="705314"/>
            <a:chExt cx="2335294" cy="197603"/>
          </a:xfrm>
        </xdr:grpSpPr>
        <xdr:sp macro="" textlink="">
          <xdr:nvSpPr>
            <xdr:cNvPr id="227" name="Rounded Rectangle 33">
              <a:hlinkClick xmlns:r="http://schemas.openxmlformats.org/officeDocument/2006/relationships" r:id="rId15"/>
              <a:extLst>
                <a:ext uri="{FF2B5EF4-FFF2-40B4-BE49-F238E27FC236}">
                  <a16:creationId xmlns:a16="http://schemas.microsoft.com/office/drawing/2014/main" id="{CB89927D-87FB-443E-9DFB-C3D64C0D702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28" name="Round Same Side Corner Rectangle 212">
              <a:extLst>
                <a:ext uri="{FF2B5EF4-FFF2-40B4-BE49-F238E27FC236}">
                  <a16:creationId xmlns:a16="http://schemas.microsoft.com/office/drawing/2014/main" id="{550ECD73-CFA0-4360-A419-C94465216B7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8" name="Group 177">
            <a:extLst>
              <a:ext uri="{FF2B5EF4-FFF2-40B4-BE49-F238E27FC236}">
                <a16:creationId xmlns:a16="http://schemas.microsoft.com/office/drawing/2014/main" id="{B9233630-2EF9-42F1-8879-94F1A6A0115C}"/>
              </a:ext>
            </a:extLst>
          </xdr:cNvPr>
          <xdr:cNvGrpSpPr/>
        </xdr:nvGrpSpPr>
        <xdr:grpSpPr>
          <a:xfrm>
            <a:off x="638306" y="5182753"/>
            <a:ext cx="2531891" cy="202201"/>
            <a:chOff x="707633" y="705314"/>
            <a:chExt cx="2335294" cy="197603"/>
          </a:xfrm>
        </xdr:grpSpPr>
        <xdr:sp macro="" textlink="">
          <xdr:nvSpPr>
            <xdr:cNvPr id="225" name="Rounded Rectangle 33">
              <a:hlinkClick xmlns:r="http://schemas.openxmlformats.org/officeDocument/2006/relationships" r:id="rId16"/>
              <a:extLst>
                <a:ext uri="{FF2B5EF4-FFF2-40B4-BE49-F238E27FC236}">
                  <a16:creationId xmlns:a16="http://schemas.microsoft.com/office/drawing/2014/main" id="{6927579B-D557-422B-8867-588BF0EA012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6" name="Round Same Side Corner Rectangle 212">
              <a:extLst>
                <a:ext uri="{FF2B5EF4-FFF2-40B4-BE49-F238E27FC236}">
                  <a16:creationId xmlns:a16="http://schemas.microsoft.com/office/drawing/2014/main" id="{79F48B18-9EF8-4CE9-A2BF-2931F35B5A6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9" name="Group 178">
            <a:extLst>
              <a:ext uri="{FF2B5EF4-FFF2-40B4-BE49-F238E27FC236}">
                <a16:creationId xmlns:a16="http://schemas.microsoft.com/office/drawing/2014/main" id="{89107B7F-36C9-4778-98C4-1892206A19DB}"/>
              </a:ext>
            </a:extLst>
          </xdr:cNvPr>
          <xdr:cNvGrpSpPr/>
        </xdr:nvGrpSpPr>
        <xdr:grpSpPr>
          <a:xfrm>
            <a:off x="658349" y="2997071"/>
            <a:ext cx="2531891" cy="202201"/>
            <a:chOff x="707633" y="705314"/>
            <a:chExt cx="2335294" cy="197603"/>
          </a:xfrm>
        </xdr:grpSpPr>
        <xdr:sp macro="" textlink="">
          <xdr:nvSpPr>
            <xdr:cNvPr id="223" name="Rounded Rectangle 33">
              <a:hlinkClick xmlns:r="http://schemas.openxmlformats.org/officeDocument/2006/relationships" r:id="rId17"/>
              <a:extLst>
                <a:ext uri="{FF2B5EF4-FFF2-40B4-BE49-F238E27FC236}">
                  <a16:creationId xmlns:a16="http://schemas.microsoft.com/office/drawing/2014/main" id="{7667585B-C59D-4957-82F2-34DE7169A76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4" name="Round Same Side Corner Rectangle 212">
              <a:extLst>
                <a:ext uri="{FF2B5EF4-FFF2-40B4-BE49-F238E27FC236}">
                  <a16:creationId xmlns:a16="http://schemas.microsoft.com/office/drawing/2014/main" id="{B5660F2B-4332-468A-A17E-EE0DB2B4BE6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0" name="Rounded Rectangle 33">
            <a:extLst>
              <a:ext uri="{FF2B5EF4-FFF2-40B4-BE49-F238E27FC236}">
                <a16:creationId xmlns:a16="http://schemas.microsoft.com/office/drawing/2014/main" id="{68D1CA47-5EBF-4D17-974A-4C9F67B2C2AE}"/>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81" name="Group 180">
            <a:extLst>
              <a:ext uri="{FF2B5EF4-FFF2-40B4-BE49-F238E27FC236}">
                <a16:creationId xmlns:a16="http://schemas.microsoft.com/office/drawing/2014/main" id="{0A4EFB1D-69F4-4223-8D31-6F5E9EDBCB21}"/>
              </a:ext>
            </a:extLst>
          </xdr:cNvPr>
          <xdr:cNvGrpSpPr/>
        </xdr:nvGrpSpPr>
        <xdr:grpSpPr>
          <a:xfrm>
            <a:off x="659464" y="3555368"/>
            <a:ext cx="2531891" cy="202201"/>
            <a:chOff x="707633" y="705314"/>
            <a:chExt cx="2335294" cy="197603"/>
          </a:xfrm>
        </xdr:grpSpPr>
        <xdr:sp macro="" textlink="">
          <xdr:nvSpPr>
            <xdr:cNvPr id="221" name="Rounded Rectangle 33">
              <a:hlinkClick xmlns:r="http://schemas.openxmlformats.org/officeDocument/2006/relationships" r:id="rId18"/>
              <a:extLst>
                <a:ext uri="{FF2B5EF4-FFF2-40B4-BE49-F238E27FC236}">
                  <a16:creationId xmlns:a16="http://schemas.microsoft.com/office/drawing/2014/main" id="{F2CE360F-677B-4938-95E1-1BD9C54262F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2" name="Round Same Side Corner Rectangle 212">
              <a:extLst>
                <a:ext uri="{FF2B5EF4-FFF2-40B4-BE49-F238E27FC236}">
                  <a16:creationId xmlns:a16="http://schemas.microsoft.com/office/drawing/2014/main" id="{6BD6744E-3A89-4AF4-9DE6-EEC9BA83742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2" name="Rounded Rectangle 33">
            <a:extLst>
              <a:ext uri="{FF2B5EF4-FFF2-40B4-BE49-F238E27FC236}">
                <a16:creationId xmlns:a16="http://schemas.microsoft.com/office/drawing/2014/main" id="{D2B815B2-D742-4B62-B223-E8200ABEA439}"/>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83" name="Group 182">
            <a:extLst>
              <a:ext uri="{FF2B5EF4-FFF2-40B4-BE49-F238E27FC236}">
                <a16:creationId xmlns:a16="http://schemas.microsoft.com/office/drawing/2014/main" id="{07472D57-9A7C-40CE-884B-C0C4F517633B}"/>
              </a:ext>
            </a:extLst>
          </xdr:cNvPr>
          <xdr:cNvGrpSpPr/>
        </xdr:nvGrpSpPr>
        <xdr:grpSpPr>
          <a:xfrm>
            <a:off x="634367" y="5743319"/>
            <a:ext cx="2531891" cy="202201"/>
            <a:chOff x="707633" y="705314"/>
            <a:chExt cx="2335294" cy="197603"/>
          </a:xfrm>
        </xdr:grpSpPr>
        <xdr:sp macro="" textlink="">
          <xdr:nvSpPr>
            <xdr:cNvPr id="219" name="Rounded Rectangle 33">
              <a:hlinkClick xmlns:r="http://schemas.openxmlformats.org/officeDocument/2006/relationships" r:id="rId19"/>
              <a:extLst>
                <a:ext uri="{FF2B5EF4-FFF2-40B4-BE49-F238E27FC236}">
                  <a16:creationId xmlns:a16="http://schemas.microsoft.com/office/drawing/2014/main" id="{81561ACE-AF04-4A8B-AC08-7BDA76B5C0D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20" name="Round Same Side Corner Rectangle 212">
              <a:extLst>
                <a:ext uri="{FF2B5EF4-FFF2-40B4-BE49-F238E27FC236}">
                  <a16:creationId xmlns:a16="http://schemas.microsoft.com/office/drawing/2014/main" id="{7BE2CFFC-3147-4FA9-8980-4B15A3B8557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4" name="Group 183">
            <a:extLst>
              <a:ext uri="{FF2B5EF4-FFF2-40B4-BE49-F238E27FC236}">
                <a16:creationId xmlns:a16="http://schemas.microsoft.com/office/drawing/2014/main" id="{EF2BDA89-A603-4664-BA24-195A343797E3}"/>
              </a:ext>
            </a:extLst>
          </xdr:cNvPr>
          <xdr:cNvGrpSpPr/>
        </xdr:nvGrpSpPr>
        <xdr:grpSpPr>
          <a:xfrm>
            <a:off x="634367" y="6013059"/>
            <a:ext cx="2531891" cy="202201"/>
            <a:chOff x="707633" y="705314"/>
            <a:chExt cx="2335294" cy="197603"/>
          </a:xfrm>
        </xdr:grpSpPr>
        <xdr:sp macro="" textlink="">
          <xdr:nvSpPr>
            <xdr:cNvPr id="217" name="Rounded Rectangle 33">
              <a:hlinkClick xmlns:r="http://schemas.openxmlformats.org/officeDocument/2006/relationships" r:id="rId20"/>
              <a:extLst>
                <a:ext uri="{FF2B5EF4-FFF2-40B4-BE49-F238E27FC236}">
                  <a16:creationId xmlns:a16="http://schemas.microsoft.com/office/drawing/2014/main" id="{43C37553-15E0-4946-822F-0DBE6A3F1E1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18" name="Round Same Side Corner Rectangle 212">
              <a:extLst>
                <a:ext uri="{FF2B5EF4-FFF2-40B4-BE49-F238E27FC236}">
                  <a16:creationId xmlns:a16="http://schemas.microsoft.com/office/drawing/2014/main" id="{4E7A50FD-8433-430D-8204-BD84D4532DA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5" name="Group 184">
            <a:extLst>
              <a:ext uri="{FF2B5EF4-FFF2-40B4-BE49-F238E27FC236}">
                <a16:creationId xmlns:a16="http://schemas.microsoft.com/office/drawing/2014/main" id="{0591B476-1874-4014-ADD3-FB3C35954422}"/>
              </a:ext>
            </a:extLst>
          </xdr:cNvPr>
          <xdr:cNvGrpSpPr/>
        </xdr:nvGrpSpPr>
        <xdr:grpSpPr>
          <a:xfrm>
            <a:off x="634367" y="6282799"/>
            <a:ext cx="2531891" cy="202201"/>
            <a:chOff x="707633" y="705314"/>
            <a:chExt cx="2335294" cy="197603"/>
          </a:xfrm>
        </xdr:grpSpPr>
        <xdr:sp macro="" textlink="">
          <xdr:nvSpPr>
            <xdr:cNvPr id="215" name="Rounded Rectangle 33">
              <a:hlinkClick xmlns:r="http://schemas.openxmlformats.org/officeDocument/2006/relationships" r:id="rId21"/>
              <a:extLst>
                <a:ext uri="{FF2B5EF4-FFF2-40B4-BE49-F238E27FC236}">
                  <a16:creationId xmlns:a16="http://schemas.microsoft.com/office/drawing/2014/main" id="{6223BF68-E9A3-4155-B8C9-CBDC3ED5197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6" name="Round Same Side Corner Rectangle 212">
              <a:extLst>
                <a:ext uri="{FF2B5EF4-FFF2-40B4-BE49-F238E27FC236}">
                  <a16:creationId xmlns:a16="http://schemas.microsoft.com/office/drawing/2014/main" id="{D9070AFF-8AFC-4B52-A169-EEC7C2CABE9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6" name="Group 185">
            <a:extLst>
              <a:ext uri="{FF2B5EF4-FFF2-40B4-BE49-F238E27FC236}">
                <a16:creationId xmlns:a16="http://schemas.microsoft.com/office/drawing/2014/main" id="{46D4400D-8DDA-4F8C-99C8-7676CFCC0EC8}"/>
              </a:ext>
            </a:extLst>
          </xdr:cNvPr>
          <xdr:cNvGrpSpPr/>
        </xdr:nvGrpSpPr>
        <xdr:grpSpPr>
          <a:xfrm>
            <a:off x="634367" y="6552539"/>
            <a:ext cx="2531891" cy="202201"/>
            <a:chOff x="707633" y="705314"/>
            <a:chExt cx="2335294" cy="197603"/>
          </a:xfrm>
        </xdr:grpSpPr>
        <xdr:sp macro="" textlink="">
          <xdr:nvSpPr>
            <xdr:cNvPr id="213" name="Rounded Rectangle 33">
              <a:hlinkClick xmlns:r="http://schemas.openxmlformats.org/officeDocument/2006/relationships" r:id="rId22"/>
              <a:extLst>
                <a:ext uri="{FF2B5EF4-FFF2-40B4-BE49-F238E27FC236}">
                  <a16:creationId xmlns:a16="http://schemas.microsoft.com/office/drawing/2014/main" id="{01382815-3A45-40B0-81E6-566148C72E0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4" name="Round Same Side Corner Rectangle 212">
              <a:extLst>
                <a:ext uri="{FF2B5EF4-FFF2-40B4-BE49-F238E27FC236}">
                  <a16:creationId xmlns:a16="http://schemas.microsoft.com/office/drawing/2014/main" id="{DA8AA639-363A-4AD5-BA42-3886AF17DA5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7" name="Group 186">
            <a:extLst>
              <a:ext uri="{FF2B5EF4-FFF2-40B4-BE49-F238E27FC236}">
                <a16:creationId xmlns:a16="http://schemas.microsoft.com/office/drawing/2014/main" id="{3274CD54-ECDE-47FE-B952-D07FCAAAF585}"/>
              </a:ext>
            </a:extLst>
          </xdr:cNvPr>
          <xdr:cNvGrpSpPr/>
        </xdr:nvGrpSpPr>
        <xdr:grpSpPr>
          <a:xfrm>
            <a:off x="634367" y="6822279"/>
            <a:ext cx="2531891" cy="202201"/>
            <a:chOff x="707633" y="705314"/>
            <a:chExt cx="2335294" cy="197603"/>
          </a:xfrm>
        </xdr:grpSpPr>
        <xdr:sp macro="" textlink="">
          <xdr:nvSpPr>
            <xdr:cNvPr id="211" name="Rounded Rectangle 33">
              <a:hlinkClick xmlns:r="http://schemas.openxmlformats.org/officeDocument/2006/relationships" r:id="rId23"/>
              <a:extLst>
                <a:ext uri="{FF2B5EF4-FFF2-40B4-BE49-F238E27FC236}">
                  <a16:creationId xmlns:a16="http://schemas.microsoft.com/office/drawing/2014/main" id="{C4400B01-5633-4B43-98BD-C4A82FD099A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2" name="Round Same Side Corner Rectangle 212">
              <a:extLst>
                <a:ext uri="{FF2B5EF4-FFF2-40B4-BE49-F238E27FC236}">
                  <a16:creationId xmlns:a16="http://schemas.microsoft.com/office/drawing/2014/main" id="{E3D38682-B084-4579-9578-96AB23EF2E0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8" name="Rounded Rectangle 33">
            <a:extLst>
              <a:ext uri="{FF2B5EF4-FFF2-40B4-BE49-F238E27FC236}">
                <a16:creationId xmlns:a16="http://schemas.microsoft.com/office/drawing/2014/main" id="{DDE2AE01-D3FC-4FD0-A25F-29024E425F1E}"/>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89" name="Group 188">
            <a:extLst>
              <a:ext uri="{FF2B5EF4-FFF2-40B4-BE49-F238E27FC236}">
                <a16:creationId xmlns:a16="http://schemas.microsoft.com/office/drawing/2014/main" id="{51148192-187D-418F-90B2-14E937A84BDB}"/>
              </a:ext>
            </a:extLst>
          </xdr:cNvPr>
          <xdr:cNvGrpSpPr/>
        </xdr:nvGrpSpPr>
        <xdr:grpSpPr>
          <a:xfrm>
            <a:off x="642225" y="7381865"/>
            <a:ext cx="2531891" cy="202201"/>
            <a:chOff x="707633" y="705314"/>
            <a:chExt cx="2335294" cy="197603"/>
          </a:xfrm>
        </xdr:grpSpPr>
        <xdr:sp macro="" textlink="">
          <xdr:nvSpPr>
            <xdr:cNvPr id="209" name="Rounded Rectangle 33">
              <a:hlinkClick xmlns:r="http://schemas.openxmlformats.org/officeDocument/2006/relationships" r:id="rId24"/>
              <a:extLst>
                <a:ext uri="{FF2B5EF4-FFF2-40B4-BE49-F238E27FC236}">
                  <a16:creationId xmlns:a16="http://schemas.microsoft.com/office/drawing/2014/main" id="{A8BDE9C5-1F8E-45C5-BF3C-789C445479C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10" name="Round Same Side Corner Rectangle 212">
              <a:extLst>
                <a:ext uri="{FF2B5EF4-FFF2-40B4-BE49-F238E27FC236}">
                  <a16:creationId xmlns:a16="http://schemas.microsoft.com/office/drawing/2014/main" id="{FFA62893-2E82-40DB-993A-1A2E92FB02F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0" name="Group 189">
            <a:extLst>
              <a:ext uri="{FF2B5EF4-FFF2-40B4-BE49-F238E27FC236}">
                <a16:creationId xmlns:a16="http://schemas.microsoft.com/office/drawing/2014/main" id="{C9B767EA-9B13-4306-8437-9FBE5F3F318F}"/>
              </a:ext>
            </a:extLst>
          </xdr:cNvPr>
          <xdr:cNvGrpSpPr/>
        </xdr:nvGrpSpPr>
        <xdr:grpSpPr>
          <a:xfrm>
            <a:off x="642225" y="7651605"/>
            <a:ext cx="2531891" cy="202201"/>
            <a:chOff x="707633" y="705314"/>
            <a:chExt cx="2335294" cy="197603"/>
          </a:xfrm>
        </xdr:grpSpPr>
        <xdr:sp macro="" textlink="">
          <xdr:nvSpPr>
            <xdr:cNvPr id="207" name="Rounded Rectangle 33">
              <a:hlinkClick xmlns:r="http://schemas.openxmlformats.org/officeDocument/2006/relationships" r:id="rId25"/>
              <a:extLst>
                <a:ext uri="{FF2B5EF4-FFF2-40B4-BE49-F238E27FC236}">
                  <a16:creationId xmlns:a16="http://schemas.microsoft.com/office/drawing/2014/main" id="{2E91E29B-7EB8-4AAD-87DE-C1DD98C23D6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08" name="Round Same Side Corner Rectangle 212">
              <a:extLst>
                <a:ext uri="{FF2B5EF4-FFF2-40B4-BE49-F238E27FC236}">
                  <a16:creationId xmlns:a16="http://schemas.microsoft.com/office/drawing/2014/main" id="{E8817EE9-7804-4EB1-B6AC-913E35F562F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1" name="Group 190">
            <a:extLst>
              <a:ext uri="{FF2B5EF4-FFF2-40B4-BE49-F238E27FC236}">
                <a16:creationId xmlns:a16="http://schemas.microsoft.com/office/drawing/2014/main" id="{B509D9CE-5981-41FA-A6DD-72DD3E6C4133}"/>
              </a:ext>
            </a:extLst>
          </xdr:cNvPr>
          <xdr:cNvGrpSpPr/>
        </xdr:nvGrpSpPr>
        <xdr:grpSpPr>
          <a:xfrm>
            <a:off x="634367" y="7921345"/>
            <a:ext cx="2531891" cy="202201"/>
            <a:chOff x="707633" y="705314"/>
            <a:chExt cx="2335294" cy="197603"/>
          </a:xfrm>
        </xdr:grpSpPr>
        <xdr:sp macro="" textlink="">
          <xdr:nvSpPr>
            <xdr:cNvPr id="205" name="Rounded Rectangle 33">
              <a:hlinkClick xmlns:r="http://schemas.openxmlformats.org/officeDocument/2006/relationships" r:id="rId26"/>
              <a:extLst>
                <a:ext uri="{FF2B5EF4-FFF2-40B4-BE49-F238E27FC236}">
                  <a16:creationId xmlns:a16="http://schemas.microsoft.com/office/drawing/2014/main" id="{C5052F9C-1AFB-4DCA-B232-697DF9F56B2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6" name="Round Same Side Corner Rectangle 212">
              <a:extLst>
                <a:ext uri="{FF2B5EF4-FFF2-40B4-BE49-F238E27FC236}">
                  <a16:creationId xmlns:a16="http://schemas.microsoft.com/office/drawing/2014/main" id="{B626754C-B47D-4B94-B91F-D2D4B6BCA1C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2" name="Rounded Rectangle 33">
            <a:extLst>
              <a:ext uri="{FF2B5EF4-FFF2-40B4-BE49-F238E27FC236}">
                <a16:creationId xmlns:a16="http://schemas.microsoft.com/office/drawing/2014/main" id="{EE07D9B3-2876-46C8-BC7A-C03DA9D89B0E}"/>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93" name="Group 192">
            <a:extLst>
              <a:ext uri="{FF2B5EF4-FFF2-40B4-BE49-F238E27FC236}">
                <a16:creationId xmlns:a16="http://schemas.microsoft.com/office/drawing/2014/main" id="{383F25F9-D751-45C2-91B1-D56084334D31}"/>
              </a:ext>
            </a:extLst>
          </xdr:cNvPr>
          <xdr:cNvGrpSpPr/>
        </xdr:nvGrpSpPr>
        <xdr:grpSpPr>
          <a:xfrm>
            <a:off x="634367" y="8500492"/>
            <a:ext cx="2531891" cy="202201"/>
            <a:chOff x="707633" y="705314"/>
            <a:chExt cx="2335294" cy="197603"/>
          </a:xfrm>
        </xdr:grpSpPr>
        <xdr:sp macro="" textlink="">
          <xdr:nvSpPr>
            <xdr:cNvPr id="203" name="Rounded Rectangle 33">
              <a:hlinkClick xmlns:r="http://schemas.openxmlformats.org/officeDocument/2006/relationships" r:id="rId27"/>
              <a:extLst>
                <a:ext uri="{FF2B5EF4-FFF2-40B4-BE49-F238E27FC236}">
                  <a16:creationId xmlns:a16="http://schemas.microsoft.com/office/drawing/2014/main" id="{AEC27E12-9FE7-4A84-A345-C233325B053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4" name="Round Same Side Corner Rectangle 212">
              <a:extLst>
                <a:ext uri="{FF2B5EF4-FFF2-40B4-BE49-F238E27FC236}">
                  <a16:creationId xmlns:a16="http://schemas.microsoft.com/office/drawing/2014/main" id="{7EDF9EE6-337A-4B41-ABF7-CEEA1C9CB3F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4" name="Group 193">
            <a:extLst>
              <a:ext uri="{FF2B5EF4-FFF2-40B4-BE49-F238E27FC236}">
                <a16:creationId xmlns:a16="http://schemas.microsoft.com/office/drawing/2014/main" id="{1C71155C-3606-4CDD-83E7-78B921B4F74D}"/>
              </a:ext>
            </a:extLst>
          </xdr:cNvPr>
          <xdr:cNvGrpSpPr/>
        </xdr:nvGrpSpPr>
        <xdr:grpSpPr>
          <a:xfrm>
            <a:off x="634367" y="8770227"/>
            <a:ext cx="2531891" cy="202201"/>
            <a:chOff x="707633" y="705314"/>
            <a:chExt cx="2335294" cy="197603"/>
          </a:xfrm>
        </xdr:grpSpPr>
        <xdr:sp macro="" textlink="">
          <xdr:nvSpPr>
            <xdr:cNvPr id="201" name="Rounded Rectangle 33">
              <a:hlinkClick xmlns:r="http://schemas.openxmlformats.org/officeDocument/2006/relationships" r:id="rId28"/>
              <a:extLst>
                <a:ext uri="{FF2B5EF4-FFF2-40B4-BE49-F238E27FC236}">
                  <a16:creationId xmlns:a16="http://schemas.microsoft.com/office/drawing/2014/main" id="{D46A0B24-3AD2-4AC6-8D23-56F2CF45D13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2" name="Round Same Side Corner Rectangle 212">
              <a:extLst>
                <a:ext uri="{FF2B5EF4-FFF2-40B4-BE49-F238E27FC236}">
                  <a16:creationId xmlns:a16="http://schemas.microsoft.com/office/drawing/2014/main" id="{521B3FFE-352A-4D30-930E-851656BD0CA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5" name="Group 194">
            <a:extLst>
              <a:ext uri="{FF2B5EF4-FFF2-40B4-BE49-F238E27FC236}">
                <a16:creationId xmlns:a16="http://schemas.microsoft.com/office/drawing/2014/main" id="{F65B2FE9-C2B0-4763-A0B2-4B30B3048502}"/>
              </a:ext>
            </a:extLst>
          </xdr:cNvPr>
          <xdr:cNvGrpSpPr/>
        </xdr:nvGrpSpPr>
        <xdr:grpSpPr>
          <a:xfrm>
            <a:off x="658349" y="237995"/>
            <a:ext cx="2531891" cy="202201"/>
            <a:chOff x="707633" y="705314"/>
            <a:chExt cx="2335294" cy="197603"/>
          </a:xfrm>
        </xdr:grpSpPr>
        <xdr:sp macro="" textlink="">
          <xdr:nvSpPr>
            <xdr:cNvPr id="199" name="Rounded Rectangle 33">
              <a:hlinkClick xmlns:r="http://schemas.openxmlformats.org/officeDocument/2006/relationships" r:id="rId29"/>
              <a:extLst>
                <a:ext uri="{FF2B5EF4-FFF2-40B4-BE49-F238E27FC236}">
                  <a16:creationId xmlns:a16="http://schemas.microsoft.com/office/drawing/2014/main" id="{D8F4A891-B366-4109-8F7C-DD77FCD2BDC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00" name="Round Same Side Corner Rectangle 212">
              <a:extLst>
                <a:ext uri="{FF2B5EF4-FFF2-40B4-BE49-F238E27FC236}">
                  <a16:creationId xmlns:a16="http://schemas.microsoft.com/office/drawing/2014/main" id="{E0BE2A2C-ABD3-40AA-9C2E-5ECF30E768C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6" name="Group 195">
            <a:extLst>
              <a:ext uri="{FF2B5EF4-FFF2-40B4-BE49-F238E27FC236}">
                <a16:creationId xmlns:a16="http://schemas.microsoft.com/office/drawing/2014/main" id="{1E6EE380-3EE7-4A47-8E31-6C23F80B9B7D}"/>
              </a:ext>
            </a:extLst>
          </xdr:cNvPr>
          <xdr:cNvGrpSpPr/>
        </xdr:nvGrpSpPr>
        <xdr:grpSpPr>
          <a:xfrm>
            <a:off x="658349" y="507735"/>
            <a:ext cx="2531891" cy="202201"/>
            <a:chOff x="707633" y="705314"/>
            <a:chExt cx="2335294" cy="197603"/>
          </a:xfrm>
        </xdr:grpSpPr>
        <xdr:sp macro="" textlink="">
          <xdr:nvSpPr>
            <xdr:cNvPr id="197" name="Rounded Rectangle 33">
              <a:hlinkClick xmlns:r="http://schemas.openxmlformats.org/officeDocument/2006/relationships" r:id="rId30"/>
              <a:extLst>
                <a:ext uri="{FF2B5EF4-FFF2-40B4-BE49-F238E27FC236}">
                  <a16:creationId xmlns:a16="http://schemas.microsoft.com/office/drawing/2014/main" id="{AD3FE3F5-72F2-4852-A1EC-86ABFFB3BD7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98" name="Round Same Side Corner Rectangle 212">
              <a:extLst>
                <a:ext uri="{FF2B5EF4-FFF2-40B4-BE49-F238E27FC236}">
                  <a16:creationId xmlns:a16="http://schemas.microsoft.com/office/drawing/2014/main" id="{E3A21FDE-119C-47B7-9A69-A1CABCA7744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1228725</xdr:colOff>
      <xdr:row>4</xdr:row>
      <xdr:rowOff>28575</xdr:rowOff>
    </xdr:from>
    <xdr:to>
      <xdr:col>7</xdr:col>
      <xdr:colOff>1775075</xdr:colOff>
      <xdr:row>6</xdr:row>
      <xdr:rowOff>150745</xdr:rowOff>
    </xdr:to>
    <xdr:pic>
      <xdr:nvPicPr>
        <xdr:cNvPr id="5" name="Picture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8925" y="200025"/>
          <a:ext cx="541270" cy="541270"/>
        </a:xfrm>
        <a:prstGeom prst="rect">
          <a:avLst/>
        </a:prstGeom>
      </xdr:spPr>
    </xdr:pic>
    <xdr:clientData/>
  </xdr:twoCellAnchor>
  <xdr:twoCellAnchor editAs="oneCell">
    <xdr:from>
      <xdr:col>7</xdr:col>
      <xdr:colOff>1813002</xdr:colOff>
      <xdr:row>4</xdr:row>
      <xdr:rowOff>17588</xdr:rowOff>
    </xdr:from>
    <xdr:to>
      <xdr:col>8</xdr:col>
      <xdr:colOff>63827</xdr:colOff>
      <xdr:row>6</xdr:row>
      <xdr:rowOff>139758</xdr:rowOff>
    </xdr:to>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08578" y="194618"/>
          <a:ext cx="539442" cy="550622"/>
        </a:xfrm>
        <a:prstGeom prst="rect">
          <a:avLst/>
        </a:prstGeom>
      </xdr:spPr>
    </xdr:pic>
    <xdr:clientData/>
  </xdr:twoCellAnchor>
  <xdr:twoCellAnchor editAs="oneCell">
    <xdr:from>
      <xdr:col>8</xdr:col>
      <xdr:colOff>105121</xdr:colOff>
      <xdr:row>4</xdr:row>
      <xdr:rowOff>17588</xdr:rowOff>
    </xdr:from>
    <xdr:to>
      <xdr:col>8</xdr:col>
      <xdr:colOff>645121</xdr:colOff>
      <xdr:row>6</xdr:row>
      <xdr:rowOff>139758</xdr:rowOff>
    </xdr:to>
    <xdr:pic>
      <xdr:nvPicPr>
        <xdr:cNvPr id="7" name="Picture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94394" y="194618"/>
          <a:ext cx="540000" cy="550622"/>
        </a:xfrm>
        <a:prstGeom prst="rect">
          <a:avLst/>
        </a:prstGeom>
      </xdr:spPr>
    </xdr:pic>
    <xdr:clientData/>
  </xdr:twoCellAnchor>
  <xdr:twoCellAnchor editAs="oneCell">
    <xdr:from>
      <xdr:col>8</xdr:col>
      <xdr:colOff>660708</xdr:colOff>
      <xdr:row>4</xdr:row>
      <xdr:rowOff>21436</xdr:rowOff>
    </xdr:from>
    <xdr:to>
      <xdr:col>8</xdr:col>
      <xdr:colOff>1201978</xdr:colOff>
      <xdr:row>6</xdr:row>
      <xdr:rowOff>139796</xdr:rowOff>
    </xdr:to>
    <xdr:pic>
      <xdr:nvPicPr>
        <xdr:cNvPr id="8" name="Picture 7">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4"/>
        <a:stretch>
          <a:fillRect/>
        </a:stretch>
      </xdr:blipFill>
      <xdr:spPr>
        <a:xfrm>
          <a:off x="8349981" y="198466"/>
          <a:ext cx="542540" cy="550622"/>
        </a:xfrm>
        <a:prstGeom prst="rect">
          <a:avLst/>
        </a:prstGeom>
      </xdr:spPr>
    </xdr:pic>
    <xdr:clientData/>
  </xdr:twoCellAnchor>
  <xdr:twoCellAnchor editAs="oneCell">
    <xdr:from>
      <xdr:col>8</xdr:col>
      <xdr:colOff>497840</xdr:colOff>
      <xdr:row>25</xdr:row>
      <xdr:rowOff>24881</xdr:rowOff>
    </xdr:from>
    <xdr:to>
      <xdr:col>8</xdr:col>
      <xdr:colOff>1050540</xdr:colOff>
      <xdr:row>27</xdr:row>
      <xdr:rowOff>149591</xdr:rowOff>
    </xdr:to>
    <xdr:pic>
      <xdr:nvPicPr>
        <xdr:cNvPr id="9" name="Picture 8">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187113" y="6478790"/>
          <a:ext cx="547620" cy="551892"/>
        </a:xfrm>
        <a:prstGeom prst="rect">
          <a:avLst/>
        </a:prstGeom>
      </xdr:spPr>
    </xdr:pic>
    <xdr:clientData/>
  </xdr:twoCellAnchor>
  <xdr:twoCellAnchor editAs="oneCell">
    <xdr:from>
      <xdr:col>8</xdr:col>
      <xdr:colOff>1043382</xdr:colOff>
      <xdr:row>25</xdr:row>
      <xdr:rowOff>17549</xdr:rowOff>
    </xdr:from>
    <xdr:to>
      <xdr:col>8</xdr:col>
      <xdr:colOff>1584652</xdr:colOff>
      <xdr:row>27</xdr:row>
      <xdr:rowOff>137179</xdr:rowOff>
    </xdr:to>
    <xdr:pic>
      <xdr:nvPicPr>
        <xdr:cNvPr id="10" name="Picture 9">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732655" y="6471458"/>
          <a:ext cx="547620" cy="553162"/>
        </a:xfrm>
        <a:prstGeom prst="rect">
          <a:avLst/>
        </a:prstGeom>
      </xdr:spPr>
    </xdr:pic>
    <xdr:clientData/>
  </xdr:twoCellAnchor>
  <xdr:twoCellAnchor editAs="oneCell">
    <xdr:from>
      <xdr:col>8</xdr:col>
      <xdr:colOff>1634124</xdr:colOff>
      <xdr:row>25</xdr:row>
      <xdr:rowOff>32154</xdr:rowOff>
    </xdr:from>
    <xdr:to>
      <xdr:col>8</xdr:col>
      <xdr:colOff>2191904</xdr:colOff>
      <xdr:row>27</xdr:row>
      <xdr:rowOff>150514</xdr:rowOff>
    </xdr:to>
    <xdr:pic>
      <xdr:nvPicPr>
        <xdr:cNvPr id="11" name="Picture 10">
          <a:extLst>
            <a:ext uri="{FF2B5EF4-FFF2-40B4-BE49-F238E27FC236}">
              <a16:creationId xmlns:a16="http://schemas.microsoft.com/office/drawing/2014/main" id="{00000000-0008-0000-1700-00000B000000}"/>
            </a:ext>
          </a:extLst>
        </xdr:cNvPr>
        <xdr:cNvPicPr>
          <a:picLocks noChangeAspect="1"/>
        </xdr:cNvPicPr>
      </xdr:nvPicPr>
      <xdr:blipFill>
        <a:blip xmlns:r="http://schemas.openxmlformats.org/officeDocument/2006/relationships" r:embed="rId4"/>
        <a:stretch>
          <a:fillRect/>
        </a:stretch>
      </xdr:blipFill>
      <xdr:spPr>
        <a:xfrm>
          <a:off x="9323397" y="6486063"/>
          <a:ext cx="548890" cy="545542"/>
        </a:xfrm>
        <a:prstGeom prst="rect">
          <a:avLst/>
        </a:prstGeom>
      </xdr:spPr>
    </xdr:pic>
    <xdr:clientData/>
  </xdr:twoCellAnchor>
  <xdr:twoCellAnchor editAs="oneCell">
    <xdr:from>
      <xdr:col>7</xdr:col>
      <xdr:colOff>2177376</xdr:colOff>
      <xdr:row>25</xdr:row>
      <xdr:rowOff>28691</xdr:rowOff>
    </xdr:from>
    <xdr:to>
      <xdr:col>8</xdr:col>
      <xdr:colOff>440901</xdr:colOff>
      <xdr:row>27</xdr:row>
      <xdr:rowOff>149591</xdr:rowOff>
    </xdr:to>
    <xdr:pic>
      <xdr:nvPicPr>
        <xdr:cNvPr id="12" name="Picture 11">
          <a:extLst>
            <a:ext uri="{FF2B5EF4-FFF2-40B4-BE49-F238E27FC236}">
              <a16:creationId xmlns:a16="http://schemas.microsoft.com/office/drawing/2014/main" id="{00000000-0008-0000-17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72952" y="6482600"/>
          <a:ext cx="540712" cy="548082"/>
        </a:xfrm>
        <a:prstGeom prst="rect">
          <a:avLst/>
        </a:prstGeom>
      </xdr:spPr>
    </xdr:pic>
    <xdr:clientData/>
  </xdr:twoCellAnchor>
  <xdr:twoCellAnchor>
    <xdr:from>
      <xdr:col>11</xdr:col>
      <xdr:colOff>1807307</xdr:colOff>
      <xdr:row>1</xdr:row>
      <xdr:rowOff>146538</xdr:rowOff>
    </xdr:from>
    <xdr:to>
      <xdr:col>12</xdr:col>
      <xdr:colOff>1931294</xdr:colOff>
      <xdr:row>3</xdr:row>
      <xdr:rowOff>3335</xdr:rowOff>
    </xdr:to>
    <xdr:sp macro="" textlink="">
      <xdr:nvSpPr>
        <xdr:cNvPr id="310" name="Rounded Rectangle 14">
          <a:hlinkClick xmlns:r="http://schemas.openxmlformats.org/officeDocument/2006/relationships" r:id="rId8"/>
          <a:extLst>
            <a:ext uri="{FF2B5EF4-FFF2-40B4-BE49-F238E27FC236}">
              <a16:creationId xmlns:a16="http://schemas.microsoft.com/office/drawing/2014/main" id="{50B1194C-5009-4187-B214-15372619415E}"/>
            </a:ext>
          </a:extLst>
        </xdr:cNvPr>
        <xdr:cNvSpPr/>
      </xdr:nvSpPr>
      <xdr:spPr bwMode="auto">
        <a:xfrm>
          <a:off x="16744461" y="322384"/>
          <a:ext cx="2341602" cy="20848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editAs="oneCell">
    <xdr:from>
      <xdr:col>0</xdr:col>
      <xdr:colOff>234462</xdr:colOff>
      <xdr:row>0</xdr:row>
      <xdr:rowOff>107462</xdr:rowOff>
    </xdr:from>
    <xdr:to>
      <xdr:col>4</xdr:col>
      <xdr:colOff>336095</xdr:colOff>
      <xdr:row>3</xdr:row>
      <xdr:rowOff>133134</xdr:rowOff>
    </xdr:to>
    <xdr:pic>
      <xdr:nvPicPr>
        <xdr:cNvPr id="311" name="Picture 314">
          <a:hlinkClick xmlns:r="http://schemas.openxmlformats.org/officeDocument/2006/relationships" r:id="rId9"/>
          <a:extLst>
            <a:ext uri="{FF2B5EF4-FFF2-40B4-BE49-F238E27FC236}">
              <a16:creationId xmlns:a16="http://schemas.microsoft.com/office/drawing/2014/main" id="{C94E2E61-8B39-456D-836E-5160C675EF1B}"/>
            </a:ext>
          </a:extLst>
        </xdr:cNvPr>
        <xdr:cNvPicPr>
          <a:picLocks noChangeAspect="1"/>
        </xdr:cNvPicPr>
      </xdr:nvPicPr>
      <xdr:blipFill>
        <a:blip xmlns:r="http://schemas.openxmlformats.org/officeDocument/2006/relationships" r:embed="rId10"/>
        <a:stretch>
          <a:fillRect/>
        </a:stretch>
      </xdr:blipFill>
      <xdr:spPr>
        <a:xfrm>
          <a:off x="234462" y="107462"/>
          <a:ext cx="2434623" cy="528592"/>
        </a:xfrm>
        <a:prstGeom prst="rect">
          <a:avLst/>
        </a:prstGeom>
      </xdr:spPr>
    </xdr:pic>
    <xdr:clientData/>
  </xdr:twoCellAnchor>
  <xdr:twoCellAnchor>
    <xdr:from>
      <xdr:col>0</xdr:col>
      <xdr:colOff>97971</xdr:colOff>
      <xdr:row>8</xdr:row>
      <xdr:rowOff>43543</xdr:rowOff>
    </xdr:from>
    <xdr:to>
      <xdr:col>5</xdr:col>
      <xdr:colOff>262526</xdr:colOff>
      <xdr:row>41</xdr:row>
      <xdr:rowOff>321491</xdr:rowOff>
    </xdr:to>
    <xdr:grpSp>
      <xdr:nvGrpSpPr>
        <xdr:cNvPr id="249" name="Group 248">
          <a:extLst>
            <a:ext uri="{FF2B5EF4-FFF2-40B4-BE49-F238E27FC236}">
              <a16:creationId xmlns:a16="http://schemas.microsoft.com/office/drawing/2014/main" id="{BDA7CF5A-106E-414E-ADC0-204176DC18D3}"/>
            </a:ext>
          </a:extLst>
        </xdr:cNvPr>
        <xdr:cNvGrpSpPr/>
      </xdr:nvGrpSpPr>
      <xdr:grpSpPr>
        <a:xfrm>
          <a:off x="101781" y="1525270"/>
          <a:ext cx="3174818" cy="8901974"/>
          <a:chOff x="478366" y="237995"/>
          <a:chExt cx="2951083" cy="8734433"/>
        </a:xfrm>
      </xdr:grpSpPr>
      <xdr:grpSp>
        <xdr:nvGrpSpPr>
          <xdr:cNvPr id="250" name="Group 249">
            <a:extLst>
              <a:ext uri="{FF2B5EF4-FFF2-40B4-BE49-F238E27FC236}">
                <a16:creationId xmlns:a16="http://schemas.microsoft.com/office/drawing/2014/main" id="{0FDF1ADB-1DDD-449E-90B5-9793C9F38527}"/>
              </a:ext>
            </a:extLst>
          </xdr:cNvPr>
          <xdr:cNvGrpSpPr/>
        </xdr:nvGrpSpPr>
        <xdr:grpSpPr>
          <a:xfrm>
            <a:off x="658349" y="1069224"/>
            <a:ext cx="2531891" cy="202201"/>
            <a:chOff x="707633" y="705314"/>
            <a:chExt cx="2335294" cy="197603"/>
          </a:xfrm>
        </xdr:grpSpPr>
        <xdr:sp macro="" textlink="">
          <xdr:nvSpPr>
            <xdr:cNvPr id="330" name="Rounded Rectangle 33">
              <a:hlinkClick xmlns:r="http://schemas.openxmlformats.org/officeDocument/2006/relationships" r:id="rId11"/>
              <a:extLst>
                <a:ext uri="{FF2B5EF4-FFF2-40B4-BE49-F238E27FC236}">
                  <a16:creationId xmlns:a16="http://schemas.microsoft.com/office/drawing/2014/main" id="{C39BBBEB-6CA7-4E95-871B-AB073318F56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331" name="Round Same Side Corner Rectangle 212">
              <a:extLst>
                <a:ext uri="{FF2B5EF4-FFF2-40B4-BE49-F238E27FC236}">
                  <a16:creationId xmlns:a16="http://schemas.microsoft.com/office/drawing/2014/main" id="{08D19F92-7F8C-40F8-B876-BD48D1E70C2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1" name="Group 250">
            <a:extLst>
              <a:ext uri="{FF2B5EF4-FFF2-40B4-BE49-F238E27FC236}">
                <a16:creationId xmlns:a16="http://schemas.microsoft.com/office/drawing/2014/main" id="{0F071F7E-CBE6-4D67-947A-74CA1652DB42}"/>
              </a:ext>
            </a:extLst>
          </xdr:cNvPr>
          <xdr:cNvGrpSpPr/>
        </xdr:nvGrpSpPr>
        <xdr:grpSpPr>
          <a:xfrm>
            <a:off x="658349" y="1338964"/>
            <a:ext cx="2531891" cy="202201"/>
            <a:chOff x="707633" y="705314"/>
            <a:chExt cx="2335294" cy="197603"/>
          </a:xfrm>
        </xdr:grpSpPr>
        <xdr:sp macro="" textlink="">
          <xdr:nvSpPr>
            <xdr:cNvPr id="328" name="Rounded Rectangle 33">
              <a:hlinkClick xmlns:r="http://schemas.openxmlformats.org/officeDocument/2006/relationships" r:id="rId12"/>
              <a:extLst>
                <a:ext uri="{FF2B5EF4-FFF2-40B4-BE49-F238E27FC236}">
                  <a16:creationId xmlns:a16="http://schemas.microsoft.com/office/drawing/2014/main" id="{DE6F36CB-87FB-44E7-BC0D-9E36B6CFBF7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329" name="Round Same Side Corner Rectangle 212">
              <a:extLst>
                <a:ext uri="{FF2B5EF4-FFF2-40B4-BE49-F238E27FC236}">
                  <a16:creationId xmlns:a16="http://schemas.microsoft.com/office/drawing/2014/main" id="{797D40F0-F2D3-4A11-9D67-36FCB5E1942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2" name="Group 251">
            <a:extLst>
              <a:ext uri="{FF2B5EF4-FFF2-40B4-BE49-F238E27FC236}">
                <a16:creationId xmlns:a16="http://schemas.microsoft.com/office/drawing/2014/main" id="{B0FC2ADB-7854-4B3A-80ED-D355848B6444}"/>
              </a:ext>
            </a:extLst>
          </xdr:cNvPr>
          <xdr:cNvGrpSpPr/>
        </xdr:nvGrpSpPr>
        <xdr:grpSpPr>
          <a:xfrm>
            <a:off x="658349" y="1608704"/>
            <a:ext cx="2531891" cy="202201"/>
            <a:chOff x="707633" y="705314"/>
            <a:chExt cx="2335294" cy="197603"/>
          </a:xfrm>
        </xdr:grpSpPr>
        <xdr:sp macro="" textlink="">
          <xdr:nvSpPr>
            <xdr:cNvPr id="326" name="Rounded Rectangle 33">
              <a:hlinkClick xmlns:r="http://schemas.openxmlformats.org/officeDocument/2006/relationships" r:id="rId13"/>
              <a:extLst>
                <a:ext uri="{FF2B5EF4-FFF2-40B4-BE49-F238E27FC236}">
                  <a16:creationId xmlns:a16="http://schemas.microsoft.com/office/drawing/2014/main" id="{6C70B142-5D58-4D0D-93F3-7FE4E73E88D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327" name="Round Same Side Corner Rectangle 212">
              <a:extLst>
                <a:ext uri="{FF2B5EF4-FFF2-40B4-BE49-F238E27FC236}">
                  <a16:creationId xmlns:a16="http://schemas.microsoft.com/office/drawing/2014/main" id="{9C3D5544-7B8D-4685-B834-E0CA29E9FE0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3" name="Group 252">
            <a:extLst>
              <a:ext uri="{FF2B5EF4-FFF2-40B4-BE49-F238E27FC236}">
                <a16:creationId xmlns:a16="http://schemas.microsoft.com/office/drawing/2014/main" id="{A0F48AB5-9253-4E6B-9E9A-599C77F3DC63}"/>
              </a:ext>
            </a:extLst>
          </xdr:cNvPr>
          <xdr:cNvGrpSpPr/>
        </xdr:nvGrpSpPr>
        <xdr:grpSpPr>
          <a:xfrm>
            <a:off x="658349" y="1878444"/>
            <a:ext cx="2531891" cy="202201"/>
            <a:chOff x="707633" y="705314"/>
            <a:chExt cx="2335294" cy="197603"/>
          </a:xfrm>
        </xdr:grpSpPr>
        <xdr:sp macro="" textlink="">
          <xdr:nvSpPr>
            <xdr:cNvPr id="324" name="Rounded Rectangle 33">
              <a:hlinkClick xmlns:r="http://schemas.openxmlformats.org/officeDocument/2006/relationships" r:id="rId14"/>
              <a:extLst>
                <a:ext uri="{FF2B5EF4-FFF2-40B4-BE49-F238E27FC236}">
                  <a16:creationId xmlns:a16="http://schemas.microsoft.com/office/drawing/2014/main" id="{3201CDBC-8653-47EF-BD71-C558C369077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325" name="Round Same Side Corner Rectangle 212">
              <a:extLst>
                <a:ext uri="{FF2B5EF4-FFF2-40B4-BE49-F238E27FC236}">
                  <a16:creationId xmlns:a16="http://schemas.microsoft.com/office/drawing/2014/main" id="{9FC6F8C9-8091-4B4C-A937-BCB2DFA5C91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54" name="Rounded Rectangle 33">
            <a:extLst>
              <a:ext uri="{FF2B5EF4-FFF2-40B4-BE49-F238E27FC236}">
                <a16:creationId xmlns:a16="http://schemas.microsoft.com/office/drawing/2014/main" id="{B3D3CA07-842E-4947-822A-1BC8F212240C}"/>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255" name="Rounded Rectangle 33">
            <a:extLst>
              <a:ext uri="{FF2B5EF4-FFF2-40B4-BE49-F238E27FC236}">
                <a16:creationId xmlns:a16="http://schemas.microsoft.com/office/drawing/2014/main" id="{D1984768-9BB5-47EF-85AF-A0FB6139ADE1}"/>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256" name="Group 255">
            <a:extLst>
              <a:ext uri="{FF2B5EF4-FFF2-40B4-BE49-F238E27FC236}">
                <a16:creationId xmlns:a16="http://schemas.microsoft.com/office/drawing/2014/main" id="{8F1FE5BF-58CA-4AB3-8F73-331E5B3E287D}"/>
              </a:ext>
            </a:extLst>
          </xdr:cNvPr>
          <xdr:cNvGrpSpPr/>
        </xdr:nvGrpSpPr>
        <xdr:grpSpPr>
          <a:xfrm>
            <a:off x="658349" y="2457591"/>
            <a:ext cx="2531891" cy="202201"/>
            <a:chOff x="707633" y="705314"/>
            <a:chExt cx="2335294" cy="197603"/>
          </a:xfrm>
        </xdr:grpSpPr>
        <xdr:sp macro="" textlink="">
          <xdr:nvSpPr>
            <xdr:cNvPr id="322" name="Rounded Rectangle 33">
              <a:hlinkClick xmlns:r="http://schemas.openxmlformats.org/officeDocument/2006/relationships" r:id="rId15"/>
              <a:extLst>
                <a:ext uri="{FF2B5EF4-FFF2-40B4-BE49-F238E27FC236}">
                  <a16:creationId xmlns:a16="http://schemas.microsoft.com/office/drawing/2014/main" id="{3A3D781F-13EC-4EE3-9BD9-7B7F0005811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323" name="Round Same Side Corner Rectangle 212">
              <a:extLst>
                <a:ext uri="{FF2B5EF4-FFF2-40B4-BE49-F238E27FC236}">
                  <a16:creationId xmlns:a16="http://schemas.microsoft.com/office/drawing/2014/main" id="{F4A24C95-A83D-4879-A8AD-22A635C17A4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7" name="Group 256">
            <a:extLst>
              <a:ext uri="{FF2B5EF4-FFF2-40B4-BE49-F238E27FC236}">
                <a16:creationId xmlns:a16="http://schemas.microsoft.com/office/drawing/2014/main" id="{B03CDCCD-3CC7-4F77-91E4-158FB483C121}"/>
              </a:ext>
            </a:extLst>
          </xdr:cNvPr>
          <xdr:cNvGrpSpPr/>
        </xdr:nvGrpSpPr>
        <xdr:grpSpPr>
          <a:xfrm>
            <a:off x="658349" y="2727331"/>
            <a:ext cx="2531891" cy="202201"/>
            <a:chOff x="707633" y="705314"/>
            <a:chExt cx="2335294" cy="197603"/>
          </a:xfrm>
        </xdr:grpSpPr>
        <xdr:sp macro="" textlink="">
          <xdr:nvSpPr>
            <xdr:cNvPr id="320" name="Rounded Rectangle 33">
              <a:hlinkClick xmlns:r="http://schemas.openxmlformats.org/officeDocument/2006/relationships" r:id="rId16"/>
              <a:extLst>
                <a:ext uri="{FF2B5EF4-FFF2-40B4-BE49-F238E27FC236}">
                  <a16:creationId xmlns:a16="http://schemas.microsoft.com/office/drawing/2014/main" id="{B08A5205-816B-4ECB-BDEC-E4A3F6527B2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321" name="Round Same Side Corner Rectangle 212">
              <a:extLst>
                <a:ext uri="{FF2B5EF4-FFF2-40B4-BE49-F238E27FC236}">
                  <a16:creationId xmlns:a16="http://schemas.microsoft.com/office/drawing/2014/main" id="{C662F4AC-BE01-4844-98C8-9F533B0E5CB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58" name="Rounded Rectangle 33">
            <a:extLst>
              <a:ext uri="{FF2B5EF4-FFF2-40B4-BE49-F238E27FC236}">
                <a16:creationId xmlns:a16="http://schemas.microsoft.com/office/drawing/2014/main" id="{D0CB0C0B-789D-4C95-8B28-141010D7622F}"/>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259" name="Group 258">
            <a:extLst>
              <a:ext uri="{FF2B5EF4-FFF2-40B4-BE49-F238E27FC236}">
                <a16:creationId xmlns:a16="http://schemas.microsoft.com/office/drawing/2014/main" id="{7265D105-2F58-49EE-B936-C6F75F3C8C84}"/>
              </a:ext>
            </a:extLst>
          </xdr:cNvPr>
          <xdr:cNvGrpSpPr/>
        </xdr:nvGrpSpPr>
        <xdr:grpSpPr>
          <a:xfrm>
            <a:off x="639001" y="4113665"/>
            <a:ext cx="2531891" cy="202201"/>
            <a:chOff x="707633" y="705314"/>
            <a:chExt cx="2335294" cy="197603"/>
          </a:xfrm>
        </xdr:grpSpPr>
        <xdr:sp macro="" textlink="">
          <xdr:nvSpPr>
            <xdr:cNvPr id="318" name="Rounded Rectangle 33">
              <a:hlinkClick xmlns:r="http://schemas.openxmlformats.org/officeDocument/2006/relationships" r:id="rId17"/>
              <a:extLst>
                <a:ext uri="{FF2B5EF4-FFF2-40B4-BE49-F238E27FC236}">
                  <a16:creationId xmlns:a16="http://schemas.microsoft.com/office/drawing/2014/main" id="{701CDAF3-1AE6-4236-8439-F0C0403F532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319" name="Round Same Side Corner Rectangle 212">
              <a:extLst>
                <a:ext uri="{FF2B5EF4-FFF2-40B4-BE49-F238E27FC236}">
                  <a16:creationId xmlns:a16="http://schemas.microsoft.com/office/drawing/2014/main" id="{C3CEBB79-5318-48ED-983E-40BD1126044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60" name="Rounded Rectangle 33">
            <a:extLst>
              <a:ext uri="{FF2B5EF4-FFF2-40B4-BE49-F238E27FC236}">
                <a16:creationId xmlns:a16="http://schemas.microsoft.com/office/drawing/2014/main" id="{CCA5A8FC-CBA8-4C2C-8648-0D6677C5133D}"/>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261" name="Group 260">
            <a:extLst>
              <a:ext uri="{FF2B5EF4-FFF2-40B4-BE49-F238E27FC236}">
                <a16:creationId xmlns:a16="http://schemas.microsoft.com/office/drawing/2014/main" id="{70FA0B45-746B-4768-8D44-BBD9B6E7AD1B}"/>
              </a:ext>
            </a:extLst>
          </xdr:cNvPr>
          <xdr:cNvGrpSpPr/>
        </xdr:nvGrpSpPr>
        <xdr:grpSpPr>
          <a:xfrm>
            <a:off x="634367" y="4643273"/>
            <a:ext cx="2531891" cy="202201"/>
            <a:chOff x="707633" y="705314"/>
            <a:chExt cx="2335294" cy="197603"/>
          </a:xfrm>
        </xdr:grpSpPr>
        <xdr:sp macro="" textlink="">
          <xdr:nvSpPr>
            <xdr:cNvPr id="316" name="Rounded Rectangle 33">
              <a:hlinkClick xmlns:r="http://schemas.openxmlformats.org/officeDocument/2006/relationships" r:id="rId18"/>
              <a:extLst>
                <a:ext uri="{FF2B5EF4-FFF2-40B4-BE49-F238E27FC236}">
                  <a16:creationId xmlns:a16="http://schemas.microsoft.com/office/drawing/2014/main" id="{8DBB062C-FCC6-4516-B0DE-E68D73D0234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317" name="Round Same Side Corner Rectangle 212">
              <a:extLst>
                <a:ext uri="{FF2B5EF4-FFF2-40B4-BE49-F238E27FC236}">
                  <a16:creationId xmlns:a16="http://schemas.microsoft.com/office/drawing/2014/main" id="{99A8BA56-D4FD-4EF2-9BC1-AC127E633C5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62" name="Group 261">
            <a:extLst>
              <a:ext uri="{FF2B5EF4-FFF2-40B4-BE49-F238E27FC236}">
                <a16:creationId xmlns:a16="http://schemas.microsoft.com/office/drawing/2014/main" id="{122E6E2B-D6C6-45D0-A51F-8B1F5789DCB4}"/>
              </a:ext>
            </a:extLst>
          </xdr:cNvPr>
          <xdr:cNvGrpSpPr/>
        </xdr:nvGrpSpPr>
        <xdr:grpSpPr>
          <a:xfrm>
            <a:off x="634367" y="4913013"/>
            <a:ext cx="2531891" cy="202201"/>
            <a:chOff x="707633" y="705314"/>
            <a:chExt cx="2335294" cy="197603"/>
          </a:xfrm>
        </xdr:grpSpPr>
        <xdr:sp macro="" textlink="">
          <xdr:nvSpPr>
            <xdr:cNvPr id="314" name="Rounded Rectangle 33">
              <a:hlinkClick xmlns:r="http://schemas.openxmlformats.org/officeDocument/2006/relationships" r:id="rId19"/>
              <a:extLst>
                <a:ext uri="{FF2B5EF4-FFF2-40B4-BE49-F238E27FC236}">
                  <a16:creationId xmlns:a16="http://schemas.microsoft.com/office/drawing/2014/main" id="{7B885D05-68AC-4666-A6F4-A2E7BEE21B9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315" name="Round Same Side Corner Rectangle 212">
              <a:extLst>
                <a:ext uri="{FF2B5EF4-FFF2-40B4-BE49-F238E27FC236}">
                  <a16:creationId xmlns:a16="http://schemas.microsoft.com/office/drawing/2014/main" id="{CB65FF2C-F24E-4183-8A58-0916EEE562D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63" name="Group 262">
            <a:extLst>
              <a:ext uri="{FF2B5EF4-FFF2-40B4-BE49-F238E27FC236}">
                <a16:creationId xmlns:a16="http://schemas.microsoft.com/office/drawing/2014/main" id="{160C3609-F7C2-4FC2-9B03-6CFF956B5D5E}"/>
              </a:ext>
            </a:extLst>
          </xdr:cNvPr>
          <xdr:cNvGrpSpPr/>
        </xdr:nvGrpSpPr>
        <xdr:grpSpPr>
          <a:xfrm>
            <a:off x="638306" y="5182753"/>
            <a:ext cx="2531891" cy="202201"/>
            <a:chOff x="707633" y="705314"/>
            <a:chExt cx="2335294" cy="197603"/>
          </a:xfrm>
        </xdr:grpSpPr>
        <xdr:sp macro="" textlink="">
          <xdr:nvSpPr>
            <xdr:cNvPr id="312" name="Rounded Rectangle 33">
              <a:hlinkClick xmlns:r="http://schemas.openxmlformats.org/officeDocument/2006/relationships" r:id="rId20"/>
              <a:extLst>
                <a:ext uri="{FF2B5EF4-FFF2-40B4-BE49-F238E27FC236}">
                  <a16:creationId xmlns:a16="http://schemas.microsoft.com/office/drawing/2014/main" id="{490CB946-E805-4ED9-8AD5-99E465525D6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313" name="Round Same Side Corner Rectangle 212">
              <a:extLst>
                <a:ext uri="{FF2B5EF4-FFF2-40B4-BE49-F238E27FC236}">
                  <a16:creationId xmlns:a16="http://schemas.microsoft.com/office/drawing/2014/main" id="{780534DC-1815-4784-B4B1-C7F0CE8E059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64" name="Group 263">
            <a:extLst>
              <a:ext uri="{FF2B5EF4-FFF2-40B4-BE49-F238E27FC236}">
                <a16:creationId xmlns:a16="http://schemas.microsoft.com/office/drawing/2014/main" id="{2F14E2C5-6959-47C8-B906-9DF823F79DAC}"/>
              </a:ext>
            </a:extLst>
          </xdr:cNvPr>
          <xdr:cNvGrpSpPr/>
        </xdr:nvGrpSpPr>
        <xdr:grpSpPr>
          <a:xfrm>
            <a:off x="658349" y="2997071"/>
            <a:ext cx="2531891" cy="202201"/>
            <a:chOff x="707633" y="705314"/>
            <a:chExt cx="2335294" cy="197603"/>
          </a:xfrm>
        </xdr:grpSpPr>
        <xdr:sp macro="" textlink="">
          <xdr:nvSpPr>
            <xdr:cNvPr id="308" name="Rounded Rectangle 33">
              <a:hlinkClick xmlns:r="http://schemas.openxmlformats.org/officeDocument/2006/relationships" r:id="rId21"/>
              <a:extLst>
                <a:ext uri="{FF2B5EF4-FFF2-40B4-BE49-F238E27FC236}">
                  <a16:creationId xmlns:a16="http://schemas.microsoft.com/office/drawing/2014/main" id="{B171FD51-BE67-43E4-8E90-77681669415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309" name="Round Same Side Corner Rectangle 212">
              <a:extLst>
                <a:ext uri="{FF2B5EF4-FFF2-40B4-BE49-F238E27FC236}">
                  <a16:creationId xmlns:a16="http://schemas.microsoft.com/office/drawing/2014/main" id="{8D37DEFA-D6D7-4BC2-AC9A-BE98E335C09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65" name="Rounded Rectangle 33">
            <a:extLst>
              <a:ext uri="{FF2B5EF4-FFF2-40B4-BE49-F238E27FC236}">
                <a16:creationId xmlns:a16="http://schemas.microsoft.com/office/drawing/2014/main" id="{25D4C800-5F2B-4C3A-BD08-5B8EA8BE555F}"/>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266" name="Group 265">
            <a:extLst>
              <a:ext uri="{FF2B5EF4-FFF2-40B4-BE49-F238E27FC236}">
                <a16:creationId xmlns:a16="http://schemas.microsoft.com/office/drawing/2014/main" id="{EFC76E97-2596-405F-B731-DEDE9552B623}"/>
              </a:ext>
            </a:extLst>
          </xdr:cNvPr>
          <xdr:cNvGrpSpPr/>
        </xdr:nvGrpSpPr>
        <xdr:grpSpPr>
          <a:xfrm>
            <a:off x="659464" y="3555368"/>
            <a:ext cx="2531891" cy="202201"/>
            <a:chOff x="707633" y="705314"/>
            <a:chExt cx="2335294" cy="197603"/>
          </a:xfrm>
        </xdr:grpSpPr>
        <xdr:sp macro="" textlink="">
          <xdr:nvSpPr>
            <xdr:cNvPr id="306" name="Rounded Rectangle 33">
              <a:hlinkClick xmlns:r="http://schemas.openxmlformats.org/officeDocument/2006/relationships" r:id="rId22"/>
              <a:extLst>
                <a:ext uri="{FF2B5EF4-FFF2-40B4-BE49-F238E27FC236}">
                  <a16:creationId xmlns:a16="http://schemas.microsoft.com/office/drawing/2014/main" id="{88B7CFF8-74D3-44F8-8444-EE57331D694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307" name="Round Same Side Corner Rectangle 212">
              <a:extLst>
                <a:ext uri="{FF2B5EF4-FFF2-40B4-BE49-F238E27FC236}">
                  <a16:creationId xmlns:a16="http://schemas.microsoft.com/office/drawing/2014/main" id="{F4C9F93C-80A6-4DAA-A8E7-7CBF82FE554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67" name="Rounded Rectangle 33">
            <a:extLst>
              <a:ext uri="{FF2B5EF4-FFF2-40B4-BE49-F238E27FC236}">
                <a16:creationId xmlns:a16="http://schemas.microsoft.com/office/drawing/2014/main" id="{B21F8A54-68A7-4513-B774-95C0A4269FF3}"/>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268" name="Group 267">
            <a:extLst>
              <a:ext uri="{FF2B5EF4-FFF2-40B4-BE49-F238E27FC236}">
                <a16:creationId xmlns:a16="http://schemas.microsoft.com/office/drawing/2014/main" id="{7D269122-6DE7-463A-999B-E7D10B6AED53}"/>
              </a:ext>
            </a:extLst>
          </xdr:cNvPr>
          <xdr:cNvGrpSpPr/>
        </xdr:nvGrpSpPr>
        <xdr:grpSpPr>
          <a:xfrm>
            <a:off x="634367" y="5743319"/>
            <a:ext cx="2531891" cy="202201"/>
            <a:chOff x="707633" y="705314"/>
            <a:chExt cx="2335294" cy="197603"/>
          </a:xfrm>
        </xdr:grpSpPr>
        <xdr:sp macro="" textlink="">
          <xdr:nvSpPr>
            <xdr:cNvPr id="304" name="Rounded Rectangle 33">
              <a:hlinkClick xmlns:r="http://schemas.openxmlformats.org/officeDocument/2006/relationships" r:id="rId23"/>
              <a:extLst>
                <a:ext uri="{FF2B5EF4-FFF2-40B4-BE49-F238E27FC236}">
                  <a16:creationId xmlns:a16="http://schemas.microsoft.com/office/drawing/2014/main" id="{3C9F9322-C274-4B3F-B26B-2E56DD015BE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305" name="Round Same Side Corner Rectangle 212">
              <a:extLst>
                <a:ext uri="{FF2B5EF4-FFF2-40B4-BE49-F238E27FC236}">
                  <a16:creationId xmlns:a16="http://schemas.microsoft.com/office/drawing/2014/main" id="{CB87D62E-85B6-4AAD-B9AA-7438D633CA4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69" name="Group 268">
            <a:extLst>
              <a:ext uri="{FF2B5EF4-FFF2-40B4-BE49-F238E27FC236}">
                <a16:creationId xmlns:a16="http://schemas.microsoft.com/office/drawing/2014/main" id="{711D5A12-A453-4833-9EA3-0FCF3A4E0A90}"/>
              </a:ext>
            </a:extLst>
          </xdr:cNvPr>
          <xdr:cNvGrpSpPr/>
        </xdr:nvGrpSpPr>
        <xdr:grpSpPr>
          <a:xfrm>
            <a:off x="634367" y="6013059"/>
            <a:ext cx="2531891" cy="202201"/>
            <a:chOff x="707633" y="705314"/>
            <a:chExt cx="2335294" cy="197603"/>
          </a:xfrm>
        </xdr:grpSpPr>
        <xdr:sp macro="" textlink="">
          <xdr:nvSpPr>
            <xdr:cNvPr id="302" name="Rounded Rectangle 33">
              <a:hlinkClick xmlns:r="http://schemas.openxmlformats.org/officeDocument/2006/relationships" r:id="rId24"/>
              <a:extLst>
                <a:ext uri="{FF2B5EF4-FFF2-40B4-BE49-F238E27FC236}">
                  <a16:creationId xmlns:a16="http://schemas.microsoft.com/office/drawing/2014/main" id="{F38F6F30-460A-4D9C-B014-757B20F59B1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303" name="Round Same Side Corner Rectangle 212">
              <a:extLst>
                <a:ext uri="{FF2B5EF4-FFF2-40B4-BE49-F238E27FC236}">
                  <a16:creationId xmlns:a16="http://schemas.microsoft.com/office/drawing/2014/main" id="{C9649AE8-3E4F-4074-97F6-C44D44F2C91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0" name="Group 269">
            <a:extLst>
              <a:ext uri="{FF2B5EF4-FFF2-40B4-BE49-F238E27FC236}">
                <a16:creationId xmlns:a16="http://schemas.microsoft.com/office/drawing/2014/main" id="{B1CBF5DC-70F1-469E-A76D-947BE6F38536}"/>
              </a:ext>
            </a:extLst>
          </xdr:cNvPr>
          <xdr:cNvGrpSpPr/>
        </xdr:nvGrpSpPr>
        <xdr:grpSpPr>
          <a:xfrm>
            <a:off x="634367" y="6282799"/>
            <a:ext cx="2531891" cy="202201"/>
            <a:chOff x="707633" y="705314"/>
            <a:chExt cx="2335294" cy="197603"/>
          </a:xfrm>
        </xdr:grpSpPr>
        <xdr:sp macro="" textlink="">
          <xdr:nvSpPr>
            <xdr:cNvPr id="300" name="Rounded Rectangle 33">
              <a:hlinkClick xmlns:r="http://schemas.openxmlformats.org/officeDocument/2006/relationships" r:id="rId25"/>
              <a:extLst>
                <a:ext uri="{FF2B5EF4-FFF2-40B4-BE49-F238E27FC236}">
                  <a16:creationId xmlns:a16="http://schemas.microsoft.com/office/drawing/2014/main" id="{62E03104-4955-4003-B27E-B7E715DAAAB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301" name="Round Same Side Corner Rectangle 212">
              <a:extLst>
                <a:ext uri="{FF2B5EF4-FFF2-40B4-BE49-F238E27FC236}">
                  <a16:creationId xmlns:a16="http://schemas.microsoft.com/office/drawing/2014/main" id="{8DF39177-3FF8-431D-8D66-0DD37EA42D1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1" name="Group 270">
            <a:extLst>
              <a:ext uri="{FF2B5EF4-FFF2-40B4-BE49-F238E27FC236}">
                <a16:creationId xmlns:a16="http://schemas.microsoft.com/office/drawing/2014/main" id="{3D8F5D52-CCF4-4656-89C3-24298ACE90F6}"/>
              </a:ext>
            </a:extLst>
          </xdr:cNvPr>
          <xdr:cNvGrpSpPr/>
        </xdr:nvGrpSpPr>
        <xdr:grpSpPr>
          <a:xfrm>
            <a:off x="634367" y="6552539"/>
            <a:ext cx="2531891" cy="202201"/>
            <a:chOff x="707633" y="705314"/>
            <a:chExt cx="2335294" cy="197603"/>
          </a:xfrm>
        </xdr:grpSpPr>
        <xdr:sp macro="" textlink="">
          <xdr:nvSpPr>
            <xdr:cNvPr id="298" name="Rounded Rectangle 33">
              <a:hlinkClick xmlns:r="http://schemas.openxmlformats.org/officeDocument/2006/relationships" r:id="rId26"/>
              <a:extLst>
                <a:ext uri="{FF2B5EF4-FFF2-40B4-BE49-F238E27FC236}">
                  <a16:creationId xmlns:a16="http://schemas.microsoft.com/office/drawing/2014/main" id="{9E2FF3DB-E259-4A49-BD28-4D212B96A0B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99" name="Round Same Side Corner Rectangle 212">
              <a:extLst>
                <a:ext uri="{FF2B5EF4-FFF2-40B4-BE49-F238E27FC236}">
                  <a16:creationId xmlns:a16="http://schemas.microsoft.com/office/drawing/2014/main" id="{BB337757-AF89-4730-955C-C773A029EDE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2" name="Group 271">
            <a:extLst>
              <a:ext uri="{FF2B5EF4-FFF2-40B4-BE49-F238E27FC236}">
                <a16:creationId xmlns:a16="http://schemas.microsoft.com/office/drawing/2014/main" id="{53FFD645-BF10-41F0-9380-F33F5CC35127}"/>
              </a:ext>
            </a:extLst>
          </xdr:cNvPr>
          <xdr:cNvGrpSpPr/>
        </xdr:nvGrpSpPr>
        <xdr:grpSpPr>
          <a:xfrm>
            <a:off x="634367" y="6822279"/>
            <a:ext cx="2531891" cy="202201"/>
            <a:chOff x="707633" y="705314"/>
            <a:chExt cx="2335294" cy="197603"/>
          </a:xfrm>
        </xdr:grpSpPr>
        <xdr:sp macro="" textlink="">
          <xdr:nvSpPr>
            <xdr:cNvPr id="296" name="Rounded Rectangle 33">
              <a:hlinkClick xmlns:r="http://schemas.openxmlformats.org/officeDocument/2006/relationships" r:id="rId27"/>
              <a:extLst>
                <a:ext uri="{FF2B5EF4-FFF2-40B4-BE49-F238E27FC236}">
                  <a16:creationId xmlns:a16="http://schemas.microsoft.com/office/drawing/2014/main" id="{51B0475E-4F8A-4D4C-ADF7-F9EC80C583C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97" name="Round Same Side Corner Rectangle 212">
              <a:extLst>
                <a:ext uri="{FF2B5EF4-FFF2-40B4-BE49-F238E27FC236}">
                  <a16:creationId xmlns:a16="http://schemas.microsoft.com/office/drawing/2014/main" id="{E7762397-2A32-4140-AB8C-84A9A81DDF7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73" name="Rounded Rectangle 33">
            <a:extLst>
              <a:ext uri="{FF2B5EF4-FFF2-40B4-BE49-F238E27FC236}">
                <a16:creationId xmlns:a16="http://schemas.microsoft.com/office/drawing/2014/main" id="{881D646C-6253-4F5E-ACE9-671CA24724F0}"/>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274" name="Group 273">
            <a:extLst>
              <a:ext uri="{FF2B5EF4-FFF2-40B4-BE49-F238E27FC236}">
                <a16:creationId xmlns:a16="http://schemas.microsoft.com/office/drawing/2014/main" id="{B595CFCB-7B98-465E-82A2-F8ACC6D1D5C0}"/>
              </a:ext>
            </a:extLst>
          </xdr:cNvPr>
          <xdr:cNvGrpSpPr/>
        </xdr:nvGrpSpPr>
        <xdr:grpSpPr>
          <a:xfrm>
            <a:off x="642225" y="7381865"/>
            <a:ext cx="2531891" cy="202201"/>
            <a:chOff x="707633" y="705314"/>
            <a:chExt cx="2335294" cy="197603"/>
          </a:xfrm>
        </xdr:grpSpPr>
        <xdr:sp macro="" textlink="">
          <xdr:nvSpPr>
            <xdr:cNvPr id="294" name="Rounded Rectangle 33">
              <a:hlinkClick xmlns:r="http://schemas.openxmlformats.org/officeDocument/2006/relationships" r:id="rId28"/>
              <a:extLst>
                <a:ext uri="{FF2B5EF4-FFF2-40B4-BE49-F238E27FC236}">
                  <a16:creationId xmlns:a16="http://schemas.microsoft.com/office/drawing/2014/main" id="{94D5092F-7A9D-42AE-8951-9E1B017D7E9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95" name="Round Same Side Corner Rectangle 212">
              <a:extLst>
                <a:ext uri="{FF2B5EF4-FFF2-40B4-BE49-F238E27FC236}">
                  <a16:creationId xmlns:a16="http://schemas.microsoft.com/office/drawing/2014/main" id="{BCA8F345-BA9E-49D9-A4B4-A44CD306884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5" name="Group 274">
            <a:extLst>
              <a:ext uri="{FF2B5EF4-FFF2-40B4-BE49-F238E27FC236}">
                <a16:creationId xmlns:a16="http://schemas.microsoft.com/office/drawing/2014/main" id="{88D0D7CC-2B69-470A-8E04-1BD0582F0B8A}"/>
              </a:ext>
            </a:extLst>
          </xdr:cNvPr>
          <xdr:cNvGrpSpPr/>
        </xdr:nvGrpSpPr>
        <xdr:grpSpPr>
          <a:xfrm>
            <a:off x="642225" y="7651605"/>
            <a:ext cx="2531891" cy="202201"/>
            <a:chOff x="707633" y="705314"/>
            <a:chExt cx="2335294" cy="197603"/>
          </a:xfrm>
        </xdr:grpSpPr>
        <xdr:sp macro="" textlink="">
          <xdr:nvSpPr>
            <xdr:cNvPr id="292" name="Rounded Rectangle 33">
              <a:hlinkClick xmlns:r="http://schemas.openxmlformats.org/officeDocument/2006/relationships" r:id="rId29"/>
              <a:extLst>
                <a:ext uri="{FF2B5EF4-FFF2-40B4-BE49-F238E27FC236}">
                  <a16:creationId xmlns:a16="http://schemas.microsoft.com/office/drawing/2014/main" id="{54C6338E-4426-4BC0-B747-FBE4ABEE344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93" name="Round Same Side Corner Rectangle 212">
              <a:extLst>
                <a:ext uri="{FF2B5EF4-FFF2-40B4-BE49-F238E27FC236}">
                  <a16:creationId xmlns:a16="http://schemas.microsoft.com/office/drawing/2014/main" id="{68137919-550E-4B48-AC4D-F77BEB0A066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6" name="Group 275">
            <a:extLst>
              <a:ext uri="{FF2B5EF4-FFF2-40B4-BE49-F238E27FC236}">
                <a16:creationId xmlns:a16="http://schemas.microsoft.com/office/drawing/2014/main" id="{B403CD6C-4EB8-4223-911D-49FB8426783A}"/>
              </a:ext>
            </a:extLst>
          </xdr:cNvPr>
          <xdr:cNvGrpSpPr/>
        </xdr:nvGrpSpPr>
        <xdr:grpSpPr>
          <a:xfrm>
            <a:off x="634367" y="7921345"/>
            <a:ext cx="2531891" cy="202201"/>
            <a:chOff x="707633" y="705314"/>
            <a:chExt cx="2335294" cy="197603"/>
          </a:xfrm>
        </xdr:grpSpPr>
        <xdr:sp macro="" textlink="">
          <xdr:nvSpPr>
            <xdr:cNvPr id="290" name="Rounded Rectangle 33">
              <a:hlinkClick xmlns:r="http://schemas.openxmlformats.org/officeDocument/2006/relationships" r:id="rId30"/>
              <a:extLst>
                <a:ext uri="{FF2B5EF4-FFF2-40B4-BE49-F238E27FC236}">
                  <a16:creationId xmlns:a16="http://schemas.microsoft.com/office/drawing/2014/main" id="{41747FEF-E9F8-4F9E-B03B-5ACE51DFCBE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91" name="Round Same Side Corner Rectangle 212">
              <a:extLst>
                <a:ext uri="{FF2B5EF4-FFF2-40B4-BE49-F238E27FC236}">
                  <a16:creationId xmlns:a16="http://schemas.microsoft.com/office/drawing/2014/main" id="{E2EE9BC2-019E-477D-85AC-3837B3CD87A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77" name="Rounded Rectangle 33">
            <a:extLst>
              <a:ext uri="{FF2B5EF4-FFF2-40B4-BE49-F238E27FC236}">
                <a16:creationId xmlns:a16="http://schemas.microsoft.com/office/drawing/2014/main" id="{AD4930CD-DD48-42C8-B434-171E954514B8}"/>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278" name="Group 277">
            <a:extLst>
              <a:ext uri="{FF2B5EF4-FFF2-40B4-BE49-F238E27FC236}">
                <a16:creationId xmlns:a16="http://schemas.microsoft.com/office/drawing/2014/main" id="{4A29A442-C8A0-4E57-AFD5-CB2FEE922D9E}"/>
              </a:ext>
            </a:extLst>
          </xdr:cNvPr>
          <xdr:cNvGrpSpPr/>
        </xdr:nvGrpSpPr>
        <xdr:grpSpPr>
          <a:xfrm>
            <a:off x="634367" y="8500492"/>
            <a:ext cx="2531891" cy="202201"/>
            <a:chOff x="707633" y="705314"/>
            <a:chExt cx="2335294" cy="197603"/>
          </a:xfrm>
        </xdr:grpSpPr>
        <xdr:sp macro="" textlink="">
          <xdr:nvSpPr>
            <xdr:cNvPr id="288" name="Rounded Rectangle 33">
              <a:hlinkClick xmlns:r="http://schemas.openxmlformats.org/officeDocument/2006/relationships" r:id="rId31"/>
              <a:extLst>
                <a:ext uri="{FF2B5EF4-FFF2-40B4-BE49-F238E27FC236}">
                  <a16:creationId xmlns:a16="http://schemas.microsoft.com/office/drawing/2014/main" id="{F6EFB93C-6CAC-46FE-94AF-D60450920E7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89" name="Round Same Side Corner Rectangle 212">
              <a:extLst>
                <a:ext uri="{FF2B5EF4-FFF2-40B4-BE49-F238E27FC236}">
                  <a16:creationId xmlns:a16="http://schemas.microsoft.com/office/drawing/2014/main" id="{63CB156C-EE06-498C-9EF8-70D7AA81628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9" name="Group 278">
            <a:extLst>
              <a:ext uri="{FF2B5EF4-FFF2-40B4-BE49-F238E27FC236}">
                <a16:creationId xmlns:a16="http://schemas.microsoft.com/office/drawing/2014/main" id="{F4024602-CCCA-43A2-B0B3-FCCAAE8B5A41}"/>
              </a:ext>
            </a:extLst>
          </xdr:cNvPr>
          <xdr:cNvGrpSpPr/>
        </xdr:nvGrpSpPr>
        <xdr:grpSpPr>
          <a:xfrm>
            <a:off x="634367" y="8770227"/>
            <a:ext cx="2531891" cy="202201"/>
            <a:chOff x="707633" y="705314"/>
            <a:chExt cx="2335294" cy="197603"/>
          </a:xfrm>
        </xdr:grpSpPr>
        <xdr:sp macro="" textlink="">
          <xdr:nvSpPr>
            <xdr:cNvPr id="286" name="Rounded Rectangle 33">
              <a:hlinkClick xmlns:r="http://schemas.openxmlformats.org/officeDocument/2006/relationships" r:id="rId32"/>
              <a:extLst>
                <a:ext uri="{FF2B5EF4-FFF2-40B4-BE49-F238E27FC236}">
                  <a16:creationId xmlns:a16="http://schemas.microsoft.com/office/drawing/2014/main" id="{144EA82F-8E53-40C3-8847-BDA8B20948A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87" name="Round Same Side Corner Rectangle 212">
              <a:extLst>
                <a:ext uri="{FF2B5EF4-FFF2-40B4-BE49-F238E27FC236}">
                  <a16:creationId xmlns:a16="http://schemas.microsoft.com/office/drawing/2014/main" id="{4F538028-80F9-4CD4-86F8-70D8150B4BC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80" name="Group 279">
            <a:extLst>
              <a:ext uri="{FF2B5EF4-FFF2-40B4-BE49-F238E27FC236}">
                <a16:creationId xmlns:a16="http://schemas.microsoft.com/office/drawing/2014/main" id="{5171D912-111F-456C-AF93-203A2C7476CC}"/>
              </a:ext>
            </a:extLst>
          </xdr:cNvPr>
          <xdr:cNvGrpSpPr/>
        </xdr:nvGrpSpPr>
        <xdr:grpSpPr>
          <a:xfrm>
            <a:off x="658349" y="237995"/>
            <a:ext cx="2531891" cy="202201"/>
            <a:chOff x="707633" y="705314"/>
            <a:chExt cx="2335294" cy="197603"/>
          </a:xfrm>
        </xdr:grpSpPr>
        <xdr:sp macro="" textlink="">
          <xdr:nvSpPr>
            <xdr:cNvPr id="284" name="Rounded Rectangle 33">
              <a:hlinkClick xmlns:r="http://schemas.openxmlformats.org/officeDocument/2006/relationships" r:id="rId33"/>
              <a:extLst>
                <a:ext uri="{FF2B5EF4-FFF2-40B4-BE49-F238E27FC236}">
                  <a16:creationId xmlns:a16="http://schemas.microsoft.com/office/drawing/2014/main" id="{64D0217C-7D01-4186-A94F-2C563D34AFF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85" name="Round Same Side Corner Rectangle 212">
              <a:extLst>
                <a:ext uri="{FF2B5EF4-FFF2-40B4-BE49-F238E27FC236}">
                  <a16:creationId xmlns:a16="http://schemas.microsoft.com/office/drawing/2014/main" id="{1AE020E9-4C00-4E13-BE58-766FF361FC0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81" name="Group 280">
            <a:extLst>
              <a:ext uri="{FF2B5EF4-FFF2-40B4-BE49-F238E27FC236}">
                <a16:creationId xmlns:a16="http://schemas.microsoft.com/office/drawing/2014/main" id="{78F4A109-04B3-4668-94F2-F87415255A1B}"/>
              </a:ext>
            </a:extLst>
          </xdr:cNvPr>
          <xdr:cNvGrpSpPr/>
        </xdr:nvGrpSpPr>
        <xdr:grpSpPr>
          <a:xfrm>
            <a:off x="658349" y="507735"/>
            <a:ext cx="2531891" cy="202201"/>
            <a:chOff x="707633" y="705314"/>
            <a:chExt cx="2335294" cy="197603"/>
          </a:xfrm>
        </xdr:grpSpPr>
        <xdr:sp macro="" textlink="">
          <xdr:nvSpPr>
            <xdr:cNvPr id="282" name="Rounded Rectangle 33">
              <a:hlinkClick xmlns:r="http://schemas.openxmlformats.org/officeDocument/2006/relationships" r:id="rId34"/>
              <a:extLst>
                <a:ext uri="{FF2B5EF4-FFF2-40B4-BE49-F238E27FC236}">
                  <a16:creationId xmlns:a16="http://schemas.microsoft.com/office/drawing/2014/main" id="{8E7344E9-06B2-4936-9FA0-1CDB38AFEF7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283" name="Round Same Side Corner Rectangle 212">
              <a:extLst>
                <a:ext uri="{FF2B5EF4-FFF2-40B4-BE49-F238E27FC236}">
                  <a16:creationId xmlns:a16="http://schemas.microsoft.com/office/drawing/2014/main" id="{1E0FC74E-4D2E-424C-AF77-F2BC35E5354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2292326</xdr:colOff>
      <xdr:row>4</xdr:row>
      <xdr:rowOff>26766</xdr:rowOff>
    </xdr:from>
    <xdr:to>
      <xdr:col>6</xdr:col>
      <xdr:colOff>2839946</xdr:colOff>
      <xdr:row>6</xdr:row>
      <xdr:rowOff>139200</xdr:rowOff>
    </xdr:to>
    <xdr:pic>
      <xdr:nvPicPr>
        <xdr:cNvPr id="7" name="Picture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88365" y="203190"/>
          <a:ext cx="548890" cy="534005"/>
        </a:xfrm>
        <a:prstGeom prst="rect">
          <a:avLst/>
        </a:prstGeom>
      </xdr:spPr>
    </xdr:pic>
    <xdr:clientData/>
  </xdr:twoCellAnchor>
  <xdr:twoCellAnchor editAs="oneCell">
    <xdr:from>
      <xdr:col>6</xdr:col>
      <xdr:colOff>1086145</xdr:colOff>
      <xdr:row>4</xdr:row>
      <xdr:rowOff>37626</xdr:rowOff>
    </xdr:from>
    <xdr:to>
      <xdr:col>6</xdr:col>
      <xdr:colOff>1621065</xdr:colOff>
      <xdr:row>6</xdr:row>
      <xdr:rowOff>138630</xdr:rowOff>
    </xdr:to>
    <xdr:pic>
      <xdr:nvPicPr>
        <xdr:cNvPr id="8" name="Picture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5234" y="214519"/>
          <a:ext cx="536190" cy="529629"/>
        </a:xfrm>
        <a:prstGeom prst="rect">
          <a:avLst/>
        </a:prstGeom>
      </xdr:spPr>
    </xdr:pic>
    <xdr:clientData/>
  </xdr:twoCellAnchor>
  <xdr:twoCellAnchor editAs="oneCell">
    <xdr:from>
      <xdr:col>6</xdr:col>
      <xdr:colOff>1660128</xdr:colOff>
      <xdr:row>4</xdr:row>
      <xdr:rowOff>30383</xdr:rowOff>
    </xdr:from>
    <xdr:to>
      <xdr:col>6</xdr:col>
      <xdr:colOff>2196318</xdr:colOff>
      <xdr:row>6</xdr:row>
      <xdr:rowOff>136467</xdr:rowOff>
    </xdr:to>
    <xdr:pic>
      <xdr:nvPicPr>
        <xdr:cNvPr id="9" name="Content Placeholder 4">
          <a:extLst>
            <a:ext uri="{FF2B5EF4-FFF2-40B4-BE49-F238E27FC236}">
              <a16:creationId xmlns:a16="http://schemas.microsoft.com/office/drawing/2014/main" id="{00000000-0008-0000-1800-000009000000}"/>
            </a:ext>
          </a:extLst>
        </xdr:cNvPr>
        <xdr:cNvPicPr>
          <a:picLocks noGrp="1"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56167" y="206807"/>
          <a:ext cx="538730" cy="528925"/>
        </a:xfrm>
        <a:prstGeom prst="rect">
          <a:avLst/>
        </a:prstGeom>
      </xdr:spPr>
    </xdr:pic>
    <xdr:clientData/>
  </xdr:twoCellAnchor>
  <xdr:twoCellAnchor editAs="oneCell">
    <xdr:from>
      <xdr:col>6</xdr:col>
      <xdr:colOff>2886856</xdr:colOff>
      <xdr:row>4</xdr:row>
      <xdr:rowOff>24424</xdr:rowOff>
    </xdr:from>
    <xdr:to>
      <xdr:col>7</xdr:col>
      <xdr:colOff>134169</xdr:colOff>
      <xdr:row>6</xdr:row>
      <xdr:rowOff>134318</xdr:rowOff>
    </xdr:to>
    <xdr:pic>
      <xdr:nvPicPr>
        <xdr:cNvPr id="10" name="Picture 9">
          <a:extLst>
            <a:ext uri="{FF2B5EF4-FFF2-40B4-BE49-F238E27FC236}">
              <a16:creationId xmlns:a16="http://schemas.microsoft.com/office/drawing/2014/main" id="{00000000-0008-0000-18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82895" y="200848"/>
          <a:ext cx="539304" cy="528925"/>
        </a:xfrm>
        <a:prstGeom prst="rect">
          <a:avLst/>
        </a:prstGeom>
      </xdr:spPr>
    </xdr:pic>
    <xdr:clientData/>
  </xdr:twoCellAnchor>
  <xdr:twoCellAnchor editAs="oneCell">
    <xdr:from>
      <xdr:col>6</xdr:col>
      <xdr:colOff>3039222</xdr:colOff>
      <xdr:row>35</xdr:row>
      <xdr:rowOff>29973</xdr:rowOff>
    </xdr:from>
    <xdr:to>
      <xdr:col>7</xdr:col>
      <xdr:colOff>291041</xdr:colOff>
      <xdr:row>37</xdr:row>
      <xdr:rowOff>152212</xdr:rowOff>
    </xdr:to>
    <xdr:pic>
      <xdr:nvPicPr>
        <xdr:cNvPr id="13" name="Picture 12">
          <a:extLst>
            <a:ext uri="{FF2B5EF4-FFF2-40B4-BE49-F238E27FC236}">
              <a16:creationId xmlns:a16="http://schemas.microsoft.com/office/drawing/2014/main" id="{00000000-0008-0000-18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35261" y="8532091"/>
          <a:ext cx="540000" cy="550160"/>
        </a:xfrm>
        <a:prstGeom prst="rect">
          <a:avLst/>
        </a:prstGeom>
      </xdr:spPr>
    </xdr:pic>
    <xdr:clientData/>
  </xdr:twoCellAnchor>
  <xdr:twoCellAnchor editAs="oneCell">
    <xdr:from>
      <xdr:col>7</xdr:col>
      <xdr:colOff>277780</xdr:colOff>
      <xdr:row>35</xdr:row>
      <xdr:rowOff>23272</xdr:rowOff>
    </xdr:from>
    <xdr:to>
      <xdr:col>7</xdr:col>
      <xdr:colOff>820320</xdr:colOff>
      <xdr:row>37</xdr:row>
      <xdr:rowOff>135982</xdr:rowOff>
    </xdr:to>
    <xdr:pic>
      <xdr:nvPicPr>
        <xdr:cNvPr id="14" name="Picture 13">
          <a:extLst>
            <a:ext uri="{FF2B5EF4-FFF2-40B4-BE49-F238E27FC236}">
              <a16:creationId xmlns:a16="http://schemas.microsoft.com/office/drawing/2014/main" id="{00000000-0008-0000-18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165810" y="8525390"/>
          <a:ext cx="542540" cy="541901"/>
        </a:xfrm>
        <a:prstGeom prst="rect">
          <a:avLst/>
        </a:prstGeom>
      </xdr:spPr>
    </xdr:pic>
    <xdr:clientData/>
  </xdr:twoCellAnchor>
  <xdr:twoCellAnchor editAs="oneCell">
    <xdr:from>
      <xdr:col>7</xdr:col>
      <xdr:colOff>850812</xdr:colOff>
      <xdr:row>35</xdr:row>
      <xdr:rowOff>18305</xdr:rowOff>
    </xdr:from>
    <xdr:to>
      <xdr:col>7</xdr:col>
      <xdr:colOff>1395892</xdr:colOff>
      <xdr:row>37</xdr:row>
      <xdr:rowOff>136095</xdr:rowOff>
    </xdr:to>
    <xdr:pic>
      <xdr:nvPicPr>
        <xdr:cNvPr id="15" name="Picture 14">
          <a:extLst>
            <a:ext uri="{FF2B5EF4-FFF2-40B4-BE49-F238E27FC236}">
              <a16:creationId xmlns:a16="http://schemas.microsoft.com/office/drawing/2014/main" id="{00000000-0008-0000-1800-00000F000000}"/>
            </a:ext>
          </a:extLst>
        </xdr:cNvPr>
        <xdr:cNvPicPr>
          <a:picLocks noChangeAspect="1"/>
        </xdr:cNvPicPr>
      </xdr:nvPicPr>
      <xdr:blipFill>
        <a:blip xmlns:r="http://schemas.openxmlformats.org/officeDocument/2006/relationships" r:embed="rId7"/>
        <a:stretch>
          <a:fillRect/>
        </a:stretch>
      </xdr:blipFill>
      <xdr:spPr>
        <a:xfrm>
          <a:off x="7738842" y="8520423"/>
          <a:ext cx="536190" cy="540631"/>
        </a:xfrm>
        <a:prstGeom prst="rect">
          <a:avLst/>
        </a:prstGeom>
      </xdr:spPr>
    </xdr:pic>
    <xdr:clientData/>
  </xdr:twoCellAnchor>
  <xdr:twoCellAnchor>
    <xdr:from>
      <xdr:col>13</xdr:col>
      <xdr:colOff>133350</xdr:colOff>
      <xdr:row>1</xdr:row>
      <xdr:rowOff>152400</xdr:rowOff>
    </xdr:from>
    <xdr:to>
      <xdr:col>14</xdr:col>
      <xdr:colOff>1290042</xdr:colOff>
      <xdr:row>3</xdr:row>
      <xdr:rowOff>19259</xdr:rowOff>
    </xdr:to>
    <xdr:sp macro="" textlink="">
      <xdr:nvSpPr>
        <xdr:cNvPr id="310" name="Rounded Rectangle 14">
          <a:hlinkClick xmlns:r="http://schemas.openxmlformats.org/officeDocument/2006/relationships" r:id="rId8"/>
          <a:extLst>
            <a:ext uri="{FF2B5EF4-FFF2-40B4-BE49-F238E27FC236}">
              <a16:creationId xmlns:a16="http://schemas.microsoft.com/office/drawing/2014/main" id="{FB312C71-C1EE-4E86-835D-824C9A76030D}"/>
            </a:ext>
          </a:extLst>
        </xdr:cNvPr>
        <xdr:cNvSpPr/>
      </xdr:nvSpPr>
      <xdr:spPr bwMode="auto">
        <a:xfrm>
          <a:off x="15706725" y="323850"/>
          <a:ext cx="2337792"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editAs="oneCell">
    <xdr:from>
      <xdr:col>0</xdr:col>
      <xdr:colOff>246380</xdr:colOff>
      <xdr:row>0</xdr:row>
      <xdr:rowOff>126365</xdr:rowOff>
    </xdr:from>
    <xdr:to>
      <xdr:col>4</xdr:col>
      <xdr:colOff>367063</xdr:colOff>
      <xdr:row>3</xdr:row>
      <xdr:rowOff>138067</xdr:rowOff>
    </xdr:to>
    <xdr:pic>
      <xdr:nvPicPr>
        <xdr:cNvPr id="313" name="Picture 91">
          <a:hlinkClick xmlns:r="http://schemas.openxmlformats.org/officeDocument/2006/relationships" r:id="rId9"/>
          <a:extLst>
            <a:ext uri="{FF2B5EF4-FFF2-40B4-BE49-F238E27FC236}">
              <a16:creationId xmlns:a16="http://schemas.microsoft.com/office/drawing/2014/main" id="{7B7303A4-BAE4-496B-AEE2-742DC15FDC88}"/>
            </a:ext>
          </a:extLst>
        </xdr:cNvPr>
        <xdr:cNvPicPr>
          <a:picLocks noChangeAspect="1"/>
        </xdr:cNvPicPr>
      </xdr:nvPicPr>
      <xdr:blipFill>
        <a:blip xmlns:r="http://schemas.openxmlformats.org/officeDocument/2006/relationships" r:embed="rId10"/>
        <a:stretch>
          <a:fillRect/>
        </a:stretch>
      </xdr:blipFill>
      <xdr:spPr>
        <a:xfrm>
          <a:off x="246380" y="126365"/>
          <a:ext cx="2442243" cy="522242"/>
        </a:xfrm>
        <a:prstGeom prst="rect">
          <a:avLst/>
        </a:prstGeom>
      </xdr:spPr>
    </xdr:pic>
    <xdr:clientData/>
  </xdr:twoCellAnchor>
  <xdr:twoCellAnchor>
    <xdr:from>
      <xdr:col>0</xdr:col>
      <xdr:colOff>88900</xdr:colOff>
      <xdr:row>8</xdr:row>
      <xdr:rowOff>38100</xdr:rowOff>
    </xdr:from>
    <xdr:to>
      <xdr:col>5</xdr:col>
      <xdr:colOff>246198</xdr:colOff>
      <xdr:row>45</xdr:row>
      <xdr:rowOff>146594</xdr:rowOff>
    </xdr:to>
    <xdr:grpSp>
      <xdr:nvGrpSpPr>
        <xdr:cNvPr id="167" name="Group 166">
          <a:extLst>
            <a:ext uri="{FF2B5EF4-FFF2-40B4-BE49-F238E27FC236}">
              <a16:creationId xmlns:a16="http://schemas.microsoft.com/office/drawing/2014/main" id="{E18114E5-6AD0-4B71-986B-CF8E75059B09}"/>
            </a:ext>
          </a:extLst>
        </xdr:cNvPr>
        <xdr:cNvGrpSpPr/>
      </xdr:nvGrpSpPr>
      <xdr:grpSpPr>
        <a:xfrm>
          <a:off x="91440" y="1518557"/>
          <a:ext cx="3173911" cy="8870224"/>
          <a:chOff x="478366" y="237995"/>
          <a:chExt cx="2951083" cy="8734433"/>
        </a:xfrm>
      </xdr:grpSpPr>
      <xdr:grpSp>
        <xdr:nvGrpSpPr>
          <xdr:cNvPr id="168" name="Group 167">
            <a:extLst>
              <a:ext uri="{FF2B5EF4-FFF2-40B4-BE49-F238E27FC236}">
                <a16:creationId xmlns:a16="http://schemas.microsoft.com/office/drawing/2014/main" id="{5C1950B7-8B18-4A20-BC37-2E2BD1908676}"/>
              </a:ext>
            </a:extLst>
          </xdr:cNvPr>
          <xdr:cNvGrpSpPr/>
        </xdr:nvGrpSpPr>
        <xdr:grpSpPr>
          <a:xfrm>
            <a:off x="658349" y="1069224"/>
            <a:ext cx="2531891" cy="202201"/>
            <a:chOff x="707633" y="705314"/>
            <a:chExt cx="2335294" cy="197603"/>
          </a:xfrm>
        </xdr:grpSpPr>
        <xdr:sp macro="" textlink="">
          <xdr:nvSpPr>
            <xdr:cNvPr id="246" name="Rounded Rectangle 33">
              <a:hlinkClick xmlns:r="http://schemas.openxmlformats.org/officeDocument/2006/relationships" r:id="rId11"/>
              <a:extLst>
                <a:ext uri="{FF2B5EF4-FFF2-40B4-BE49-F238E27FC236}">
                  <a16:creationId xmlns:a16="http://schemas.microsoft.com/office/drawing/2014/main" id="{DB225360-6291-4C8A-ADB0-D60841BA9F4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7" name="Round Same Side Corner Rectangle 212">
              <a:extLst>
                <a:ext uri="{FF2B5EF4-FFF2-40B4-BE49-F238E27FC236}">
                  <a16:creationId xmlns:a16="http://schemas.microsoft.com/office/drawing/2014/main" id="{DEC1E0FA-7CD0-4AE6-B688-725F735D397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9" name="Group 168">
            <a:extLst>
              <a:ext uri="{FF2B5EF4-FFF2-40B4-BE49-F238E27FC236}">
                <a16:creationId xmlns:a16="http://schemas.microsoft.com/office/drawing/2014/main" id="{FAA44D7B-09A7-4818-AACB-F39FB44B0658}"/>
              </a:ext>
            </a:extLst>
          </xdr:cNvPr>
          <xdr:cNvGrpSpPr/>
        </xdr:nvGrpSpPr>
        <xdr:grpSpPr>
          <a:xfrm>
            <a:off x="658349" y="1338964"/>
            <a:ext cx="2531891" cy="202201"/>
            <a:chOff x="707633" y="705314"/>
            <a:chExt cx="2335294" cy="197603"/>
          </a:xfrm>
        </xdr:grpSpPr>
        <xdr:sp macro="" textlink="">
          <xdr:nvSpPr>
            <xdr:cNvPr id="244" name="Rounded Rectangle 33">
              <a:hlinkClick xmlns:r="http://schemas.openxmlformats.org/officeDocument/2006/relationships" r:id="rId12"/>
              <a:extLst>
                <a:ext uri="{FF2B5EF4-FFF2-40B4-BE49-F238E27FC236}">
                  <a16:creationId xmlns:a16="http://schemas.microsoft.com/office/drawing/2014/main" id="{E4F96F87-0E73-4A23-9013-1C09CBF23C4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5" name="Round Same Side Corner Rectangle 212">
              <a:extLst>
                <a:ext uri="{FF2B5EF4-FFF2-40B4-BE49-F238E27FC236}">
                  <a16:creationId xmlns:a16="http://schemas.microsoft.com/office/drawing/2014/main" id="{54774E20-2281-4D0B-BF9B-6E0DA1C2D28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0" name="Group 169">
            <a:extLst>
              <a:ext uri="{FF2B5EF4-FFF2-40B4-BE49-F238E27FC236}">
                <a16:creationId xmlns:a16="http://schemas.microsoft.com/office/drawing/2014/main" id="{6B03F9AC-224B-4917-B57A-A1071463E888}"/>
              </a:ext>
            </a:extLst>
          </xdr:cNvPr>
          <xdr:cNvGrpSpPr/>
        </xdr:nvGrpSpPr>
        <xdr:grpSpPr>
          <a:xfrm>
            <a:off x="658349" y="1608704"/>
            <a:ext cx="2531891" cy="202201"/>
            <a:chOff x="707633" y="705314"/>
            <a:chExt cx="2335294" cy="197603"/>
          </a:xfrm>
        </xdr:grpSpPr>
        <xdr:sp macro="" textlink="">
          <xdr:nvSpPr>
            <xdr:cNvPr id="242" name="Rounded Rectangle 33">
              <a:hlinkClick xmlns:r="http://schemas.openxmlformats.org/officeDocument/2006/relationships" r:id="rId13"/>
              <a:extLst>
                <a:ext uri="{FF2B5EF4-FFF2-40B4-BE49-F238E27FC236}">
                  <a16:creationId xmlns:a16="http://schemas.microsoft.com/office/drawing/2014/main" id="{AF918888-CB7B-4088-9A83-8244C8CFFF6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43" name="Round Same Side Corner Rectangle 212">
              <a:extLst>
                <a:ext uri="{FF2B5EF4-FFF2-40B4-BE49-F238E27FC236}">
                  <a16:creationId xmlns:a16="http://schemas.microsoft.com/office/drawing/2014/main" id="{9D2CE31E-B7F6-4E82-8627-6CFF436359A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1" name="Group 170">
            <a:extLst>
              <a:ext uri="{FF2B5EF4-FFF2-40B4-BE49-F238E27FC236}">
                <a16:creationId xmlns:a16="http://schemas.microsoft.com/office/drawing/2014/main" id="{B453D78F-A154-4406-B5D2-861CCFDC1112}"/>
              </a:ext>
            </a:extLst>
          </xdr:cNvPr>
          <xdr:cNvGrpSpPr/>
        </xdr:nvGrpSpPr>
        <xdr:grpSpPr>
          <a:xfrm>
            <a:off x="658349" y="1878444"/>
            <a:ext cx="2531891" cy="202201"/>
            <a:chOff x="707633" y="705314"/>
            <a:chExt cx="2335294" cy="197603"/>
          </a:xfrm>
        </xdr:grpSpPr>
        <xdr:sp macro="" textlink="">
          <xdr:nvSpPr>
            <xdr:cNvPr id="240" name="Rounded Rectangle 33">
              <a:hlinkClick xmlns:r="http://schemas.openxmlformats.org/officeDocument/2006/relationships" r:id="rId14"/>
              <a:extLst>
                <a:ext uri="{FF2B5EF4-FFF2-40B4-BE49-F238E27FC236}">
                  <a16:creationId xmlns:a16="http://schemas.microsoft.com/office/drawing/2014/main" id="{A40C2865-64BE-4DC5-A902-A217C795A46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41" name="Round Same Side Corner Rectangle 212">
              <a:extLst>
                <a:ext uri="{FF2B5EF4-FFF2-40B4-BE49-F238E27FC236}">
                  <a16:creationId xmlns:a16="http://schemas.microsoft.com/office/drawing/2014/main" id="{5675CAB2-DD5E-4869-803B-443A596C576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2" name="Rounded Rectangle 33">
            <a:extLst>
              <a:ext uri="{FF2B5EF4-FFF2-40B4-BE49-F238E27FC236}">
                <a16:creationId xmlns:a16="http://schemas.microsoft.com/office/drawing/2014/main" id="{611DB9EE-52D3-460A-8BC9-976E660E4DCD}"/>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73" name="Rounded Rectangle 33">
            <a:extLst>
              <a:ext uri="{FF2B5EF4-FFF2-40B4-BE49-F238E27FC236}">
                <a16:creationId xmlns:a16="http://schemas.microsoft.com/office/drawing/2014/main" id="{D49E216A-7F34-4B2E-8881-8B7861ECE9FE}"/>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74" name="Group 173">
            <a:extLst>
              <a:ext uri="{FF2B5EF4-FFF2-40B4-BE49-F238E27FC236}">
                <a16:creationId xmlns:a16="http://schemas.microsoft.com/office/drawing/2014/main" id="{5B37DED9-6665-47DE-8C2B-765A7A15659F}"/>
              </a:ext>
            </a:extLst>
          </xdr:cNvPr>
          <xdr:cNvGrpSpPr/>
        </xdr:nvGrpSpPr>
        <xdr:grpSpPr>
          <a:xfrm>
            <a:off x="658349" y="2457591"/>
            <a:ext cx="2531891" cy="202201"/>
            <a:chOff x="707633" y="705314"/>
            <a:chExt cx="2335294" cy="197603"/>
          </a:xfrm>
        </xdr:grpSpPr>
        <xdr:sp macro="" textlink="">
          <xdr:nvSpPr>
            <xdr:cNvPr id="238" name="Rounded Rectangle 33">
              <a:hlinkClick xmlns:r="http://schemas.openxmlformats.org/officeDocument/2006/relationships" r:id="rId15"/>
              <a:extLst>
                <a:ext uri="{FF2B5EF4-FFF2-40B4-BE49-F238E27FC236}">
                  <a16:creationId xmlns:a16="http://schemas.microsoft.com/office/drawing/2014/main" id="{BFCA7692-C17F-4194-A176-DFFC6B42593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9" name="Round Same Side Corner Rectangle 212">
              <a:extLst>
                <a:ext uri="{FF2B5EF4-FFF2-40B4-BE49-F238E27FC236}">
                  <a16:creationId xmlns:a16="http://schemas.microsoft.com/office/drawing/2014/main" id="{ABA976CC-B7DF-416B-89C7-2BA9E9E25C9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5" name="Group 174">
            <a:extLst>
              <a:ext uri="{FF2B5EF4-FFF2-40B4-BE49-F238E27FC236}">
                <a16:creationId xmlns:a16="http://schemas.microsoft.com/office/drawing/2014/main" id="{5DD5D88F-8530-4235-9F7F-EED42114FD3F}"/>
              </a:ext>
            </a:extLst>
          </xdr:cNvPr>
          <xdr:cNvGrpSpPr/>
        </xdr:nvGrpSpPr>
        <xdr:grpSpPr>
          <a:xfrm>
            <a:off x="658349" y="2727331"/>
            <a:ext cx="2531891" cy="202201"/>
            <a:chOff x="707633" y="705314"/>
            <a:chExt cx="2335294" cy="197603"/>
          </a:xfrm>
        </xdr:grpSpPr>
        <xdr:sp macro="" textlink="">
          <xdr:nvSpPr>
            <xdr:cNvPr id="236" name="Rounded Rectangle 33">
              <a:hlinkClick xmlns:r="http://schemas.openxmlformats.org/officeDocument/2006/relationships" r:id="rId16"/>
              <a:extLst>
                <a:ext uri="{FF2B5EF4-FFF2-40B4-BE49-F238E27FC236}">
                  <a16:creationId xmlns:a16="http://schemas.microsoft.com/office/drawing/2014/main" id="{B2B9A903-4125-469F-BC9C-7BBE686E94C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7" name="Round Same Side Corner Rectangle 212">
              <a:extLst>
                <a:ext uri="{FF2B5EF4-FFF2-40B4-BE49-F238E27FC236}">
                  <a16:creationId xmlns:a16="http://schemas.microsoft.com/office/drawing/2014/main" id="{1E885FD9-E335-4C60-A022-A9F335087D8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6" name="Rounded Rectangle 33">
            <a:extLst>
              <a:ext uri="{FF2B5EF4-FFF2-40B4-BE49-F238E27FC236}">
                <a16:creationId xmlns:a16="http://schemas.microsoft.com/office/drawing/2014/main" id="{047C926B-2F82-4D54-B520-2B019318D728}"/>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7" name="Group 176">
            <a:extLst>
              <a:ext uri="{FF2B5EF4-FFF2-40B4-BE49-F238E27FC236}">
                <a16:creationId xmlns:a16="http://schemas.microsoft.com/office/drawing/2014/main" id="{30EBD7DA-CC7E-4826-9569-C5919867CE1C}"/>
              </a:ext>
            </a:extLst>
          </xdr:cNvPr>
          <xdr:cNvGrpSpPr/>
        </xdr:nvGrpSpPr>
        <xdr:grpSpPr>
          <a:xfrm>
            <a:off x="639001" y="4113665"/>
            <a:ext cx="2531891" cy="202201"/>
            <a:chOff x="707633" y="705314"/>
            <a:chExt cx="2335294" cy="197603"/>
          </a:xfrm>
        </xdr:grpSpPr>
        <xdr:sp macro="" textlink="">
          <xdr:nvSpPr>
            <xdr:cNvPr id="234" name="Rounded Rectangle 33">
              <a:hlinkClick xmlns:r="http://schemas.openxmlformats.org/officeDocument/2006/relationships" r:id="rId17"/>
              <a:extLst>
                <a:ext uri="{FF2B5EF4-FFF2-40B4-BE49-F238E27FC236}">
                  <a16:creationId xmlns:a16="http://schemas.microsoft.com/office/drawing/2014/main" id="{12B77A8A-9B2E-4847-AE73-3BB7073D850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5" name="Round Same Side Corner Rectangle 212">
              <a:extLst>
                <a:ext uri="{FF2B5EF4-FFF2-40B4-BE49-F238E27FC236}">
                  <a16:creationId xmlns:a16="http://schemas.microsoft.com/office/drawing/2014/main" id="{AE4C3B3E-0F29-4737-8161-2B1B716F3D1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8" name="Rounded Rectangle 33">
            <a:extLst>
              <a:ext uri="{FF2B5EF4-FFF2-40B4-BE49-F238E27FC236}">
                <a16:creationId xmlns:a16="http://schemas.microsoft.com/office/drawing/2014/main" id="{42030412-7051-4F48-A9D0-F42A8F8C22EB}"/>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9" name="Group 178">
            <a:extLst>
              <a:ext uri="{FF2B5EF4-FFF2-40B4-BE49-F238E27FC236}">
                <a16:creationId xmlns:a16="http://schemas.microsoft.com/office/drawing/2014/main" id="{FEDF2006-4B53-4297-BE8F-7094BB0196A7}"/>
              </a:ext>
            </a:extLst>
          </xdr:cNvPr>
          <xdr:cNvGrpSpPr/>
        </xdr:nvGrpSpPr>
        <xdr:grpSpPr>
          <a:xfrm>
            <a:off x="634367" y="4643273"/>
            <a:ext cx="2531891" cy="202201"/>
            <a:chOff x="707633" y="705314"/>
            <a:chExt cx="2335294" cy="197603"/>
          </a:xfrm>
        </xdr:grpSpPr>
        <xdr:sp macro="" textlink="">
          <xdr:nvSpPr>
            <xdr:cNvPr id="232" name="Rounded Rectangle 33">
              <a:hlinkClick xmlns:r="http://schemas.openxmlformats.org/officeDocument/2006/relationships" r:id="rId18"/>
              <a:extLst>
                <a:ext uri="{FF2B5EF4-FFF2-40B4-BE49-F238E27FC236}">
                  <a16:creationId xmlns:a16="http://schemas.microsoft.com/office/drawing/2014/main" id="{4EBF75F1-E311-48E7-AF57-71F65C67527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33" name="Round Same Side Corner Rectangle 212">
              <a:extLst>
                <a:ext uri="{FF2B5EF4-FFF2-40B4-BE49-F238E27FC236}">
                  <a16:creationId xmlns:a16="http://schemas.microsoft.com/office/drawing/2014/main" id="{35FCCC76-5A73-4213-8920-D5A03F179C9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0" name="Group 179">
            <a:extLst>
              <a:ext uri="{FF2B5EF4-FFF2-40B4-BE49-F238E27FC236}">
                <a16:creationId xmlns:a16="http://schemas.microsoft.com/office/drawing/2014/main" id="{A5453AC9-1787-4AB3-AB46-DF51A0199A81}"/>
              </a:ext>
            </a:extLst>
          </xdr:cNvPr>
          <xdr:cNvGrpSpPr/>
        </xdr:nvGrpSpPr>
        <xdr:grpSpPr>
          <a:xfrm>
            <a:off x="634367" y="4913013"/>
            <a:ext cx="2531891" cy="202201"/>
            <a:chOff x="707633" y="705314"/>
            <a:chExt cx="2335294" cy="197603"/>
          </a:xfrm>
        </xdr:grpSpPr>
        <xdr:sp macro="" textlink="">
          <xdr:nvSpPr>
            <xdr:cNvPr id="230" name="Rounded Rectangle 33">
              <a:hlinkClick xmlns:r="http://schemas.openxmlformats.org/officeDocument/2006/relationships" r:id="rId19"/>
              <a:extLst>
                <a:ext uri="{FF2B5EF4-FFF2-40B4-BE49-F238E27FC236}">
                  <a16:creationId xmlns:a16="http://schemas.microsoft.com/office/drawing/2014/main" id="{77862700-7233-490C-ABAC-EA263BC103E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31" name="Round Same Side Corner Rectangle 212">
              <a:extLst>
                <a:ext uri="{FF2B5EF4-FFF2-40B4-BE49-F238E27FC236}">
                  <a16:creationId xmlns:a16="http://schemas.microsoft.com/office/drawing/2014/main" id="{46785CFB-D0D8-4CDD-BCB4-A21AAE3D8C7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1" name="Group 180">
            <a:extLst>
              <a:ext uri="{FF2B5EF4-FFF2-40B4-BE49-F238E27FC236}">
                <a16:creationId xmlns:a16="http://schemas.microsoft.com/office/drawing/2014/main" id="{57749072-FA06-4E8C-834C-E4FA815E2819}"/>
              </a:ext>
            </a:extLst>
          </xdr:cNvPr>
          <xdr:cNvGrpSpPr/>
        </xdr:nvGrpSpPr>
        <xdr:grpSpPr>
          <a:xfrm>
            <a:off x="638306" y="5182753"/>
            <a:ext cx="2531891" cy="202201"/>
            <a:chOff x="707633" y="705314"/>
            <a:chExt cx="2335294" cy="197603"/>
          </a:xfrm>
        </xdr:grpSpPr>
        <xdr:sp macro="" textlink="">
          <xdr:nvSpPr>
            <xdr:cNvPr id="228" name="Rounded Rectangle 33">
              <a:hlinkClick xmlns:r="http://schemas.openxmlformats.org/officeDocument/2006/relationships" r:id="rId20"/>
              <a:extLst>
                <a:ext uri="{FF2B5EF4-FFF2-40B4-BE49-F238E27FC236}">
                  <a16:creationId xmlns:a16="http://schemas.microsoft.com/office/drawing/2014/main" id="{9EBD73BA-A006-48D7-99A9-C9AAB5B8336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9" name="Round Same Side Corner Rectangle 212">
              <a:extLst>
                <a:ext uri="{FF2B5EF4-FFF2-40B4-BE49-F238E27FC236}">
                  <a16:creationId xmlns:a16="http://schemas.microsoft.com/office/drawing/2014/main" id="{6AAB6E22-0AC4-4915-8A17-1199F7EA1CF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2" name="Group 181">
            <a:extLst>
              <a:ext uri="{FF2B5EF4-FFF2-40B4-BE49-F238E27FC236}">
                <a16:creationId xmlns:a16="http://schemas.microsoft.com/office/drawing/2014/main" id="{CB2BBFE0-B0AA-430C-B1EC-DC1BEACC80BF}"/>
              </a:ext>
            </a:extLst>
          </xdr:cNvPr>
          <xdr:cNvGrpSpPr/>
        </xdr:nvGrpSpPr>
        <xdr:grpSpPr>
          <a:xfrm>
            <a:off x="658349" y="2997071"/>
            <a:ext cx="2531891" cy="202201"/>
            <a:chOff x="707633" y="705314"/>
            <a:chExt cx="2335294" cy="197603"/>
          </a:xfrm>
        </xdr:grpSpPr>
        <xdr:sp macro="" textlink="">
          <xdr:nvSpPr>
            <xdr:cNvPr id="226" name="Rounded Rectangle 33">
              <a:hlinkClick xmlns:r="http://schemas.openxmlformats.org/officeDocument/2006/relationships" r:id="rId21"/>
              <a:extLst>
                <a:ext uri="{FF2B5EF4-FFF2-40B4-BE49-F238E27FC236}">
                  <a16:creationId xmlns:a16="http://schemas.microsoft.com/office/drawing/2014/main" id="{04E42973-AD27-454C-9E5E-F6A7978BB31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7" name="Round Same Side Corner Rectangle 212">
              <a:extLst>
                <a:ext uri="{FF2B5EF4-FFF2-40B4-BE49-F238E27FC236}">
                  <a16:creationId xmlns:a16="http://schemas.microsoft.com/office/drawing/2014/main" id="{3720EE10-FE29-4D20-9FE1-480738033AA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3" name="Rounded Rectangle 33">
            <a:extLst>
              <a:ext uri="{FF2B5EF4-FFF2-40B4-BE49-F238E27FC236}">
                <a16:creationId xmlns:a16="http://schemas.microsoft.com/office/drawing/2014/main" id="{64FEA6B6-EF90-4464-977D-EC486A51E7E4}"/>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84" name="Group 183">
            <a:extLst>
              <a:ext uri="{FF2B5EF4-FFF2-40B4-BE49-F238E27FC236}">
                <a16:creationId xmlns:a16="http://schemas.microsoft.com/office/drawing/2014/main" id="{10E2BD34-4E22-4ABA-B6C7-919ABE57D9AB}"/>
              </a:ext>
            </a:extLst>
          </xdr:cNvPr>
          <xdr:cNvGrpSpPr/>
        </xdr:nvGrpSpPr>
        <xdr:grpSpPr>
          <a:xfrm>
            <a:off x="659464" y="3555368"/>
            <a:ext cx="2531891" cy="202201"/>
            <a:chOff x="707633" y="705314"/>
            <a:chExt cx="2335294" cy="197603"/>
          </a:xfrm>
        </xdr:grpSpPr>
        <xdr:sp macro="" textlink="">
          <xdr:nvSpPr>
            <xdr:cNvPr id="224" name="Rounded Rectangle 33">
              <a:hlinkClick xmlns:r="http://schemas.openxmlformats.org/officeDocument/2006/relationships" r:id="rId22"/>
              <a:extLst>
                <a:ext uri="{FF2B5EF4-FFF2-40B4-BE49-F238E27FC236}">
                  <a16:creationId xmlns:a16="http://schemas.microsoft.com/office/drawing/2014/main" id="{3E452539-A348-453B-855B-8119497D86E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5" name="Round Same Side Corner Rectangle 212">
              <a:extLst>
                <a:ext uri="{FF2B5EF4-FFF2-40B4-BE49-F238E27FC236}">
                  <a16:creationId xmlns:a16="http://schemas.microsoft.com/office/drawing/2014/main" id="{5E11919A-3E93-4663-8A7C-F3107B16B25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5" name="Rounded Rectangle 33">
            <a:extLst>
              <a:ext uri="{FF2B5EF4-FFF2-40B4-BE49-F238E27FC236}">
                <a16:creationId xmlns:a16="http://schemas.microsoft.com/office/drawing/2014/main" id="{3C7610D9-041E-479E-964B-E81547290AA7}"/>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86" name="Group 185">
            <a:extLst>
              <a:ext uri="{FF2B5EF4-FFF2-40B4-BE49-F238E27FC236}">
                <a16:creationId xmlns:a16="http://schemas.microsoft.com/office/drawing/2014/main" id="{1454FF76-E982-4206-ACE3-1CCD920D1B95}"/>
              </a:ext>
            </a:extLst>
          </xdr:cNvPr>
          <xdr:cNvGrpSpPr/>
        </xdr:nvGrpSpPr>
        <xdr:grpSpPr>
          <a:xfrm>
            <a:off x="634367" y="5743319"/>
            <a:ext cx="2531891" cy="202201"/>
            <a:chOff x="707633" y="705314"/>
            <a:chExt cx="2335294" cy="197603"/>
          </a:xfrm>
        </xdr:grpSpPr>
        <xdr:sp macro="" textlink="">
          <xdr:nvSpPr>
            <xdr:cNvPr id="222" name="Rounded Rectangle 33">
              <a:hlinkClick xmlns:r="http://schemas.openxmlformats.org/officeDocument/2006/relationships" r:id="rId23"/>
              <a:extLst>
                <a:ext uri="{FF2B5EF4-FFF2-40B4-BE49-F238E27FC236}">
                  <a16:creationId xmlns:a16="http://schemas.microsoft.com/office/drawing/2014/main" id="{4378505F-AA4C-4D7F-9B45-1FDD16ABE04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23" name="Round Same Side Corner Rectangle 212">
              <a:extLst>
                <a:ext uri="{FF2B5EF4-FFF2-40B4-BE49-F238E27FC236}">
                  <a16:creationId xmlns:a16="http://schemas.microsoft.com/office/drawing/2014/main" id="{5962120F-AF9B-4F30-A90C-A4E0BE0FF60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7" name="Group 186">
            <a:extLst>
              <a:ext uri="{FF2B5EF4-FFF2-40B4-BE49-F238E27FC236}">
                <a16:creationId xmlns:a16="http://schemas.microsoft.com/office/drawing/2014/main" id="{68B0984D-4000-4191-AD34-87EE0134BB51}"/>
              </a:ext>
            </a:extLst>
          </xdr:cNvPr>
          <xdr:cNvGrpSpPr/>
        </xdr:nvGrpSpPr>
        <xdr:grpSpPr>
          <a:xfrm>
            <a:off x="634367" y="6013059"/>
            <a:ext cx="2531891" cy="202201"/>
            <a:chOff x="707633" y="705314"/>
            <a:chExt cx="2335294" cy="197603"/>
          </a:xfrm>
        </xdr:grpSpPr>
        <xdr:sp macro="" textlink="">
          <xdr:nvSpPr>
            <xdr:cNvPr id="220" name="Rounded Rectangle 33">
              <a:hlinkClick xmlns:r="http://schemas.openxmlformats.org/officeDocument/2006/relationships" r:id="rId24"/>
              <a:extLst>
                <a:ext uri="{FF2B5EF4-FFF2-40B4-BE49-F238E27FC236}">
                  <a16:creationId xmlns:a16="http://schemas.microsoft.com/office/drawing/2014/main" id="{43FE099A-4956-41F9-8B82-EE477618E3B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21" name="Round Same Side Corner Rectangle 212">
              <a:extLst>
                <a:ext uri="{FF2B5EF4-FFF2-40B4-BE49-F238E27FC236}">
                  <a16:creationId xmlns:a16="http://schemas.microsoft.com/office/drawing/2014/main" id="{94091BE7-AF79-41F4-8239-FB9116B3178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8" name="Group 187">
            <a:extLst>
              <a:ext uri="{FF2B5EF4-FFF2-40B4-BE49-F238E27FC236}">
                <a16:creationId xmlns:a16="http://schemas.microsoft.com/office/drawing/2014/main" id="{138EF52E-2C86-4268-946A-AD377625D97B}"/>
              </a:ext>
            </a:extLst>
          </xdr:cNvPr>
          <xdr:cNvGrpSpPr/>
        </xdr:nvGrpSpPr>
        <xdr:grpSpPr>
          <a:xfrm>
            <a:off x="634367" y="6282799"/>
            <a:ext cx="2531891" cy="202201"/>
            <a:chOff x="707633" y="705314"/>
            <a:chExt cx="2335294" cy="197603"/>
          </a:xfrm>
        </xdr:grpSpPr>
        <xdr:sp macro="" textlink="">
          <xdr:nvSpPr>
            <xdr:cNvPr id="218" name="Rounded Rectangle 33">
              <a:hlinkClick xmlns:r="http://schemas.openxmlformats.org/officeDocument/2006/relationships" r:id="rId25"/>
              <a:extLst>
                <a:ext uri="{FF2B5EF4-FFF2-40B4-BE49-F238E27FC236}">
                  <a16:creationId xmlns:a16="http://schemas.microsoft.com/office/drawing/2014/main" id="{4D063859-5EA5-4C13-9C9A-8C192E5CF67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9" name="Round Same Side Corner Rectangle 212">
              <a:extLst>
                <a:ext uri="{FF2B5EF4-FFF2-40B4-BE49-F238E27FC236}">
                  <a16:creationId xmlns:a16="http://schemas.microsoft.com/office/drawing/2014/main" id="{93E3F02A-C89C-43DB-9133-60B8CEBF86F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9" name="Group 188">
            <a:extLst>
              <a:ext uri="{FF2B5EF4-FFF2-40B4-BE49-F238E27FC236}">
                <a16:creationId xmlns:a16="http://schemas.microsoft.com/office/drawing/2014/main" id="{25F94900-EBE6-42EB-90C5-35491D755A67}"/>
              </a:ext>
            </a:extLst>
          </xdr:cNvPr>
          <xdr:cNvGrpSpPr/>
        </xdr:nvGrpSpPr>
        <xdr:grpSpPr>
          <a:xfrm>
            <a:off x="634367" y="6552539"/>
            <a:ext cx="2531891" cy="202201"/>
            <a:chOff x="707633" y="705314"/>
            <a:chExt cx="2335294" cy="197603"/>
          </a:xfrm>
        </xdr:grpSpPr>
        <xdr:sp macro="" textlink="">
          <xdr:nvSpPr>
            <xdr:cNvPr id="216" name="Rounded Rectangle 33">
              <a:hlinkClick xmlns:r="http://schemas.openxmlformats.org/officeDocument/2006/relationships" r:id="rId26"/>
              <a:extLst>
                <a:ext uri="{FF2B5EF4-FFF2-40B4-BE49-F238E27FC236}">
                  <a16:creationId xmlns:a16="http://schemas.microsoft.com/office/drawing/2014/main" id="{AD7222E2-DFBF-41BA-A2A7-0F1D3382AC1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7" name="Round Same Side Corner Rectangle 212">
              <a:extLst>
                <a:ext uri="{FF2B5EF4-FFF2-40B4-BE49-F238E27FC236}">
                  <a16:creationId xmlns:a16="http://schemas.microsoft.com/office/drawing/2014/main" id="{44989332-2974-4A4C-A1D7-3696105B728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0" name="Group 189">
            <a:extLst>
              <a:ext uri="{FF2B5EF4-FFF2-40B4-BE49-F238E27FC236}">
                <a16:creationId xmlns:a16="http://schemas.microsoft.com/office/drawing/2014/main" id="{6D62B363-7387-446F-A8E5-0955B66280B6}"/>
              </a:ext>
            </a:extLst>
          </xdr:cNvPr>
          <xdr:cNvGrpSpPr/>
        </xdr:nvGrpSpPr>
        <xdr:grpSpPr>
          <a:xfrm>
            <a:off x="634367" y="6822279"/>
            <a:ext cx="2531891" cy="202201"/>
            <a:chOff x="707633" y="705314"/>
            <a:chExt cx="2335294" cy="197603"/>
          </a:xfrm>
        </xdr:grpSpPr>
        <xdr:sp macro="" textlink="">
          <xdr:nvSpPr>
            <xdr:cNvPr id="214" name="Rounded Rectangle 33">
              <a:hlinkClick xmlns:r="http://schemas.openxmlformats.org/officeDocument/2006/relationships" r:id="rId27"/>
              <a:extLst>
                <a:ext uri="{FF2B5EF4-FFF2-40B4-BE49-F238E27FC236}">
                  <a16:creationId xmlns:a16="http://schemas.microsoft.com/office/drawing/2014/main" id="{3C375AC7-C5DD-4E5C-B58D-9528EB8AC71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5" name="Round Same Side Corner Rectangle 212">
              <a:extLst>
                <a:ext uri="{FF2B5EF4-FFF2-40B4-BE49-F238E27FC236}">
                  <a16:creationId xmlns:a16="http://schemas.microsoft.com/office/drawing/2014/main" id="{C1A88A7C-5A7E-4E76-B27D-F114F987DAA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1" name="Rounded Rectangle 33">
            <a:extLst>
              <a:ext uri="{FF2B5EF4-FFF2-40B4-BE49-F238E27FC236}">
                <a16:creationId xmlns:a16="http://schemas.microsoft.com/office/drawing/2014/main" id="{C018F3F1-BC58-4040-ABD4-915C19291D66}"/>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92" name="Group 191">
            <a:extLst>
              <a:ext uri="{FF2B5EF4-FFF2-40B4-BE49-F238E27FC236}">
                <a16:creationId xmlns:a16="http://schemas.microsoft.com/office/drawing/2014/main" id="{B47DD170-FAEF-4203-A16F-FFFF26B6C127}"/>
              </a:ext>
            </a:extLst>
          </xdr:cNvPr>
          <xdr:cNvGrpSpPr/>
        </xdr:nvGrpSpPr>
        <xdr:grpSpPr>
          <a:xfrm>
            <a:off x="642225" y="7381865"/>
            <a:ext cx="2531891" cy="202201"/>
            <a:chOff x="707633" y="705314"/>
            <a:chExt cx="2335294" cy="197603"/>
          </a:xfrm>
        </xdr:grpSpPr>
        <xdr:sp macro="" textlink="">
          <xdr:nvSpPr>
            <xdr:cNvPr id="212" name="Rounded Rectangle 33">
              <a:hlinkClick xmlns:r="http://schemas.openxmlformats.org/officeDocument/2006/relationships" r:id="rId28"/>
              <a:extLst>
                <a:ext uri="{FF2B5EF4-FFF2-40B4-BE49-F238E27FC236}">
                  <a16:creationId xmlns:a16="http://schemas.microsoft.com/office/drawing/2014/main" id="{0589019F-147A-4B4C-8B41-C074C51078F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13" name="Round Same Side Corner Rectangle 212">
              <a:extLst>
                <a:ext uri="{FF2B5EF4-FFF2-40B4-BE49-F238E27FC236}">
                  <a16:creationId xmlns:a16="http://schemas.microsoft.com/office/drawing/2014/main" id="{CDE67C3F-B4C2-4A7A-86D2-93C5395E046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3" name="Group 192">
            <a:extLst>
              <a:ext uri="{FF2B5EF4-FFF2-40B4-BE49-F238E27FC236}">
                <a16:creationId xmlns:a16="http://schemas.microsoft.com/office/drawing/2014/main" id="{53C44080-F65C-4ACD-A12D-2D2FC9462A38}"/>
              </a:ext>
            </a:extLst>
          </xdr:cNvPr>
          <xdr:cNvGrpSpPr/>
        </xdr:nvGrpSpPr>
        <xdr:grpSpPr>
          <a:xfrm>
            <a:off x="642225" y="7651605"/>
            <a:ext cx="2531891" cy="202201"/>
            <a:chOff x="707633" y="705314"/>
            <a:chExt cx="2335294" cy="197603"/>
          </a:xfrm>
        </xdr:grpSpPr>
        <xdr:sp macro="" textlink="">
          <xdr:nvSpPr>
            <xdr:cNvPr id="210" name="Rounded Rectangle 33">
              <a:hlinkClick xmlns:r="http://schemas.openxmlformats.org/officeDocument/2006/relationships" r:id="rId29"/>
              <a:extLst>
                <a:ext uri="{FF2B5EF4-FFF2-40B4-BE49-F238E27FC236}">
                  <a16:creationId xmlns:a16="http://schemas.microsoft.com/office/drawing/2014/main" id="{6DFB1C32-1B23-4B4D-9777-F0781A9A1B8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11" name="Round Same Side Corner Rectangle 212">
              <a:extLst>
                <a:ext uri="{FF2B5EF4-FFF2-40B4-BE49-F238E27FC236}">
                  <a16:creationId xmlns:a16="http://schemas.microsoft.com/office/drawing/2014/main" id="{3A46F06E-1FE7-466C-AF18-72B6596E3FD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4" name="Group 193">
            <a:extLst>
              <a:ext uri="{FF2B5EF4-FFF2-40B4-BE49-F238E27FC236}">
                <a16:creationId xmlns:a16="http://schemas.microsoft.com/office/drawing/2014/main" id="{B5DD9D8B-95D2-483E-9685-40A9AF7D50C6}"/>
              </a:ext>
            </a:extLst>
          </xdr:cNvPr>
          <xdr:cNvGrpSpPr/>
        </xdr:nvGrpSpPr>
        <xdr:grpSpPr>
          <a:xfrm>
            <a:off x="634367" y="7921345"/>
            <a:ext cx="2531891" cy="202201"/>
            <a:chOff x="707633" y="705314"/>
            <a:chExt cx="2335294" cy="197603"/>
          </a:xfrm>
        </xdr:grpSpPr>
        <xdr:sp macro="" textlink="">
          <xdr:nvSpPr>
            <xdr:cNvPr id="208" name="Rounded Rectangle 33">
              <a:hlinkClick xmlns:r="http://schemas.openxmlformats.org/officeDocument/2006/relationships" r:id="rId30"/>
              <a:extLst>
                <a:ext uri="{FF2B5EF4-FFF2-40B4-BE49-F238E27FC236}">
                  <a16:creationId xmlns:a16="http://schemas.microsoft.com/office/drawing/2014/main" id="{587E3DE9-E99C-4086-BF6C-944D1F267CF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9" name="Round Same Side Corner Rectangle 212">
              <a:extLst>
                <a:ext uri="{FF2B5EF4-FFF2-40B4-BE49-F238E27FC236}">
                  <a16:creationId xmlns:a16="http://schemas.microsoft.com/office/drawing/2014/main" id="{CD412A1C-9797-498B-9EFE-68330180784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5" name="Rounded Rectangle 33">
            <a:extLst>
              <a:ext uri="{FF2B5EF4-FFF2-40B4-BE49-F238E27FC236}">
                <a16:creationId xmlns:a16="http://schemas.microsoft.com/office/drawing/2014/main" id="{2617E398-04E3-4963-ADDB-A2F9B15C91E5}"/>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96" name="Group 195">
            <a:extLst>
              <a:ext uri="{FF2B5EF4-FFF2-40B4-BE49-F238E27FC236}">
                <a16:creationId xmlns:a16="http://schemas.microsoft.com/office/drawing/2014/main" id="{3BDA7BE0-4175-4A39-B2EB-106765AD06C0}"/>
              </a:ext>
            </a:extLst>
          </xdr:cNvPr>
          <xdr:cNvGrpSpPr/>
        </xdr:nvGrpSpPr>
        <xdr:grpSpPr>
          <a:xfrm>
            <a:off x="634367" y="8500492"/>
            <a:ext cx="2531891" cy="202201"/>
            <a:chOff x="707633" y="705314"/>
            <a:chExt cx="2335294" cy="197603"/>
          </a:xfrm>
        </xdr:grpSpPr>
        <xdr:sp macro="" textlink="">
          <xdr:nvSpPr>
            <xdr:cNvPr id="206" name="Rounded Rectangle 33">
              <a:hlinkClick xmlns:r="http://schemas.openxmlformats.org/officeDocument/2006/relationships" r:id="rId31"/>
              <a:extLst>
                <a:ext uri="{FF2B5EF4-FFF2-40B4-BE49-F238E27FC236}">
                  <a16:creationId xmlns:a16="http://schemas.microsoft.com/office/drawing/2014/main" id="{9E0FF847-8ABA-4053-AA9E-220692971F8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7" name="Round Same Side Corner Rectangle 212">
              <a:extLst>
                <a:ext uri="{FF2B5EF4-FFF2-40B4-BE49-F238E27FC236}">
                  <a16:creationId xmlns:a16="http://schemas.microsoft.com/office/drawing/2014/main" id="{59647559-B263-4EFF-A105-C2268333CB8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7" name="Group 196">
            <a:extLst>
              <a:ext uri="{FF2B5EF4-FFF2-40B4-BE49-F238E27FC236}">
                <a16:creationId xmlns:a16="http://schemas.microsoft.com/office/drawing/2014/main" id="{D2085BBA-BD8D-406C-BC71-1EC71745BC1F}"/>
              </a:ext>
            </a:extLst>
          </xdr:cNvPr>
          <xdr:cNvGrpSpPr/>
        </xdr:nvGrpSpPr>
        <xdr:grpSpPr>
          <a:xfrm>
            <a:off x="634367" y="8770227"/>
            <a:ext cx="2531891" cy="202201"/>
            <a:chOff x="707633" y="705314"/>
            <a:chExt cx="2335294" cy="197603"/>
          </a:xfrm>
        </xdr:grpSpPr>
        <xdr:sp macro="" textlink="">
          <xdr:nvSpPr>
            <xdr:cNvPr id="204" name="Rounded Rectangle 33">
              <a:hlinkClick xmlns:r="http://schemas.openxmlformats.org/officeDocument/2006/relationships" r:id="rId32"/>
              <a:extLst>
                <a:ext uri="{FF2B5EF4-FFF2-40B4-BE49-F238E27FC236}">
                  <a16:creationId xmlns:a16="http://schemas.microsoft.com/office/drawing/2014/main" id="{E0E88113-9F65-413B-9ED0-63A78C7D3F5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5" name="Round Same Side Corner Rectangle 212">
              <a:extLst>
                <a:ext uri="{FF2B5EF4-FFF2-40B4-BE49-F238E27FC236}">
                  <a16:creationId xmlns:a16="http://schemas.microsoft.com/office/drawing/2014/main" id="{292A429E-F316-434D-B97F-E1604862695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8" name="Group 197">
            <a:extLst>
              <a:ext uri="{FF2B5EF4-FFF2-40B4-BE49-F238E27FC236}">
                <a16:creationId xmlns:a16="http://schemas.microsoft.com/office/drawing/2014/main" id="{52189FFE-E5FA-4380-BC06-F90A4AF437DD}"/>
              </a:ext>
            </a:extLst>
          </xdr:cNvPr>
          <xdr:cNvGrpSpPr/>
        </xdr:nvGrpSpPr>
        <xdr:grpSpPr>
          <a:xfrm>
            <a:off x="658349" y="237995"/>
            <a:ext cx="2531891" cy="202201"/>
            <a:chOff x="707633" y="705314"/>
            <a:chExt cx="2335294" cy="197603"/>
          </a:xfrm>
        </xdr:grpSpPr>
        <xdr:sp macro="" textlink="">
          <xdr:nvSpPr>
            <xdr:cNvPr id="202" name="Rounded Rectangle 33">
              <a:hlinkClick xmlns:r="http://schemas.openxmlformats.org/officeDocument/2006/relationships" r:id="rId33"/>
              <a:extLst>
                <a:ext uri="{FF2B5EF4-FFF2-40B4-BE49-F238E27FC236}">
                  <a16:creationId xmlns:a16="http://schemas.microsoft.com/office/drawing/2014/main" id="{F903F30A-AAA2-454F-819C-08CD8059F24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03" name="Round Same Side Corner Rectangle 212">
              <a:extLst>
                <a:ext uri="{FF2B5EF4-FFF2-40B4-BE49-F238E27FC236}">
                  <a16:creationId xmlns:a16="http://schemas.microsoft.com/office/drawing/2014/main" id="{DD38B612-4136-4B6F-B3E2-8C5FAA48AAA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9" name="Group 198">
            <a:extLst>
              <a:ext uri="{FF2B5EF4-FFF2-40B4-BE49-F238E27FC236}">
                <a16:creationId xmlns:a16="http://schemas.microsoft.com/office/drawing/2014/main" id="{7F788790-DC2B-43E9-BF3A-6DB1B4A7F997}"/>
              </a:ext>
            </a:extLst>
          </xdr:cNvPr>
          <xdr:cNvGrpSpPr/>
        </xdr:nvGrpSpPr>
        <xdr:grpSpPr>
          <a:xfrm>
            <a:off x="658349" y="507735"/>
            <a:ext cx="2531891" cy="202201"/>
            <a:chOff x="707633" y="705314"/>
            <a:chExt cx="2335294" cy="197603"/>
          </a:xfrm>
        </xdr:grpSpPr>
        <xdr:sp macro="" textlink="">
          <xdr:nvSpPr>
            <xdr:cNvPr id="200" name="Rounded Rectangle 33">
              <a:hlinkClick xmlns:r="http://schemas.openxmlformats.org/officeDocument/2006/relationships" r:id="rId34"/>
              <a:extLst>
                <a:ext uri="{FF2B5EF4-FFF2-40B4-BE49-F238E27FC236}">
                  <a16:creationId xmlns:a16="http://schemas.microsoft.com/office/drawing/2014/main" id="{B461D3D2-FD8F-429A-A3C9-C989A004E5F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201" name="Round Same Side Corner Rectangle 212">
              <a:extLst>
                <a:ext uri="{FF2B5EF4-FFF2-40B4-BE49-F238E27FC236}">
                  <a16:creationId xmlns:a16="http://schemas.microsoft.com/office/drawing/2014/main" id="{0B064EBB-0B57-411D-9696-E33DB830FDC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79600</xdr:colOff>
      <xdr:row>17</xdr:row>
      <xdr:rowOff>82659</xdr:rowOff>
    </xdr:from>
    <xdr:to>
      <xdr:col>6</xdr:col>
      <xdr:colOff>331881</xdr:colOff>
      <xdr:row>18</xdr:row>
      <xdr:rowOff>72350</xdr:rowOff>
    </xdr:to>
    <xdr:sp macro="" textlink="">
      <xdr:nvSpPr>
        <xdr:cNvPr id="4" name="Rectangle 8">
          <a:extLst>
            <a:ext uri="{FF2B5EF4-FFF2-40B4-BE49-F238E27FC236}">
              <a16:creationId xmlns:a16="http://schemas.microsoft.com/office/drawing/2014/main" id="{4C7495C3-8559-41B8-B579-E533FA2E190E}"/>
            </a:ext>
          </a:extLst>
        </xdr:cNvPr>
        <xdr:cNvSpPr/>
      </xdr:nvSpPr>
      <xdr:spPr>
        <a:xfrm>
          <a:off x="3422875" y="3092559"/>
          <a:ext cx="252281" cy="161141"/>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266700</xdr:colOff>
      <xdr:row>0</xdr:row>
      <xdr:rowOff>57150</xdr:rowOff>
    </xdr:from>
    <xdr:to>
      <xdr:col>4</xdr:col>
      <xdr:colOff>391366</xdr:colOff>
      <xdr:row>3</xdr:row>
      <xdr:rowOff>77049</xdr:rowOff>
    </xdr:to>
    <xdr:pic>
      <xdr:nvPicPr>
        <xdr:cNvPr id="88" name="Picture 87">
          <a:hlinkClick xmlns:r="http://schemas.openxmlformats.org/officeDocument/2006/relationships" r:id="rId1"/>
          <a:extLst>
            <a:ext uri="{FF2B5EF4-FFF2-40B4-BE49-F238E27FC236}">
              <a16:creationId xmlns:a16="http://schemas.microsoft.com/office/drawing/2014/main" id="{21B72EC8-F6E2-46BA-B718-FB7F0FF9C2B2}"/>
            </a:ext>
          </a:extLst>
        </xdr:cNvPr>
        <xdr:cNvPicPr>
          <a:picLocks noChangeAspect="1"/>
        </xdr:cNvPicPr>
      </xdr:nvPicPr>
      <xdr:blipFill>
        <a:blip xmlns:r="http://schemas.openxmlformats.org/officeDocument/2006/relationships" r:embed="rId2"/>
        <a:stretch>
          <a:fillRect/>
        </a:stretch>
      </xdr:blipFill>
      <xdr:spPr>
        <a:xfrm>
          <a:off x="266700" y="57150"/>
          <a:ext cx="2457021" cy="534249"/>
        </a:xfrm>
        <a:prstGeom prst="rect">
          <a:avLst/>
        </a:prstGeom>
      </xdr:spPr>
    </xdr:pic>
    <xdr:clientData/>
  </xdr:twoCellAnchor>
  <xdr:twoCellAnchor>
    <xdr:from>
      <xdr:col>36</xdr:col>
      <xdr:colOff>38100</xdr:colOff>
      <xdr:row>1</xdr:row>
      <xdr:rowOff>142875</xdr:rowOff>
    </xdr:from>
    <xdr:to>
      <xdr:col>41</xdr:col>
      <xdr:colOff>22582</xdr:colOff>
      <xdr:row>3</xdr:row>
      <xdr:rowOff>844</xdr:rowOff>
    </xdr:to>
    <xdr:sp macro="" textlink="">
      <xdr:nvSpPr>
        <xdr:cNvPr id="92" name="Rounded Rectangle 14">
          <a:hlinkClick xmlns:r="http://schemas.openxmlformats.org/officeDocument/2006/relationships" r:id="rId3"/>
          <a:extLst>
            <a:ext uri="{FF2B5EF4-FFF2-40B4-BE49-F238E27FC236}">
              <a16:creationId xmlns:a16="http://schemas.microsoft.com/office/drawing/2014/main" id="{5D8C6DDE-2894-4DE8-AAD8-94921179E522}"/>
            </a:ext>
          </a:extLst>
        </xdr:cNvPr>
        <xdr:cNvSpPr/>
      </xdr:nvSpPr>
      <xdr:spPr bwMode="auto">
        <a:xfrm>
          <a:off x="20650200" y="314325"/>
          <a:ext cx="2670532" cy="20086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0</xdr:col>
      <xdr:colOff>98611</xdr:colOff>
      <xdr:row>8</xdr:row>
      <xdr:rowOff>26894</xdr:rowOff>
    </xdr:from>
    <xdr:to>
      <xdr:col>5</xdr:col>
      <xdr:colOff>242014</xdr:colOff>
      <xdr:row>55</xdr:row>
      <xdr:rowOff>139647</xdr:rowOff>
    </xdr:to>
    <xdr:grpSp>
      <xdr:nvGrpSpPr>
        <xdr:cNvPr id="86" name="Group 85">
          <a:extLst>
            <a:ext uri="{FF2B5EF4-FFF2-40B4-BE49-F238E27FC236}">
              <a16:creationId xmlns:a16="http://schemas.microsoft.com/office/drawing/2014/main" id="{89CB015C-EC89-4CB5-8D37-EFE2BCD7F048}"/>
            </a:ext>
          </a:extLst>
        </xdr:cNvPr>
        <xdr:cNvGrpSpPr/>
      </xdr:nvGrpSpPr>
      <xdr:grpSpPr>
        <a:xfrm>
          <a:off x="96071" y="1515697"/>
          <a:ext cx="3163826" cy="8864867"/>
          <a:chOff x="478366" y="237995"/>
          <a:chExt cx="2951083" cy="8734433"/>
        </a:xfrm>
      </xdr:grpSpPr>
      <xdr:grpSp>
        <xdr:nvGrpSpPr>
          <xdr:cNvPr id="87" name="Group 86">
            <a:extLst>
              <a:ext uri="{FF2B5EF4-FFF2-40B4-BE49-F238E27FC236}">
                <a16:creationId xmlns:a16="http://schemas.microsoft.com/office/drawing/2014/main" id="{D3BD1A21-CD7C-4001-BB34-836411078F82}"/>
              </a:ext>
            </a:extLst>
          </xdr:cNvPr>
          <xdr:cNvGrpSpPr/>
        </xdr:nvGrpSpPr>
        <xdr:grpSpPr>
          <a:xfrm>
            <a:off x="658349" y="1069224"/>
            <a:ext cx="2531891" cy="202201"/>
            <a:chOff x="707633" y="705314"/>
            <a:chExt cx="2335294" cy="197603"/>
          </a:xfrm>
        </xdr:grpSpPr>
        <xdr:sp macro="" textlink="">
          <xdr:nvSpPr>
            <xdr:cNvPr id="167" name="Rounded Rectangle 33">
              <a:hlinkClick xmlns:r="http://schemas.openxmlformats.org/officeDocument/2006/relationships" r:id="rId4"/>
              <a:extLst>
                <a:ext uri="{FF2B5EF4-FFF2-40B4-BE49-F238E27FC236}">
                  <a16:creationId xmlns:a16="http://schemas.microsoft.com/office/drawing/2014/main" id="{6C119B76-47CC-4511-B2A7-A20DFA9BCF2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168" name="Round Same Side Corner Rectangle 212">
              <a:extLst>
                <a:ext uri="{FF2B5EF4-FFF2-40B4-BE49-F238E27FC236}">
                  <a16:creationId xmlns:a16="http://schemas.microsoft.com/office/drawing/2014/main" id="{4909B2E5-2D03-4748-9551-4540166FBB9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89" name="Group 88">
            <a:extLst>
              <a:ext uri="{FF2B5EF4-FFF2-40B4-BE49-F238E27FC236}">
                <a16:creationId xmlns:a16="http://schemas.microsoft.com/office/drawing/2014/main" id="{301E7EA7-6642-4CD0-ADB9-7924B0DAD8F6}"/>
              </a:ext>
            </a:extLst>
          </xdr:cNvPr>
          <xdr:cNvGrpSpPr/>
        </xdr:nvGrpSpPr>
        <xdr:grpSpPr>
          <a:xfrm>
            <a:off x="658349" y="1338964"/>
            <a:ext cx="2531891" cy="202201"/>
            <a:chOff x="707633" y="705314"/>
            <a:chExt cx="2335294" cy="197603"/>
          </a:xfrm>
        </xdr:grpSpPr>
        <xdr:sp macro="" textlink="">
          <xdr:nvSpPr>
            <xdr:cNvPr id="165" name="Rounded Rectangle 33">
              <a:hlinkClick xmlns:r="http://schemas.openxmlformats.org/officeDocument/2006/relationships" r:id="rId5"/>
              <a:extLst>
                <a:ext uri="{FF2B5EF4-FFF2-40B4-BE49-F238E27FC236}">
                  <a16:creationId xmlns:a16="http://schemas.microsoft.com/office/drawing/2014/main" id="{72A4698E-6C90-4D62-8096-BA1B332745D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166" name="Round Same Side Corner Rectangle 212">
              <a:extLst>
                <a:ext uri="{FF2B5EF4-FFF2-40B4-BE49-F238E27FC236}">
                  <a16:creationId xmlns:a16="http://schemas.microsoft.com/office/drawing/2014/main" id="{AAADB6FE-119E-4B2F-9EC1-4E99A273990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90" name="Group 89">
            <a:extLst>
              <a:ext uri="{FF2B5EF4-FFF2-40B4-BE49-F238E27FC236}">
                <a16:creationId xmlns:a16="http://schemas.microsoft.com/office/drawing/2014/main" id="{81BD6508-5B17-4BD6-9018-07564AD1126A}"/>
              </a:ext>
            </a:extLst>
          </xdr:cNvPr>
          <xdr:cNvGrpSpPr/>
        </xdr:nvGrpSpPr>
        <xdr:grpSpPr>
          <a:xfrm>
            <a:off x="658349" y="1608704"/>
            <a:ext cx="2531891" cy="202201"/>
            <a:chOff x="707633" y="705314"/>
            <a:chExt cx="2335294" cy="197603"/>
          </a:xfrm>
        </xdr:grpSpPr>
        <xdr:sp macro="" textlink="">
          <xdr:nvSpPr>
            <xdr:cNvPr id="163" name="Rounded Rectangle 33">
              <a:hlinkClick xmlns:r="http://schemas.openxmlformats.org/officeDocument/2006/relationships" r:id="rId6"/>
              <a:extLst>
                <a:ext uri="{FF2B5EF4-FFF2-40B4-BE49-F238E27FC236}">
                  <a16:creationId xmlns:a16="http://schemas.microsoft.com/office/drawing/2014/main" id="{DEE909EA-CB36-499C-AEEA-E27512311CB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164" name="Round Same Side Corner Rectangle 212">
              <a:extLst>
                <a:ext uri="{FF2B5EF4-FFF2-40B4-BE49-F238E27FC236}">
                  <a16:creationId xmlns:a16="http://schemas.microsoft.com/office/drawing/2014/main" id="{7C8E771F-BE4B-43BA-9593-81135092D97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91" name="Group 90">
            <a:extLst>
              <a:ext uri="{FF2B5EF4-FFF2-40B4-BE49-F238E27FC236}">
                <a16:creationId xmlns:a16="http://schemas.microsoft.com/office/drawing/2014/main" id="{2576602C-D299-427D-9632-4AE847B5C3ED}"/>
              </a:ext>
            </a:extLst>
          </xdr:cNvPr>
          <xdr:cNvGrpSpPr/>
        </xdr:nvGrpSpPr>
        <xdr:grpSpPr>
          <a:xfrm>
            <a:off x="658349" y="1878444"/>
            <a:ext cx="2531891" cy="202201"/>
            <a:chOff x="707633" y="705314"/>
            <a:chExt cx="2335294" cy="197603"/>
          </a:xfrm>
        </xdr:grpSpPr>
        <xdr:sp macro="" textlink="">
          <xdr:nvSpPr>
            <xdr:cNvPr id="161" name="Rounded Rectangle 33">
              <a:hlinkClick xmlns:r="http://schemas.openxmlformats.org/officeDocument/2006/relationships" r:id="rId7"/>
              <a:extLst>
                <a:ext uri="{FF2B5EF4-FFF2-40B4-BE49-F238E27FC236}">
                  <a16:creationId xmlns:a16="http://schemas.microsoft.com/office/drawing/2014/main" id="{2B81E422-C604-439F-9BD8-05F39D71103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162" name="Round Same Side Corner Rectangle 212">
              <a:extLst>
                <a:ext uri="{FF2B5EF4-FFF2-40B4-BE49-F238E27FC236}">
                  <a16:creationId xmlns:a16="http://schemas.microsoft.com/office/drawing/2014/main" id="{C516CEB1-9FD0-45FF-8DFE-73F099F3239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93" name="Rounded Rectangle 33">
            <a:extLst>
              <a:ext uri="{FF2B5EF4-FFF2-40B4-BE49-F238E27FC236}">
                <a16:creationId xmlns:a16="http://schemas.microsoft.com/office/drawing/2014/main" id="{CB7F73B4-5C0C-4A5A-9449-9DBFB6FAE62B}"/>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94" name="Rounded Rectangle 33">
            <a:extLst>
              <a:ext uri="{FF2B5EF4-FFF2-40B4-BE49-F238E27FC236}">
                <a16:creationId xmlns:a16="http://schemas.microsoft.com/office/drawing/2014/main" id="{BC724E7B-44DF-4798-BCB0-2A95F7F5B159}"/>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95" name="Group 94">
            <a:extLst>
              <a:ext uri="{FF2B5EF4-FFF2-40B4-BE49-F238E27FC236}">
                <a16:creationId xmlns:a16="http://schemas.microsoft.com/office/drawing/2014/main" id="{662E4724-390C-4E1E-9CA1-549940612A00}"/>
              </a:ext>
            </a:extLst>
          </xdr:cNvPr>
          <xdr:cNvGrpSpPr/>
        </xdr:nvGrpSpPr>
        <xdr:grpSpPr>
          <a:xfrm>
            <a:off x="658349" y="2457591"/>
            <a:ext cx="2531891" cy="202201"/>
            <a:chOff x="707633" y="705314"/>
            <a:chExt cx="2335294" cy="197603"/>
          </a:xfrm>
        </xdr:grpSpPr>
        <xdr:sp macro="" textlink="">
          <xdr:nvSpPr>
            <xdr:cNvPr id="159" name="Rounded Rectangle 33">
              <a:hlinkClick xmlns:r="http://schemas.openxmlformats.org/officeDocument/2006/relationships" r:id="rId8"/>
              <a:extLst>
                <a:ext uri="{FF2B5EF4-FFF2-40B4-BE49-F238E27FC236}">
                  <a16:creationId xmlns:a16="http://schemas.microsoft.com/office/drawing/2014/main" id="{4E9BEF49-33CC-41C8-8483-9BE1D60F000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160" name="Round Same Side Corner Rectangle 212">
              <a:extLst>
                <a:ext uri="{FF2B5EF4-FFF2-40B4-BE49-F238E27FC236}">
                  <a16:creationId xmlns:a16="http://schemas.microsoft.com/office/drawing/2014/main" id="{68CB033C-E046-4023-83FF-C67FEBBBCEE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96" name="Group 95">
            <a:extLst>
              <a:ext uri="{FF2B5EF4-FFF2-40B4-BE49-F238E27FC236}">
                <a16:creationId xmlns:a16="http://schemas.microsoft.com/office/drawing/2014/main" id="{FF8E1EC0-C1C4-42A1-BABC-2B589C184069}"/>
              </a:ext>
            </a:extLst>
          </xdr:cNvPr>
          <xdr:cNvGrpSpPr/>
        </xdr:nvGrpSpPr>
        <xdr:grpSpPr>
          <a:xfrm>
            <a:off x="658349" y="2727331"/>
            <a:ext cx="2531891" cy="202201"/>
            <a:chOff x="707633" y="705314"/>
            <a:chExt cx="2335294" cy="197603"/>
          </a:xfrm>
        </xdr:grpSpPr>
        <xdr:sp macro="" textlink="">
          <xdr:nvSpPr>
            <xdr:cNvPr id="157" name="Rounded Rectangle 33">
              <a:hlinkClick xmlns:r="http://schemas.openxmlformats.org/officeDocument/2006/relationships" r:id="rId9"/>
              <a:extLst>
                <a:ext uri="{FF2B5EF4-FFF2-40B4-BE49-F238E27FC236}">
                  <a16:creationId xmlns:a16="http://schemas.microsoft.com/office/drawing/2014/main" id="{3253AA28-C080-4C20-9313-26EF6E95661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158" name="Round Same Side Corner Rectangle 212">
              <a:extLst>
                <a:ext uri="{FF2B5EF4-FFF2-40B4-BE49-F238E27FC236}">
                  <a16:creationId xmlns:a16="http://schemas.microsoft.com/office/drawing/2014/main" id="{9C59DBFF-81FC-4924-8F29-536F4C6241C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97" name="Rounded Rectangle 33">
            <a:extLst>
              <a:ext uri="{FF2B5EF4-FFF2-40B4-BE49-F238E27FC236}">
                <a16:creationId xmlns:a16="http://schemas.microsoft.com/office/drawing/2014/main" id="{9B82778C-BB4C-40A6-9605-556FA4F4A5F2}"/>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98" name="Group 97">
            <a:extLst>
              <a:ext uri="{FF2B5EF4-FFF2-40B4-BE49-F238E27FC236}">
                <a16:creationId xmlns:a16="http://schemas.microsoft.com/office/drawing/2014/main" id="{8862587E-7EA2-4C62-8320-FF32E0717A47}"/>
              </a:ext>
            </a:extLst>
          </xdr:cNvPr>
          <xdr:cNvGrpSpPr/>
        </xdr:nvGrpSpPr>
        <xdr:grpSpPr>
          <a:xfrm>
            <a:off x="639001" y="4113665"/>
            <a:ext cx="2531891" cy="202201"/>
            <a:chOff x="707633" y="705314"/>
            <a:chExt cx="2335294" cy="197603"/>
          </a:xfrm>
        </xdr:grpSpPr>
        <xdr:sp macro="" textlink="">
          <xdr:nvSpPr>
            <xdr:cNvPr id="155" name="Rounded Rectangle 33">
              <a:hlinkClick xmlns:r="http://schemas.openxmlformats.org/officeDocument/2006/relationships" r:id="rId10"/>
              <a:extLst>
                <a:ext uri="{FF2B5EF4-FFF2-40B4-BE49-F238E27FC236}">
                  <a16:creationId xmlns:a16="http://schemas.microsoft.com/office/drawing/2014/main" id="{9DAC9390-81AC-470C-83BF-BA7EB50F2F4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156" name="Round Same Side Corner Rectangle 212">
              <a:extLst>
                <a:ext uri="{FF2B5EF4-FFF2-40B4-BE49-F238E27FC236}">
                  <a16:creationId xmlns:a16="http://schemas.microsoft.com/office/drawing/2014/main" id="{B5832E04-66CA-4590-A5F8-C98EECB3D20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99" name="Rounded Rectangle 33">
            <a:extLst>
              <a:ext uri="{FF2B5EF4-FFF2-40B4-BE49-F238E27FC236}">
                <a16:creationId xmlns:a16="http://schemas.microsoft.com/office/drawing/2014/main" id="{337E70DB-0D16-43AA-8705-176A46DCEA26}"/>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00" name="Group 99">
            <a:extLst>
              <a:ext uri="{FF2B5EF4-FFF2-40B4-BE49-F238E27FC236}">
                <a16:creationId xmlns:a16="http://schemas.microsoft.com/office/drawing/2014/main" id="{EE479AD4-241F-4B3B-9752-A0FDA8E99872}"/>
              </a:ext>
            </a:extLst>
          </xdr:cNvPr>
          <xdr:cNvGrpSpPr/>
        </xdr:nvGrpSpPr>
        <xdr:grpSpPr>
          <a:xfrm>
            <a:off x="634367" y="4643273"/>
            <a:ext cx="2531891" cy="202201"/>
            <a:chOff x="707633" y="705314"/>
            <a:chExt cx="2335294" cy="197603"/>
          </a:xfrm>
        </xdr:grpSpPr>
        <xdr:sp macro="" textlink="">
          <xdr:nvSpPr>
            <xdr:cNvPr id="153" name="Rounded Rectangle 33">
              <a:hlinkClick xmlns:r="http://schemas.openxmlformats.org/officeDocument/2006/relationships" r:id="rId11"/>
              <a:extLst>
                <a:ext uri="{FF2B5EF4-FFF2-40B4-BE49-F238E27FC236}">
                  <a16:creationId xmlns:a16="http://schemas.microsoft.com/office/drawing/2014/main" id="{5EDA2457-0EC0-443B-9BDA-E425233A59B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154" name="Round Same Side Corner Rectangle 212">
              <a:extLst>
                <a:ext uri="{FF2B5EF4-FFF2-40B4-BE49-F238E27FC236}">
                  <a16:creationId xmlns:a16="http://schemas.microsoft.com/office/drawing/2014/main" id="{2DBC4661-9401-4F06-962E-1B387BBF367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1" name="Group 100">
            <a:extLst>
              <a:ext uri="{FF2B5EF4-FFF2-40B4-BE49-F238E27FC236}">
                <a16:creationId xmlns:a16="http://schemas.microsoft.com/office/drawing/2014/main" id="{3B2976E7-B561-4531-8BD7-0B666E0E5BB4}"/>
              </a:ext>
            </a:extLst>
          </xdr:cNvPr>
          <xdr:cNvGrpSpPr/>
        </xdr:nvGrpSpPr>
        <xdr:grpSpPr>
          <a:xfrm>
            <a:off x="634367" y="4913013"/>
            <a:ext cx="2531891" cy="202201"/>
            <a:chOff x="707633" y="705314"/>
            <a:chExt cx="2335294" cy="197603"/>
          </a:xfrm>
        </xdr:grpSpPr>
        <xdr:sp macro="" textlink="">
          <xdr:nvSpPr>
            <xdr:cNvPr id="151" name="Rounded Rectangle 33">
              <a:hlinkClick xmlns:r="http://schemas.openxmlformats.org/officeDocument/2006/relationships" r:id="rId12"/>
              <a:extLst>
                <a:ext uri="{FF2B5EF4-FFF2-40B4-BE49-F238E27FC236}">
                  <a16:creationId xmlns:a16="http://schemas.microsoft.com/office/drawing/2014/main" id="{29B1D3A5-4C72-4547-80E8-0452C03AF4B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152" name="Round Same Side Corner Rectangle 212">
              <a:extLst>
                <a:ext uri="{FF2B5EF4-FFF2-40B4-BE49-F238E27FC236}">
                  <a16:creationId xmlns:a16="http://schemas.microsoft.com/office/drawing/2014/main" id="{45BBCB3E-A4B8-4984-A4A6-A60D8469E47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2" name="Group 101">
            <a:extLst>
              <a:ext uri="{FF2B5EF4-FFF2-40B4-BE49-F238E27FC236}">
                <a16:creationId xmlns:a16="http://schemas.microsoft.com/office/drawing/2014/main" id="{BBA2A71E-2893-48D6-BCE5-40DC336B69C4}"/>
              </a:ext>
            </a:extLst>
          </xdr:cNvPr>
          <xdr:cNvGrpSpPr/>
        </xdr:nvGrpSpPr>
        <xdr:grpSpPr>
          <a:xfrm>
            <a:off x="638306" y="5182753"/>
            <a:ext cx="2531891" cy="202201"/>
            <a:chOff x="707633" y="705314"/>
            <a:chExt cx="2335294" cy="197603"/>
          </a:xfrm>
        </xdr:grpSpPr>
        <xdr:sp macro="" textlink="">
          <xdr:nvSpPr>
            <xdr:cNvPr id="149" name="Rounded Rectangle 33">
              <a:hlinkClick xmlns:r="http://schemas.openxmlformats.org/officeDocument/2006/relationships" r:id="rId13"/>
              <a:extLst>
                <a:ext uri="{FF2B5EF4-FFF2-40B4-BE49-F238E27FC236}">
                  <a16:creationId xmlns:a16="http://schemas.microsoft.com/office/drawing/2014/main" id="{D87CEC9C-1641-4388-BE47-42505B4612E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150" name="Round Same Side Corner Rectangle 212">
              <a:extLst>
                <a:ext uri="{FF2B5EF4-FFF2-40B4-BE49-F238E27FC236}">
                  <a16:creationId xmlns:a16="http://schemas.microsoft.com/office/drawing/2014/main" id="{AB70056C-03DE-40ED-8EAC-F72171ACB71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3" name="Group 102">
            <a:extLst>
              <a:ext uri="{FF2B5EF4-FFF2-40B4-BE49-F238E27FC236}">
                <a16:creationId xmlns:a16="http://schemas.microsoft.com/office/drawing/2014/main" id="{F37D4A4D-AC2D-4723-805B-7FF8966C32F1}"/>
              </a:ext>
            </a:extLst>
          </xdr:cNvPr>
          <xdr:cNvGrpSpPr/>
        </xdr:nvGrpSpPr>
        <xdr:grpSpPr>
          <a:xfrm>
            <a:off x="658349" y="2997071"/>
            <a:ext cx="2531891" cy="202201"/>
            <a:chOff x="707633" y="705314"/>
            <a:chExt cx="2335294" cy="197603"/>
          </a:xfrm>
        </xdr:grpSpPr>
        <xdr:sp macro="" textlink="">
          <xdr:nvSpPr>
            <xdr:cNvPr id="147" name="Rounded Rectangle 33">
              <a:hlinkClick xmlns:r="http://schemas.openxmlformats.org/officeDocument/2006/relationships" r:id="rId14"/>
              <a:extLst>
                <a:ext uri="{FF2B5EF4-FFF2-40B4-BE49-F238E27FC236}">
                  <a16:creationId xmlns:a16="http://schemas.microsoft.com/office/drawing/2014/main" id="{468E3657-136A-4748-B774-15321553D78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148" name="Round Same Side Corner Rectangle 212">
              <a:extLst>
                <a:ext uri="{FF2B5EF4-FFF2-40B4-BE49-F238E27FC236}">
                  <a16:creationId xmlns:a16="http://schemas.microsoft.com/office/drawing/2014/main" id="{713635DC-9B22-4055-941D-DCAF1E8A436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04" name="Rounded Rectangle 33">
            <a:extLst>
              <a:ext uri="{FF2B5EF4-FFF2-40B4-BE49-F238E27FC236}">
                <a16:creationId xmlns:a16="http://schemas.microsoft.com/office/drawing/2014/main" id="{505D9E12-87F3-45CC-AB1F-C950E41D4A7F}"/>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05" name="Group 104">
            <a:extLst>
              <a:ext uri="{FF2B5EF4-FFF2-40B4-BE49-F238E27FC236}">
                <a16:creationId xmlns:a16="http://schemas.microsoft.com/office/drawing/2014/main" id="{190569EB-0B5C-4740-BAA4-340C7BCDAD00}"/>
              </a:ext>
            </a:extLst>
          </xdr:cNvPr>
          <xdr:cNvGrpSpPr/>
        </xdr:nvGrpSpPr>
        <xdr:grpSpPr>
          <a:xfrm>
            <a:off x="659464" y="3555368"/>
            <a:ext cx="2531891" cy="202201"/>
            <a:chOff x="707633" y="705314"/>
            <a:chExt cx="2335294" cy="197603"/>
          </a:xfrm>
        </xdr:grpSpPr>
        <xdr:sp macro="" textlink="">
          <xdr:nvSpPr>
            <xdr:cNvPr id="145" name="Rounded Rectangle 33">
              <a:hlinkClick xmlns:r="http://schemas.openxmlformats.org/officeDocument/2006/relationships" r:id="rId15"/>
              <a:extLst>
                <a:ext uri="{FF2B5EF4-FFF2-40B4-BE49-F238E27FC236}">
                  <a16:creationId xmlns:a16="http://schemas.microsoft.com/office/drawing/2014/main" id="{D3E352E5-657A-46EC-AC1B-4D779A2189E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146" name="Round Same Side Corner Rectangle 212">
              <a:extLst>
                <a:ext uri="{FF2B5EF4-FFF2-40B4-BE49-F238E27FC236}">
                  <a16:creationId xmlns:a16="http://schemas.microsoft.com/office/drawing/2014/main" id="{2C3A3098-C9FF-401F-B040-7682CC5770A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06" name="Rounded Rectangle 33">
            <a:extLst>
              <a:ext uri="{FF2B5EF4-FFF2-40B4-BE49-F238E27FC236}">
                <a16:creationId xmlns:a16="http://schemas.microsoft.com/office/drawing/2014/main" id="{2BEB7B4D-4088-4996-963C-C202A2B0ACB5}"/>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07" name="Group 106">
            <a:extLst>
              <a:ext uri="{FF2B5EF4-FFF2-40B4-BE49-F238E27FC236}">
                <a16:creationId xmlns:a16="http://schemas.microsoft.com/office/drawing/2014/main" id="{F5AC6724-62F6-416B-8008-94FB650986C4}"/>
              </a:ext>
            </a:extLst>
          </xdr:cNvPr>
          <xdr:cNvGrpSpPr/>
        </xdr:nvGrpSpPr>
        <xdr:grpSpPr>
          <a:xfrm>
            <a:off x="634367" y="5743319"/>
            <a:ext cx="2531891" cy="202201"/>
            <a:chOff x="707633" y="705314"/>
            <a:chExt cx="2335294" cy="197603"/>
          </a:xfrm>
        </xdr:grpSpPr>
        <xdr:sp macro="" textlink="">
          <xdr:nvSpPr>
            <xdr:cNvPr id="143" name="Rounded Rectangle 33">
              <a:hlinkClick xmlns:r="http://schemas.openxmlformats.org/officeDocument/2006/relationships" r:id="rId16"/>
              <a:extLst>
                <a:ext uri="{FF2B5EF4-FFF2-40B4-BE49-F238E27FC236}">
                  <a16:creationId xmlns:a16="http://schemas.microsoft.com/office/drawing/2014/main" id="{6212CDCF-9258-4CE5-99D7-A102B16FD71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144" name="Round Same Side Corner Rectangle 212">
              <a:extLst>
                <a:ext uri="{FF2B5EF4-FFF2-40B4-BE49-F238E27FC236}">
                  <a16:creationId xmlns:a16="http://schemas.microsoft.com/office/drawing/2014/main" id="{16B3C134-B771-4FDE-BC3B-33909F0C935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8" name="Group 107">
            <a:extLst>
              <a:ext uri="{FF2B5EF4-FFF2-40B4-BE49-F238E27FC236}">
                <a16:creationId xmlns:a16="http://schemas.microsoft.com/office/drawing/2014/main" id="{EBB17769-CC10-4F12-8ACA-8A832220DDD2}"/>
              </a:ext>
            </a:extLst>
          </xdr:cNvPr>
          <xdr:cNvGrpSpPr/>
        </xdr:nvGrpSpPr>
        <xdr:grpSpPr>
          <a:xfrm>
            <a:off x="634367" y="6013059"/>
            <a:ext cx="2531891" cy="202201"/>
            <a:chOff x="707633" y="705314"/>
            <a:chExt cx="2335294" cy="197603"/>
          </a:xfrm>
        </xdr:grpSpPr>
        <xdr:sp macro="" textlink="">
          <xdr:nvSpPr>
            <xdr:cNvPr id="141" name="Rounded Rectangle 33">
              <a:hlinkClick xmlns:r="http://schemas.openxmlformats.org/officeDocument/2006/relationships" r:id="rId17"/>
              <a:extLst>
                <a:ext uri="{FF2B5EF4-FFF2-40B4-BE49-F238E27FC236}">
                  <a16:creationId xmlns:a16="http://schemas.microsoft.com/office/drawing/2014/main" id="{EC6CB1AB-A47B-404F-8780-C8C8A8C0341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142" name="Round Same Side Corner Rectangle 212">
              <a:extLst>
                <a:ext uri="{FF2B5EF4-FFF2-40B4-BE49-F238E27FC236}">
                  <a16:creationId xmlns:a16="http://schemas.microsoft.com/office/drawing/2014/main" id="{284221C5-EEBE-446E-A319-22D4D862E59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9" name="Group 108">
            <a:extLst>
              <a:ext uri="{FF2B5EF4-FFF2-40B4-BE49-F238E27FC236}">
                <a16:creationId xmlns:a16="http://schemas.microsoft.com/office/drawing/2014/main" id="{EDF4DEE9-8CE2-4AB1-A8BB-7ED2EEBBF699}"/>
              </a:ext>
            </a:extLst>
          </xdr:cNvPr>
          <xdr:cNvGrpSpPr/>
        </xdr:nvGrpSpPr>
        <xdr:grpSpPr>
          <a:xfrm>
            <a:off x="634367" y="6282799"/>
            <a:ext cx="2531891" cy="202201"/>
            <a:chOff x="707633" y="705314"/>
            <a:chExt cx="2335294" cy="197603"/>
          </a:xfrm>
        </xdr:grpSpPr>
        <xdr:sp macro="" textlink="">
          <xdr:nvSpPr>
            <xdr:cNvPr id="139" name="Rounded Rectangle 33">
              <a:hlinkClick xmlns:r="http://schemas.openxmlformats.org/officeDocument/2006/relationships" r:id="rId18"/>
              <a:extLst>
                <a:ext uri="{FF2B5EF4-FFF2-40B4-BE49-F238E27FC236}">
                  <a16:creationId xmlns:a16="http://schemas.microsoft.com/office/drawing/2014/main" id="{AAA6CB26-578F-44EA-8C74-8CD98F27E8B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140" name="Round Same Side Corner Rectangle 212">
              <a:extLst>
                <a:ext uri="{FF2B5EF4-FFF2-40B4-BE49-F238E27FC236}">
                  <a16:creationId xmlns:a16="http://schemas.microsoft.com/office/drawing/2014/main" id="{8460729D-A1E8-4C8B-B2F6-F78A5D228B8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0" name="Group 109">
            <a:extLst>
              <a:ext uri="{FF2B5EF4-FFF2-40B4-BE49-F238E27FC236}">
                <a16:creationId xmlns:a16="http://schemas.microsoft.com/office/drawing/2014/main" id="{66FA2C8D-6ED8-45A2-B9E1-F76C85A66FCE}"/>
              </a:ext>
            </a:extLst>
          </xdr:cNvPr>
          <xdr:cNvGrpSpPr/>
        </xdr:nvGrpSpPr>
        <xdr:grpSpPr>
          <a:xfrm>
            <a:off x="634367" y="6552539"/>
            <a:ext cx="2531891" cy="202201"/>
            <a:chOff x="707633" y="705314"/>
            <a:chExt cx="2335294" cy="197603"/>
          </a:xfrm>
        </xdr:grpSpPr>
        <xdr:sp macro="" textlink="">
          <xdr:nvSpPr>
            <xdr:cNvPr id="137" name="Rounded Rectangle 33">
              <a:hlinkClick xmlns:r="http://schemas.openxmlformats.org/officeDocument/2006/relationships" r:id="rId19"/>
              <a:extLst>
                <a:ext uri="{FF2B5EF4-FFF2-40B4-BE49-F238E27FC236}">
                  <a16:creationId xmlns:a16="http://schemas.microsoft.com/office/drawing/2014/main" id="{AA81EA91-0F0A-402E-97A6-E1B3EBAEC37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138" name="Round Same Side Corner Rectangle 212">
              <a:extLst>
                <a:ext uri="{FF2B5EF4-FFF2-40B4-BE49-F238E27FC236}">
                  <a16:creationId xmlns:a16="http://schemas.microsoft.com/office/drawing/2014/main" id="{2B8187C2-28BE-4672-B3CE-3F67B4042BD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1" name="Group 110">
            <a:extLst>
              <a:ext uri="{FF2B5EF4-FFF2-40B4-BE49-F238E27FC236}">
                <a16:creationId xmlns:a16="http://schemas.microsoft.com/office/drawing/2014/main" id="{AF18D598-F2ED-460E-9FFA-470E974E67DC}"/>
              </a:ext>
            </a:extLst>
          </xdr:cNvPr>
          <xdr:cNvGrpSpPr/>
        </xdr:nvGrpSpPr>
        <xdr:grpSpPr>
          <a:xfrm>
            <a:off x="634367" y="6822279"/>
            <a:ext cx="2531891" cy="202201"/>
            <a:chOff x="707633" y="705314"/>
            <a:chExt cx="2335294" cy="197603"/>
          </a:xfrm>
        </xdr:grpSpPr>
        <xdr:sp macro="" textlink="">
          <xdr:nvSpPr>
            <xdr:cNvPr id="135" name="Rounded Rectangle 33">
              <a:hlinkClick xmlns:r="http://schemas.openxmlformats.org/officeDocument/2006/relationships" r:id="rId20"/>
              <a:extLst>
                <a:ext uri="{FF2B5EF4-FFF2-40B4-BE49-F238E27FC236}">
                  <a16:creationId xmlns:a16="http://schemas.microsoft.com/office/drawing/2014/main" id="{3011809E-B140-4F38-BE0B-1787801A315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136" name="Round Same Side Corner Rectangle 212">
              <a:extLst>
                <a:ext uri="{FF2B5EF4-FFF2-40B4-BE49-F238E27FC236}">
                  <a16:creationId xmlns:a16="http://schemas.microsoft.com/office/drawing/2014/main" id="{FA6D5BE9-9213-4E99-A79D-32BC7F5F2B1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12" name="Rounded Rectangle 33">
            <a:extLst>
              <a:ext uri="{FF2B5EF4-FFF2-40B4-BE49-F238E27FC236}">
                <a16:creationId xmlns:a16="http://schemas.microsoft.com/office/drawing/2014/main" id="{95CEA5C2-1D22-43F0-9FA1-B838DC69325C}"/>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13" name="Group 112">
            <a:extLst>
              <a:ext uri="{FF2B5EF4-FFF2-40B4-BE49-F238E27FC236}">
                <a16:creationId xmlns:a16="http://schemas.microsoft.com/office/drawing/2014/main" id="{A864FD65-6EB8-4E41-AA32-C7C4381A9CEF}"/>
              </a:ext>
            </a:extLst>
          </xdr:cNvPr>
          <xdr:cNvGrpSpPr/>
        </xdr:nvGrpSpPr>
        <xdr:grpSpPr>
          <a:xfrm>
            <a:off x="642225" y="7381865"/>
            <a:ext cx="2531891" cy="202201"/>
            <a:chOff x="707633" y="705314"/>
            <a:chExt cx="2335294" cy="197603"/>
          </a:xfrm>
        </xdr:grpSpPr>
        <xdr:sp macro="" textlink="">
          <xdr:nvSpPr>
            <xdr:cNvPr id="133" name="Rounded Rectangle 33">
              <a:hlinkClick xmlns:r="http://schemas.openxmlformats.org/officeDocument/2006/relationships" r:id="rId21"/>
              <a:extLst>
                <a:ext uri="{FF2B5EF4-FFF2-40B4-BE49-F238E27FC236}">
                  <a16:creationId xmlns:a16="http://schemas.microsoft.com/office/drawing/2014/main" id="{B3824370-FB58-4286-A50D-A99116E903E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134" name="Round Same Side Corner Rectangle 212">
              <a:extLst>
                <a:ext uri="{FF2B5EF4-FFF2-40B4-BE49-F238E27FC236}">
                  <a16:creationId xmlns:a16="http://schemas.microsoft.com/office/drawing/2014/main" id="{6338FC6C-A3D8-4E9F-9262-24664E952AF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4" name="Group 113">
            <a:extLst>
              <a:ext uri="{FF2B5EF4-FFF2-40B4-BE49-F238E27FC236}">
                <a16:creationId xmlns:a16="http://schemas.microsoft.com/office/drawing/2014/main" id="{DA5C15C5-4D37-45B4-8F5A-1E7A3F9BA87D}"/>
              </a:ext>
            </a:extLst>
          </xdr:cNvPr>
          <xdr:cNvGrpSpPr/>
        </xdr:nvGrpSpPr>
        <xdr:grpSpPr>
          <a:xfrm>
            <a:off x="642225" y="7651605"/>
            <a:ext cx="2531891" cy="202201"/>
            <a:chOff x="707633" y="705314"/>
            <a:chExt cx="2335294" cy="197603"/>
          </a:xfrm>
        </xdr:grpSpPr>
        <xdr:sp macro="" textlink="">
          <xdr:nvSpPr>
            <xdr:cNvPr id="131" name="Rounded Rectangle 33">
              <a:hlinkClick xmlns:r="http://schemas.openxmlformats.org/officeDocument/2006/relationships" r:id="rId22"/>
              <a:extLst>
                <a:ext uri="{FF2B5EF4-FFF2-40B4-BE49-F238E27FC236}">
                  <a16:creationId xmlns:a16="http://schemas.microsoft.com/office/drawing/2014/main" id="{6966CF3E-9EA3-458C-B72D-04B30B80F19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132" name="Round Same Side Corner Rectangle 212">
              <a:extLst>
                <a:ext uri="{FF2B5EF4-FFF2-40B4-BE49-F238E27FC236}">
                  <a16:creationId xmlns:a16="http://schemas.microsoft.com/office/drawing/2014/main" id="{0E4DA018-D5BD-40C9-A05F-3C5540BB11E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5" name="Group 114">
            <a:extLst>
              <a:ext uri="{FF2B5EF4-FFF2-40B4-BE49-F238E27FC236}">
                <a16:creationId xmlns:a16="http://schemas.microsoft.com/office/drawing/2014/main" id="{B22E428C-B47C-4215-AD56-77C9243AF4BB}"/>
              </a:ext>
            </a:extLst>
          </xdr:cNvPr>
          <xdr:cNvGrpSpPr/>
        </xdr:nvGrpSpPr>
        <xdr:grpSpPr>
          <a:xfrm>
            <a:off x="634367" y="7921345"/>
            <a:ext cx="2531891" cy="202201"/>
            <a:chOff x="707633" y="705314"/>
            <a:chExt cx="2335294" cy="197603"/>
          </a:xfrm>
        </xdr:grpSpPr>
        <xdr:sp macro="" textlink="">
          <xdr:nvSpPr>
            <xdr:cNvPr id="129" name="Rounded Rectangle 33">
              <a:hlinkClick xmlns:r="http://schemas.openxmlformats.org/officeDocument/2006/relationships" r:id="rId23"/>
              <a:extLst>
                <a:ext uri="{FF2B5EF4-FFF2-40B4-BE49-F238E27FC236}">
                  <a16:creationId xmlns:a16="http://schemas.microsoft.com/office/drawing/2014/main" id="{B812B643-9818-4CB4-BECB-1E6B50E55A6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130" name="Round Same Side Corner Rectangle 212">
              <a:extLst>
                <a:ext uri="{FF2B5EF4-FFF2-40B4-BE49-F238E27FC236}">
                  <a16:creationId xmlns:a16="http://schemas.microsoft.com/office/drawing/2014/main" id="{3B386813-F273-4FA1-9788-114CDE8A94D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16" name="Rounded Rectangle 33">
            <a:extLst>
              <a:ext uri="{FF2B5EF4-FFF2-40B4-BE49-F238E27FC236}">
                <a16:creationId xmlns:a16="http://schemas.microsoft.com/office/drawing/2014/main" id="{E5805093-B654-4F83-8449-3BCF70DA3A92}"/>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17" name="Group 116">
            <a:extLst>
              <a:ext uri="{FF2B5EF4-FFF2-40B4-BE49-F238E27FC236}">
                <a16:creationId xmlns:a16="http://schemas.microsoft.com/office/drawing/2014/main" id="{AAE2D46B-BD43-4104-86A8-463423BA1871}"/>
              </a:ext>
            </a:extLst>
          </xdr:cNvPr>
          <xdr:cNvGrpSpPr/>
        </xdr:nvGrpSpPr>
        <xdr:grpSpPr>
          <a:xfrm>
            <a:off x="634367" y="8500492"/>
            <a:ext cx="2531891" cy="202201"/>
            <a:chOff x="707633" y="705314"/>
            <a:chExt cx="2335294" cy="197603"/>
          </a:xfrm>
        </xdr:grpSpPr>
        <xdr:sp macro="" textlink="">
          <xdr:nvSpPr>
            <xdr:cNvPr id="127" name="Rounded Rectangle 33">
              <a:hlinkClick xmlns:r="http://schemas.openxmlformats.org/officeDocument/2006/relationships" r:id="rId24"/>
              <a:extLst>
                <a:ext uri="{FF2B5EF4-FFF2-40B4-BE49-F238E27FC236}">
                  <a16:creationId xmlns:a16="http://schemas.microsoft.com/office/drawing/2014/main" id="{438C5F7F-0AC4-4126-9242-E3AA50127E4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128" name="Round Same Side Corner Rectangle 212">
              <a:extLst>
                <a:ext uri="{FF2B5EF4-FFF2-40B4-BE49-F238E27FC236}">
                  <a16:creationId xmlns:a16="http://schemas.microsoft.com/office/drawing/2014/main" id="{173AB6BA-5DCA-40FE-9C18-5459A77115D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8" name="Group 117">
            <a:extLst>
              <a:ext uri="{FF2B5EF4-FFF2-40B4-BE49-F238E27FC236}">
                <a16:creationId xmlns:a16="http://schemas.microsoft.com/office/drawing/2014/main" id="{7F0B0911-F6A1-4714-9A40-46E6839A1E9E}"/>
              </a:ext>
            </a:extLst>
          </xdr:cNvPr>
          <xdr:cNvGrpSpPr/>
        </xdr:nvGrpSpPr>
        <xdr:grpSpPr>
          <a:xfrm>
            <a:off x="634367" y="8770227"/>
            <a:ext cx="2531891" cy="202201"/>
            <a:chOff x="707633" y="705314"/>
            <a:chExt cx="2335294" cy="197603"/>
          </a:xfrm>
        </xdr:grpSpPr>
        <xdr:sp macro="" textlink="">
          <xdr:nvSpPr>
            <xdr:cNvPr id="125" name="Rounded Rectangle 33">
              <a:hlinkClick xmlns:r="http://schemas.openxmlformats.org/officeDocument/2006/relationships" r:id="rId25"/>
              <a:extLst>
                <a:ext uri="{FF2B5EF4-FFF2-40B4-BE49-F238E27FC236}">
                  <a16:creationId xmlns:a16="http://schemas.microsoft.com/office/drawing/2014/main" id="{0F53AB61-921A-4182-A360-B173404340F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126" name="Round Same Side Corner Rectangle 212">
              <a:extLst>
                <a:ext uri="{FF2B5EF4-FFF2-40B4-BE49-F238E27FC236}">
                  <a16:creationId xmlns:a16="http://schemas.microsoft.com/office/drawing/2014/main" id="{A709D2ED-3B4B-442E-B109-B8A98E84957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9" name="Group 118">
            <a:extLst>
              <a:ext uri="{FF2B5EF4-FFF2-40B4-BE49-F238E27FC236}">
                <a16:creationId xmlns:a16="http://schemas.microsoft.com/office/drawing/2014/main" id="{0AA9F5A5-20A4-4EE9-92A7-349850FDF4FB}"/>
              </a:ext>
            </a:extLst>
          </xdr:cNvPr>
          <xdr:cNvGrpSpPr/>
        </xdr:nvGrpSpPr>
        <xdr:grpSpPr>
          <a:xfrm>
            <a:off x="658349" y="237995"/>
            <a:ext cx="2531891" cy="202201"/>
            <a:chOff x="707633" y="705314"/>
            <a:chExt cx="2335294" cy="197603"/>
          </a:xfrm>
        </xdr:grpSpPr>
        <xdr:sp macro="" textlink="">
          <xdr:nvSpPr>
            <xdr:cNvPr id="123" name="Rounded Rectangle 33">
              <a:hlinkClick xmlns:r="http://schemas.openxmlformats.org/officeDocument/2006/relationships" r:id="rId26"/>
              <a:extLst>
                <a:ext uri="{FF2B5EF4-FFF2-40B4-BE49-F238E27FC236}">
                  <a16:creationId xmlns:a16="http://schemas.microsoft.com/office/drawing/2014/main" id="{F7BBCBCE-8BEB-424E-9F75-C278F26D18C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124" name="Round Same Side Corner Rectangle 212">
              <a:extLst>
                <a:ext uri="{FF2B5EF4-FFF2-40B4-BE49-F238E27FC236}">
                  <a16:creationId xmlns:a16="http://schemas.microsoft.com/office/drawing/2014/main" id="{A23CD35B-05E5-4ECD-9BAE-6495B1A4A3D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20" name="Group 119">
            <a:extLst>
              <a:ext uri="{FF2B5EF4-FFF2-40B4-BE49-F238E27FC236}">
                <a16:creationId xmlns:a16="http://schemas.microsoft.com/office/drawing/2014/main" id="{B9872AF6-FC11-4502-966E-D2DC37E46537}"/>
              </a:ext>
            </a:extLst>
          </xdr:cNvPr>
          <xdr:cNvGrpSpPr/>
        </xdr:nvGrpSpPr>
        <xdr:grpSpPr>
          <a:xfrm>
            <a:off x="658349" y="507735"/>
            <a:ext cx="2531891" cy="202201"/>
            <a:chOff x="707633" y="705314"/>
            <a:chExt cx="2335294" cy="197603"/>
          </a:xfrm>
        </xdr:grpSpPr>
        <xdr:sp macro="" textlink="">
          <xdr:nvSpPr>
            <xdr:cNvPr id="121" name="Rounded Rectangle 33">
              <a:hlinkClick xmlns:r="http://schemas.openxmlformats.org/officeDocument/2006/relationships" r:id="rId27"/>
              <a:extLst>
                <a:ext uri="{FF2B5EF4-FFF2-40B4-BE49-F238E27FC236}">
                  <a16:creationId xmlns:a16="http://schemas.microsoft.com/office/drawing/2014/main" id="{DF98E5D5-AF49-4DEF-87DB-3132F2B243C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22" name="Round Same Side Corner Rectangle 212">
              <a:extLst>
                <a:ext uri="{FF2B5EF4-FFF2-40B4-BE49-F238E27FC236}">
                  <a16:creationId xmlns:a16="http://schemas.microsoft.com/office/drawing/2014/main" id="{0C658F21-16BF-4AA7-B759-EA476FDBD63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580390</xdr:colOff>
      <xdr:row>150</xdr:row>
      <xdr:rowOff>24582</xdr:rowOff>
    </xdr:from>
    <xdr:to>
      <xdr:col>12</xdr:col>
      <xdr:colOff>1101535</xdr:colOff>
      <xdr:row>151</xdr:row>
      <xdr:rowOff>42810</xdr:rowOff>
    </xdr:to>
    <xdr:pic>
      <xdr:nvPicPr>
        <xdr:cNvPr id="305" name="Picture 81">
          <a:extLst>
            <a:ext uri="{FF2B5EF4-FFF2-40B4-BE49-F238E27FC236}">
              <a16:creationId xmlns:a16="http://schemas.microsoft.com/office/drawing/2014/main" id="{0E1F3CCA-3AA4-4741-BD9B-FA47A01500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8447" y="77400239"/>
          <a:ext cx="521145" cy="540742"/>
        </a:xfrm>
        <a:prstGeom prst="rect">
          <a:avLst/>
        </a:prstGeom>
        <a:ln>
          <a:noFill/>
        </a:ln>
      </xdr:spPr>
    </xdr:pic>
    <xdr:clientData/>
  </xdr:twoCellAnchor>
  <xdr:twoCellAnchor editAs="oneCell">
    <xdr:from>
      <xdr:col>12</xdr:col>
      <xdr:colOff>1591866</xdr:colOff>
      <xdr:row>20</xdr:row>
      <xdr:rowOff>4576</xdr:rowOff>
    </xdr:from>
    <xdr:to>
      <xdr:col>12</xdr:col>
      <xdr:colOff>2130156</xdr:colOff>
      <xdr:row>20</xdr:row>
      <xdr:rowOff>568564</xdr:rowOff>
    </xdr:to>
    <xdr:pic>
      <xdr:nvPicPr>
        <xdr:cNvPr id="304" name="Picture 3">
          <a:extLst>
            <a:ext uri="{FF2B5EF4-FFF2-40B4-BE49-F238E27FC236}">
              <a16:creationId xmlns:a16="http://schemas.microsoft.com/office/drawing/2014/main" id="{27C8FF4D-898E-4944-B974-AEC28B76F7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79923" y="7820519"/>
          <a:ext cx="538290" cy="563988"/>
        </a:xfrm>
        <a:prstGeom prst="rect">
          <a:avLst/>
        </a:prstGeom>
        <a:ln>
          <a:noFill/>
        </a:ln>
      </xdr:spPr>
    </xdr:pic>
    <xdr:clientData/>
  </xdr:twoCellAnchor>
  <xdr:twoCellAnchor editAs="oneCell">
    <xdr:from>
      <xdr:col>12</xdr:col>
      <xdr:colOff>2181965</xdr:colOff>
      <xdr:row>130</xdr:row>
      <xdr:rowOff>9258</xdr:rowOff>
    </xdr:from>
    <xdr:to>
      <xdr:col>13</xdr:col>
      <xdr:colOff>33516</xdr:colOff>
      <xdr:row>131</xdr:row>
      <xdr:rowOff>42028</xdr:rowOff>
    </xdr:to>
    <xdr:pic>
      <xdr:nvPicPr>
        <xdr:cNvPr id="290" name="Picture 15">
          <a:extLst>
            <a:ext uri="{FF2B5EF4-FFF2-40B4-BE49-F238E27FC236}">
              <a16:creationId xmlns:a16="http://schemas.microsoft.com/office/drawing/2014/main" id="{C58F6814-97EA-416D-98F1-28D2FC1870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370022" y="67500687"/>
          <a:ext cx="529437" cy="555285"/>
        </a:xfrm>
        <a:prstGeom prst="rect">
          <a:avLst/>
        </a:prstGeom>
        <a:ln>
          <a:noFill/>
        </a:ln>
      </xdr:spPr>
    </xdr:pic>
    <xdr:clientData/>
  </xdr:twoCellAnchor>
  <xdr:twoCellAnchor editAs="oneCell">
    <xdr:from>
      <xdr:col>12</xdr:col>
      <xdr:colOff>1654254</xdr:colOff>
      <xdr:row>137</xdr:row>
      <xdr:rowOff>10601</xdr:rowOff>
    </xdr:from>
    <xdr:to>
      <xdr:col>12</xdr:col>
      <xdr:colOff>2167779</xdr:colOff>
      <xdr:row>138</xdr:row>
      <xdr:rowOff>4071</xdr:rowOff>
    </xdr:to>
    <xdr:pic>
      <xdr:nvPicPr>
        <xdr:cNvPr id="309" name="Picture 76">
          <a:extLst>
            <a:ext uri="{FF2B5EF4-FFF2-40B4-BE49-F238E27FC236}">
              <a16:creationId xmlns:a16="http://schemas.microsoft.com/office/drawing/2014/main" id="{A8F5CA0B-B7F6-4C7F-A013-2BEF8ED725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842311" y="71355572"/>
          <a:ext cx="513525" cy="515985"/>
        </a:xfrm>
        <a:prstGeom prst="rect">
          <a:avLst/>
        </a:prstGeom>
        <a:ln>
          <a:noFill/>
        </a:ln>
      </xdr:spPr>
    </xdr:pic>
    <xdr:clientData/>
  </xdr:twoCellAnchor>
  <xdr:twoCellAnchor editAs="oneCell">
    <xdr:from>
      <xdr:col>12</xdr:col>
      <xdr:colOff>1733864</xdr:colOff>
      <xdr:row>120</xdr:row>
      <xdr:rowOff>17885</xdr:rowOff>
    </xdr:from>
    <xdr:to>
      <xdr:col>12</xdr:col>
      <xdr:colOff>2243579</xdr:colOff>
      <xdr:row>121</xdr:row>
      <xdr:rowOff>41304</xdr:rowOff>
    </xdr:to>
    <xdr:pic>
      <xdr:nvPicPr>
        <xdr:cNvPr id="289" name="Picture 20">
          <a:extLst>
            <a:ext uri="{FF2B5EF4-FFF2-40B4-BE49-F238E27FC236}">
              <a16:creationId xmlns:a16="http://schemas.microsoft.com/office/drawing/2014/main" id="{F0BDD615-517C-4998-8F84-91D0EA31454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921921" y="63296542"/>
          <a:ext cx="509715" cy="545933"/>
        </a:xfrm>
        <a:prstGeom prst="rect">
          <a:avLst/>
        </a:prstGeom>
        <a:ln>
          <a:noFill/>
        </a:ln>
      </xdr:spPr>
    </xdr:pic>
    <xdr:clientData/>
  </xdr:twoCellAnchor>
  <xdr:twoCellAnchor editAs="oneCell">
    <xdr:from>
      <xdr:col>12</xdr:col>
      <xdr:colOff>774469</xdr:colOff>
      <xdr:row>109</xdr:row>
      <xdr:rowOff>19711</xdr:rowOff>
    </xdr:from>
    <xdr:to>
      <xdr:col>12</xdr:col>
      <xdr:colOff>1291169</xdr:colOff>
      <xdr:row>110</xdr:row>
      <xdr:rowOff>41860</xdr:rowOff>
    </xdr:to>
    <xdr:pic>
      <xdr:nvPicPr>
        <xdr:cNvPr id="281" name="Picture 70">
          <a:extLst>
            <a:ext uri="{FF2B5EF4-FFF2-40B4-BE49-F238E27FC236}">
              <a16:creationId xmlns:a16="http://schemas.microsoft.com/office/drawing/2014/main" id="{E4775EC6-973D-4BE4-8B53-CF031AB016C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962526" y="57528940"/>
          <a:ext cx="516700" cy="544664"/>
        </a:xfrm>
        <a:prstGeom prst="rect">
          <a:avLst/>
        </a:prstGeom>
        <a:ln>
          <a:noFill/>
        </a:ln>
      </xdr:spPr>
    </xdr:pic>
    <xdr:clientData/>
  </xdr:twoCellAnchor>
  <xdr:twoCellAnchor editAs="oneCell">
    <xdr:from>
      <xdr:col>12</xdr:col>
      <xdr:colOff>2172015</xdr:colOff>
      <xdr:row>120</xdr:row>
      <xdr:rowOff>22860</xdr:rowOff>
    </xdr:from>
    <xdr:to>
      <xdr:col>13</xdr:col>
      <xdr:colOff>1341</xdr:colOff>
      <xdr:row>121</xdr:row>
      <xdr:rowOff>42544</xdr:rowOff>
    </xdr:to>
    <xdr:pic>
      <xdr:nvPicPr>
        <xdr:cNvPr id="287" name="Picture 21">
          <a:extLst>
            <a:ext uri="{FF2B5EF4-FFF2-40B4-BE49-F238E27FC236}">
              <a16:creationId xmlns:a16="http://schemas.microsoft.com/office/drawing/2014/main" id="{338DD4FB-92CB-4450-93B1-49ABD03FC42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360072" y="63301517"/>
          <a:ext cx="507212" cy="542198"/>
        </a:xfrm>
        <a:prstGeom prst="rect">
          <a:avLst/>
        </a:prstGeom>
        <a:ln>
          <a:noFill/>
        </a:ln>
      </xdr:spPr>
    </xdr:pic>
    <xdr:clientData/>
  </xdr:twoCellAnchor>
  <xdr:twoCellAnchor editAs="oneCell">
    <xdr:from>
      <xdr:col>12</xdr:col>
      <xdr:colOff>2149258</xdr:colOff>
      <xdr:row>20</xdr:row>
      <xdr:rowOff>2246</xdr:rowOff>
    </xdr:from>
    <xdr:to>
      <xdr:col>12</xdr:col>
      <xdr:colOff>2663366</xdr:colOff>
      <xdr:row>20</xdr:row>
      <xdr:rowOff>530039</xdr:rowOff>
    </xdr:to>
    <xdr:pic>
      <xdr:nvPicPr>
        <xdr:cNvPr id="278" name="Picture 4">
          <a:extLst>
            <a:ext uri="{FF2B5EF4-FFF2-40B4-BE49-F238E27FC236}">
              <a16:creationId xmlns:a16="http://schemas.microsoft.com/office/drawing/2014/main" id="{4B2CDB6A-69E3-4ECC-8FB9-364161EE369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337315" y="7818189"/>
          <a:ext cx="514108" cy="527793"/>
        </a:xfrm>
        <a:prstGeom prst="rect">
          <a:avLst/>
        </a:prstGeom>
        <a:ln>
          <a:noFill/>
        </a:ln>
      </xdr:spPr>
    </xdr:pic>
    <xdr:clientData/>
  </xdr:twoCellAnchor>
  <xdr:twoCellAnchor editAs="oneCell">
    <xdr:from>
      <xdr:col>12</xdr:col>
      <xdr:colOff>2171909</xdr:colOff>
      <xdr:row>28</xdr:row>
      <xdr:rowOff>13864</xdr:rowOff>
    </xdr:from>
    <xdr:to>
      <xdr:col>13</xdr:col>
      <xdr:colOff>658</xdr:colOff>
      <xdr:row>29</xdr:row>
      <xdr:rowOff>42251</xdr:rowOff>
    </xdr:to>
    <xdr:pic>
      <xdr:nvPicPr>
        <xdr:cNvPr id="331" name="Picture 5">
          <a:extLst>
            <a:ext uri="{FF2B5EF4-FFF2-40B4-BE49-F238E27FC236}">
              <a16:creationId xmlns:a16="http://schemas.microsoft.com/office/drawing/2014/main" id="{0EB08C4E-31C5-4E51-965A-4C695FF4539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6359966" y="12314721"/>
          <a:ext cx="506635" cy="550901"/>
        </a:xfrm>
        <a:prstGeom prst="rect">
          <a:avLst/>
        </a:prstGeom>
        <a:ln>
          <a:noFill/>
        </a:ln>
      </xdr:spPr>
    </xdr:pic>
    <xdr:clientData/>
  </xdr:twoCellAnchor>
  <xdr:twoCellAnchor editAs="oneCell">
    <xdr:from>
      <xdr:col>12</xdr:col>
      <xdr:colOff>2164604</xdr:colOff>
      <xdr:row>135</xdr:row>
      <xdr:rowOff>3464</xdr:rowOff>
    </xdr:from>
    <xdr:to>
      <xdr:col>13</xdr:col>
      <xdr:colOff>280</xdr:colOff>
      <xdr:row>136</xdr:row>
      <xdr:rowOff>41317</xdr:rowOff>
    </xdr:to>
    <xdr:pic>
      <xdr:nvPicPr>
        <xdr:cNvPr id="306" name="Picture 13">
          <a:extLst>
            <a:ext uri="{FF2B5EF4-FFF2-40B4-BE49-F238E27FC236}">
              <a16:creationId xmlns:a16="http://schemas.microsoft.com/office/drawing/2014/main" id="{DBB69602-A699-48EC-A89A-F0FB6696745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352661" y="70303407"/>
          <a:ext cx="513562" cy="560367"/>
        </a:xfrm>
        <a:prstGeom prst="rect">
          <a:avLst/>
        </a:prstGeom>
        <a:ln>
          <a:noFill/>
        </a:ln>
      </xdr:spPr>
    </xdr:pic>
    <xdr:clientData/>
  </xdr:twoCellAnchor>
  <xdr:twoCellAnchor editAs="oneCell">
    <xdr:from>
      <xdr:col>12</xdr:col>
      <xdr:colOff>581576</xdr:colOff>
      <xdr:row>155</xdr:row>
      <xdr:rowOff>7116</xdr:rowOff>
    </xdr:from>
    <xdr:to>
      <xdr:col>12</xdr:col>
      <xdr:colOff>1100816</xdr:colOff>
      <xdr:row>156</xdr:row>
      <xdr:rowOff>42677</xdr:rowOff>
    </xdr:to>
    <xdr:pic>
      <xdr:nvPicPr>
        <xdr:cNvPr id="315" name="Content Placeholder 4">
          <a:extLst>
            <a:ext uri="{FF2B5EF4-FFF2-40B4-BE49-F238E27FC236}">
              <a16:creationId xmlns:a16="http://schemas.microsoft.com/office/drawing/2014/main" id="{EC0E86C3-7591-45EE-AE2E-A3DBF2C024A7}"/>
            </a:ext>
          </a:extLst>
        </xdr:cNvPr>
        <xdr:cNvPicPr>
          <a:picLocks noGrp="1"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4769633" y="80321916"/>
          <a:ext cx="519240" cy="558075"/>
        </a:xfrm>
        <a:prstGeom prst="rect">
          <a:avLst/>
        </a:prstGeom>
        <a:ln>
          <a:noFill/>
        </a:ln>
      </xdr:spPr>
    </xdr:pic>
    <xdr:clientData/>
  </xdr:twoCellAnchor>
  <xdr:twoCellAnchor editAs="oneCell">
    <xdr:from>
      <xdr:col>12</xdr:col>
      <xdr:colOff>585544</xdr:colOff>
      <xdr:row>155</xdr:row>
      <xdr:rowOff>508379</xdr:rowOff>
    </xdr:from>
    <xdr:to>
      <xdr:col>12</xdr:col>
      <xdr:colOff>1100339</xdr:colOff>
      <xdr:row>157</xdr:row>
      <xdr:rowOff>35131</xdr:rowOff>
    </xdr:to>
    <xdr:pic>
      <xdr:nvPicPr>
        <xdr:cNvPr id="316" name="Content Placeholder 4">
          <a:extLst>
            <a:ext uri="{FF2B5EF4-FFF2-40B4-BE49-F238E27FC236}">
              <a16:creationId xmlns:a16="http://schemas.microsoft.com/office/drawing/2014/main" id="{4E2974DE-6CFD-4D16-BD89-1E5CBA70FE33}"/>
            </a:ext>
          </a:extLst>
        </xdr:cNvPr>
        <xdr:cNvPicPr>
          <a:picLocks noGrp="1"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4773601" y="80823179"/>
          <a:ext cx="514795" cy="571780"/>
        </a:xfrm>
        <a:prstGeom prst="rect">
          <a:avLst/>
        </a:prstGeom>
        <a:ln>
          <a:noFill/>
        </a:ln>
      </xdr:spPr>
    </xdr:pic>
    <xdr:clientData/>
  </xdr:twoCellAnchor>
  <xdr:twoCellAnchor editAs="oneCell">
    <xdr:from>
      <xdr:col>12</xdr:col>
      <xdr:colOff>1693278</xdr:colOff>
      <xdr:row>106</xdr:row>
      <xdr:rowOff>9447</xdr:rowOff>
    </xdr:from>
    <xdr:to>
      <xdr:col>12</xdr:col>
      <xdr:colOff>2205533</xdr:colOff>
      <xdr:row>106</xdr:row>
      <xdr:rowOff>567237</xdr:rowOff>
    </xdr:to>
    <xdr:pic>
      <xdr:nvPicPr>
        <xdr:cNvPr id="266" name="Picture 65">
          <a:extLst>
            <a:ext uri="{FF2B5EF4-FFF2-40B4-BE49-F238E27FC236}">
              <a16:creationId xmlns:a16="http://schemas.microsoft.com/office/drawing/2014/main" id="{2D44BD56-C54B-43D1-91E5-508757CC510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5881335" y="55363304"/>
          <a:ext cx="512255" cy="557790"/>
        </a:xfrm>
        <a:prstGeom prst="rect">
          <a:avLst/>
        </a:prstGeom>
        <a:ln>
          <a:noFill/>
        </a:ln>
      </xdr:spPr>
    </xdr:pic>
    <xdr:clientData/>
  </xdr:twoCellAnchor>
  <xdr:twoCellAnchor editAs="oneCell">
    <xdr:from>
      <xdr:col>12</xdr:col>
      <xdr:colOff>2177915</xdr:colOff>
      <xdr:row>106</xdr:row>
      <xdr:rowOff>25336</xdr:rowOff>
    </xdr:from>
    <xdr:to>
      <xdr:col>13</xdr:col>
      <xdr:colOff>34546</xdr:colOff>
      <xdr:row>106</xdr:row>
      <xdr:rowOff>568322</xdr:rowOff>
    </xdr:to>
    <xdr:pic>
      <xdr:nvPicPr>
        <xdr:cNvPr id="263" name="Picture 66">
          <a:extLst>
            <a:ext uri="{FF2B5EF4-FFF2-40B4-BE49-F238E27FC236}">
              <a16:creationId xmlns:a16="http://schemas.microsoft.com/office/drawing/2014/main" id="{B0BA0B2E-56A9-41C3-906F-17B9BA39D84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6365972" y="55379193"/>
          <a:ext cx="534517" cy="542986"/>
        </a:xfrm>
        <a:prstGeom prst="rect">
          <a:avLst/>
        </a:prstGeom>
        <a:ln>
          <a:noFill/>
        </a:ln>
      </xdr:spPr>
    </xdr:pic>
    <xdr:clientData/>
  </xdr:twoCellAnchor>
  <xdr:twoCellAnchor editAs="oneCell">
    <xdr:from>
      <xdr:col>12</xdr:col>
      <xdr:colOff>1234461</xdr:colOff>
      <xdr:row>106</xdr:row>
      <xdr:rowOff>24077</xdr:rowOff>
    </xdr:from>
    <xdr:to>
      <xdr:col>12</xdr:col>
      <xdr:colOff>1747986</xdr:colOff>
      <xdr:row>106</xdr:row>
      <xdr:rowOff>568595</xdr:rowOff>
    </xdr:to>
    <xdr:pic>
      <xdr:nvPicPr>
        <xdr:cNvPr id="273" name="Picture 64">
          <a:extLst>
            <a:ext uri="{FF2B5EF4-FFF2-40B4-BE49-F238E27FC236}">
              <a16:creationId xmlns:a16="http://schemas.microsoft.com/office/drawing/2014/main" id="{03F4C292-4D90-4E43-80EC-03805111D23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5422518" y="55377934"/>
          <a:ext cx="513525" cy="544518"/>
        </a:xfrm>
        <a:prstGeom prst="rect">
          <a:avLst/>
        </a:prstGeom>
        <a:ln>
          <a:noFill/>
        </a:ln>
      </xdr:spPr>
    </xdr:pic>
    <xdr:clientData/>
  </xdr:twoCellAnchor>
  <xdr:twoCellAnchor editAs="oneCell">
    <xdr:from>
      <xdr:col>12</xdr:col>
      <xdr:colOff>1658934</xdr:colOff>
      <xdr:row>99</xdr:row>
      <xdr:rowOff>14201</xdr:rowOff>
    </xdr:from>
    <xdr:to>
      <xdr:col>12</xdr:col>
      <xdr:colOff>2205479</xdr:colOff>
      <xdr:row>100</xdr:row>
      <xdr:rowOff>42698</xdr:rowOff>
    </xdr:to>
    <xdr:pic>
      <xdr:nvPicPr>
        <xdr:cNvPr id="252" name="Picture 59">
          <a:extLst>
            <a:ext uri="{FF2B5EF4-FFF2-40B4-BE49-F238E27FC236}">
              <a16:creationId xmlns:a16="http://schemas.microsoft.com/office/drawing/2014/main" id="{154BB987-655D-4590-B8FC-0F3DCD437B8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5846991" y="51405658"/>
          <a:ext cx="546545" cy="551011"/>
        </a:xfrm>
        <a:prstGeom prst="rect">
          <a:avLst/>
        </a:prstGeom>
        <a:ln>
          <a:noFill/>
        </a:ln>
      </xdr:spPr>
    </xdr:pic>
    <xdr:clientData/>
  </xdr:twoCellAnchor>
  <xdr:twoCellAnchor editAs="oneCell">
    <xdr:from>
      <xdr:col>12</xdr:col>
      <xdr:colOff>2177252</xdr:colOff>
      <xdr:row>99</xdr:row>
      <xdr:rowOff>11661</xdr:rowOff>
    </xdr:from>
    <xdr:to>
      <xdr:col>13</xdr:col>
      <xdr:colOff>34518</xdr:colOff>
      <xdr:row>100</xdr:row>
      <xdr:rowOff>42525</xdr:rowOff>
    </xdr:to>
    <xdr:pic>
      <xdr:nvPicPr>
        <xdr:cNvPr id="250" name="Picture 60">
          <a:extLst>
            <a:ext uri="{FF2B5EF4-FFF2-40B4-BE49-F238E27FC236}">
              <a16:creationId xmlns:a16="http://schemas.microsoft.com/office/drawing/2014/main" id="{1A19A0D4-BBCF-4B80-84A5-292C5DC4161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6365309" y="51403118"/>
          <a:ext cx="535152" cy="553378"/>
        </a:xfrm>
        <a:prstGeom prst="rect">
          <a:avLst/>
        </a:prstGeom>
        <a:ln>
          <a:noFill/>
        </a:ln>
      </xdr:spPr>
    </xdr:pic>
    <xdr:clientData/>
  </xdr:twoCellAnchor>
  <xdr:twoCellAnchor editAs="oneCell">
    <xdr:from>
      <xdr:col>12</xdr:col>
      <xdr:colOff>2193553</xdr:colOff>
      <xdr:row>94</xdr:row>
      <xdr:rowOff>1133</xdr:rowOff>
    </xdr:from>
    <xdr:to>
      <xdr:col>13</xdr:col>
      <xdr:colOff>33674</xdr:colOff>
      <xdr:row>95</xdr:row>
      <xdr:rowOff>4235</xdr:rowOff>
    </xdr:to>
    <xdr:pic>
      <xdr:nvPicPr>
        <xdr:cNvPr id="241" name="Picture 22">
          <a:extLst>
            <a:ext uri="{FF2B5EF4-FFF2-40B4-BE49-F238E27FC236}">
              <a16:creationId xmlns:a16="http://schemas.microsoft.com/office/drawing/2014/main" id="{3504FA55-1C49-47E7-A4AB-CC03821097A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6381610" y="48780019"/>
          <a:ext cx="518007" cy="525616"/>
        </a:xfrm>
        <a:prstGeom prst="rect">
          <a:avLst/>
        </a:prstGeom>
        <a:ln>
          <a:noFill/>
        </a:ln>
      </xdr:spPr>
    </xdr:pic>
    <xdr:clientData/>
  </xdr:twoCellAnchor>
  <xdr:twoCellAnchor editAs="oneCell">
    <xdr:from>
      <xdr:col>12</xdr:col>
      <xdr:colOff>2195537</xdr:colOff>
      <xdr:row>96</xdr:row>
      <xdr:rowOff>2855</xdr:rowOff>
    </xdr:from>
    <xdr:to>
      <xdr:col>13</xdr:col>
      <xdr:colOff>34388</xdr:colOff>
      <xdr:row>97</xdr:row>
      <xdr:rowOff>4695</xdr:rowOff>
    </xdr:to>
    <xdr:pic>
      <xdr:nvPicPr>
        <xdr:cNvPr id="244" name="Picture 23">
          <a:extLst>
            <a:ext uri="{FF2B5EF4-FFF2-40B4-BE49-F238E27FC236}">
              <a16:creationId xmlns:a16="http://schemas.microsoft.com/office/drawing/2014/main" id="{4BF15267-E672-45B6-BB1C-37FF520C03D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6383594" y="49826769"/>
          <a:ext cx="516737" cy="524354"/>
        </a:xfrm>
        <a:prstGeom prst="rect">
          <a:avLst/>
        </a:prstGeom>
        <a:ln>
          <a:noFill/>
        </a:ln>
      </xdr:spPr>
    </xdr:pic>
    <xdr:clientData/>
  </xdr:twoCellAnchor>
  <xdr:twoCellAnchor editAs="oneCell">
    <xdr:from>
      <xdr:col>12</xdr:col>
      <xdr:colOff>2168362</xdr:colOff>
      <xdr:row>97</xdr:row>
      <xdr:rowOff>16058</xdr:rowOff>
    </xdr:from>
    <xdr:to>
      <xdr:col>13</xdr:col>
      <xdr:colOff>34518</xdr:colOff>
      <xdr:row>98</xdr:row>
      <xdr:rowOff>42092</xdr:rowOff>
    </xdr:to>
    <xdr:pic>
      <xdr:nvPicPr>
        <xdr:cNvPr id="245" name="Picture 24">
          <a:extLst>
            <a:ext uri="{FF2B5EF4-FFF2-40B4-BE49-F238E27FC236}">
              <a16:creationId xmlns:a16="http://schemas.microsoft.com/office/drawing/2014/main" id="{759BED73-C19D-4205-BD61-433AF15A9A2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6356419" y="50362487"/>
          <a:ext cx="544042" cy="548549"/>
        </a:xfrm>
        <a:prstGeom prst="rect">
          <a:avLst/>
        </a:prstGeom>
        <a:ln>
          <a:noFill/>
        </a:ln>
      </xdr:spPr>
    </xdr:pic>
    <xdr:clientData/>
  </xdr:twoCellAnchor>
  <xdr:twoCellAnchor editAs="oneCell">
    <xdr:from>
      <xdr:col>12</xdr:col>
      <xdr:colOff>2172834</xdr:colOff>
      <xdr:row>95</xdr:row>
      <xdr:rowOff>10894</xdr:rowOff>
    </xdr:from>
    <xdr:to>
      <xdr:col>13</xdr:col>
      <xdr:colOff>890</xdr:colOff>
      <xdr:row>96</xdr:row>
      <xdr:rowOff>42570</xdr:rowOff>
    </xdr:to>
    <xdr:pic>
      <xdr:nvPicPr>
        <xdr:cNvPr id="310" name="Content Placeholder 4">
          <a:extLst>
            <a:ext uri="{FF2B5EF4-FFF2-40B4-BE49-F238E27FC236}">
              <a16:creationId xmlns:a16="http://schemas.microsoft.com/office/drawing/2014/main" id="{CDA92FE1-7833-40E0-B33A-91B4B67D0D71}"/>
            </a:ext>
          </a:extLst>
        </xdr:cNvPr>
        <xdr:cNvPicPr>
          <a:picLocks noGrp="1"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6360891" y="49312294"/>
          <a:ext cx="505942" cy="554190"/>
        </a:xfrm>
        <a:prstGeom prst="rect">
          <a:avLst/>
        </a:prstGeom>
        <a:ln>
          <a:noFill/>
        </a:ln>
      </xdr:spPr>
    </xdr:pic>
    <xdr:clientData/>
  </xdr:twoCellAnchor>
  <xdr:twoCellAnchor editAs="oneCell">
    <xdr:from>
      <xdr:col>12</xdr:col>
      <xdr:colOff>2139445</xdr:colOff>
      <xdr:row>91</xdr:row>
      <xdr:rowOff>5237</xdr:rowOff>
    </xdr:from>
    <xdr:to>
      <xdr:col>12</xdr:col>
      <xdr:colOff>2667575</xdr:colOff>
      <xdr:row>92</xdr:row>
      <xdr:rowOff>41992</xdr:rowOff>
    </xdr:to>
    <xdr:pic>
      <xdr:nvPicPr>
        <xdr:cNvPr id="229" name="Picture 29">
          <a:extLst>
            <a:ext uri="{FF2B5EF4-FFF2-40B4-BE49-F238E27FC236}">
              <a16:creationId xmlns:a16="http://schemas.microsoft.com/office/drawing/2014/main" id="{6FF90C7B-A2E7-4F0B-98F6-80DC899221B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6327502" y="47271008"/>
          <a:ext cx="528130" cy="559270"/>
        </a:xfrm>
        <a:prstGeom prst="rect">
          <a:avLst/>
        </a:prstGeom>
        <a:ln>
          <a:noFill/>
        </a:ln>
      </xdr:spPr>
    </xdr:pic>
    <xdr:clientData/>
  </xdr:twoCellAnchor>
  <xdr:twoCellAnchor editAs="oneCell">
    <xdr:from>
      <xdr:col>12</xdr:col>
      <xdr:colOff>2174030</xdr:colOff>
      <xdr:row>91</xdr:row>
      <xdr:rowOff>514329</xdr:rowOff>
    </xdr:from>
    <xdr:to>
      <xdr:col>13</xdr:col>
      <xdr:colOff>34523</xdr:colOff>
      <xdr:row>93</xdr:row>
      <xdr:rowOff>33388</xdr:rowOff>
    </xdr:to>
    <xdr:pic>
      <xdr:nvPicPr>
        <xdr:cNvPr id="233" name="Picture 30">
          <a:extLst>
            <a:ext uri="{FF2B5EF4-FFF2-40B4-BE49-F238E27FC236}">
              <a16:creationId xmlns:a16="http://schemas.microsoft.com/office/drawing/2014/main" id="{88AE7532-DC0C-4E88-B35D-7FA70101DAB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6362087" y="47780100"/>
          <a:ext cx="538379" cy="564088"/>
        </a:xfrm>
        <a:prstGeom prst="rect">
          <a:avLst/>
        </a:prstGeom>
        <a:ln>
          <a:noFill/>
        </a:ln>
      </xdr:spPr>
    </xdr:pic>
    <xdr:clientData/>
  </xdr:twoCellAnchor>
  <xdr:twoCellAnchor editAs="oneCell">
    <xdr:from>
      <xdr:col>12</xdr:col>
      <xdr:colOff>1689866</xdr:colOff>
      <xdr:row>92</xdr:row>
      <xdr:rowOff>9760</xdr:rowOff>
    </xdr:from>
    <xdr:to>
      <xdr:col>12</xdr:col>
      <xdr:colOff>2243396</xdr:colOff>
      <xdr:row>93</xdr:row>
      <xdr:rowOff>4131</xdr:rowOff>
    </xdr:to>
    <xdr:pic>
      <xdr:nvPicPr>
        <xdr:cNvPr id="236" name="Content Placeholder 4">
          <a:extLst>
            <a:ext uri="{FF2B5EF4-FFF2-40B4-BE49-F238E27FC236}">
              <a16:creationId xmlns:a16="http://schemas.microsoft.com/office/drawing/2014/main" id="{8D774B29-F056-4E1B-A0F7-DCB530152F76}"/>
            </a:ext>
          </a:extLst>
        </xdr:cNvPr>
        <xdr:cNvPicPr>
          <a:picLocks noGrp="1"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5877923" y="47798046"/>
          <a:ext cx="553530" cy="516885"/>
        </a:xfrm>
        <a:prstGeom prst="rect">
          <a:avLst/>
        </a:prstGeom>
        <a:ln>
          <a:noFill/>
        </a:ln>
      </xdr:spPr>
    </xdr:pic>
    <xdr:clientData/>
  </xdr:twoCellAnchor>
  <xdr:twoCellAnchor editAs="oneCell">
    <xdr:from>
      <xdr:col>12</xdr:col>
      <xdr:colOff>1674994</xdr:colOff>
      <xdr:row>92</xdr:row>
      <xdr:rowOff>499541</xdr:rowOff>
    </xdr:from>
    <xdr:to>
      <xdr:col>12</xdr:col>
      <xdr:colOff>2212014</xdr:colOff>
      <xdr:row>94</xdr:row>
      <xdr:rowOff>33823</xdr:rowOff>
    </xdr:to>
    <xdr:pic>
      <xdr:nvPicPr>
        <xdr:cNvPr id="240" name="Picture 32">
          <a:extLst>
            <a:ext uri="{FF2B5EF4-FFF2-40B4-BE49-F238E27FC236}">
              <a16:creationId xmlns:a16="http://schemas.microsoft.com/office/drawing/2014/main" id="{7AB61C41-0C6B-463D-8481-6906B510ECC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5863051" y="48287827"/>
          <a:ext cx="537020" cy="524882"/>
        </a:xfrm>
        <a:prstGeom prst="rect">
          <a:avLst/>
        </a:prstGeom>
        <a:ln>
          <a:noFill/>
        </a:ln>
      </xdr:spPr>
    </xdr:pic>
    <xdr:clientData/>
  </xdr:twoCellAnchor>
  <xdr:twoCellAnchor editAs="oneCell">
    <xdr:from>
      <xdr:col>12</xdr:col>
      <xdr:colOff>1683464</xdr:colOff>
      <xdr:row>90</xdr:row>
      <xdr:rowOff>10422</xdr:rowOff>
    </xdr:from>
    <xdr:to>
      <xdr:col>12</xdr:col>
      <xdr:colOff>2205244</xdr:colOff>
      <xdr:row>91</xdr:row>
      <xdr:rowOff>4467</xdr:rowOff>
    </xdr:to>
    <xdr:pic>
      <xdr:nvPicPr>
        <xdr:cNvPr id="227" name="Content Placeholder 4">
          <a:extLst>
            <a:ext uri="{FF2B5EF4-FFF2-40B4-BE49-F238E27FC236}">
              <a16:creationId xmlns:a16="http://schemas.microsoft.com/office/drawing/2014/main" id="{AE4BCAAA-E2FB-41A1-9BC5-C7C01C3485BE}"/>
            </a:ext>
          </a:extLst>
        </xdr:cNvPr>
        <xdr:cNvPicPr>
          <a:picLocks noGrp="1"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5871521" y="46753679"/>
          <a:ext cx="521780" cy="516559"/>
        </a:xfrm>
        <a:prstGeom prst="rect">
          <a:avLst/>
        </a:prstGeom>
        <a:ln>
          <a:noFill/>
        </a:ln>
      </xdr:spPr>
    </xdr:pic>
    <xdr:clientData/>
  </xdr:twoCellAnchor>
  <xdr:twoCellAnchor editAs="oneCell">
    <xdr:from>
      <xdr:col>12</xdr:col>
      <xdr:colOff>2155852</xdr:colOff>
      <xdr:row>90</xdr:row>
      <xdr:rowOff>4576</xdr:rowOff>
    </xdr:from>
    <xdr:to>
      <xdr:col>13</xdr:col>
      <xdr:colOff>470</xdr:colOff>
      <xdr:row>91</xdr:row>
      <xdr:rowOff>42600</xdr:rowOff>
    </xdr:to>
    <xdr:pic>
      <xdr:nvPicPr>
        <xdr:cNvPr id="225" name="Picture 27">
          <a:extLst>
            <a:ext uri="{FF2B5EF4-FFF2-40B4-BE49-F238E27FC236}">
              <a16:creationId xmlns:a16="http://schemas.microsoft.com/office/drawing/2014/main" id="{E294B542-07F5-4A90-A12D-CDFCD22CEAF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6343909" y="46747833"/>
          <a:ext cx="522504" cy="560538"/>
        </a:xfrm>
        <a:prstGeom prst="rect">
          <a:avLst/>
        </a:prstGeom>
        <a:ln>
          <a:noFill/>
        </a:ln>
      </xdr:spPr>
    </xdr:pic>
    <xdr:clientData/>
  </xdr:twoCellAnchor>
  <xdr:twoCellAnchor editAs="oneCell">
    <xdr:from>
      <xdr:col>12</xdr:col>
      <xdr:colOff>1679549</xdr:colOff>
      <xdr:row>91</xdr:row>
      <xdr:rowOff>5500</xdr:rowOff>
    </xdr:from>
    <xdr:to>
      <xdr:col>12</xdr:col>
      <xdr:colOff>2205139</xdr:colOff>
      <xdr:row>92</xdr:row>
      <xdr:rowOff>40985</xdr:rowOff>
    </xdr:to>
    <xdr:pic>
      <xdr:nvPicPr>
        <xdr:cNvPr id="231" name="Content Placeholder 4">
          <a:extLst>
            <a:ext uri="{FF2B5EF4-FFF2-40B4-BE49-F238E27FC236}">
              <a16:creationId xmlns:a16="http://schemas.microsoft.com/office/drawing/2014/main" id="{E1377425-4025-4B6D-9807-92E5992C2E3F}"/>
            </a:ext>
          </a:extLst>
        </xdr:cNvPr>
        <xdr:cNvPicPr>
          <a:picLocks noGrp="1"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5867606" y="47271271"/>
          <a:ext cx="525590" cy="558000"/>
        </a:xfrm>
        <a:prstGeom prst="rect">
          <a:avLst/>
        </a:prstGeom>
        <a:ln>
          <a:noFill/>
        </a:ln>
      </xdr:spPr>
    </xdr:pic>
    <xdr:clientData/>
  </xdr:twoCellAnchor>
  <xdr:twoCellAnchor editAs="oneCell">
    <xdr:from>
      <xdr:col>12</xdr:col>
      <xdr:colOff>1665253</xdr:colOff>
      <xdr:row>83</xdr:row>
      <xdr:rowOff>4576</xdr:rowOff>
    </xdr:from>
    <xdr:to>
      <xdr:col>12</xdr:col>
      <xdr:colOff>2205448</xdr:colOff>
      <xdr:row>84</xdr:row>
      <xdr:rowOff>41969</xdr:rowOff>
    </xdr:to>
    <xdr:pic>
      <xdr:nvPicPr>
        <xdr:cNvPr id="218" name="Picture 36">
          <a:extLst>
            <a:ext uri="{FF2B5EF4-FFF2-40B4-BE49-F238E27FC236}">
              <a16:creationId xmlns:a16="http://schemas.microsoft.com/office/drawing/2014/main" id="{9A7E2786-95F6-41BA-A1C8-8B417011D53B}"/>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5853310" y="43340605"/>
          <a:ext cx="540195" cy="559908"/>
        </a:xfrm>
        <a:prstGeom prst="rect">
          <a:avLst/>
        </a:prstGeom>
        <a:ln>
          <a:noFill/>
        </a:ln>
      </xdr:spPr>
    </xdr:pic>
    <xdr:clientData/>
  </xdr:twoCellAnchor>
  <xdr:twoCellAnchor editAs="oneCell">
    <xdr:from>
      <xdr:col>12</xdr:col>
      <xdr:colOff>2153541</xdr:colOff>
      <xdr:row>83</xdr:row>
      <xdr:rowOff>13121</xdr:rowOff>
    </xdr:from>
    <xdr:to>
      <xdr:col>13</xdr:col>
      <xdr:colOff>34302</xdr:colOff>
      <xdr:row>84</xdr:row>
      <xdr:rowOff>4158</xdr:rowOff>
    </xdr:to>
    <xdr:pic>
      <xdr:nvPicPr>
        <xdr:cNvPr id="219" name="Picture 37">
          <a:extLst>
            <a:ext uri="{FF2B5EF4-FFF2-40B4-BE49-F238E27FC236}">
              <a16:creationId xmlns:a16="http://schemas.microsoft.com/office/drawing/2014/main" id="{BFE3F024-A887-4A4F-9A46-69CF55D96379}"/>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6341598" y="43349150"/>
          <a:ext cx="558647" cy="513552"/>
        </a:xfrm>
        <a:prstGeom prst="rect">
          <a:avLst/>
        </a:prstGeom>
        <a:ln>
          <a:noFill/>
        </a:ln>
      </xdr:spPr>
    </xdr:pic>
    <xdr:clientData/>
  </xdr:twoCellAnchor>
  <xdr:twoCellAnchor editAs="oneCell">
    <xdr:from>
      <xdr:col>12</xdr:col>
      <xdr:colOff>2169475</xdr:colOff>
      <xdr:row>68</xdr:row>
      <xdr:rowOff>22965</xdr:rowOff>
    </xdr:from>
    <xdr:to>
      <xdr:col>13</xdr:col>
      <xdr:colOff>71</xdr:colOff>
      <xdr:row>68</xdr:row>
      <xdr:rowOff>565089</xdr:rowOff>
    </xdr:to>
    <xdr:pic>
      <xdr:nvPicPr>
        <xdr:cNvPr id="307" name="Picture 38">
          <a:extLst>
            <a:ext uri="{FF2B5EF4-FFF2-40B4-BE49-F238E27FC236}">
              <a16:creationId xmlns:a16="http://schemas.microsoft.com/office/drawing/2014/main" id="{B1D62E30-3286-4019-AB9B-FB4A3FBD5EBA}"/>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6357532" y="34312965"/>
          <a:ext cx="508482" cy="542124"/>
        </a:xfrm>
        <a:prstGeom prst="rect">
          <a:avLst/>
        </a:prstGeom>
        <a:ln>
          <a:noFill/>
        </a:ln>
      </xdr:spPr>
    </xdr:pic>
    <xdr:clientData/>
  </xdr:twoCellAnchor>
  <xdr:twoCellAnchor editAs="oneCell">
    <xdr:from>
      <xdr:col>12</xdr:col>
      <xdr:colOff>2175961</xdr:colOff>
      <xdr:row>67</xdr:row>
      <xdr:rowOff>15240</xdr:rowOff>
    </xdr:from>
    <xdr:to>
      <xdr:col>13</xdr:col>
      <xdr:colOff>33714</xdr:colOff>
      <xdr:row>68</xdr:row>
      <xdr:rowOff>42181</xdr:rowOff>
    </xdr:to>
    <xdr:pic>
      <xdr:nvPicPr>
        <xdr:cNvPr id="207" name="Picture 40">
          <a:extLst>
            <a:ext uri="{FF2B5EF4-FFF2-40B4-BE49-F238E27FC236}">
              <a16:creationId xmlns:a16="http://schemas.microsoft.com/office/drawing/2014/main" id="{5D182F2C-64DC-4C0C-B220-CF7B9365F84F}"/>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26364018" y="33782726"/>
          <a:ext cx="535639" cy="549455"/>
        </a:xfrm>
        <a:prstGeom prst="rect">
          <a:avLst/>
        </a:prstGeom>
        <a:ln>
          <a:noFill/>
        </a:ln>
      </xdr:spPr>
    </xdr:pic>
    <xdr:clientData/>
  </xdr:twoCellAnchor>
  <xdr:twoCellAnchor editAs="oneCell">
    <xdr:from>
      <xdr:col>12</xdr:col>
      <xdr:colOff>1169135</xdr:colOff>
      <xdr:row>99</xdr:row>
      <xdr:rowOff>21538</xdr:rowOff>
    </xdr:from>
    <xdr:to>
      <xdr:col>12</xdr:col>
      <xdr:colOff>1710600</xdr:colOff>
      <xdr:row>100</xdr:row>
      <xdr:rowOff>41665</xdr:rowOff>
    </xdr:to>
    <xdr:pic>
      <xdr:nvPicPr>
        <xdr:cNvPr id="253" name="Content Placeholder 4">
          <a:extLst>
            <a:ext uri="{FF2B5EF4-FFF2-40B4-BE49-F238E27FC236}">
              <a16:creationId xmlns:a16="http://schemas.microsoft.com/office/drawing/2014/main" id="{7F709953-0E10-45A9-943A-1B9ED3FCB652}"/>
            </a:ext>
          </a:extLst>
        </xdr:cNvPr>
        <xdr:cNvPicPr>
          <a:picLocks noGrp="1"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5357192" y="51412995"/>
          <a:ext cx="541465" cy="542641"/>
        </a:xfrm>
        <a:prstGeom prst="rect">
          <a:avLst/>
        </a:prstGeom>
        <a:ln>
          <a:noFill/>
        </a:ln>
      </xdr:spPr>
    </xdr:pic>
    <xdr:clientData/>
  </xdr:twoCellAnchor>
  <xdr:twoCellAnchor editAs="oneCell">
    <xdr:from>
      <xdr:col>12</xdr:col>
      <xdr:colOff>2155452</xdr:colOff>
      <xdr:row>80</xdr:row>
      <xdr:rowOff>3149</xdr:rowOff>
    </xdr:from>
    <xdr:to>
      <xdr:col>12</xdr:col>
      <xdr:colOff>2662575</xdr:colOff>
      <xdr:row>80</xdr:row>
      <xdr:rowOff>568404</xdr:rowOff>
    </xdr:to>
    <xdr:pic>
      <xdr:nvPicPr>
        <xdr:cNvPr id="212" name="Picture 34">
          <a:extLst>
            <a:ext uri="{FF2B5EF4-FFF2-40B4-BE49-F238E27FC236}">
              <a16:creationId xmlns:a16="http://schemas.microsoft.com/office/drawing/2014/main" id="{C543A3AA-CD79-4F36-834A-C4682783E8A6}"/>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6343509" y="40955206"/>
          <a:ext cx="507123" cy="565255"/>
        </a:xfrm>
        <a:prstGeom prst="rect">
          <a:avLst/>
        </a:prstGeom>
        <a:ln>
          <a:noFill/>
        </a:ln>
      </xdr:spPr>
    </xdr:pic>
    <xdr:clientData/>
  </xdr:twoCellAnchor>
  <xdr:twoCellAnchor editAs="oneCell">
    <xdr:from>
      <xdr:col>12</xdr:col>
      <xdr:colOff>2155002</xdr:colOff>
      <xdr:row>84</xdr:row>
      <xdr:rowOff>7725</xdr:rowOff>
    </xdr:from>
    <xdr:to>
      <xdr:col>13</xdr:col>
      <xdr:colOff>34493</xdr:colOff>
      <xdr:row>85</xdr:row>
      <xdr:rowOff>41309</xdr:rowOff>
    </xdr:to>
    <xdr:pic>
      <xdr:nvPicPr>
        <xdr:cNvPr id="221" name="Picture 35">
          <a:extLst>
            <a:ext uri="{FF2B5EF4-FFF2-40B4-BE49-F238E27FC236}">
              <a16:creationId xmlns:a16="http://schemas.microsoft.com/office/drawing/2014/main" id="{309E6547-A77C-4E8F-8910-D1572DED49E6}"/>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6343059" y="43866268"/>
          <a:ext cx="557377" cy="556098"/>
        </a:xfrm>
        <a:prstGeom prst="rect">
          <a:avLst/>
        </a:prstGeom>
        <a:ln>
          <a:noFill/>
        </a:ln>
      </xdr:spPr>
    </xdr:pic>
    <xdr:clientData/>
  </xdr:twoCellAnchor>
  <xdr:twoCellAnchor editAs="oneCell">
    <xdr:from>
      <xdr:col>12</xdr:col>
      <xdr:colOff>2175321</xdr:colOff>
      <xdr:row>33</xdr:row>
      <xdr:rowOff>9153</xdr:rowOff>
    </xdr:from>
    <xdr:to>
      <xdr:col>13</xdr:col>
      <xdr:colOff>34492</xdr:colOff>
      <xdr:row>33</xdr:row>
      <xdr:rowOff>533773</xdr:rowOff>
    </xdr:to>
    <xdr:pic>
      <xdr:nvPicPr>
        <xdr:cNvPr id="117" name="Picture 48">
          <a:extLst>
            <a:ext uri="{FF2B5EF4-FFF2-40B4-BE49-F238E27FC236}">
              <a16:creationId xmlns:a16="http://schemas.microsoft.com/office/drawing/2014/main" id="{FE024B4A-57B4-48B5-99FF-4E27CBBCB94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6363378" y="15172953"/>
          <a:ext cx="537057" cy="524620"/>
        </a:xfrm>
        <a:prstGeom prst="rect">
          <a:avLst/>
        </a:prstGeom>
        <a:ln>
          <a:noFill/>
        </a:ln>
      </xdr:spPr>
    </xdr:pic>
    <xdr:clientData/>
  </xdr:twoCellAnchor>
  <xdr:twoCellAnchor editAs="oneCell">
    <xdr:from>
      <xdr:col>12</xdr:col>
      <xdr:colOff>1670417</xdr:colOff>
      <xdr:row>155</xdr:row>
      <xdr:rowOff>15240</xdr:rowOff>
    </xdr:from>
    <xdr:to>
      <xdr:col>12</xdr:col>
      <xdr:colOff>2205532</xdr:colOff>
      <xdr:row>156</xdr:row>
      <xdr:rowOff>41911</xdr:rowOff>
    </xdr:to>
    <xdr:pic>
      <xdr:nvPicPr>
        <xdr:cNvPr id="313" name="Picture 93">
          <a:extLst>
            <a:ext uri="{FF2B5EF4-FFF2-40B4-BE49-F238E27FC236}">
              <a16:creationId xmlns:a16="http://schemas.microsoft.com/office/drawing/2014/main" id="{5378B1D1-5469-4B7F-9B1A-10B7E06FFF87}"/>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5858474" y="80330040"/>
          <a:ext cx="535115" cy="549185"/>
        </a:xfrm>
        <a:prstGeom prst="rect">
          <a:avLst/>
        </a:prstGeom>
        <a:ln>
          <a:noFill/>
        </a:ln>
      </xdr:spPr>
    </xdr:pic>
    <xdr:clientData/>
  </xdr:twoCellAnchor>
  <xdr:twoCellAnchor editAs="oneCell">
    <xdr:from>
      <xdr:col>12</xdr:col>
      <xdr:colOff>1658326</xdr:colOff>
      <xdr:row>157</xdr:row>
      <xdr:rowOff>9257</xdr:rowOff>
    </xdr:from>
    <xdr:to>
      <xdr:col>12</xdr:col>
      <xdr:colOff>2168676</xdr:colOff>
      <xdr:row>157</xdr:row>
      <xdr:rowOff>491147</xdr:rowOff>
    </xdr:to>
    <xdr:pic>
      <xdr:nvPicPr>
        <xdr:cNvPr id="318" name="Picture 94">
          <a:extLst>
            <a:ext uri="{FF2B5EF4-FFF2-40B4-BE49-F238E27FC236}">
              <a16:creationId xmlns:a16="http://schemas.microsoft.com/office/drawing/2014/main" id="{35FE16AE-73D8-4DC7-BEDE-3D5082D8DDE1}"/>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5846383" y="81369086"/>
          <a:ext cx="510350" cy="481890"/>
        </a:xfrm>
        <a:prstGeom prst="rect">
          <a:avLst/>
        </a:prstGeom>
        <a:ln>
          <a:noFill/>
        </a:ln>
      </xdr:spPr>
    </xdr:pic>
    <xdr:clientData/>
  </xdr:twoCellAnchor>
  <xdr:twoCellAnchor editAs="oneCell">
    <xdr:from>
      <xdr:col>12</xdr:col>
      <xdr:colOff>1166175</xdr:colOff>
      <xdr:row>155</xdr:row>
      <xdr:rowOff>6613</xdr:rowOff>
    </xdr:from>
    <xdr:to>
      <xdr:col>12</xdr:col>
      <xdr:colOff>1673350</xdr:colOff>
      <xdr:row>156</xdr:row>
      <xdr:rowOff>42174</xdr:rowOff>
    </xdr:to>
    <xdr:pic>
      <xdr:nvPicPr>
        <xdr:cNvPr id="314" name="Picture 91">
          <a:extLst>
            <a:ext uri="{FF2B5EF4-FFF2-40B4-BE49-F238E27FC236}">
              <a16:creationId xmlns:a16="http://schemas.microsoft.com/office/drawing/2014/main" id="{8C27BDF4-569E-468C-B617-559B5F93A73E}"/>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354232" y="80321413"/>
          <a:ext cx="507175" cy="558075"/>
        </a:xfrm>
        <a:prstGeom prst="rect">
          <a:avLst/>
        </a:prstGeom>
        <a:ln>
          <a:noFill/>
        </a:ln>
      </xdr:spPr>
    </xdr:pic>
    <xdr:clientData/>
  </xdr:twoCellAnchor>
  <xdr:twoCellAnchor editAs="oneCell">
    <xdr:from>
      <xdr:col>12</xdr:col>
      <xdr:colOff>1159877</xdr:colOff>
      <xdr:row>155</xdr:row>
      <xdr:rowOff>516713</xdr:rowOff>
    </xdr:from>
    <xdr:to>
      <xdr:col>12</xdr:col>
      <xdr:colOff>1673402</xdr:colOff>
      <xdr:row>157</xdr:row>
      <xdr:rowOff>34748</xdr:rowOff>
    </xdr:to>
    <xdr:pic>
      <xdr:nvPicPr>
        <xdr:cNvPr id="317" name="Picture 92">
          <a:extLst>
            <a:ext uri="{FF2B5EF4-FFF2-40B4-BE49-F238E27FC236}">
              <a16:creationId xmlns:a16="http://schemas.microsoft.com/office/drawing/2014/main" id="{75ACF6D0-8D80-4CA0-BFD4-42E25F345889}"/>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5347934" y="80831513"/>
          <a:ext cx="513525" cy="563063"/>
        </a:xfrm>
        <a:prstGeom prst="rect">
          <a:avLst/>
        </a:prstGeom>
        <a:ln>
          <a:noFill/>
        </a:ln>
      </xdr:spPr>
    </xdr:pic>
    <xdr:clientData/>
  </xdr:twoCellAnchor>
  <xdr:twoCellAnchor editAs="oneCell">
    <xdr:from>
      <xdr:col>12</xdr:col>
      <xdr:colOff>2173443</xdr:colOff>
      <xdr:row>155</xdr:row>
      <xdr:rowOff>2645</xdr:rowOff>
    </xdr:from>
    <xdr:to>
      <xdr:col>13</xdr:col>
      <xdr:colOff>229</xdr:colOff>
      <xdr:row>156</xdr:row>
      <xdr:rowOff>41016</xdr:rowOff>
    </xdr:to>
    <xdr:pic>
      <xdr:nvPicPr>
        <xdr:cNvPr id="312" name="Picture 95">
          <a:extLst>
            <a:ext uri="{FF2B5EF4-FFF2-40B4-BE49-F238E27FC236}">
              <a16:creationId xmlns:a16="http://schemas.microsoft.com/office/drawing/2014/main" id="{CD312E65-D521-46C2-A474-0B70123BE7DA}"/>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6361500" y="80317445"/>
          <a:ext cx="504672" cy="560885"/>
        </a:xfrm>
        <a:prstGeom prst="rect">
          <a:avLst/>
        </a:prstGeom>
        <a:ln>
          <a:noFill/>
        </a:ln>
      </xdr:spPr>
    </xdr:pic>
    <xdr:clientData/>
  </xdr:twoCellAnchor>
  <xdr:twoCellAnchor editAs="oneCell">
    <xdr:from>
      <xdr:col>12</xdr:col>
      <xdr:colOff>2163682</xdr:colOff>
      <xdr:row>157</xdr:row>
      <xdr:rowOff>6769</xdr:rowOff>
    </xdr:from>
    <xdr:to>
      <xdr:col>12</xdr:col>
      <xdr:colOff>2666360</xdr:colOff>
      <xdr:row>157</xdr:row>
      <xdr:rowOff>491002</xdr:rowOff>
    </xdr:to>
    <xdr:pic>
      <xdr:nvPicPr>
        <xdr:cNvPr id="320" name="Picture 96">
          <a:extLst>
            <a:ext uri="{FF2B5EF4-FFF2-40B4-BE49-F238E27FC236}">
              <a16:creationId xmlns:a16="http://schemas.microsoft.com/office/drawing/2014/main" id="{6583F2EE-6A01-4C74-B827-1608B2FB60F8}"/>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26351739" y="81366598"/>
          <a:ext cx="502678" cy="484233"/>
        </a:xfrm>
        <a:prstGeom prst="rect">
          <a:avLst/>
        </a:prstGeom>
        <a:ln>
          <a:noFill/>
        </a:ln>
      </xdr:spPr>
    </xdr:pic>
    <xdr:clientData/>
  </xdr:twoCellAnchor>
  <xdr:oneCellAnchor>
    <xdr:from>
      <xdr:col>12</xdr:col>
      <xdr:colOff>667411</xdr:colOff>
      <xdr:row>165</xdr:row>
      <xdr:rowOff>7725</xdr:rowOff>
    </xdr:from>
    <xdr:ext cx="512890" cy="525590"/>
    <xdr:pic>
      <xdr:nvPicPr>
        <xdr:cNvPr id="326" name="Content Placeholder 4">
          <a:extLst>
            <a:ext uri="{FF2B5EF4-FFF2-40B4-BE49-F238E27FC236}">
              <a16:creationId xmlns:a16="http://schemas.microsoft.com/office/drawing/2014/main" id="{E6B61554-9F30-4549-84E9-C6C00ADCCA69}"/>
            </a:ext>
          </a:extLst>
        </xdr:cNvPr>
        <xdr:cNvPicPr>
          <a:picLocks noGrp="1"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4855468" y="86483839"/>
          <a:ext cx="512890" cy="525590"/>
        </a:xfrm>
        <a:prstGeom prst="rect">
          <a:avLst/>
        </a:prstGeom>
        <a:ln>
          <a:noFill/>
        </a:ln>
      </xdr:spPr>
    </xdr:pic>
    <xdr:clientData/>
  </xdr:oneCellAnchor>
  <xdr:oneCellAnchor>
    <xdr:from>
      <xdr:col>12</xdr:col>
      <xdr:colOff>1187607</xdr:colOff>
      <xdr:row>165</xdr:row>
      <xdr:rowOff>7222</xdr:rowOff>
    </xdr:from>
    <xdr:ext cx="496380" cy="506540"/>
    <xdr:pic>
      <xdr:nvPicPr>
        <xdr:cNvPr id="327" name="Picture 98">
          <a:extLst>
            <a:ext uri="{FF2B5EF4-FFF2-40B4-BE49-F238E27FC236}">
              <a16:creationId xmlns:a16="http://schemas.microsoft.com/office/drawing/2014/main" id="{8E6E01CF-7C19-4542-BACB-AFEE8218F5B3}"/>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5375664" y="86483336"/>
          <a:ext cx="496380" cy="506540"/>
        </a:xfrm>
        <a:prstGeom prst="rect">
          <a:avLst/>
        </a:prstGeom>
        <a:ln>
          <a:noFill/>
        </a:ln>
      </xdr:spPr>
    </xdr:pic>
    <xdr:clientData/>
  </xdr:oneCellAnchor>
  <xdr:oneCellAnchor>
    <xdr:from>
      <xdr:col>12</xdr:col>
      <xdr:colOff>1674070</xdr:colOff>
      <xdr:row>165</xdr:row>
      <xdr:rowOff>16217</xdr:rowOff>
    </xdr:from>
    <xdr:ext cx="512890" cy="492570"/>
    <xdr:pic>
      <xdr:nvPicPr>
        <xdr:cNvPr id="328" name="Picture 99">
          <a:extLst>
            <a:ext uri="{FF2B5EF4-FFF2-40B4-BE49-F238E27FC236}">
              <a16:creationId xmlns:a16="http://schemas.microsoft.com/office/drawing/2014/main" id="{B25B4191-FB2C-4C62-AD6D-79C011B0975F}"/>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5862127" y="86492331"/>
          <a:ext cx="512890" cy="492570"/>
        </a:xfrm>
        <a:prstGeom prst="rect">
          <a:avLst/>
        </a:prstGeom>
        <a:ln>
          <a:noFill/>
        </a:ln>
      </xdr:spPr>
    </xdr:pic>
    <xdr:clientData/>
  </xdr:oneCellAnchor>
  <xdr:oneCellAnchor>
    <xdr:from>
      <xdr:col>12</xdr:col>
      <xdr:colOff>2176886</xdr:colOff>
      <xdr:row>165</xdr:row>
      <xdr:rowOff>15555</xdr:rowOff>
    </xdr:from>
    <xdr:ext cx="505270" cy="487490"/>
    <xdr:pic>
      <xdr:nvPicPr>
        <xdr:cNvPr id="329" name="Picture 100">
          <a:extLst>
            <a:ext uri="{FF2B5EF4-FFF2-40B4-BE49-F238E27FC236}">
              <a16:creationId xmlns:a16="http://schemas.microsoft.com/office/drawing/2014/main" id="{8D094AAD-5D61-45D5-B006-434A9E841B7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6364943" y="86491669"/>
          <a:ext cx="505270" cy="487490"/>
        </a:xfrm>
        <a:prstGeom prst="rect">
          <a:avLst/>
        </a:prstGeom>
        <a:ln>
          <a:noFill/>
        </a:ln>
      </xdr:spPr>
    </xdr:pic>
    <xdr:clientData/>
  </xdr:oneCellAnchor>
  <xdr:twoCellAnchor editAs="oneCell">
    <xdr:from>
      <xdr:col>12</xdr:col>
      <xdr:colOff>2222500</xdr:colOff>
      <xdr:row>29</xdr:row>
      <xdr:rowOff>38100</xdr:rowOff>
    </xdr:from>
    <xdr:to>
      <xdr:col>13</xdr:col>
      <xdr:colOff>71563</xdr:colOff>
      <xdr:row>29</xdr:row>
      <xdr:rowOff>567956</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26410557" y="12861471"/>
          <a:ext cx="526949" cy="529856"/>
        </a:xfrm>
        <a:prstGeom prst="rect">
          <a:avLst/>
        </a:prstGeom>
        <a:ln>
          <a:noFill/>
        </a:ln>
      </xdr:spPr>
    </xdr:pic>
    <xdr:clientData/>
  </xdr:twoCellAnchor>
  <xdr:twoCellAnchor editAs="oneCell">
    <xdr:from>
      <xdr:col>12</xdr:col>
      <xdr:colOff>2222500</xdr:colOff>
      <xdr:row>32</xdr:row>
      <xdr:rowOff>25400</xdr:rowOff>
    </xdr:from>
    <xdr:to>
      <xdr:col>13</xdr:col>
      <xdr:colOff>72198</xdr:colOff>
      <xdr:row>33</xdr:row>
      <xdr:rowOff>41720</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26410557" y="14666686"/>
          <a:ext cx="527584" cy="538834"/>
        </a:xfrm>
        <a:prstGeom prst="rect">
          <a:avLst/>
        </a:prstGeom>
        <a:ln>
          <a:noFill/>
        </a:ln>
      </xdr:spPr>
    </xdr:pic>
    <xdr:clientData/>
  </xdr:twoCellAnchor>
  <xdr:twoCellAnchor editAs="oneCell">
    <xdr:from>
      <xdr:col>12</xdr:col>
      <xdr:colOff>2222500</xdr:colOff>
      <xdr:row>171</xdr:row>
      <xdr:rowOff>50800</xdr:rowOff>
    </xdr:from>
    <xdr:to>
      <xdr:col>13</xdr:col>
      <xdr:colOff>71563</xdr:colOff>
      <xdr:row>172</xdr:row>
      <xdr:rowOff>41725</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26410557" y="89085057"/>
          <a:ext cx="526949" cy="513439"/>
        </a:xfrm>
        <a:prstGeom prst="rect">
          <a:avLst/>
        </a:prstGeom>
        <a:ln>
          <a:noFill/>
        </a:ln>
      </xdr:spPr>
    </xdr:pic>
    <xdr:clientData/>
  </xdr:twoCellAnchor>
  <xdr:twoCellAnchor editAs="oneCell">
    <xdr:from>
      <xdr:col>12</xdr:col>
      <xdr:colOff>2197100</xdr:colOff>
      <xdr:row>145</xdr:row>
      <xdr:rowOff>38100</xdr:rowOff>
    </xdr:from>
    <xdr:to>
      <xdr:col>13</xdr:col>
      <xdr:colOff>34098</xdr:colOff>
      <xdr:row>145</xdr:row>
      <xdr:rowOff>536564</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6385157" y="74746757"/>
          <a:ext cx="514884" cy="498464"/>
        </a:xfrm>
        <a:prstGeom prst="rect">
          <a:avLst/>
        </a:prstGeom>
        <a:ln>
          <a:noFill/>
        </a:ln>
      </xdr:spPr>
    </xdr:pic>
    <xdr:clientData/>
  </xdr:twoCellAnchor>
  <xdr:twoCellAnchor editAs="oneCell">
    <xdr:from>
      <xdr:col>12</xdr:col>
      <xdr:colOff>2225040</xdr:colOff>
      <xdr:row>132</xdr:row>
      <xdr:rowOff>10160</xdr:rowOff>
    </xdr:from>
    <xdr:to>
      <xdr:col>13</xdr:col>
      <xdr:colOff>72833</xdr:colOff>
      <xdr:row>133</xdr:row>
      <xdr:rowOff>41082</xdr:rowOff>
    </xdr:to>
    <xdr:pic>
      <xdr:nvPicPr>
        <xdr:cNvPr id="15" name="Picture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6413097" y="68535731"/>
          <a:ext cx="525679" cy="553437"/>
        </a:xfrm>
        <a:prstGeom prst="rect">
          <a:avLst/>
        </a:prstGeom>
        <a:ln>
          <a:noFill/>
        </a:ln>
      </xdr:spPr>
    </xdr:pic>
    <xdr:clientData/>
  </xdr:twoCellAnchor>
  <xdr:twoCellAnchor editAs="oneCell">
    <xdr:from>
      <xdr:col>12</xdr:col>
      <xdr:colOff>2212340</xdr:colOff>
      <xdr:row>110</xdr:row>
      <xdr:rowOff>38100</xdr:rowOff>
    </xdr:from>
    <xdr:to>
      <xdr:col>13</xdr:col>
      <xdr:colOff>37908</xdr:colOff>
      <xdr:row>111</xdr:row>
      <xdr:rowOff>41718</xdr:rowOff>
    </xdr:to>
    <xdr:pic>
      <xdr:nvPicPr>
        <xdr:cNvPr id="17" name="Picture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26400397" y="58069843"/>
          <a:ext cx="503454" cy="526132"/>
        </a:xfrm>
        <a:prstGeom prst="rect">
          <a:avLst/>
        </a:prstGeom>
        <a:ln>
          <a:noFill/>
        </a:ln>
      </xdr:spPr>
    </xdr:pic>
    <xdr:clientData/>
  </xdr:twoCellAnchor>
  <xdr:twoCellAnchor editAs="oneCell">
    <xdr:from>
      <xdr:col>12</xdr:col>
      <xdr:colOff>2209800</xdr:colOff>
      <xdr:row>114</xdr:row>
      <xdr:rowOff>53340</xdr:rowOff>
    </xdr:from>
    <xdr:to>
      <xdr:col>13</xdr:col>
      <xdr:colOff>33463</xdr:colOff>
      <xdr:row>114</xdr:row>
      <xdr:rowOff>568047</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6397857" y="60643226"/>
          <a:ext cx="501549" cy="514707"/>
        </a:xfrm>
        <a:prstGeom prst="rect">
          <a:avLst/>
        </a:prstGeom>
        <a:ln>
          <a:noFill/>
        </a:ln>
      </xdr:spPr>
    </xdr:pic>
    <xdr:clientData/>
  </xdr:twoCellAnchor>
  <xdr:twoCellAnchor editAs="oneCell">
    <xdr:from>
      <xdr:col>12</xdr:col>
      <xdr:colOff>2194560</xdr:colOff>
      <xdr:row>115</xdr:row>
      <xdr:rowOff>27940</xdr:rowOff>
    </xdr:from>
    <xdr:to>
      <xdr:col>13</xdr:col>
      <xdr:colOff>33463</xdr:colOff>
      <xdr:row>115</xdr:row>
      <xdr:rowOff>563601</xdr:rowOff>
    </xdr:to>
    <xdr:pic>
      <xdr:nvPicPr>
        <xdr:cNvPr id="19" name="Picture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6382617" y="61227426"/>
          <a:ext cx="516789" cy="535661"/>
        </a:xfrm>
        <a:prstGeom prst="rect">
          <a:avLst/>
        </a:prstGeom>
        <a:ln>
          <a:noFill/>
        </a:ln>
      </xdr:spPr>
    </xdr:pic>
    <xdr:clientData/>
  </xdr:twoCellAnchor>
  <xdr:twoCellAnchor editAs="oneCell">
    <xdr:from>
      <xdr:col>12</xdr:col>
      <xdr:colOff>2197100</xdr:colOff>
      <xdr:row>116</xdr:row>
      <xdr:rowOff>17780</xdr:rowOff>
    </xdr:from>
    <xdr:to>
      <xdr:col>13</xdr:col>
      <xdr:colOff>33463</xdr:colOff>
      <xdr:row>116</xdr:row>
      <xdr:rowOff>566769</xdr:rowOff>
    </xdr:to>
    <xdr:pic>
      <xdr:nvPicPr>
        <xdr:cNvPr id="20" name="Picture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6385157" y="61892180"/>
          <a:ext cx="514249" cy="548989"/>
        </a:xfrm>
        <a:prstGeom prst="rect">
          <a:avLst/>
        </a:prstGeom>
        <a:ln>
          <a:noFill/>
        </a:ln>
      </xdr:spPr>
    </xdr:pic>
    <xdr:clientData/>
  </xdr:twoCellAnchor>
  <xdr:twoCellAnchor editAs="oneCell">
    <xdr:from>
      <xdr:col>12</xdr:col>
      <xdr:colOff>2219960</xdr:colOff>
      <xdr:row>93</xdr:row>
      <xdr:rowOff>2540</xdr:rowOff>
    </xdr:from>
    <xdr:to>
      <xdr:col>13</xdr:col>
      <xdr:colOff>71563</xdr:colOff>
      <xdr:row>94</xdr:row>
      <xdr:rowOff>33464</xdr:rowOff>
    </xdr:to>
    <xdr:pic>
      <xdr:nvPicPr>
        <xdr:cNvPr id="34" name="Picture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6408017" y="48313340"/>
          <a:ext cx="529489" cy="499010"/>
        </a:xfrm>
        <a:prstGeom prst="rect">
          <a:avLst/>
        </a:prstGeom>
        <a:ln>
          <a:noFill/>
        </a:ln>
      </xdr:spPr>
    </xdr:pic>
    <xdr:clientData/>
  </xdr:twoCellAnchor>
  <xdr:twoCellAnchor editAs="oneCell">
    <xdr:from>
      <xdr:col>12</xdr:col>
      <xdr:colOff>1623060</xdr:colOff>
      <xdr:row>67</xdr:row>
      <xdr:rowOff>12700</xdr:rowOff>
    </xdr:from>
    <xdr:to>
      <xdr:col>12</xdr:col>
      <xdr:colOff>2130870</xdr:colOff>
      <xdr:row>68</xdr:row>
      <xdr:rowOff>41084</xdr:rowOff>
    </xdr:to>
    <xdr:pic>
      <xdr:nvPicPr>
        <xdr:cNvPr id="40" name="Picture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811117" y="33780186"/>
          <a:ext cx="507810" cy="550898"/>
        </a:xfrm>
        <a:prstGeom prst="rect">
          <a:avLst/>
        </a:prstGeom>
        <a:ln>
          <a:noFill/>
        </a:ln>
      </xdr:spPr>
    </xdr:pic>
    <xdr:clientData/>
  </xdr:twoCellAnchor>
  <xdr:twoCellAnchor editAs="oneCell">
    <xdr:from>
      <xdr:col>12</xdr:col>
      <xdr:colOff>2247900</xdr:colOff>
      <xdr:row>55</xdr:row>
      <xdr:rowOff>35560</xdr:rowOff>
    </xdr:from>
    <xdr:to>
      <xdr:col>13</xdr:col>
      <xdr:colOff>73468</xdr:colOff>
      <xdr:row>55</xdr:row>
      <xdr:rowOff>564237</xdr:rowOff>
    </xdr:to>
    <xdr:pic>
      <xdr:nvPicPr>
        <xdr:cNvPr id="42" name="Picture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26435957" y="27434903"/>
          <a:ext cx="503454" cy="528677"/>
        </a:xfrm>
        <a:prstGeom prst="rect">
          <a:avLst/>
        </a:prstGeom>
        <a:ln>
          <a:noFill/>
        </a:ln>
      </xdr:spPr>
    </xdr:pic>
    <xdr:clientData/>
  </xdr:twoCellAnchor>
  <xdr:twoCellAnchor editAs="oneCell">
    <xdr:from>
      <xdr:col>12</xdr:col>
      <xdr:colOff>2247900</xdr:colOff>
      <xdr:row>40</xdr:row>
      <xdr:rowOff>38100</xdr:rowOff>
    </xdr:from>
    <xdr:to>
      <xdr:col>13</xdr:col>
      <xdr:colOff>73468</xdr:colOff>
      <xdr:row>41</xdr:row>
      <xdr:rowOff>42358</xdr:rowOff>
    </xdr:to>
    <xdr:pic>
      <xdr:nvPicPr>
        <xdr:cNvPr id="43" name="Picture 42">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26435957" y="19098986"/>
          <a:ext cx="503454" cy="526772"/>
        </a:xfrm>
        <a:prstGeom prst="rect">
          <a:avLst/>
        </a:prstGeom>
        <a:ln>
          <a:noFill/>
        </a:ln>
      </xdr:spPr>
    </xdr:pic>
    <xdr:clientData/>
  </xdr:twoCellAnchor>
  <xdr:twoCellAnchor editAs="oneCell">
    <xdr:from>
      <xdr:col>12</xdr:col>
      <xdr:colOff>2247900</xdr:colOff>
      <xdr:row>34</xdr:row>
      <xdr:rowOff>25400</xdr:rowOff>
    </xdr:from>
    <xdr:to>
      <xdr:col>13</xdr:col>
      <xdr:colOff>73468</xdr:colOff>
      <xdr:row>35</xdr:row>
      <xdr:rowOff>42354</xdr:rowOff>
    </xdr:to>
    <xdr:pic>
      <xdr:nvPicPr>
        <xdr:cNvPr id="44" name="Picture 43">
          <a:extLst>
            <a:ext uri="{FF2B5EF4-FFF2-40B4-BE49-F238E27FC236}">
              <a16:creationId xmlns:a16="http://schemas.microsoft.com/office/drawing/2014/main" id="{00000000-0008-0000-0300-00002C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26435957" y="16070943"/>
          <a:ext cx="503454" cy="539468"/>
        </a:xfrm>
        <a:prstGeom prst="rect">
          <a:avLst/>
        </a:prstGeom>
        <a:ln>
          <a:noFill/>
        </a:ln>
      </xdr:spPr>
    </xdr:pic>
    <xdr:clientData/>
  </xdr:twoCellAnchor>
  <xdr:twoCellAnchor editAs="oneCell">
    <xdr:from>
      <xdr:col>12</xdr:col>
      <xdr:colOff>2222500</xdr:colOff>
      <xdr:row>36</xdr:row>
      <xdr:rowOff>38100</xdr:rowOff>
    </xdr:from>
    <xdr:to>
      <xdr:col>13</xdr:col>
      <xdr:colOff>71563</xdr:colOff>
      <xdr:row>37</xdr:row>
      <xdr:rowOff>42355</xdr:rowOff>
    </xdr:to>
    <xdr:pic>
      <xdr:nvPicPr>
        <xdr:cNvPr id="45" name="Picture 44">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26410557" y="17128671"/>
          <a:ext cx="526949" cy="526770"/>
        </a:xfrm>
        <a:prstGeom prst="rect">
          <a:avLst/>
        </a:prstGeom>
        <a:ln>
          <a:noFill/>
        </a:ln>
      </xdr:spPr>
    </xdr:pic>
    <xdr:clientData/>
  </xdr:twoCellAnchor>
  <xdr:twoCellAnchor editAs="oneCell">
    <xdr:from>
      <xdr:col>12</xdr:col>
      <xdr:colOff>1816100</xdr:colOff>
      <xdr:row>33</xdr:row>
      <xdr:rowOff>22860</xdr:rowOff>
    </xdr:from>
    <xdr:to>
      <xdr:col>12</xdr:col>
      <xdr:colOff>2323910</xdr:colOff>
      <xdr:row>33</xdr:row>
      <xdr:rowOff>534664</xdr:rowOff>
    </xdr:to>
    <xdr:pic>
      <xdr:nvPicPr>
        <xdr:cNvPr id="48" name="Picture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6004157" y="15186660"/>
          <a:ext cx="507810" cy="511804"/>
        </a:xfrm>
        <a:prstGeom prst="rect">
          <a:avLst/>
        </a:prstGeom>
        <a:ln>
          <a:noFill/>
        </a:ln>
      </xdr:spPr>
    </xdr:pic>
    <xdr:clientData/>
  </xdr:twoCellAnchor>
  <xdr:twoCellAnchor editAs="oneCell">
    <xdr:from>
      <xdr:col>12</xdr:col>
      <xdr:colOff>1295400</xdr:colOff>
      <xdr:row>53</xdr:row>
      <xdr:rowOff>27940</xdr:rowOff>
    </xdr:from>
    <xdr:to>
      <xdr:col>12</xdr:col>
      <xdr:colOff>1824165</xdr:colOff>
      <xdr:row>54</xdr:row>
      <xdr:rowOff>41718</xdr:rowOff>
    </xdr:to>
    <xdr:pic>
      <xdr:nvPicPr>
        <xdr:cNvPr id="50" name="Picture 49">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25483457" y="26382254"/>
          <a:ext cx="528765" cy="536293"/>
        </a:xfrm>
        <a:prstGeom prst="rect">
          <a:avLst/>
        </a:prstGeom>
        <a:ln>
          <a:noFill/>
        </a:ln>
      </xdr:spPr>
    </xdr:pic>
    <xdr:clientData/>
  </xdr:twoCellAnchor>
  <xdr:twoCellAnchor editAs="oneCell">
    <xdr:from>
      <xdr:col>12</xdr:col>
      <xdr:colOff>1709420</xdr:colOff>
      <xdr:row>53</xdr:row>
      <xdr:rowOff>21590</xdr:rowOff>
    </xdr:from>
    <xdr:to>
      <xdr:col>12</xdr:col>
      <xdr:colOff>2244535</xdr:colOff>
      <xdr:row>54</xdr:row>
      <xdr:rowOff>42353</xdr:rowOff>
    </xdr:to>
    <xdr:pic>
      <xdr:nvPicPr>
        <xdr:cNvPr id="51" name="Picture 50">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5897477" y="26375904"/>
          <a:ext cx="535115" cy="543278"/>
        </a:xfrm>
        <a:prstGeom prst="rect">
          <a:avLst/>
        </a:prstGeom>
        <a:ln>
          <a:noFill/>
        </a:ln>
      </xdr:spPr>
    </xdr:pic>
    <xdr:clientData/>
  </xdr:twoCellAnchor>
  <xdr:twoCellAnchor editAs="oneCell">
    <xdr:from>
      <xdr:col>12</xdr:col>
      <xdr:colOff>2207260</xdr:colOff>
      <xdr:row>53</xdr:row>
      <xdr:rowOff>15240</xdr:rowOff>
    </xdr:from>
    <xdr:to>
      <xdr:col>13</xdr:col>
      <xdr:colOff>34098</xdr:colOff>
      <xdr:row>54</xdr:row>
      <xdr:rowOff>42353</xdr:rowOff>
    </xdr:to>
    <xdr:pic>
      <xdr:nvPicPr>
        <xdr:cNvPr id="52" name="Picture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26395317" y="26369554"/>
          <a:ext cx="504724" cy="549628"/>
        </a:xfrm>
        <a:prstGeom prst="rect">
          <a:avLst/>
        </a:prstGeom>
        <a:ln>
          <a:noFill/>
        </a:ln>
      </xdr:spPr>
    </xdr:pic>
    <xdr:clientData/>
  </xdr:twoCellAnchor>
  <xdr:twoCellAnchor editAs="oneCell">
    <xdr:from>
      <xdr:col>12</xdr:col>
      <xdr:colOff>1196340</xdr:colOff>
      <xdr:row>86</xdr:row>
      <xdr:rowOff>0</xdr:rowOff>
    </xdr:from>
    <xdr:to>
      <xdr:col>12</xdr:col>
      <xdr:colOff>1710500</xdr:colOff>
      <xdr:row>86</xdr:row>
      <xdr:rowOff>528864</xdr:rowOff>
    </xdr:to>
    <xdr:pic>
      <xdr:nvPicPr>
        <xdr:cNvPr id="53" name="Picture 52">
          <a:extLst>
            <a:ext uri="{FF2B5EF4-FFF2-40B4-BE49-F238E27FC236}">
              <a16:creationId xmlns:a16="http://schemas.microsoft.com/office/drawing/2014/main" id="{00000000-0008-0000-0300-000035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5384397" y="45077743"/>
          <a:ext cx="514160" cy="528864"/>
        </a:xfrm>
        <a:prstGeom prst="rect">
          <a:avLst/>
        </a:prstGeom>
        <a:ln>
          <a:noFill/>
        </a:ln>
      </xdr:spPr>
    </xdr:pic>
    <xdr:clientData/>
  </xdr:twoCellAnchor>
  <xdr:twoCellAnchor editAs="oneCell">
    <xdr:from>
      <xdr:col>12</xdr:col>
      <xdr:colOff>1617980</xdr:colOff>
      <xdr:row>86</xdr:row>
      <xdr:rowOff>2540</xdr:rowOff>
    </xdr:from>
    <xdr:to>
      <xdr:col>12</xdr:col>
      <xdr:colOff>2129600</xdr:colOff>
      <xdr:row>86</xdr:row>
      <xdr:rowOff>530134</xdr:rowOff>
    </xdr:to>
    <xdr:pic>
      <xdr:nvPicPr>
        <xdr:cNvPr id="54" name="Picture 53">
          <a:extLst>
            <a:ext uri="{FF2B5EF4-FFF2-40B4-BE49-F238E27FC236}">
              <a16:creationId xmlns:a16="http://schemas.microsoft.com/office/drawing/2014/main" id="{00000000-0008-0000-0300-000036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25806037" y="45080283"/>
          <a:ext cx="511620" cy="527594"/>
        </a:xfrm>
        <a:prstGeom prst="rect">
          <a:avLst/>
        </a:prstGeom>
        <a:ln>
          <a:noFill/>
        </a:ln>
      </xdr:spPr>
    </xdr:pic>
    <xdr:clientData/>
  </xdr:twoCellAnchor>
  <xdr:twoCellAnchor editAs="oneCell">
    <xdr:from>
      <xdr:col>12</xdr:col>
      <xdr:colOff>2174240</xdr:colOff>
      <xdr:row>85</xdr:row>
      <xdr:rowOff>679269</xdr:rowOff>
    </xdr:from>
    <xdr:to>
      <xdr:col>13</xdr:col>
      <xdr:colOff>1078</xdr:colOff>
      <xdr:row>86</xdr:row>
      <xdr:rowOff>537762</xdr:rowOff>
    </xdr:to>
    <xdr:pic>
      <xdr:nvPicPr>
        <xdr:cNvPr id="55" name="Picture 5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6362297" y="45060326"/>
          <a:ext cx="504724" cy="555179"/>
        </a:xfrm>
        <a:prstGeom prst="rect">
          <a:avLst/>
        </a:prstGeom>
        <a:ln>
          <a:noFill/>
        </a:ln>
      </xdr:spPr>
    </xdr:pic>
    <xdr:clientData/>
  </xdr:twoCellAnchor>
  <xdr:twoCellAnchor editAs="oneCell">
    <xdr:from>
      <xdr:col>12</xdr:col>
      <xdr:colOff>1231900</xdr:colOff>
      <xdr:row>98</xdr:row>
      <xdr:rowOff>40640</xdr:rowOff>
    </xdr:from>
    <xdr:to>
      <xdr:col>12</xdr:col>
      <xdr:colOff>1747965</xdr:colOff>
      <xdr:row>99</xdr:row>
      <xdr:rowOff>42360</xdr:rowOff>
    </xdr:to>
    <xdr:pic>
      <xdr:nvPicPr>
        <xdr:cNvPr id="56" name="Content Placeholder 4">
          <a:extLst>
            <a:ext uri="{FF2B5EF4-FFF2-40B4-BE49-F238E27FC236}">
              <a16:creationId xmlns:a16="http://schemas.microsoft.com/office/drawing/2014/main" id="{00000000-0008-0000-0300-000038000000}"/>
            </a:ext>
          </a:extLst>
        </xdr:cNvPr>
        <xdr:cNvPicPr>
          <a:picLocks noGrp="1"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25419957" y="50909583"/>
          <a:ext cx="516065" cy="524234"/>
        </a:xfrm>
        <a:prstGeom prst="rect">
          <a:avLst/>
        </a:prstGeom>
        <a:ln>
          <a:noFill/>
        </a:ln>
      </xdr:spPr>
    </xdr:pic>
    <xdr:clientData/>
  </xdr:twoCellAnchor>
  <xdr:twoCellAnchor editAs="oneCell">
    <xdr:from>
      <xdr:col>12</xdr:col>
      <xdr:colOff>1711960</xdr:colOff>
      <xdr:row>98</xdr:row>
      <xdr:rowOff>27940</xdr:rowOff>
    </xdr:from>
    <xdr:to>
      <xdr:col>12</xdr:col>
      <xdr:colOff>2243265</xdr:colOff>
      <xdr:row>99</xdr:row>
      <xdr:rowOff>41090</xdr:rowOff>
    </xdr:to>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5900017" y="50896883"/>
          <a:ext cx="531305" cy="535664"/>
        </a:xfrm>
        <a:prstGeom prst="rect">
          <a:avLst/>
        </a:prstGeom>
        <a:ln>
          <a:noFill/>
        </a:ln>
      </xdr:spPr>
    </xdr:pic>
    <xdr:clientData/>
  </xdr:twoCellAnchor>
  <xdr:twoCellAnchor editAs="oneCell">
    <xdr:from>
      <xdr:col>12</xdr:col>
      <xdr:colOff>2235200</xdr:colOff>
      <xdr:row>98</xdr:row>
      <xdr:rowOff>35560</xdr:rowOff>
    </xdr:from>
    <xdr:to>
      <xdr:col>13</xdr:col>
      <xdr:colOff>71563</xdr:colOff>
      <xdr:row>99</xdr:row>
      <xdr:rowOff>41090</xdr:rowOff>
    </xdr:to>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26423257" y="50904503"/>
          <a:ext cx="514249" cy="528044"/>
        </a:xfrm>
        <a:prstGeom prst="rect">
          <a:avLst/>
        </a:prstGeom>
        <a:ln>
          <a:noFill/>
        </a:ln>
      </xdr:spPr>
    </xdr:pic>
    <xdr:clientData/>
  </xdr:twoCellAnchor>
  <xdr:twoCellAnchor editAs="oneCell">
    <xdr:from>
      <xdr:col>12</xdr:col>
      <xdr:colOff>1257300</xdr:colOff>
      <xdr:row>99</xdr:row>
      <xdr:rowOff>12700</xdr:rowOff>
    </xdr:from>
    <xdr:to>
      <xdr:col>12</xdr:col>
      <xdr:colOff>1787335</xdr:colOff>
      <xdr:row>100</xdr:row>
      <xdr:rowOff>41717</xdr:rowOff>
    </xdr:to>
    <xdr:pic>
      <xdr:nvPicPr>
        <xdr:cNvPr id="59" name="Content Placeholder 4">
          <a:extLst>
            <a:ext uri="{FF2B5EF4-FFF2-40B4-BE49-F238E27FC236}">
              <a16:creationId xmlns:a16="http://schemas.microsoft.com/office/drawing/2014/main" id="{00000000-0008-0000-0300-00003B000000}"/>
            </a:ext>
          </a:extLst>
        </xdr:cNvPr>
        <xdr:cNvPicPr>
          <a:picLocks noGrp="1"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25445357" y="51404157"/>
          <a:ext cx="530035" cy="551531"/>
        </a:xfrm>
        <a:prstGeom prst="rect">
          <a:avLst/>
        </a:prstGeom>
        <a:ln>
          <a:noFill/>
        </a:ln>
      </xdr:spPr>
    </xdr:pic>
    <xdr:clientData/>
  </xdr:twoCellAnchor>
  <xdr:twoCellAnchor editAs="oneCell">
    <xdr:from>
      <xdr:col>12</xdr:col>
      <xdr:colOff>1270000</xdr:colOff>
      <xdr:row>106</xdr:row>
      <xdr:rowOff>0</xdr:rowOff>
    </xdr:from>
    <xdr:to>
      <xdr:col>12</xdr:col>
      <xdr:colOff>1787335</xdr:colOff>
      <xdr:row>106</xdr:row>
      <xdr:rowOff>529763</xdr:rowOff>
    </xdr:to>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5458057" y="55353857"/>
          <a:ext cx="517335" cy="529763"/>
        </a:xfrm>
        <a:prstGeom prst="rect">
          <a:avLst/>
        </a:prstGeom>
        <a:ln>
          <a:noFill/>
        </a:ln>
      </xdr:spPr>
    </xdr:pic>
    <xdr:clientData/>
  </xdr:twoCellAnchor>
  <xdr:twoCellAnchor editAs="oneCell">
    <xdr:from>
      <xdr:col>12</xdr:col>
      <xdr:colOff>1739900</xdr:colOff>
      <xdr:row>103</xdr:row>
      <xdr:rowOff>165100</xdr:rowOff>
    </xdr:from>
    <xdr:to>
      <xdr:col>12</xdr:col>
      <xdr:colOff>2245170</xdr:colOff>
      <xdr:row>104</xdr:row>
      <xdr:rowOff>289282</xdr:rowOff>
    </xdr:to>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5927957" y="53124100"/>
          <a:ext cx="505270" cy="516068"/>
        </a:xfrm>
        <a:prstGeom prst="rect">
          <a:avLst/>
        </a:prstGeom>
        <a:ln>
          <a:noFill/>
        </a:ln>
      </xdr:spPr>
    </xdr:pic>
    <xdr:clientData/>
  </xdr:twoCellAnchor>
  <xdr:twoCellAnchor editAs="oneCell">
    <xdr:from>
      <xdr:col>12</xdr:col>
      <xdr:colOff>2270760</xdr:colOff>
      <xdr:row>103</xdr:row>
      <xdr:rowOff>154940</xdr:rowOff>
    </xdr:from>
    <xdr:to>
      <xdr:col>13</xdr:col>
      <xdr:colOff>109663</xdr:colOff>
      <xdr:row>104</xdr:row>
      <xdr:rowOff>289282</xdr:rowOff>
    </xdr:to>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6458817" y="53113940"/>
          <a:ext cx="516789" cy="526228"/>
        </a:xfrm>
        <a:prstGeom prst="rect">
          <a:avLst/>
        </a:prstGeom>
        <a:ln>
          <a:noFill/>
        </a:ln>
      </xdr:spPr>
    </xdr:pic>
    <xdr:clientData/>
  </xdr:twoCellAnchor>
  <xdr:twoCellAnchor editAs="oneCell">
    <xdr:from>
      <xdr:col>12</xdr:col>
      <xdr:colOff>1257300</xdr:colOff>
      <xdr:row>107</xdr:row>
      <xdr:rowOff>101600</xdr:rowOff>
    </xdr:from>
    <xdr:to>
      <xdr:col>12</xdr:col>
      <xdr:colOff>1787335</xdr:colOff>
      <xdr:row>107</xdr:row>
      <xdr:rowOff>611499</xdr:rowOff>
    </xdr:to>
    <xdr:pic>
      <xdr:nvPicPr>
        <xdr:cNvPr id="68" name="Content Placeholder 4">
          <a:extLst>
            <a:ext uri="{FF2B5EF4-FFF2-40B4-BE49-F238E27FC236}">
              <a16:creationId xmlns:a16="http://schemas.microsoft.com/office/drawing/2014/main" id="{00000000-0008-0000-0300-000044000000}"/>
            </a:ext>
          </a:extLst>
        </xdr:cNvPr>
        <xdr:cNvPicPr>
          <a:picLocks noGrp="1"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445357" y="56075943"/>
          <a:ext cx="530035" cy="509899"/>
        </a:xfrm>
        <a:prstGeom prst="rect">
          <a:avLst/>
        </a:prstGeom>
        <a:ln>
          <a:noFill/>
        </a:ln>
      </xdr:spPr>
    </xdr:pic>
    <xdr:clientData/>
  </xdr:twoCellAnchor>
  <xdr:twoCellAnchor editAs="oneCell">
    <xdr:from>
      <xdr:col>12</xdr:col>
      <xdr:colOff>1793240</xdr:colOff>
      <xdr:row>107</xdr:row>
      <xdr:rowOff>22860</xdr:rowOff>
    </xdr:from>
    <xdr:to>
      <xdr:col>12</xdr:col>
      <xdr:colOff>2319465</xdr:colOff>
      <xdr:row>107</xdr:row>
      <xdr:rowOff>567049</xdr:rowOff>
    </xdr:to>
    <xdr:pic>
      <xdr:nvPicPr>
        <xdr:cNvPr id="69" name="Picture 68">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5981297" y="55997203"/>
          <a:ext cx="526225" cy="544189"/>
        </a:xfrm>
        <a:prstGeom prst="rect">
          <a:avLst/>
        </a:prstGeom>
        <a:ln>
          <a:noFill/>
        </a:ln>
      </xdr:spPr>
    </xdr:pic>
    <xdr:clientData/>
  </xdr:twoCellAnchor>
  <xdr:twoCellAnchor editAs="oneCell">
    <xdr:from>
      <xdr:col>12</xdr:col>
      <xdr:colOff>2235200</xdr:colOff>
      <xdr:row>107</xdr:row>
      <xdr:rowOff>63500</xdr:rowOff>
    </xdr:from>
    <xdr:to>
      <xdr:col>13</xdr:col>
      <xdr:colOff>72198</xdr:colOff>
      <xdr:row>107</xdr:row>
      <xdr:rowOff>573399</xdr:rowOff>
    </xdr:to>
    <xdr:pic>
      <xdr:nvPicPr>
        <xdr:cNvPr id="70" name="Picture 69">
          <a:extLst>
            <a:ext uri="{FF2B5EF4-FFF2-40B4-BE49-F238E27FC236}">
              <a16:creationId xmlns:a16="http://schemas.microsoft.com/office/drawing/2014/main" id="{00000000-0008-0000-0300-00004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6423257" y="56037843"/>
          <a:ext cx="514884" cy="509899"/>
        </a:xfrm>
        <a:prstGeom prst="rect">
          <a:avLst/>
        </a:prstGeom>
        <a:ln>
          <a:noFill/>
        </a:ln>
      </xdr:spPr>
    </xdr:pic>
    <xdr:clientData/>
  </xdr:twoCellAnchor>
  <xdr:twoCellAnchor editAs="oneCell">
    <xdr:from>
      <xdr:col>12</xdr:col>
      <xdr:colOff>1216660</xdr:colOff>
      <xdr:row>109</xdr:row>
      <xdr:rowOff>27940</xdr:rowOff>
    </xdr:from>
    <xdr:to>
      <xdr:col>12</xdr:col>
      <xdr:colOff>1749235</xdr:colOff>
      <xdr:row>110</xdr:row>
      <xdr:rowOff>42353</xdr:rowOff>
    </xdr:to>
    <xdr:pic>
      <xdr:nvPicPr>
        <xdr:cNvPr id="72" name="Picture 71">
          <a:extLst>
            <a:ext uri="{FF2B5EF4-FFF2-40B4-BE49-F238E27FC236}">
              <a16:creationId xmlns:a16="http://schemas.microsoft.com/office/drawing/2014/main" id="{00000000-0008-0000-0300-000048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25404717" y="57537169"/>
          <a:ext cx="532575" cy="536928"/>
        </a:xfrm>
        <a:prstGeom prst="rect">
          <a:avLst/>
        </a:prstGeom>
        <a:ln>
          <a:noFill/>
        </a:ln>
      </xdr:spPr>
    </xdr:pic>
    <xdr:clientData/>
  </xdr:twoCellAnchor>
  <xdr:twoCellAnchor editAs="oneCell">
    <xdr:from>
      <xdr:col>12</xdr:col>
      <xdr:colOff>1701800</xdr:colOff>
      <xdr:row>109</xdr:row>
      <xdr:rowOff>15240</xdr:rowOff>
    </xdr:from>
    <xdr:to>
      <xdr:col>12</xdr:col>
      <xdr:colOff>2207070</xdr:colOff>
      <xdr:row>110</xdr:row>
      <xdr:rowOff>41083</xdr:rowOff>
    </xdr:to>
    <xdr:pic>
      <xdr:nvPicPr>
        <xdr:cNvPr id="73" name="Picture 72">
          <a:extLst>
            <a:ext uri="{FF2B5EF4-FFF2-40B4-BE49-F238E27FC236}">
              <a16:creationId xmlns:a16="http://schemas.microsoft.com/office/drawing/2014/main" id="{00000000-0008-0000-0300-000049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25889857" y="57524469"/>
          <a:ext cx="505270" cy="548358"/>
        </a:xfrm>
        <a:prstGeom prst="rect">
          <a:avLst/>
        </a:prstGeom>
        <a:ln>
          <a:noFill/>
        </a:ln>
      </xdr:spPr>
    </xdr:pic>
    <xdr:clientData/>
  </xdr:twoCellAnchor>
  <xdr:twoCellAnchor editAs="oneCell">
    <xdr:from>
      <xdr:col>12</xdr:col>
      <xdr:colOff>2283460</xdr:colOff>
      <xdr:row>109</xdr:row>
      <xdr:rowOff>12700</xdr:rowOff>
    </xdr:from>
    <xdr:to>
      <xdr:col>13</xdr:col>
      <xdr:colOff>111568</xdr:colOff>
      <xdr:row>110</xdr:row>
      <xdr:rowOff>42353</xdr:rowOff>
    </xdr:to>
    <xdr:pic>
      <xdr:nvPicPr>
        <xdr:cNvPr id="74" name="Picture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471517" y="57521929"/>
          <a:ext cx="505994" cy="552168"/>
        </a:xfrm>
        <a:prstGeom prst="rect">
          <a:avLst/>
        </a:prstGeom>
        <a:ln>
          <a:noFill/>
        </a:ln>
      </xdr:spPr>
    </xdr:pic>
    <xdr:clientData/>
  </xdr:twoCellAnchor>
  <xdr:twoCellAnchor editAs="oneCell">
    <xdr:from>
      <xdr:col>12</xdr:col>
      <xdr:colOff>609600</xdr:colOff>
      <xdr:row>137</xdr:row>
      <xdr:rowOff>12700</xdr:rowOff>
    </xdr:from>
    <xdr:to>
      <xdr:col>12</xdr:col>
      <xdr:colOff>1138365</xdr:colOff>
      <xdr:row>138</xdr:row>
      <xdr:rowOff>42355</xdr:rowOff>
    </xdr:to>
    <xdr:pic>
      <xdr:nvPicPr>
        <xdr:cNvPr id="75" name="Content Placeholder 4">
          <a:extLst>
            <a:ext uri="{FF2B5EF4-FFF2-40B4-BE49-F238E27FC236}">
              <a16:creationId xmlns:a16="http://schemas.microsoft.com/office/drawing/2014/main" id="{00000000-0008-0000-0300-00004B000000}"/>
            </a:ext>
          </a:extLst>
        </xdr:cNvPr>
        <xdr:cNvPicPr>
          <a:picLocks noGrp="1"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4797657" y="71357671"/>
          <a:ext cx="528765" cy="552170"/>
        </a:xfrm>
        <a:prstGeom prst="rect">
          <a:avLst/>
        </a:prstGeom>
        <a:ln>
          <a:noFill/>
        </a:ln>
      </xdr:spPr>
    </xdr:pic>
    <xdr:clientData/>
  </xdr:twoCellAnchor>
  <xdr:twoCellAnchor editAs="oneCell">
    <xdr:from>
      <xdr:col>12</xdr:col>
      <xdr:colOff>1145540</xdr:colOff>
      <xdr:row>137</xdr:row>
      <xdr:rowOff>726</xdr:rowOff>
    </xdr:from>
    <xdr:to>
      <xdr:col>12</xdr:col>
      <xdr:colOff>1671765</xdr:colOff>
      <xdr:row>138</xdr:row>
      <xdr:rowOff>41273</xdr:rowOff>
    </xdr:to>
    <xdr:pic>
      <xdr:nvPicPr>
        <xdr:cNvPr id="76" name="Picture 75">
          <a:extLst>
            <a:ext uri="{FF2B5EF4-FFF2-40B4-BE49-F238E27FC236}">
              <a16:creationId xmlns:a16="http://schemas.microsoft.com/office/drawing/2014/main" id="{00000000-0008-0000-0300-00004C00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25333597" y="71345697"/>
          <a:ext cx="526225" cy="563062"/>
        </a:xfrm>
        <a:prstGeom prst="rect">
          <a:avLst/>
        </a:prstGeom>
        <a:ln>
          <a:noFill/>
        </a:ln>
      </xdr:spPr>
    </xdr:pic>
    <xdr:clientData/>
  </xdr:twoCellAnchor>
  <xdr:twoCellAnchor editAs="oneCell">
    <xdr:from>
      <xdr:col>12</xdr:col>
      <xdr:colOff>1666240</xdr:colOff>
      <xdr:row>137</xdr:row>
      <xdr:rowOff>726</xdr:rowOff>
    </xdr:from>
    <xdr:to>
      <xdr:col>12</xdr:col>
      <xdr:colOff>2171510</xdr:colOff>
      <xdr:row>138</xdr:row>
      <xdr:rowOff>41273</xdr:rowOff>
    </xdr:to>
    <xdr:pic>
      <xdr:nvPicPr>
        <xdr:cNvPr id="77" name="Picture 76">
          <a:extLst>
            <a:ext uri="{FF2B5EF4-FFF2-40B4-BE49-F238E27FC236}">
              <a16:creationId xmlns:a16="http://schemas.microsoft.com/office/drawing/2014/main" id="{00000000-0008-0000-0300-00004D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25854297" y="71345697"/>
          <a:ext cx="505270" cy="563062"/>
        </a:xfrm>
        <a:prstGeom prst="rect">
          <a:avLst/>
        </a:prstGeom>
        <a:ln>
          <a:noFill/>
        </a:ln>
      </xdr:spPr>
    </xdr:pic>
    <xdr:clientData/>
  </xdr:twoCellAnchor>
  <xdr:twoCellAnchor editAs="oneCell">
    <xdr:from>
      <xdr:col>12</xdr:col>
      <xdr:colOff>2186940</xdr:colOff>
      <xdr:row>136</xdr:row>
      <xdr:rowOff>518160</xdr:rowOff>
    </xdr:from>
    <xdr:to>
      <xdr:col>13</xdr:col>
      <xdr:colOff>33463</xdr:colOff>
      <xdr:row>138</xdr:row>
      <xdr:rowOff>4443</xdr:rowOff>
    </xdr:to>
    <xdr:pic>
      <xdr:nvPicPr>
        <xdr:cNvPr id="78" name="Picture 77">
          <a:extLst>
            <a:ext uri="{FF2B5EF4-FFF2-40B4-BE49-F238E27FC236}">
              <a16:creationId xmlns:a16="http://schemas.microsoft.com/office/drawing/2014/main" id="{00000000-0008-0000-0300-00004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6374997" y="71340617"/>
          <a:ext cx="524409" cy="531312"/>
        </a:xfrm>
        <a:prstGeom prst="rect">
          <a:avLst/>
        </a:prstGeom>
        <a:ln>
          <a:noFill/>
        </a:ln>
      </xdr:spPr>
    </xdr:pic>
    <xdr:clientData/>
  </xdr:twoCellAnchor>
  <xdr:twoCellAnchor editAs="oneCell">
    <xdr:from>
      <xdr:col>12</xdr:col>
      <xdr:colOff>1130300</xdr:colOff>
      <xdr:row>139</xdr:row>
      <xdr:rowOff>12700</xdr:rowOff>
    </xdr:from>
    <xdr:to>
      <xdr:col>12</xdr:col>
      <xdr:colOff>1671765</xdr:colOff>
      <xdr:row>140</xdr:row>
      <xdr:rowOff>42354</xdr:rowOff>
    </xdr:to>
    <xdr:pic>
      <xdr:nvPicPr>
        <xdr:cNvPr id="79" name="Content Placeholder 4">
          <a:extLst>
            <a:ext uri="{FF2B5EF4-FFF2-40B4-BE49-F238E27FC236}">
              <a16:creationId xmlns:a16="http://schemas.microsoft.com/office/drawing/2014/main" id="{00000000-0008-0000-0300-00004F000000}"/>
            </a:ext>
          </a:extLst>
        </xdr:cNvPr>
        <xdr:cNvPicPr>
          <a:picLocks noGrp="1"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5318357" y="72054357"/>
          <a:ext cx="541465" cy="552168"/>
        </a:xfrm>
        <a:prstGeom prst="rect">
          <a:avLst/>
        </a:prstGeom>
        <a:ln>
          <a:noFill/>
        </a:ln>
      </xdr:spPr>
    </xdr:pic>
    <xdr:clientData/>
  </xdr:twoCellAnchor>
  <xdr:twoCellAnchor editAs="oneCell">
    <xdr:from>
      <xdr:col>12</xdr:col>
      <xdr:colOff>1638300</xdr:colOff>
      <xdr:row>139</xdr:row>
      <xdr:rowOff>0</xdr:rowOff>
    </xdr:from>
    <xdr:to>
      <xdr:col>12</xdr:col>
      <xdr:colOff>2168335</xdr:colOff>
      <xdr:row>140</xdr:row>
      <xdr:rowOff>42354</xdr:rowOff>
    </xdr:to>
    <xdr:pic>
      <xdr:nvPicPr>
        <xdr:cNvPr id="80" name="Picture 79">
          <a:extLst>
            <a:ext uri="{FF2B5EF4-FFF2-40B4-BE49-F238E27FC236}">
              <a16:creationId xmlns:a16="http://schemas.microsoft.com/office/drawing/2014/main" id="{00000000-0008-0000-0300-00005000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25826357" y="72041657"/>
          <a:ext cx="530035" cy="564868"/>
        </a:xfrm>
        <a:prstGeom prst="rect">
          <a:avLst/>
        </a:prstGeom>
        <a:ln>
          <a:noFill/>
        </a:ln>
      </xdr:spPr>
    </xdr:pic>
    <xdr:clientData/>
  </xdr:twoCellAnchor>
  <xdr:twoCellAnchor editAs="oneCell">
    <xdr:from>
      <xdr:col>12</xdr:col>
      <xdr:colOff>2171700</xdr:colOff>
      <xdr:row>139</xdr:row>
      <xdr:rowOff>12700</xdr:rowOff>
    </xdr:from>
    <xdr:to>
      <xdr:col>13</xdr:col>
      <xdr:colOff>2348</xdr:colOff>
      <xdr:row>140</xdr:row>
      <xdr:rowOff>4254</xdr:rowOff>
    </xdr:to>
    <xdr:pic>
      <xdr:nvPicPr>
        <xdr:cNvPr id="81" name="Picture 80">
          <a:extLst>
            <a:ext uri="{FF2B5EF4-FFF2-40B4-BE49-F238E27FC236}">
              <a16:creationId xmlns:a16="http://schemas.microsoft.com/office/drawing/2014/main" id="{00000000-0008-0000-0300-000051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6359757" y="72054357"/>
          <a:ext cx="508534" cy="514068"/>
        </a:xfrm>
        <a:prstGeom prst="rect">
          <a:avLst/>
        </a:prstGeom>
        <a:ln>
          <a:noFill/>
        </a:ln>
      </xdr:spPr>
    </xdr:pic>
    <xdr:clientData/>
  </xdr:twoCellAnchor>
  <xdr:twoCellAnchor editAs="oneCell">
    <xdr:from>
      <xdr:col>12</xdr:col>
      <xdr:colOff>579120</xdr:colOff>
      <xdr:row>150</xdr:row>
      <xdr:rowOff>2540</xdr:rowOff>
    </xdr:from>
    <xdr:to>
      <xdr:col>12</xdr:col>
      <xdr:colOff>1100265</xdr:colOff>
      <xdr:row>151</xdr:row>
      <xdr:rowOff>41088</xdr:rowOff>
    </xdr:to>
    <xdr:pic>
      <xdr:nvPicPr>
        <xdr:cNvPr id="82" name="Picture 81">
          <a:extLst>
            <a:ext uri="{FF2B5EF4-FFF2-40B4-BE49-F238E27FC236}">
              <a16:creationId xmlns:a16="http://schemas.microsoft.com/office/drawing/2014/main" id="{00000000-0008-0000-0300-000052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24767177" y="77378197"/>
          <a:ext cx="521145" cy="561062"/>
        </a:xfrm>
        <a:prstGeom prst="rect">
          <a:avLst/>
        </a:prstGeom>
        <a:ln>
          <a:noFill/>
        </a:ln>
      </xdr:spPr>
    </xdr:pic>
    <xdr:clientData/>
  </xdr:twoCellAnchor>
  <xdr:twoCellAnchor editAs="oneCell">
    <xdr:from>
      <xdr:col>12</xdr:col>
      <xdr:colOff>1088753</xdr:colOff>
      <xdr:row>150</xdr:row>
      <xdr:rowOff>6894</xdr:rowOff>
    </xdr:from>
    <xdr:to>
      <xdr:col>12</xdr:col>
      <xdr:colOff>1635298</xdr:colOff>
      <xdr:row>150</xdr:row>
      <xdr:rowOff>491127</xdr:rowOff>
    </xdr:to>
    <xdr:pic>
      <xdr:nvPicPr>
        <xdr:cNvPr id="83" name="Picture 82">
          <a:extLst>
            <a:ext uri="{FF2B5EF4-FFF2-40B4-BE49-F238E27FC236}">
              <a16:creationId xmlns:a16="http://schemas.microsoft.com/office/drawing/2014/main" id="{00000000-0008-0000-0300-00005300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25276810" y="77382551"/>
          <a:ext cx="546545" cy="484233"/>
        </a:xfrm>
        <a:prstGeom prst="rect">
          <a:avLst/>
        </a:prstGeom>
        <a:ln>
          <a:noFill/>
        </a:ln>
      </xdr:spPr>
    </xdr:pic>
    <xdr:clientData/>
  </xdr:twoCellAnchor>
  <xdr:twoCellAnchor editAs="oneCell">
    <xdr:from>
      <xdr:col>12</xdr:col>
      <xdr:colOff>1651907</xdr:colOff>
      <xdr:row>150</xdr:row>
      <xdr:rowOff>42000</xdr:rowOff>
    </xdr:from>
    <xdr:to>
      <xdr:col>12</xdr:col>
      <xdr:colOff>2168607</xdr:colOff>
      <xdr:row>151</xdr:row>
      <xdr:rowOff>4412</xdr:rowOff>
    </xdr:to>
    <xdr:pic>
      <xdr:nvPicPr>
        <xdr:cNvPr id="84" name="Picture 83">
          <a:extLst>
            <a:ext uri="{FF2B5EF4-FFF2-40B4-BE49-F238E27FC236}">
              <a16:creationId xmlns:a16="http://schemas.microsoft.com/office/drawing/2014/main" id="{00000000-0008-0000-0300-000054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5839964" y="77417657"/>
          <a:ext cx="516700" cy="484926"/>
        </a:xfrm>
        <a:prstGeom prst="rect">
          <a:avLst/>
        </a:prstGeom>
        <a:ln>
          <a:noFill/>
        </a:ln>
      </xdr:spPr>
    </xdr:pic>
    <xdr:clientData/>
  </xdr:twoCellAnchor>
  <xdr:twoCellAnchor editAs="oneCell">
    <xdr:from>
      <xdr:col>12</xdr:col>
      <xdr:colOff>2193913</xdr:colOff>
      <xdr:row>149</xdr:row>
      <xdr:rowOff>503613</xdr:rowOff>
    </xdr:from>
    <xdr:to>
      <xdr:col>13</xdr:col>
      <xdr:colOff>36426</xdr:colOff>
      <xdr:row>150</xdr:row>
      <xdr:rowOff>384944</xdr:rowOff>
    </xdr:to>
    <xdr:pic>
      <xdr:nvPicPr>
        <xdr:cNvPr id="85" name="Picture 84">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26381970" y="77269670"/>
          <a:ext cx="520399" cy="490931"/>
        </a:xfrm>
        <a:prstGeom prst="rect">
          <a:avLst/>
        </a:prstGeom>
        <a:ln>
          <a:noFill/>
        </a:ln>
      </xdr:spPr>
    </xdr:pic>
    <xdr:clientData/>
  </xdr:twoCellAnchor>
  <xdr:twoCellAnchor editAs="oneCell">
    <xdr:from>
      <xdr:col>12</xdr:col>
      <xdr:colOff>609600</xdr:colOff>
      <xdr:row>154</xdr:row>
      <xdr:rowOff>38100</xdr:rowOff>
    </xdr:from>
    <xdr:to>
      <xdr:col>12</xdr:col>
      <xdr:colOff>1138365</xdr:colOff>
      <xdr:row>155</xdr:row>
      <xdr:rowOff>42356</xdr:rowOff>
    </xdr:to>
    <xdr:pic>
      <xdr:nvPicPr>
        <xdr:cNvPr id="86" name="Content Placeholder 4">
          <a:extLst>
            <a:ext uri="{FF2B5EF4-FFF2-40B4-BE49-F238E27FC236}">
              <a16:creationId xmlns:a16="http://schemas.microsoft.com/office/drawing/2014/main" id="{00000000-0008-0000-0300-000056000000}"/>
            </a:ext>
          </a:extLst>
        </xdr:cNvPr>
        <xdr:cNvPicPr>
          <a:picLocks noGrp="1"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24797657" y="79830386"/>
          <a:ext cx="528765" cy="526770"/>
        </a:xfrm>
        <a:prstGeom prst="rect">
          <a:avLst/>
        </a:prstGeom>
        <a:ln>
          <a:noFill/>
        </a:ln>
      </xdr:spPr>
    </xdr:pic>
    <xdr:clientData/>
  </xdr:twoCellAnchor>
  <xdr:twoCellAnchor editAs="oneCell">
    <xdr:from>
      <xdr:col>12</xdr:col>
      <xdr:colOff>1170940</xdr:colOff>
      <xdr:row>154</xdr:row>
      <xdr:rowOff>40640</xdr:rowOff>
    </xdr:from>
    <xdr:to>
      <xdr:col>12</xdr:col>
      <xdr:colOff>1671765</xdr:colOff>
      <xdr:row>155</xdr:row>
      <xdr:rowOff>42356</xdr:rowOff>
    </xdr:to>
    <xdr:pic>
      <xdr:nvPicPr>
        <xdr:cNvPr id="87" name="Picture 86">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25358997" y="79832926"/>
          <a:ext cx="500825" cy="524230"/>
        </a:xfrm>
        <a:prstGeom prst="rect">
          <a:avLst/>
        </a:prstGeom>
        <a:ln>
          <a:noFill/>
        </a:ln>
      </xdr:spPr>
    </xdr:pic>
    <xdr:clientData/>
  </xdr:twoCellAnchor>
  <xdr:twoCellAnchor editAs="oneCell">
    <xdr:from>
      <xdr:col>12</xdr:col>
      <xdr:colOff>1701800</xdr:colOff>
      <xdr:row>154</xdr:row>
      <xdr:rowOff>55880</xdr:rowOff>
    </xdr:from>
    <xdr:to>
      <xdr:col>12</xdr:col>
      <xdr:colOff>2207070</xdr:colOff>
      <xdr:row>155</xdr:row>
      <xdr:rowOff>42092</xdr:rowOff>
    </xdr:to>
    <xdr:pic>
      <xdr:nvPicPr>
        <xdr:cNvPr id="88" name="Picture 87">
          <a:extLst>
            <a:ext uri="{FF2B5EF4-FFF2-40B4-BE49-F238E27FC236}">
              <a16:creationId xmlns:a16="http://schemas.microsoft.com/office/drawing/2014/main" id="{00000000-0008-0000-0300-000058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5889857" y="79848166"/>
          <a:ext cx="505270" cy="508726"/>
        </a:xfrm>
        <a:prstGeom prst="rect">
          <a:avLst/>
        </a:prstGeom>
        <a:ln>
          <a:noFill/>
        </a:ln>
      </xdr:spPr>
    </xdr:pic>
    <xdr:clientData/>
  </xdr:twoCellAnchor>
  <xdr:twoCellAnchor editAs="oneCell">
    <xdr:from>
      <xdr:col>12</xdr:col>
      <xdr:colOff>2225040</xdr:colOff>
      <xdr:row>154</xdr:row>
      <xdr:rowOff>19050</xdr:rowOff>
    </xdr:from>
    <xdr:to>
      <xdr:col>13</xdr:col>
      <xdr:colOff>71563</xdr:colOff>
      <xdr:row>155</xdr:row>
      <xdr:rowOff>42356</xdr:rowOff>
    </xdr:to>
    <xdr:pic>
      <xdr:nvPicPr>
        <xdr:cNvPr id="89" name="Picture 88">
          <a:extLst>
            <a:ext uri="{FF2B5EF4-FFF2-40B4-BE49-F238E27FC236}">
              <a16:creationId xmlns:a16="http://schemas.microsoft.com/office/drawing/2014/main" id="{00000000-0008-0000-0300-000059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26413097" y="79811336"/>
          <a:ext cx="524409" cy="545820"/>
        </a:xfrm>
        <a:prstGeom prst="rect">
          <a:avLst/>
        </a:prstGeom>
        <a:ln>
          <a:noFill/>
        </a:ln>
      </xdr:spPr>
    </xdr:pic>
    <xdr:clientData/>
  </xdr:twoCellAnchor>
  <xdr:twoCellAnchor editAs="oneCell">
    <xdr:from>
      <xdr:col>12</xdr:col>
      <xdr:colOff>2225040</xdr:colOff>
      <xdr:row>41</xdr:row>
      <xdr:rowOff>383540</xdr:rowOff>
    </xdr:from>
    <xdr:to>
      <xdr:col>13</xdr:col>
      <xdr:colOff>71621</xdr:colOff>
      <xdr:row>42</xdr:row>
      <xdr:rowOff>496835</xdr:rowOff>
    </xdr:to>
    <xdr:pic>
      <xdr:nvPicPr>
        <xdr:cNvPr id="103" name="Picture 102">
          <a:extLst>
            <a:ext uri="{FF2B5EF4-FFF2-40B4-BE49-F238E27FC236}">
              <a16:creationId xmlns:a16="http://schemas.microsoft.com/office/drawing/2014/main" id="{10F3AA57-3ADE-42D3-8AF5-C8923EB5908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6413097" y="19966940"/>
          <a:ext cx="524467" cy="526952"/>
        </a:xfrm>
        <a:prstGeom prst="rect">
          <a:avLst/>
        </a:prstGeom>
        <a:ln>
          <a:noFill/>
        </a:ln>
      </xdr:spPr>
    </xdr:pic>
    <xdr:clientData/>
  </xdr:twoCellAnchor>
  <xdr:twoCellAnchor editAs="oneCell">
    <xdr:from>
      <xdr:col>0</xdr:col>
      <xdr:colOff>83127</xdr:colOff>
      <xdr:row>0</xdr:row>
      <xdr:rowOff>69273</xdr:rowOff>
    </xdr:from>
    <xdr:to>
      <xdr:col>4</xdr:col>
      <xdr:colOff>376893</xdr:colOff>
      <xdr:row>3</xdr:row>
      <xdr:rowOff>72629</xdr:rowOff>
    </xdr:to>
    <xdr:pic>
      <xdr:nvPicPr>
        <xdr:cNvPr id="209" name="Picture 179">
          <a:hlinkClick xmlns:r="http://schemas.openxmlformats.org/officeDocument/2006/relationships" r:id="rId85"/>
          <a:extLst>
            <a:ext uri="{FF2B5EF4-FFF2-40B4-BE49-F238E27FC236}">
              <a16:creationId xmlns:a16="http://schemas.microsoft.com/office/drawing/2014/main" id="{41BDC38B-FAD0-4874-AD9B-BD84321601D1}"/>
            </a:ext>
          </a:extLst>
        </xdr:cNvPr>
        <xdr:cNvPicPr>
          <a:picLocks noChangeAspect="1"/>
        </xdr:cNvPicPr>
      </xdr:nvPicPr>
      <xdr:blipFill>
        <a:blip xmlns:r="http://schemas.openxmlformats.org/officeDocument/2006/relationships" r:embed="rId86"/>
        <a:stretch>
          <a:fillRect/>
        </a:stretch>
      </xdr:blipFill>
      <xdr:spPr>
        <a:xfrm>
          <a:off x="83127" y="69273"/>
          <a:ext cx="2442606" cy="522786"/>
        </a:xfrm>
        <a:prstGeom prst="rect">
          <a:avLst/>
        </a:prstGeom>
        <a:ln>
          <a:noFill/>
        </a:ln>
      </xdr:spPr>
    </xdr:pic>
    <xdr:clientData/>
  </xdr:twoCellAnchor>
  <xdr:twoCellAnchor>
    <xdr:from>
      <xdr:col>0</xdr:col>
      <xdr:colOff>108858</xdr:colOff>
      <xdr:row>8</xdr:row>
      <xdr:rowOff>87085</xdr:rowOff>
    </xdr:from>
    <xdr:to>
      <xdr:col>5</xdr:col>
      <xdr:colOff>262527</xdr:colOff>
      <xdr:row>34</xdr:row>
      <xdr:rowOff>280488</xdr:rowOff>
    </xdr:to>
    <xdr:grpSp>
      <xdr:nvGrpSpPr>
        <xdr:cNvPr id="284" name="Group 283">
          <a:extLst>
            <a:ext uri="{FF2B5EF4-FFF2-40B4-BE49-F238E27FC236}">
              <a16:creationId xmlns:a16="http://schemas.microsoft.com/office/drawing/2014/main" id="{0F8440E8-86CE-4BCD-B932-194CB8B31D2D}"/>
            </a:ext>
          </a:extLst>
        </xdr:cNvPr>
        <xdr:cNvGrpSpPr/>
      </xdr:nvGrpSpPr>
      <xdr:grpSpPr>
        <a:xfrm>
          <a:off x="107588" y="1580968"/>
          <a:ext cx="3169012" cy="14791146"/>
          <a:chOff x="478366" y="237995"/>
          <a:chExt cx="2951083" cy="8734433"/>
        </a:xfrm>
      </xdr:grpSpPr>
      <xdr:grpSp>
        <xdr:nvGrpSpPr>
          <xdr:cNvPr id="285" name="Group 284">
            <a:extLst>
              <a:ext uri="{FF2B5EF4-FFF2-40B4-BE49-F238E27FC236}">
                <a16:creationId xmlns:a16="http://schemas.microsoft.com/office/drawing/2014/main" id="{50A57785-EA79-45BB-AF4B-F156F7E9FF62}"/>
              </a:ext>
            </a:extLst>
          </xdr:cNvPr>
          <xdr:cNvGrpSpPr/>
        </xdr:nvGrpSpPr>
        <xdr:grpSpPr>
          <a:xfrm>
            <a:off x="658349" y="1069224"/>
            <a:ext cx="2531891" cy="202201"/>
            <a:chOff x="707633" y="705314"/>
            <a:chExt cx="2335294" cy="197603"/>
          </a:xfrm>
        </xdr:grpSpPr>
        <xdr:sp macro="" textlink="">
          <xdr:nvSpPr>
            <xdr:cNvPr id="385" name="Rounded Rectangle 33">
              <a:hlinkClick xmlns:r="http://schemas.openxmlformats.org/officeDocument/2006/relationships" r:id="rId87"/>
              <a:extLst>
                <a:ext uri="{FF2B5EF4-FFF2-40B4-BE49-F238E27FC236}">
                  <a16:creationId xmlns:a16="http://schemas.microsoft.com/office/drawing/2014/main" id="{917F910F-B54C-4AEF-9E60-A4D9DE5B9C7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386" name="Round Same Side Corner Rectangle 212">
              <a:extLst>
                <a:ext uri="{FF2B5EF4-FFF2-40B4-BE49-F238E27FC236}">
                  <a16:creationId xmlns:a16="http://schemas.microsoft.com/office/drawing/2014/main" id="{1128EAF3-6A8A-4534-BE16-31DA1482496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86" name="Group 285">
            <a:extLst>
              <a:ext uri="{FF2B5EF4-FFF2-40B4-BE49-F238E27FC236}">
                <a16:creationId xmlns:a16="http://schemas.microsoft.com/office/drawing/2014/main" id="{8512DAF0-C61D-4BC9-9412-DCD0771DACA4}"/>
              </a:ext>
            </a:extLst>
          </xdr:cNvPr>
          <xdr:cNvGrpSpPr/>
        </xdr:nvGrpSpPr>
        <xdr:grpSpPr>
          <a:xfrm>
            <a:off x="658349" y="1338964"/>
            <a:ext cx="2531891" cy="202201"/>
            <a:chOff x="707633" y="705314"/>
            <a:chExt cx="2335294" cy="197603"/>
          </a:xfrm>
        </xdr:grpSpPr>
        <xdr:sp macro="" textlink="">
          <xdr:nvSpPr>
            <xdr:cNvPr id="383" name="Rounded Rectangle 33">
              <a:hlinkClick xmlns:r="http://schemas.openxmlformats.org/officeDocument/2006/relationships" r:id="rId88"/>
              <a:extLst>
                <a:ext uri="{FF2B5EF4-FFF2-40B4-BE49-F238E27FC236}">
                  <a16:creationId xmlns:a16="http://schemas.microsoft.com/office/drawing/2014/main" id="{643ACADF-06C2-489F-827C-FE21D697A0F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384" name="Round Same Side Corner Rectangle 212">
              <a:extLst>
                <a:ext uri="{FF2B5EF4-FFF2-40B4-BE49-F238E27FC236}">
                  <a16:creationId xmlns:a16="http://schemas.microsoft.com/office/drawing/2014/main" id="{000EE054-6625-4357-9FC6-52C2C1F85B7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88" name="Group 287">
            <a:extLst>
              <a:ext uri="{FF2B5EF4-FFF2-40B4-BE49-F238E27FC236}">
                <a16:creationId xmlns:a16="http://schemas.microsoft.com/office/drawing/2014/main" id="{78C52CA2-E0E9-4FC5-84C6-E46D0B03BFE5}"/>
              </a:ext>
            </a:extLst>
          </xdr:cNvPr>
          <xdr:cNvGrpSpPr/>
        </xdr:nvGrpSpPr>
        <xdr:grpSpPr>
          <a:xfrm>
            <a:off x="658349" y="1608704"/>
            <a:ext cx="2531891" cy="202201"/>
            <a:chOff x="707633" y="705314"/>
            <a:chExt cx="2335294" cy="197603"/>
          </a:xfrm>
        </xdr:grpSpPr>
        <xdr:sp macro="" textlink="">
          <xdr:nvSpPr>
            <xdr:cNvPr id="381" name="Rounded Rectangle 33">
              <a:hlinkClick xmlns:r="http://schemas.openxmlformats.org/officeDocument/2006/relationships" r:id="rId89"/>
              <a:extLst>
                <a:ext uri="{FF2B5EF4-FFF2-40B4-BE49-F238E27FC236}">
                  <a16:creationId xmlns:a16="http://schemas.microsoft.com/office/drawing/2014/main" id="{69589CBD-E22D-4D7B-BB99-E8EA78645F6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382" name="Round Same Side Corner Rectangle 212">
              <a:extLst>
                <a:ext uri="{FF2B5EF4-FFF2-40B4-BE49-F238E27FC236}">
                  <a16:creationId xmlns:a16="http://schemas.microsoft.com/office/drawing/2014/main" id="{2583843D-422D-4543-8538-71D09662747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91" name="Group 290">
            <a:extLst>
              <a:ext uri="{FF2B5EF4-FFF2-40B4-BE49-F238E27FC236}">
                <a16:creationId xmlns:a16="http://schemas.microsoft.com/office/drawing/2014/main" id="{C3ED1E32-3C57-4FDF-A506-9A468FFEC526}"/>
              </a:ext>
            </a:extLst>
          </xdr:cNvPr>
          <xdr:cNvGrpSpPr/>
        </xdr:nvGrpSpPr>
        <xdr:grpSpPr>
          <a:xfrm>
            <a:off x="658349" y="1878444"/>
            <a:ext cx="2531891" cy="202201"/>
            <a:chOff x="707633" y="705314"/>
            <a:chExt cx="2335294" cy="197603"/>
          </a:xfrm>
        </xdr:grpSpPr>
        <xdr:sp macro="" textlink="">
          <xdr:nvSpPr>
            <xdr:cNvPr id="379" name="Rounded Rectangle 33">
              <a:hlinkClick xmlns:r="http://schemas.openxmlformats.org/officeDocument/2006/relationships" r:id="rId90"/>
              <a:extLst>
                <a:ext uri="{FF2B5EF4-FFF2-40B4-BE49-F238E27FC236}">
                  <a16:creationId xmlns:a16="http://schemas.microsoft.com/office/drawing/2014/main" id="{F923CEB1-4466-46AF-93B8-D369E73DDDD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380" name="Round Same Side Corner Rectangle 212">
              <a:extLst>
                <a:ext uri="{FF2B5EF4-FFF2-40B4-BE49-F238E27FC236}">
                  <a16:creationId xmlns:a16="http://schemas.microsoft.com/office/drawing/2014/main" id="{DE43C4A9-3F50-4E7C-9587-647465CA57C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92" name="Rounded Rectangle 33">
            <a:extLst>
              <a:ext uri="{FF2B5EF4-FFF2-40B4-BE49-F238E27FC236}">
                <a16:creationId xmlns:a16="http://schemas.microsoft.com/office/drawing/2014/main" id="{E00E25D2-8ED8-43BC-A3D6-1359A6BF9B52}"/>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293" name="Rounded Rectangle 33">
            <a:extLst>
              <a:ext uri="{FF2B5EF4-FFF2-40B4-BE49-F238E27FC236}">
                <a16:creationId xmlns:a16="http://schemas.microsoft.com/office/drawing/2014/main" id="{43138C51-8435-4741-B729-749B5A86F4F8}"/>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294" name="Group 293">
            <a:extLst>
              <a:ext uri="{FF2B5EF4-FFF2-40B4-BE49-F238E27FC236}">
                <a16:creationId xmlns:a16="http://schemas.microsoft.com/office/drawing/2014/main" id="{D8DDD134-C9E3-4F40-BFD9-19D49F69A8AE}"/>
              </a:ext>
            </a:extLst>
          </xdr:cNvPr>
          <xdr:cNvGrpSpPr/>
        </xdr:nvGrpSpPr>
        <xdr:grpSpPr>
          <a:xfrm>
            <a:off x="658349" y="2457591"/>
            <a:ext cx="2531891" cy="202201"/>
            <a:chOff x="707633" y="705314"/>
            <a:chExt cx="2335294" cy="197603"/>
          </a:xfrm>
        </xdr:grpSpPr>
        <xdr:sp macro="" textlink="">
          <xdr:nvSpPr>
            <xdr:cNvPr id="377" name="Rounded Rectangle 33">
              <a:hlinkClick xmlns:r="http://schemas.openxmlformats.org/officeDocument/2006/relationships" r:id="rId91"/>
              <a:extLst>
                <a:ext uri="{FF2B5EF4-FFF2-40B4-BE49-F238E27FC236}">
                  <a16:creationId xmlns:a16="http://schemas.microsoft.com/office/drawing/2014/main" id="{4F5BACBA-6325-4058-8F3D-2F0561D1C6B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378" name="Round Same Side Corner Rectangle 212">
              <a:extLst>
                <a:ext uri="{FF2B5EF4-FFF2-40B4-BE49-F238E27FC236}">
                  <a16:creationId xmlns:a16="http://schemas.microsoft.com/office/drawing/2014/main" id="{7385EB2C-77E3-4033-9367-A4B4A4602AA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95" name="Group 294">
            <a:extLst>
              <a:ext uri="{FF2B5EF4-FFF2-40B4-BE49-F238E27FC236}">
                <a16:creationId xmlns:a16="http://schemas.microsoft.com/office/drawing/2014/main" id="{5F4F0449-253F-4A73-92D7-F1E087D0E5E8}"/>
              </a:ext>
            </a:extLst>
          </xdr:cNvPr>
          <xdr:cNvGrpSpPr/>
        </xdr:nvGrpSpPr>
        <xdr:grpSpPr>
          <a:xfrm>
            <a:off x="658349" y="2727331"/>
            <a:ext cx="2531891" cy="202201"/>
            <a:chOff x="707633" y="705314"/>
            <a:chExt cx="2335294" cy="197603"/>
          </a:xfrm>
        </xdr:grpSpPr>
        <xdr:sp macro="" textlink="">
          <xdr:nvSpPr>
            <xdr:cNvPr id="375" name="Rounded Rectangle 33">
              <a:hlinkClick xmlns:r="http://schemas.openxmlformats.org/officeDocument/2006/relationships" r:id="rId92"/>
              <a:extLst>
                <a:ext uri="{FF2B5EF4-FFF2-40B4-BE49-F238E27FC236}">
                  <a16:creationId xmlns:a16="http://schemas.microsoft.com/office/drawing/2014/main" id="{E0061B34-D10C-497F-B68C-07ED56246B2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376" name="Round Same Side Corner Rectangle 212">
              <a:extLst>
                <a:ext uri="{FF2B5EF4-FFF2-40B4-BE49-F238E27FC236}">
                  <a16:creationId xmlns:a16="http://schemas.microsoft.com/office/drawing/2014/main" id="{59FC0B06-B6D4-40E0-BFD8-4C1868B1692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96" name="Rounded Rectangle 33">
            <a:extLst>
              <a:ext uri="{FF2B5EF4-FFF2-40B4-BE49-F238E27FC236}">
                <a16:creationId xmlns:a16="http://schemas.microsoft.com/office/drawing/2014/main" id="{80E2F5C4-3900-4ED1-B383-DC2F07F11A8F}"/>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297" name="Group 296">
            <a:extLst>
              <a:ext uri="{FF2B5EF4-FFF2-40B4-BE49-F238E27FC236}">
                <a16:creationId xmlns:a16="http://schemas.microsoft.com/office/drawing/2014/main" id="{43E61A9C-C394-4927-B8CE-DA58C39C3F25}"/>
              </a:ext>
            </a:extLst>
          </xdr:cNvPr>
          <xdr:cNvGrpSpPr/>
        </xdr:nvGrpSpPr>
        <xdr:grpSpPr>
          <a:xfrm>
            <a:off x="639001" y="4113665"/>
            <a:ext cx="2531891" cy="202201"/>
            <a:chOff x="707633" y="705314"/>
            <a:chExt cx="2335294" cy="197603"/>
          </a:xfrm>
        </xdr:grpSpPr>
        <xdr:sp macro="" textlink="">
          <xdr:nvSpPr>
            <xdr:cNvPr id="373" name="Rounded Rectangle 33">
              <a:hlinkClick xmlns:r="http://schemas.openxmlformats.org/officeDocument/2006/relationships" r:id="rId93"/>
              <a:extLst>
                <a:ext uri="{FF2B5EF4-FFF2-40B4-BE49-F238E27FC236}">
                  <a16:creationId xmlns:a16="http://schemas.microsoft.com/office/drawing/2014/main" id="{32BF71C6-69FE-4808-B801-3D381F4BC4B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374" name="Round Same Side Corner Rectangle 212">
              <a:extLst>
                <a:ext uri="{FF2B5EF4-FFF2-40B4-BE49-F238E27FC236}">
                  <a16:creationId xmlns:a16="http://schemas.microsoft.com/office/drawing/2014/main" id="{B0769916-3D26-4DAB-B9DB-CCAEED8A050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98" name="Rounded Rectangle 33">
            <a:extLst>
              <a:ext uri="{FF2B5EF4-FFF2-40B4-BE49-F238E27FC236}">
                <a16:creationId xmlns:a16="http://schemas.microsoft.com/office/drawing/2014/main" id="{8117445B-B338-4238-8370-FF8E75E890E1}"/>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299" name="Group 298">
            <a:extLst>
              <a:ext uri="{FF2B5EF4-FFF2-40B4-BE49-F238E27FC236}">
                <a16:creationId xmlns:a16="http://schemas.microsoft.com/office/drawing/2014/main" id="{340AD3BA-83AF-4690-AF6F-7FD16D2FA97F}"/>
              </a:ext>
            </a:extLst>
          </xdr:cNvPr>
          <xdr:cNvGrpSpPr/>
        </xdr:nvGrpSpPr>
        <xdr:grpSpPr>
          <a:xfrm>
            <a:off x="634367" y="4643273"/>
            <a:ext cx="2531891" cy="202201"/>
            <a:chOff x="707633" y="705314"/>
            <a:chExt cx="2335294" cy="197603"/>
          </a:xfrm>
        </xdr:grpSpPr>
        <xdr:sp macro="" textlink="">
          <xdr:nvSpPr>
            <xdr:cNvPr id="371" name="Rounded Rectangle 33">
              <a:hlinkClick xmlns:r="http://schemas.openxmlformats.org/officeDocument/2006/relationships" r:id="rId94"/>
              <a:extLst>
                <a:ext uri="{FF2B5EF4-FFF2-40B4-BE49-F238E27FC236}">
                  <a16:creationId xmlns:a16="http://schemas.microsoft.com/office/drawing/2014/main" id="{6416C62C-A05A-4546-99E2-5C53C054A7D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372" name="Round Same Side Corner Rectangle 212">
              <a:extLst>
                <a:ext uri="{FF2B5EF4-FFF2-40B4-BE49-F238E27FC236}">
                  <a16:creationId xmlns:a16="http://schemas.microsoft.com/office/drawing/2014/main" id="{0E3FA32F-F2DA-4BEC-AA58-7C957D83DE0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00" name="Group 299">
            <a:extLst>
              <a:ext uri="{FF2B5EF4-FFF2-40B4-BE49-F238E27FC236}">
                <a16:creationId xmlns:a16="http://schemas.microsoft.com/office/drawing/2014/main" id="{5D0EFD04-8ABB-4D12-AE89-E5C696CE1ECA}"/>
              </a:ext>
            </a:extLst>
          </xdr:cNvPr>
          <xdr:cNvGrpSpPr/>
        </xdr:nvGrpSpPr>
        <xdr:grpSpPr>
          <a:xfrm>
            <a:off x="634367" y="4913013"/>
            <a:ext cx="2531891" cy="202201"/>
            <a:chOff x="707633" y="705314"/>
            <a:chExt cx="2335294" cy="197603"/>
          </a:xfrm>
        </xdr:grpSpPr>
        <xdr:sp macro="" textlink="">
          <xdr:nvSpPr>
            <xdr:cNvPr id="369" name="Rounded Rectangle 33">
              <a:hlinkClick xmlns:r="http://schemas.openxmlformats.org/officeDocument/2006/relationships" r:id="rId95"/>
              <a:extLst>
                <a:ext uri="{FF2B5EF4-FFF2-40B4-BE49-F238E27FC236}">
                  <a16:creationId xmlns:a16="http://schemas.microsoft.com/office/drawing/2014/main" id="{D09E4835-B0CF-48A8-84AD-591E4F79E89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370" name="Round Same Side Corner Rectangle 212">
              <a:extLst>
                <a:ext uri="{FF2B5EF4-FFF2-40B4-BE49-F238E27FC236}">
                  <a16:creationId xmlns:a16="http://schemas.microsoft.com/office/drawing/2014/main" id="{1ACC1D61-E4E0-47E1-BBB5-C9C9F78E8D9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01" name="Group 300">
            <a:extLst>
              <a:ext uri="{FF2B5EF4-FFF2-40B4-BE49-F238E27FC236}">
                <a16:creationId xmlns:a16="http://schemas.microsoft.com/office/drawing/2014/main" id="{5F039C05-DBFE-4A42-8C09-9A8773F189C8}"/>
              </a:ext>
            </a:extLst>
          </xdr:cNvPr>
          <xdr:cNvGrpSpPr/>
        </xdr:nvGrpSpPr>
        <xdr:grpSpPr>
          <a:xfrm>
            <a:off x="638306" y="5182753"/>
            <a:ext cx="2531891" cy="202201"/>
            <a:chOff x="707633" y="705314"/>
            <a:chExt cx="2335294" cy="197603"/>
          </a:xfrm>
        </xdr:grpSpPr>
        <xdr:sp macro="" textlink="">
          <xdr:nvSpPr>
            <xdr:cNvPr id="367" name="Rounded Rectangle 33">
              <a:hlinkClick xmlns:r="http://schemas.openxmlformats.org/officeDocument/2006/relationships" r:id="rId96"/>
              <a:extLst>
                <a:ext uri="{FF2B5EF4-FFF2-40B4-BE49-F238E27FC236}">
                  <a16:creationId xmlns:a16="http://schemas.microsoft.com/office/drawing/2014/main" id="{A5418B31-97F7-4617-9C6F-A45A818C1D3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368" name="Round Same Side Corner Rectangle 212">
              <a:extLst>
                <a:ext uri="{FF2B5EF4-FFF2-40B4-BE49-F238E27FC236}">
                  <a16:creationId xmlns:a16="http://schemas.microsoft.com/office/drawing/2014/main" id="{A2B6F926-3B28-4D00-80D2-D6FCF7947B4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02" name="Group 301">
            <a:extLst>
              <a:ext uri="{FF2B5EF4-FFF2-40B4-BE49-F238E27FC236}">
                <a16:creationId xmlns:a16="http://schemas.microsoft.com/office/drawing/2014/main" id="{B17EE97C-8C45-430A-80C0-802B1116E1D7}"/>
              </a:ext>
            </a:extLst>
          </xdr:cNvPr>
          <xdr:cNvGrpSpPr/>
        </xdr:nvGrpSpPr>
        <xdr:grpSpPr>
          <a:xfrm>
            <a:off x="658349" y="2997071"/>
            <a:ext cx="2531891" cy="202201"/>
            <a:chOff x="707633" y="705314"/>
            <a:chExt cx="2335294" cy="197603"/>
          </a:xfrm>
        </xdr:grpSpPr>
        <xdr:sp macro="" textlink="">
          <xdr:nvSpPr>
            <xdr:cNvPr id="365" name="Rounded Rectangle 33">
              <a:hlinkClick xmlns:r="http://schemas.openxmlformats.org/officeDocument/2006/relationships" r:id="rId97"/>
              <a:extLst>
                <a:ext uri="{FF2B5EF4-FFF2-40B4-BE49-F238E27FC236}">
                  <a16:creationId xmlns:a16="http://schemas.microsoft.com/office/drawing/2014/main" id="{676605DE-A0D4-41C4-B338-A09B91D2799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366" name="Round Same Side Corner Rectangle 212">
              <a:extLst>
                <a:ext uri="{FF2B5EF4-FFF2-40B4-BE49-F238E27FC236}">
                  <a16:creationId xmlns:a16="http://schemas.microsoft.com/office/drawing/2014/main" id="{BADBED5A-DF76-4945-874C-C215F8C7B7C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303" name="Rounded Rectangle 33">
            <a:extLst>
              <a:ext uri="{FF2B5EF4-FFF2-40B4-BE49-F238E27FC236}">
                <a16:creationId xmlns:a16="http://schemas.microsoft.com/office/drawing/2014/main" id="{4733B99C-FC2C-4CD7-A0E9-FC184B6C655A}"/>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308" name="Group 307">
            <a:extLst>
              <a:ext uri="{FF2B5EF4-FFF2-40B4-BE49-F238E27FC236}">
                <a16:creationId xmlns:a16="http://schemas.microsoft.com/office/drawing/2014/main" id="{3D9C09C0-2C94-4E95-9ABD-7AFA0D06EF4A}"/>
              </a:ext>
            </a:extLst>
          </xdr:cNvPr>
          <xdr:cNvGrpSpPr/>
        </xdr:nvGrpSpPr>
        <xdr:grpSpPr>
          <a:xfrm>
            <a:off x="659464" y="3555368"/>
            <a:ext cx="2531891" cy="202201"/>
            <a:chOff x="707633" y="705314"/>
            <a:chExt cx="2335294" cy="197603"/>
          </a:xfrm>
        </xdr:grpSpPr>
        <xdr:sp macro="" textlink="">
          <xdr:nvSpPr>
            <xdr:cNvPr id="363" name="Rounded Rectangle 33">
              <a:hlinkClick xmlns:r="http://schemas.openxmlformats.org/officeDocument/2006/relationships" r:id="rId98"/>
              <a:extLst>
                <a:ext uri="{FF2B5EF4-FFF2-40B4-BE49-F238E27FC236}">
                  <a16:creationId xmlns:a16="http://schemas.microsoft.com/office/drawing/2014/main" id="{3BC6CF9C-21A6-42B2-ADBB-9B7BD3C6140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364" name="Round Same Side Corner Rectangle 212">
              <a:extLst>
                <a:ext uri="{FF2B5EF4-FFF2-40B4-BE49-F238E27FC236}">
                  <a16:creationId xmlns:a16="http://schemas.microsoft.com/office/drawing/2014/main" id="{24FE1CCB-C217-41CE-AA55-D204C1738C4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311" name="Rounded Rectangle 33">
            <a:extLst>
              <a:ext uri="{FF2B5EF4-FFF2-40B4-BE49-F238E27FC236}">
                <a16:creationId xmlns:a16="http://schemas.microsoft.com/office/drawing/2014/main" id="{825B5DF5-A6A8-4F91-B83B-61C3AE9F4CE5}"/>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319" name="Group 318">
            <a:extLst>
              <a:ext uri="{FF2B5EF4-FFF2-40B4-BE49-F238E27FC236}">
                <a16:creationId xmlns:a16="http://schemas.microsoft.com/office/drawing/2014/main" id="{A1CD49B2-C661-403A-8308-EFE62592113B}"/>
              </a:ext>
            </a:extLst>
          </xdr:cNvPr>
          <xdr:cNvGrpSpPr/>
        </xdr:nvGrpSpPr>
        <xdr:grpSpPr>
          <a:xfrm>
            <a:off x="634367" y="5743319"/>
            <a:ext cx="2531891" cy="202201"/>
            <a:chOff x="707633" y="705314"/>
            <a:chExt cx="2335294" cy="197603"/>
          </a:xfrm>
        </xdr:grpSpPr>
        <xdr:sp macro="" textlink="">
          <xdr:nvSpPr>
            <xdr:cNvPr id="361" name="Rounded Rectangle 33">
              <a:hlinkClick xmlns:r="http://schemas.openxmlformats.org/officeDocument/2006/relationships" r:id="rId99"/>
              <a:extLst>
                <a:ext uri="{FF2B5EF4-FFF2-40B4-BE49-F238E27FC236}">
                  <a16:creationId xmlns:a16="http://schemas.microsoft.com/office/drawing/2014/main" id="{F012DF3F-52E8-419F-84BD-671119F3B0B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362" name="Round Same Side Corner Rectangle 212">
              <a:extLst>
                <a:ext uri="{FF2B5EF4-FFF2-40B4-BE49-F238E27FC236}">
                  <a16:creationId xmlns:a16="http://schemas.microsoft.com/office/drawing/2014/main" id="{A85BF642-1495-4222-942F-35BC75FB80F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21" name="Group 320">
            <a:extLst>
              <a:ext uri="{FF2B5EF4-FFF2-40B4-BE49-F238E27FC236}">
                <a16:creationId xmlns:a16="http://schemas.microsoft.com/office/drawing/2014/main" id="{8E3D2932-E123-4750-87EC-416418941C98}"/>
              </a:ext>
            </a:extLst>
          </xdr:cNvPr>
          <xdr:cNvGrpSpPr/>
        </xdr:nvGrpSpPr>
        <xdr:grpSpPr>
          <a:xfrm>
            <a:off x="634367" y="6013059"/>
            <a:ext cx="2531891" cy="202201"/>
            <a:chOff x="707633" y="705314"/>
            <a:chExt cx="2335294" cy="197603"/>
          </a:xfrm>
        </xdr:grpSpPr>
        <xdr:sp macro="" textlink="">
          <xdr:nvSpPr>
            <xdr:cNvPr id="359" name="Rounded Rectangle 33">
              <a:hlinkClick xmlns:r="http://schemas.openxmlformats.org/officeDocument/2006/relationships" r:id="rId100"/>
              <a:extLst>
                <a:ext uri="{FF2B5EF4-FFF2-40B4-BE49-F238E27FC236}">
                  <a16:creationId xmlns:a16="http://schemas.microsoft.com/office/drawing/2014/main" id="{64F73BA2-F550-48A9-852B-F6258732E19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360" name="Round Same Side Corner Rectangle 212">
              <a:extLst>
                <a:ext uri="{FF2B5EF4-FFF2-40B4-BE49-F238E27FC236}">
                  <a16:creationId xmlns:a16="http://schemas.microsoft.com/office/drawing/2014/main" id="{A7EE9937-DA5B-4145-8C63-20CC8AFF5AA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22" name="Group 321">
            <a:extLst>
              <a:ext uri="{FF2B5EF4-FFF2-40B4-BE49-F238E27FC236}">
                <a16:creationId xmlns:a16="http://schemas.microsoft.com/office/drawing/2014/main" id="{C494C609-DB2D-4D13-ADF6-0A51BE6C7924}"/>
              </a:ext>
            </a:extLst>
          </xdr:cNvPr>
          <xdr:cNvGrpSpPr/>
        </xdr:nvGrpSpPr>
        <xdr:grpSpPr>
          <a:xfrm>
            <a:off x="634367" y="6282799"/>
            <a:ext cx="2531891" cy="202201"/>
            <a:chOff x="707633" y="705314"/>
            <a:chExt cx="2335294" cy="197603"/>
          </a:xfrm>
        </xdr:grpSpPr>
        <xdr:sp macro="" textlink="">
          <xdr:nvSpPr>
            <xdr:cNvPr id="357" name="Rounded Rectangle 33">
              <a:hlinkClick xmlns:r="http://schemas.openxmlformats.org/officeDocument/2006/relationships" r:id="rId101"/>
              <a:extLst>
                <a:ext uri="{FF2B5EF4-FFF2-40B4-BE49-F238E27FC236}">
                  <a16:creationId xmlns:a16="http://schemas.microsoft.com/office/drawing/2014/main" id="{CE585910-E7AC-46D0-BF4A-E4CF92CD353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358" name="Round Same Side Corner Rectangle 212">
              <a:extLst>
                <a:ext uri="{FF2B5EF4-FFF2-40B4-BE49-F238E27FC236}">
                  <a16:creationId xmlns:a16="http://schemas.microsoft.com/office/drawing/2014/main" id="{1F7063E1-45FB-4F03-B253-0B60A282D31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23" name="Group 322">
            <a:extLst>
              <a:ext uri="{FF2B5EF4-FFF2-40B4-BE49-F238E27FC236}">
                <a16:creationId xmlns:a16="http://schemas.microsoft.com/office/drawing/2014/main" id="{8B830841-CDE9-4335-BC65-7A0E607C5E74}"/>
              </a:ext>
            </a:extLst>
          </xdr:cNvPr>
          <xdr:cNvGrpSpPr/>
        </xdr:nvGrpSpPr>
        <xdr:grpSpPr>
          <a:xfrm>
            <a:off x="634367" y="6552539"/>
            <a:ext cx="2531891" cy="202201"/>
            <a:chOff x="707633" y="705314"/>
            <a:chExt cx="2335294" cy="197603"/>
          </a:xfrm>
        </xdr:grpSpPr>
        <xdr:sp macro="" textlink="">
          <xdr:nvSpPr>
            <xdr:cNvPr id="355" name="Rounded Rectangle 33">
              <a:hlinkClick xmlns:r="http://schemas.openxmlformats.org/officeDocument/2006/relationships" r:id="rId102"/>
              <a:extLst>
                <a:ext uri="{FF2B5EF4-FFF2-40B4-BE49-F238E27FC236}">
                  <a16:creationId xmlns:a16="http://schemas.microsoft.com/office/drawing/2014/main" id="{1F0B2343-D076-400F-8A4B-A0D027510BA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356" name="Round Same Side Corner Rectangle 212">
              <a:extLst>
                <a:ext uri="{FF2B5EF4-FFF2-40B4-BE49-F238E27FC236}">
                  <a16:creationId xmlns:a16="http://schemas.microsoft.com/office/drawing/2014/main" id="{F1B71EE9-D3F2-4E8E-A195-46DD23F68A2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24" name="Group 323">
            <a:extLst>
              <a:ext uri="{FF2B5EF4-FFF2-40B4-BE49-F238E27FC236}">
                <a16:creationId xmlns:a16="http://schemas.microsoft.com/office/drawing/2014/main" id="{31D36A1C-DF50-4EDD-B6A7-BF0FD5AC0F0A}"/>
              </a:ext>
            </a:extLst>
          </xdr:cNvPr>
          <xdr:cNvGrpSpPr/>
        </xdr:nvGrpSpPr>
        <xdr:grpSpPr>
          <a:xfrm>
            <a:off x="634367" y="6822279"/>
            <a:ext cx="2531891" cy="202201"/>
            <a:chOff x="707633" y="705314"/>
            <a:chExt cx="2335294" cy="197603"/>
          </a:xfrm>
        </xdr:grpSpPr>
        <xdr:sp macro="" textlink="">
          <xdr:nvSpPr>
            <xdr:cNvPr id="353" name="Rounded Rectangle 33">
              <a:hlinkClick xmlns:r="http://schemas.openxmlformats.org/officeDocument/2006/relationships" r:id="rId103"/>
              <a:extLst>
                <a:ext uri="{FF2B5EF4-FFF2-40B4-BE49-F238E27FC236}">
                  <a16:creationId xmlns:a16="http://schemas.microsoft.com/office/drawing/2014/main" id="{03D42FE2-BC66-4484-BF35-668C6CCACA0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354" name="Round Same Side Corner Rectangle 212">
              <a:extLst>
                <a:ext uri="{FF2B5EF4-FFF2-40B4-BE49-F238E27FC236}">
                  <a16:creationId xmlns:a16="http://schemas.microsoft.com/office/drawing/2014/main" id="{79106EB0-1BC6-46D0-85EE-2A8B94FD853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325" name="Rounded Rectangle 33">
            <a:extLst>
              <a:ext uri="{FF2B5EF4-FFF2-40B4-BE49-F238E27FC236}">
                <a16:creationId xmlns:a16="http://schemas.microsoft.com/office/drawing/2014/main" id="{E8082459-15E7-4CE1-9561-36D3D235A4DC}"/>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330" name="Group 329">
            <a:extLst>
              <a:ext uri="{FF2B5EF4-FFF2-40B4-BE49-F238E27FC236}">
                <a16:creationId xmlns:a16="http://schemas.microsoft.com/office/drawing/2014/main" id="{2402FCA9-790B-4133-8D6B-14E09B28FE6A}"/>
              </a:ext>
            </a:extLst>
          </xdr:cNvPr>
          <xdr:cNvGrpSpPr/>
        </xdr:nvGrpSpPr>
        <xdr:grpSpPr>
          <a:xfrm>
            <a:off x="642225" y="7381865"/>
            <a:ext cx="2531891" cy="202201"/>
            <a:chOff x="707633" y="705314"/>
            <a:chExt cx="2335294" cy="197603"/>
          </a:xfrm>
        </xdr:grpSpPr>
        <xdr:sp macro="" textlink="">
          <xdr:nvSpPr>
            <xdr:cNvPr id="351" name="Rounded Rectangle 33">
              <a:hlinkClick xmlns:r="http://schemas.openxmlformats.org/officeDocument/2006/relationships" r:id="rId104"/>
              <a:extLst>
                <a:ext uri="{FF2B5EF4-FFF2-40B4-BE49-F238E27FC236}">
                  <a16:creationId xmlns:a16="http://schemas.microsoft.com/office/drawing/2014/main" id="{40A0BCDB-8518-4232-B123-AF7C17E2DB7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352" name="Round Same Side Corner Rectangle 212">
              <a:extLst>
                <a:ext uri="{FF2B5EF4-FFF2-40B4-BE49-F238E27FC236}">
                  <a16:creationId xmlns:a16="http://schemas.microsoft.com/office/drawing/2014/main" id="{60890724-1BD2-4D9B-8279-895064F2E12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32" name="Group 331">
            <a:extLst>
              <a:ext uri="{FF2B5EF4-FFF2-40B4-BE49-F238E27FC236}">
                <a16:creationId xmlns:a16="http://schemas.microsoft.com/office/drawing/2014/main" id="{C7DA660C-3632-478E-BBFB-D83665D9008A}"/>
              </a:ext>
            </a:extLst>
          </xdr:cNvPr>
          <xdr:cNvGrpSpPr/>
        </xdr:nvGrpSpPr>
        <xdr:grpSpPr>
          <a:xfrm>
            <a:off x="642225" y="7651605"/>
            <a:ext cx="2531891" cy="202201"/>
            <a:chOff x="707633" y="705314"/>
            <a:chExt cx="2335294" cy="197603"/>
          </a:xfrm>
        </xdr:grpSpPr>
        <xdr:sp macro="" textlink="">
          <xdr:nvSpPr>
            <xdr:cNvPr id="349" name="Rounded Rectangle 33">
              <a:hlinkClick xmlns:r="http://schemas.openxmlformats.org/officeDocument/2006/relationships" r:id="rId105"/>
              <a:extLst>
                <a:ext uri="{FF2B5EF4-FFF2-40B4-BE49-F238E27FC236}">
                  <a16:creationId xmlns:a16="http://schemas.microsoft.com/office/drawing/2014/main" id="{9B9738B0-23CF-406A-9271-EC9EB929B0B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350" name="Round Same Side Corner Rectangle 212">
              <a:extLst>
                <a:ext uri="{FF2B5EF4-FFF2-40B4-BE49-F238E27FC236}">
                  <a16:creationId xmlns:a16="http://schemas.microsoft.com/office/drawing/2014/main" id="{2355BD04-9654-4A0B-9E82-B190F2B15C0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33" name="Group 332">
            <a:extLst>
              <a:ext uri="{FF2B5EF4-FFF2-40B4-BE49-F238E27FC236}">
                <a16:creationId xmlns:a16="http://schemas.microsoft.com/office/drawing/2014/main" id="{4211C098-80E6-443B-B6A1-F369F41C282F}"/>
              </a:ext>
            </a:extLst>
          </xdr:cNvPr>
          <xdr:cNvGrpSpPr/>
        </xdr:nvGrpSpPr>
        <xdr:grpSpPr>
          <a:xfrm>
            <a:off x="634367" y="7921345"/>
            <a:ext cx="2531891" cy="202201"/>
            <a:chOff x="707633" y="705314"/>
            <a:chExt cx="2335294" cy="197603"/>
          </a:xfrm>
        </xdr:grpSpPr>
        <xdr:sp macro="" textlink="">
          <xdr:nvSpPr>
            <xdr:cNvPr id="347" name="Rounded Rectangle 33">
              <a:hlinkClick xmlns:r="http://schemas.openxmlformats.org/officeDocument/2006/relationships" r:id="rId106"/>
              <a:extLst>
                <a:ext uri="{FF2B5EF4-FFF2-40B4-BE49-F238E27FC236}">
                  <a16:creationId xmlns:a16="http://schemas.microsoft.com/office/drawing/2014/main" id="{8BCF0F7A-CB69-42F8-BC3C-1990C9BB8E7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348" name="Round Same Side Corner Rectangle 212">
              <a:extLst>
                <a:ext uri="{FF2B5EF4-FFF2-40B4-BE49-F238E27FC236}">
                  <a16:creationId xmlns:a16="http://schemas.microsoft.com/office/drawing/2014/main" id="{D7D9AA5D-D0FA-43FF-B666-F282068FC0D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334" name="Rounded Rectangle 33">
            <a:extLst>
              <a:ext uri="{FF2B5EF4-FFF2-40B4-BE49-F238E27FC236}">
                <a16:creationId xmlns:a16="http://schemas.microsoft.com/office/drawing/2014/main" id="{C732C078-344C-4FDB-99CD-CA5FE3987FCB}"/>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335" name="Group 334">
            <a:extLst>
              <a:ext uri="{FF2B5EF4-FFF2-40B4-BE49-F238E27FC236}">
                <a16:creationId xmlns:a16="http://schemas.microsoft.com/office/drawing/2014/main" id="{38D7A776-B72A-4EE0-9BCB-B62764D7319E}"/>
              </a:ext>
            </a:extLst>
          </xdr:cNvPr>
          <xdr:cNvGrpSpPr/>
        </xdr:nvGrpSpPr>
        <xdr:grpSpPr>
          <a:xfrm>
            <a:off x="634367" y="8500492"/>
            <a:ext cx="2531891" cy="202201"/>
            <a:chOff x="707633" y="705314"/>
            <a:chExt cx="2335294" cy="197603"/>
          </a:xfrm>
        </xdr:grpSpPr>
        <xdr:sp macro="" textlink="">
          <xdr:nvSpPr>
            <xdr:cNvPr id="345" name="Rounded Rectangle 33">
              <a:hlinkClick xmlns:r="http://schemas.openxmlformats.org/officeDocument/2006/relationships" r:id="rId107"/>
              <a:extLst>
                <a:ext uri="{FF2B5EF4-FFF2-40B4-BE49-F238E27FC236}">
                  <a16:creationId xmlns:a16="http://schemas.microsoft.com/office/drawing/2014/main" id="{E6B1B2BA-C060-4D4B-9C47-1D920821F9B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346" name="Round Same Side Corner Rectangle 212">
              <a:extLst>
                <a:ext uri="{FF2B5EF4-FFF2-40B4-BE49-F238E27FC236}">
                  <a16:creationId xmlns:a16="http://schemas.microsoft.com/office/drawing/2014/main" id="{B739055B-C6F2-417D-87EB-B38848773DF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36" name="Group 335">
            <a:extLst>
              <a:ext uri="{FF2B5EF4-FFF2-40B4-BE49-F238E27FC236}">
                <a16:creationId xmlns:a16="http://schemas.microsoft.com/office/drawing/2014/main" id="{CA55EAB2-D124-4A55-AB19-61EB35093A37}"/>
              </a:ext>
            </a:extLst>
          </xdr:cNvPr>
          <xdr:cNvGrpSpPr/>
        </xdr:nvGrpSpPr>
        <xdr:grpSpPr>
          <a:xfrm>
            <a:off x="634367" y="8770227"/>
            <a:ext cx="2531891" cy="202201"/>
            <a:chOff x="707633" y="705314"/>
            <a:chExt cx="2335294" cy="197603"/>
          </a:xfrm>
        </xdr:grpSpPr>
        <xdr:sp macro="" textlink="">
          <xdr:nvSpPr>
            <xdr:cNvPr id="343" name="Rounded Rectangle 33">
              <a:hlinkClick xmlns:r="http://schemas.openxmlformats.org/officeDocument/2006/relationships" r:id="rId108"/>
              <a:extLst>
                <a:ext uri="{FF2B5EF4-FFF2-40B4-BE49-F238E27FC236}">
                  <a16:creationId xmlns:a16="http://schemas.microsoft.com/office/drawing/2014/main" id="{44567240-A6F3-4F87-8AC4-25B75848618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344" name="Round Same Side Corner Rectangle 212">
              <a:extLst>
                <a:ext uri="{FF2B5EF4-FFF2-40B4-BE49-F238E27FC236}">
                  <a16:creationId xmlns:a16="http://schemas.microsoft.com/office/drawing/2014/main" id="{AFC8FDA4-B77E-41DA-A4F7-9669FA981A1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37" name="Group 336">
            <a:extLst>
              <a:ext uri="{FF2B5EF4-FFF2-40B4-BE49-F238E27FC236}">
                <a16:creationId xmlns:a16="http://schemas.microsoft.com/office/drawing/2014/main" id="{D9CA01FC-0F36-4781-B446-4C01471896D4}"/>
              </a:ext>
            </a:extLst>
          </xdr:cNvPr>
          <xdr:cNvGrpSpPr/>
        </xdr:nvGrpSpPr>
        <xdr:grpSpPr>
          <a:xfrm>
            <a:off x="658349" y="237995"/>
            <a:ext cx="2531891" cy="202201"/>
            <a:chOff x="707633" y="705314"/>
            <a:chExt cx="2335294" cy="197603"/>
          </a:xfrm>
        </xdr:grpSpPr>
        <xdr:sp macro="" textlink="">
          <xdr:nvSpPr>
            <xdr:cNvPr id="341" name="Rounded Rectangle 33">
              <a:hlinkClick xmlns:r="http://schemas.openxmlformats.org/officeDocument/2006/relationships" r:id="rId109"/>
              <a:extLst>
                <a:ext uri="{FF2B5EF4-FFF2-40B4-BE49-F238E27FC236}">
                  <a16:creationId xmlns:a16="http://schemas.microsoft.com/office/drawing/2014/main" id="{23D17CAF-0C4F-47AE-BF6F-9D1418B6120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342" name="Round Same Side Corner Rectangle 212">
              <a:extLst>
                <a:ext uri="{FF2B5EF4-FFF2-40B4-BE49-F238E27FC236}">
                  <a16:creationId xmlns:a16="http://schemas.microsoft.com/office/drawing/2014/main" id="{D18F9483-83C6-4ED0-B438-6324064580B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338" name="Group 337">
            <a:extLst>
              <a:ext uri="{FF2B5EF4-FFF2-40B4-BE49-F238E27FC236}">
                <a16:creationId xmlns:a16="http://schemas.microsoft.com/office/drawing/2014/main" id="{C31DFD45-35B5-4B80-AEE3-E406646DD431}"/>
              </a:ext>
            </a:extLst>
          </xdr:cNvPr>
          <xdr:cNvGrpSpPr/>
        </xdr:nvGrpSpPr>
        <xdr:grpSpPr>
          <a:xfrm>
            <a:off x="658349" y="507735"/>
            <a:ext cx="2531891" cy="202201"/>
            <a:chOff x="707633" y="705314"/>
            <a:chExt cx="2335294" cy="197603"/>
          </a:xfrm>
        </xdr:grpSpPr>
        <xdr:sp macro="" textlink="">
          <xdr:nvSpPr>
            <xdr:cNvPr id="339" name="Rounded Rectangle 33">
              <a:hlinkClick xmlns:r="http://schemas.openxmlformats.org/officeDocument/2006/relationships" r:id="rId110"/>
              <a:extLst>
                <a:ext uri="{FF2B5EF4-FFF2-40B4-BE49-F238E27FC236}">
                  <a16:creationId xmlns:a16="http://schemas.microsoft.com/office/drawing/2014/main" id="{992522DC-2518-435E-8328-EE324FD4BEA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340" name="Round Same Side Corner Rectangle 212">
              <a:extLst>
                <a:ext uri="{FF2B5EF4-FFF2-40B4-BE49-F238E27FC236}">
                  <a16:creationId xmlns:a16="http://schemas.microsoft.com/office/drawing/2014/main" id="{D694E323-017B-4182-A8E5-58507B50DC7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twoCellAnchor>
    <xdr:from>
      <xdr:col>11</xdr:col>
      <xdr:colOff>374419</xdr:colOff>
      <xdr:row>1</xdr:row>
      <xdr:rowOff>148776</xdr:rowOff>
    </xdr:from>
    <xdr:to>
      <xdr:col>11</xdr:col>
      <xdr:colOff>3037811</xdr:colOff>
      <xdr:row>2</xdr:row>
      <xdr:rowOff>179061</xdr:rowOff>
    </xdr:to>
    <xdr:sp macro="" textlink="">
      <xdr:nvSpPr>
        <xdr:cNvPr id="185" name="Rounded Rectangle 14">
          <a:hlinkClick xmlns:r="http://schemas.openxmlformats.org/officeDocument/2006/relationships" r:id="rId111"/>
          <a:extLst>
            <a:ext uri="{FF2B5EF4-FFF2-40B4-BE49-F238E27FC236}">
              <a16:creationId xmlns:a16="http://schemas.microsoft.com/office/drawing/2014/main" id="{87F1C457-0A41-4C7C-A411-6C26FFEC4FFE}"/>
            </a:ext>
          </a:extLst>
        </xdr:cNvPr>
        <xdr:cNvSpPr/>
      </xdr:nvSpPr>
      <xdr:spPr bwMode="auto">
        <a:xfrm>
          <a:off x="29101819" y="339276"/>
          <a:ext cx="2663392" cy="220785"/>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Annual Report </a:t>
          </a:r>
        </a:p>
      </xdr:txBody>
    </xdr:sp>
    <xdr:clientData/>
  </xdr:twoCellAnchor>
  <xdr:twoCellAnchor>
    <xdr:from>
      <xdr:col>11</xdr:col>
      <xdr:colOff>3079519</xdr:colOff>
      <xdr:row>1</xdr:row>
      <xdr:rowOff>149282</xdr:rowOff>
    </xdr:from>
    <xdr:to>
      <xdr:col>12</xdr:col>
      <xdr:colOff>2659852</xdr:colOff>
      <xdr:row>2</xdr:row>
      <xdr:rowOff>179567</xdr:rowOff>
    </xdr:to>
    <xdr:sp macro="" textlink="">
      <xdr:nvSpPr>
        <xdr:cNvPr id="186" name="Rounded Rectangle 14">
          <a:hlinkClick xmlns:r="http://schemas.openxmlformats.org/officeDocument/2006/relationships" r:id="rId112"/>
          <a:extLst>
            <a:ext uri="{FF2B5EF4-FFF2-40B4-BE49-F238E27FC236}">
              <a16:creationId xmlns:a16="http://schemas.microsoft.com/office/drawing/2014/main" id="{69B19E6F-BD9A-4CDA-9261-DD6190A67147}"/>
            </a:ext>
          </a:extLst>
        </xdr:cNvPr>
        <xdr:cNvSpPr/>
      </xdr:nvSpPr>
      <xdr:spPr bwMode="auto">
        <a:xfrm>
          <a:off x="31806919" y="339782"/>
          <a:ext cx="2666433" cy="220785"/>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8</xdr:col>
      <xdr:colOff>6521813</xdr:colOff>
      <xdr:row>13</xdr:row>
      <xdr:rowOff>363038</xdr:rowOff>
    </xdr:from>
    <xdr:to>
      <xdr:col>9</xdr:col>
      <xdr:colOff>2665095</xdr:colOff>
      <xdr:row>13</xdr:row>
      <xdr:rowOff>691816</xdr:rowOff>
    </xdr:to>
    <xdr:sp macro="" textlink="">
      <xdr:nvSpPr>
        <xdr:cNvPr id="2023" name="TextBox 1">
          <a:hlinkClick xmlns:r="http://schemas.openxmlformats.org/officeDocument/2006/relationships" r:id="rId112"/>
          <a:extLst>
            <a:ext uri="{FF2B5EF4-FFF2-40B4-BE49-F238E27FC236}">
              <a16:creationId xmlns:a16="http://schemas.microsoft.com/office/drawing/2014/main" id="{3314B0FC-FF5A-44B4-A103-AA3C422357FC}"/>
            </a:ext>
          </a:extLst>
        </xdr:cNvPr>
        <xdr:cNvSpPr txBox="1"/>
      </xdr:nvSpPr>
      <xdr:spPr>
        <a:xfrm>
          <a:off x="16177155" y="3290722"/>
          <a:ext cx="2700493" cy="328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-1</xdr:colOff>
      <xdr:row>13</xdr:row>
      <xdr:rowOff>576943</xdr:rowOff>
    </xdr:from>
    <xdr:to>
      <xdr:col>9</xdr:col>
      <xdr:colOff>2503714</xdr:colOff>
      <xdr:row>13</xdr:row>
      <xdr:rowOff>814524</xdr:rowOff>
    </xdr:to>
    <xdr:sp macro="" textlink="">
      <xdr:nvSpPr>
        <xdr:cNvPr id="188" name="TextBox 187">
          <a:hlinkClick xmlns:r="http://schemas.openxmlformats.org/officeDocument/2006/relationships" r:id="rId111"/>
          <a:extLst>
            <a:ext uri="{FF2B5EF4-FFF2-40B4-BE49-F238E27FC236}">
              <a16:creationId xmlns:a16="http://schemas.microsoft.com/office/drawing/2014/main" id="{2D436E2C-3901-4818-8C35-F723E0905A70}"/>
            </a:ext>
          </a:extLst>
        </xdr:cNvPr>
        <xdr:cNvSpPr txBox="1"/>
      </xdr:nvSpPr>
      <xdr:spPr>
        <a:xfrm>
          <a:off x="16241485" y="3592286"/>
          <a:ext cx="2503715" cy="237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6497782</xdr:colOff>
      <xdr:row>31</xdr:row>
      <xdr:rowOff>13855</xdr:rowOff>
    </xdr:from>
    <xdr:to>
      <xdr:col>9</xdr:col>
      <xdr:colOff>2087163</xdr:colOff>
      <xdr:row>31</xdr:row>
      <xdr:rowOff>205988</xdr:rowOff>
    </xdr:to>
    <xdr:sp macro="" textlink="">
      <xdr:nvSpPr>
        <xdr:cNvPr id="189" name="TextBox 188">
          <a:hlinkClick xmlns:r="http://schemas.openxmlformats.org/officeDocument/2006/relationships" r:id="rId111"/>
          <a:extLst>
            <a:ext uri="{FF2B5EF4-FFF2-40B4-BE49-F238E27FC236}">
              <a16:creationId xmlns:a16="http://schemas.microsoft.com/office/drawing/2014/main" id="{4ED58A56-E084-4A49-A612-FFAC02736B3C}"/>
            </a:ext>
          </a:extLst>
        </xdr:cNvPr>
        <xdr:cNvSpPr txBox="1"/>
      </xdr:nvSpPr>
      <xdr:spPr>
        <a:xfrm>
          <a:off x="16186068" y="14230598"/>
          <a:ext cx="2142581" cy="192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6414655</xdr:colOff>
      <xdr:row>72</xdr:row>
      <xdr:rowOff>387928</xdr:rowOff>
    </xdr:from>
    <xdr:to>
      <xdr:col>9</xdr:col>
      <xdr:colOff>2004036</xdr:colOff>
      <xdr:row>72</xdr:row>
      <xdr:rowOff>580061</xdr:rowOff>
    </xdr:to>
    <xdr:sp macro="" textlink="">
      <xdr:nvSpPr>
        <xdr:cNvPr id="190" name="TextBox 189">
          <a:hlinkClick xmlns:r="http://schemas.openxmlformats.org/officeDocument/2006/relationships" r:id="rId111"/>
          <a:extLst>
            <a:ext uri="{FF2B5EF4-FFF2-40B4-BE49-F238E27FC236}">
              <a16:creationId xmlns:a16="http://schemas.microsoft.com/office/drawing/2014/main" id="{3559EF4C-991C-4D0B-A02B-C8EA1AF45640}"/>
            </a:ext>
          </a:extLst>
        </xdr:cNvPr>
        <xdr:cNvSpPr txBox="1"/>
      </xdr:nvSpPr>
      <xdr:spPr>
        <a:xfrm>
          <a:off x="16102941" y="37791242"/>
          <a:ext cx="2142581" cy="192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6507078</xdr:colOff>
      <xdr:row>27</xdr:row>
      <xdr:rowOff>15966</xdr:rowOff>
    </xdr:from>
    <xdr:to>
      <xdr:col>9</xdr:col>
      <xdr:colOff>2695808</xdr:colOff>
      <xdr:row>27</xdr:row>
      <xdr:rowOff>364758</xdr:rowOff>
    </xdr:to>
    <xdr:sp macro="" textlink="">
      <xdr:nvSpPr>
        <xdr:cNvPr id="2019" name="TextBox 2">
          <a:hlinkClick xmlns:r="http://schemas.openxmlformats.org/officeDocument/2006/relationships" r:id="rId113"/>
          <a:extLst>
            <a:ext uri="{FF2B5EF4-FFF2-40B4-BE49-F238E27FC236}">
              <a16:creationId xmlns:a16="http://schemas.microsoft.com/office/drawing/2014/main" id="{9339FEFF-1269-49BB-8584-8540842FE3B7}"/>
            </a:ext>
          </a:extLst>
        </xdr:cNvPr>
        <xdr:cNvSpPr txBox="1"/>
      </xdr:nvSpPr>
      <xdr:spPr>
        <a:xfrm>
          <a:off x="16162420" y="11927229"/>
          <a:ext cx="2745941" cy="348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1817914</xdr:colOff>
      <xdr:row>30</xdr:row>
      <xdr:rowOff>21771</xdr:rowOff>
    </xdr:from>
    <xdr:to>
      <xdr:col>10</xdr:col>
      <xdr:colOff>990601</xdr:colOff>
      <xdr:row>30</xdr:row>
      <xdr:rowOff>348343</xdr:rowOff>
    </xdr:to>
    <xdr:sp macro="" textlink="">
      <xdr:nvSpPr>
        <xdr:cNvPr id="191" name="TextBox 190">
          <a:hlinkClick xmlns:r="http://schemas.openxmlformats.org/officeDocument/2006/relationships" r:id="rId113"/>
          <a:extLst>
            <a:ext uri="{FF2B5EF4-FFF2-40B4-BE49-F238E27FC236}">
              <a16:creationId xmlns:a16="http://schemas.microsoft.com/office/drawing/2014/main" id="{089E532C-1E77-47EF-876C-B4210245BDB2}"/>
            </a:ext>
          </a:extLst>
        </xdr:cNvPr>
        <xdr:cNvSpPr txBox="1"/>
      </xdr:nvSpPr>
      <xdr:spPr>
        <a:xfrm>
          <a:off x="18059400" y="13846628"/>
          <a:ext cx="2383972" cy="326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6466116</xdr:colOff>
      <xdr:row>29</xdr:row>
      <xdr:rowOff>185056</xdr:rowOff>
    </xdr:from>
    <xdr:to>
      <xdr:col>9</xdr:col>
      <xdr:colOff>2525486</xdr:colOff>
      <xdr:row>29</xdr:row>
      <xdr:rowOff>587827</xdr:rowOff>
    </xdr:to>
    <xdr:sp macro="" textlink="">
      <xdr:nvSpPr>
        <xdr:cNvPr id="2017" name="TextBox 191">
          <a:hlinkClick xmlns:r="http://schemas.openxmlformats.org/officeDocument/2006/relationships" r:id="rId113"/>
          <a:extLst>
            <a:ext uri="{FF2B5EF4-FFF2-40B4-BE49-F238E27FC236}">
              <a16:creationId xmlns:a16="http://schemas.microsoft.com/office/drawing/2014/main" id="{3ABDED4A-3453-48EE-8D3D-459E25B21248}"/>
            </a:ext>
          </a:extLst>
        </xdr:cNvPr>
        <xdr:cNvSpPr txBox="1"/>
      </xdr:nvSpPr>
      <xdr:spPr>
        <a:xfrm>
          <a:off x="16154402" y="13008427"/>
          <a:ext cx="2612570" cy="402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14</xdr:row>
      <xdr:rowOff>348342</xdr:rowOff>
    </xdr:from>
    <xdr:to>
      <xdr:col>9</xdr:col>
      <xdr:colOff>2665095</xdr:colOff>
      <xdr:row>15</xdr:row>
      <xdr:rowOff>261257</xdr:rowOff>
    </xdr:to>
    <xdr:sp macro="" textlink="">
      <xdr:nvSpPr>
        <xdr:cNvPr id="193" name="TextBox 192">
          <a:hlinkClick xmlns:r="http://schemas.openxmlformats.org/officeDocument/2006/relationships" r:id="rId112"/>
          <a:extLst>
            <a:ext uri="{FF2B5EF4-FFF2-40B4-BE49-F238E27FC236}">
              <a16:creationId xmlns:a16="http://schemas.microsoft.com/office/drawing/2014/main" id="{6A1E2BDF-A120-408F-A080-04AAFBF47CD4}"/>
            </a:ext>
          </a:extLst>
        </xdr:cNvPr>
        <xdr:cNvSpPr txBox="1"/>
      </xdr:nvSpPr>
      <xdr:spPr>
        <a:xfrm>
          <a:off x="16208829" y="4441371"/>
          <a:ext cx="2697752" cy="283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16</xdr:row>
      <xdr:rowOff>65314</xdr:rowOff>
    </xdr:from>
    <xdr:to>
      <xdr:col>9</xdr:col>
      <xdr:colOff>2665095</xdr:colOff>
      <xdr:row>16</xdr:row>
      <xdr:rowOff>261257</xdr:rowOff>
    </xdr:to>
    <xdr:sp macro="" textlink="">
      <xdr:nvSpPr>
        <xdr:cNvPr id="194" name="TextBox 193">
          <a:hlinkClick xmlns:r="http://schemas.openxmlformats.org/officeDocument/2006/relationships" r:id="rId112"/>
          <a:extLst>
            <a:ext uri="{FF2B5EF4-FFF2-40B4-BE49-F238E27FC236}">
              <a16:creationId xmlns:a16="http://schemas.microsoft.com/office/drawing/2014/main" id="{072DBB2B-1A15-4FEE-95F3-F689E7788B8C}"/>
            </a:ext>
          </a:extLst>
        </xdr:cNvPr>
        <xdr:cNvSpPr txBox="1"/>
      </xdr:nvSpPr>
      <xdr:spPr>
        <a:xfrm>
          <a:off x="16208829" y="5148943"/>
          <a:ext cx="2697752" cy="195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17</xdr:row>
      <xdr:rowOff>250372</xdr:rowOff>
    </xdr:from>
    <xdr:to>
      <xdr:col>9</xdr:col>
      <xdr:colOff>2665095</xdr:colOff>
      <xdr:row>17</xdr:row>
      <xdr:rowOff>664030</xdr:rowOff>
    </xdr:to>
    <xdr:sp macro="" textlink="">
      <xdr:nvSpPr>
        <xdr:cNvPr id="195" name="TextBox 194">
          <a:hlinkClick xmlns:r="http://schemas.openxmlformats.org/officeDocument/2006/relationships" r:id="rId112"/>
          <a:extLst>
            <a:ext uri="{FF2B5EF4-FFF2-40B4-BE49-F238E27FC236}">
              <a16:creationId xmlns:a16="http://schemas.microsoft.com/office/drawing/2014/main" id="{3B57BFBA-748A-4661-A538-99A612F73235}"/>
            </a:ext>
          </a:extLst>
        </xdr:cNvPr>
        <xdr:cNvSpPr txBox="1"/>
      </xdr:nvSpPr>
      <xdr:spPr>
        <a:xfrm>
          <a:off x="16208829" y="5649686"/>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18</xdr:row>
      <xdr:rowOff>402772</xdr:rowOff>
    </xdr:from>
    <xdr:to>
      <xdr:col>9</xdr:col>
      <xdr:colOff>2665095</xdr:colOff>
      <xdr:row>18</xdr:row>
      <xdr:rowOff>816430</xdr:rowOff>
    </xdr:to>
    <xdr:sp macro="" textlink="">
      <xdr:nvSpPr>
        <xdr:cNvPr id="196" name="TextBox 195">
          <a:hlinkClick xmlns:r="http://schemas.openxmlformats.org/officeDocument/2006/relationships" r:id="rId112"/>
          <a:extLst>
            <a:ext uri="{FF2B5EF4-FFF2-40B4-BE49-F238E27FC236}">
              <a16:creationId xmlns:a16="http://schemas.microsoft.com/office/drawing/2014/main" id="{19AB9B03-29C1-43B1-9CD1-922119558E0C}"/>
            </a:ext>
          </a:extLst>
        </xdr:cNvPr>
        <xdr:cNvSpPr txBox="1"/>
      </xdr:nvSpPr>
      <xdr:spPr>
        <a:xfrm>
          <a:off x="16208829" y="6640286"/>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18</xdr:row>
      <xdr:rowOff>1186543</xdr:rowOff>
    </xdr:from>
    <xdr:to>
      <xdr:col>9</xdr:col>
      <xdr:colOff>2665095</xdr:colOff>
      <xdr:row>20</xdr:row>
      <xdr:rowOff>21772</xdr:rowOff>
    </xdr:to>
    <xdr:sp macro="" textlink="">
      <xdr:nvSpPr>
        <xdr:cNvPr id="197" name="TextBox 196">
          <a:hlinkClick xmlns:r="http://schemas.openxmlformats.org/officeDocument/2006/relationships" r:id="rId112"/>
          <a:extLst>
            <a:ext uri="{FF2B5EF4-FFF2-40B4-BE49-F238E27FC236}">
              <a16:creationId xmlns:a16="http://schemas.microsoft.com/office/drawing/2014/main" id="{B3332EAF-7593-487C-A966-8E06E8CA6B6D}"/>
            </a:ext>
          </a:extLst>
        </xdr:cNvPr>
        <xdr:cNvSpPr txBox="1"/>
      </xdr:nvSpPr>
      <xdr:spPr>
        <a:xfrm>
          <a:off x="16208829" y="7424057"/>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21</xdr:row>
      <xdr:rowOff>108857</xdr:rowOff>
    </xdr:from>
    <xdr:to>
      <xdr:col>9</xdr:col>
      <xdr:colOff>2665095</xdr:colOff>
      <xdr:row>21</xdr:row>
      <xdr:rowOff>522515</xdr:rowOff>
    </xdr:to>
    <xdr:sp macro="" textlink="">
      <xdr:nvSpPr>
        <xdr:cNvPr id="198" name="TextBox 197">
          <a:hlinkClick xmlns:r="http://schemas.openxmlformats.org/officeDocument/2006/relationships" r:id="rId112"/>
          <a:extLst>
            <a:ext uri="{FF2B5EF4-FFF2-40B4-BE49-F238E27FC236}">
              <a16:creationId xmlns:a16="http://schemas.microsoft.com/office/drawing/2014/main" id="{30ADDD29-0F53-4024-AC81-CAEB3E230687}"/>
            </a:ext>
          </a:extLst>
        </xdr:cNvPr>
        <xdr:cNvSpPr txBox="1"/>
      </xdr:nvSpPr>
      <xdr:spPr>
        <a:xfrm>
          <a:off x="16208829" y="8665028"/>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24</xdr:row>
      <xdr:rowOff>43542</xdr:rowOff>
    </xdr:from>
    <xdr:to>
      <xdr:col>9</xdr:col>
      <xdr:colOff>2665095</xdr:colOff>
      <xdr:row>25</xdr:row>
      <xdr:rowOff>10886</xdr:rowOff>
    </xdr:to>
    <xdr:sp macro="" textlink="">
      <xdr:nvSpPr>
        <xdr:cNvPr id="199" name="TextBox 198">
          <a:hlinkClick xmlns:r="http://schemas.openxmlformats.org/officeDocument/2006/relationships" r:id="rId112"/>
          <a:extLst>
            <a:ext uri="{FF2B5EF4-FFF2-40B4-BE49-F238E27FC236}">
              <a16:creationId xmlns:a16="http://schemas.microsoft.com/office/drawing/2014/main" id="{9FF7A39E-76B9-4B43-ACFD-AF330A23DCB0}"/>
            </a:ext>
          </a:extLst>
        </xdr:cNvPr>
        <xdr:cNvSpPr txBox="1"/>
      </xdr:nvSpPr>
      <xdr:spPr>
        <a:xfrm>
          <a:off x="16208829" y="10308771"/>
          <a:ext cx="2697752" cy="315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25</xdr:row>
      <xdr:rowOff>119743</xdr:rowOff>
    </xdr:from>
    <xdr:to>
      <xdr:col>9</xdr:col>
      <xdr:colOff>2665095</xdr:colOff>
      <xdr:row>25</xdr:row>
      <xdr:rowOff>533401</xdr:rowOff>
    </xdr:to>
    <xdr:sp macro="" textlink="">
      <xdr:nvSpPr>
        <xdr:cNvPr id="200" name="TextBox 199">
          <a:hlinkClick xmlns:r="http://schemas.openxmlformats.org/officeDocument/2006/relationships" r:id="rId112"/>
          <a:extLst>
            <a:ext uri="{FF2B5EF4-FFF2-40B4-BE49-F238E27FC236}">
              <a16:creationId xmlns:a16="http://schemas.microsoft.com/office/drawing/2014/main" id="{B0B5EA6B-2B0A-479F-88DA-D5C0023D587A}"/>
            </a:ext>
          </a:extLst>
        </xdr:cNvPr>
        <xdr:cNvSpPr txBox="1"/>
      </xdr:nvSpPr>
      <xdr:spPr>
        <a:xfrm>
          <a:off x="16208829" y="10733314"/>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26</xdr:row>
      <xdr:rowOff>141514</xdr:rowOff>
    </xdr:from>
    <xdr:to>
      <xdr:col>9</xdr:col>
      <xdr:colOff>2665095</xdr:colOff>
      <xdr:row>26</xdr:row>
      <xdr:rowOff>555172</xdr:rowOff>
    </xdr:to>
    <xdr:sp macro="" textlink="">
      <xdr:nvSpPr>
        <xdr:cNvPr id="201" name="TextBox 200">
          <a:hlinkClick xmlns:r="http://schemas.openxmlformats.org/officeDocument/2006/relationships" r:id="rId112"/>
          <a:extLst>
            <a:ext uri="{FF2B5EF4-FFF2-40B4-BE49-F238E27FC236}">
              <a16:creationId xmlns:a16="http://schemas.microsoft.com/office/drawing/2014/main" id="{6EE96111-3BD1-4BB6-9F78-1AFE87A6932F}"/>
            </a:ext>
          </a:extLst>
        </xdr:cNvPr>
        <xdr:cNvSpPr txBox="1"/>
      </xdr:nvSpPr>
      <xdr:spPr>
        <a:xfrm>
          <a:off x="16208829" y="11419114"/>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6476922</xdr:colOff>
      <xdr:row>31</xdr:row>
      <xdr:rowOff>206877</xdr:rowOff>
    </xdr:from>
    <xdr:to>
      <xdr:col>9</xdr:col>
      <xdr:colOff>2646947</xdr:colOff>
      <xdr:row>32</xdr:row>
      <xdr:rowOff>10026</xdr:rowOff>
    </xdr:to>
    <xdr:sp macro="" textlink="">
      <xdr:nvSpPr>
        <xdr:cNvPr id="2007" name="TextBox 201">
          <a:hlinkClick xmlns:r="http://schemas.openxmlformats.org/officeDocument/2006/relationships" r:id="rId112"/>
          <a:extLst>
            <a:ext uri="{FF2B5EF4-FFF2-40B4-BE49-F238E27FC236}">
              <a16:creationId xmlns:a16="http://schemas.microsoft.com/office/drawing/2014/main" id="{6F5370C9-2B64-462F-89F4-EF02AA5AD9C2}"/>
            </a:ext>
          </a:extLst>
        </xdr:cNvPr>
        <xdr:cNvSpPr txBox="1"/>
      </xdr:nvSpPr>
      <xdr:spPr>
        <a:xfrm>
          <a:off x="16132264" y="14414166"/>
          <a:ext cx="2727236" cy="224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6452899</xdr:colOff>
      <xdr:row>29</xdr:row>
      <xdr:rowOff>632643</xdr:rowOff>
    </xdr:from>
    <xdr:to>
      <xdr:col>9</xdr:col>
      <xdr:colOff>2594911</xdr:colOff>
      <xdr:row>29</xdr:row>
      <xdr:rowOff>814672</xdr:rowOff>
    </xdr:to>
    <xdr:sp macro="" textlink="">
      <xdr:nvSpPr>
        <xdr:cNvPr id="2006" name="TextBox 202">
          <a:hlinkClick xmlns:r="http://schemas.openxmlformats.org/officeDocument/2006/relationships" r:id="rId112"/>
          <a:extLst>
            <a:ext uri="{FF2B5EF4-FFF2-40B4-BE49-F238E27FC236}">
              <a16:creationId xmlns:a16="http://schemas.microsoft.com/office/drawing/2014/main" id="{0B214D90-5348-45B4-A34B-DB3F7CC18AF5}"/>
            </a:ext>
          </a:extLst>
        </xdr:cNvPr>
        <xdr:cNvSpPr txBox="1"/>
      </xdr:nvSpPr>
      <xdr:spPr>
        <a:xfrm>
          <a:off x="16108241" y="13436248"/>
          <a:ext cx="2699223" cy="182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34</xdr:row>
      <xdr:rowOff>65315</xdr:rowOff>
    </xdr:from>
    <xdr:to>
      <xdr:col>9</xdr:col>
      <xdr:colOff>2665095</xdr:colOff>
      <xdr:row>34</xdr:row>
      <xdr:rowOff>478973</xdr:rowOff>
    </xdr:to>
    <xdr:sp macro="" textlink="">
      <xdr:nvSpPr>
        <xdr:cNvPr id="204" name="TextBox 203">
          <a:hlinkClick xmlns:r="http://schemas.openxmlformats.org/officeDocument/2006/relationships" r:id="rId112"/>
          <a:extLst>
            <a:ext uri="{FF2B5EF4-FFF2-40B4-BE49-F238E27FC236}">
              <a16:creationId xmlns:a16="http://schemas.microsoft.com/office/drawing/2014/main" id="{9314CECA-BA94-4785-BCFD-90FF3CE680B2}"/>
            </a:ext>
          </a:extLst>
        </xdr:cNvPr>
        <xdr:cNvSpPr txBox="1"/>
      </xdr:nvSpPr>
      <xdr:spPr>
        <a:xfrm>
          <a:off x="16208829" y="16110858"/>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35</xdr:row>
      <xdr:rowOff>54430</xdr:rowOff>
    </xdr:from>
    <xdr:to>
      <xdr:col>9</xdr:col>
      <xdr:colOff>2665095</xdr:colOff>
      <xdr:row>35</xdr:row>
      <xdr:rowOff>468088</xdr:rowOff>
    </xdr:to>
    <xdr:sp macro="" textlink="">
      <xdr:nvSpPr>
        <xdr:cNvPr id="205" name="TextBox 204">
          <a:hlinkClick xmlns:r="http://schemas.openxmlformats.org/officeDocument/2006/relationships" r:id="rId112"/>
          <a:extLst>
            <a:ext uri="{FF2B5EF4-FFF2-40B4-BE49-F238E27FC236}">
              <a16:creationId xmlns:a16="http://schemas.microsoft.com/office/drawing/2014/main" id="{14B52754-6C38-41C4-8F59-EBB7579543E3}"/>
            </a:ext>
          </a:extLst>
        </xdr:cNvPr>
        <xdr:cNvSpPr txBox="1"/>
      </xdr:nvSpPr>
      <xdr:spPr>
        <a:xfrm>
          <a:off x="16208829" y="16622487"/>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36</xdr:row>
      <xdr:rowOff>97973</xdr:rowOff>
    </xdr:from>
    <xdr:to>
      <xdr:col>9</xdr:col>
      <xdr:colOff>2665095</xdr:colOff>
      <xdr:row>36</xdr:row>
      <xdr:rowOff>511631</xdr:rowOff>
    </xdr:to>
    <xdr:sp macro="" textlink="">
      <xdr:nvSpPr>
        <xdr:cNvPr id="206" name="TextBox 205">
          <a:hlinkClick xmlns:r="http://schemas.openxmlformats.org/officeDocument/2006/relationships" r:id="rId112"/>
          <a:extLst>
            <a:ext uri="{FF2B5EF4-FFF2-40B4-BE49-F238E27FC236}">
              <a16:creationId xmlns:a16="http://schemas.microsoft.com/office/drawing/2014/main" id="{E58DE2D2-1341-4D32-A578-993E1C1CFC67}"/>
            </a:ext>
          </a:extLst>
        </xdr:cNvPr>
        <xdr:cNvSpPr txBox="1"/>
      </xdr:nvSpPr>
      <xdr:spPr>
        <a:xfrm>
          <a:off x="16208829" y="17188544"/>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6521813</xdr:colOff>
      <xdr:row>38</xdr:row>
      <xdr:rowOff>70183</xdr:rowOff>
    </xdr:from>
    <xdr:to>
      <xdr:col>9</xdr:col>
      <xdr:colOff>2665095</xdr:colOff>
      <xdr:row>38</xdr:row>
      <xdr:rowOff>406582</xdr:rowOff>
    </xdr:to>
    <xdr:sp macro="" textlink="">
      <xdr:nvSpPr>
        <xdr:cNvPr id="2002" name="TextBox 207">
          <a:hlinkClick xmlns:r="http://schemas.openxmlformats.org/officeDocument/2006/relationships" r:id="rId112"/>
          <a:extLst>
            <a:ext uri="{FF2B5EF4-FFF2-40B4-BE49-F238E27FC236}">
              <a16:creationId xmlns:a16="http://schemas.microsoft.com/office/drawing/2014/main" id="{2AA623CA-3FA1-4C2A-96AA-9207124090C6}"/>
            </a:ext>
          </a:extLst>
        </xdr:cNvPr>
        <xdr:cNvSpPr txBox="1"/>
      </xdr:nvSpPr>
      <xdr:spPr>
        <a:xfrm>
          <a:off x="16177155" y="18077446"/>
          <a:ext cx="2700493" cy="336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6521813</xdr:colOff>
      <xdr:row>36</xdr:row>
      <xdr:rowOff>502012</xdr:rowOff>
    </xdr:from>
    <xdr:to>
      <xdr:col>9</xdr:col>
      <xdr:colOff>2665095</xdr:colOff>
      <xdr:row>37</xdr:row>
      <xdr:rowOff>180474</xdr:rowOff>
    </xdr:to>
    <xdr:sp macro="" textlink="">
      <xdr:nvSpPr>
        <xdr:cNvPr id="2001" name="TextBox 209">
          <a:hlinkClick xmlns:r="http://schemas.openxmlformats.org/officeDocument/2006/relationships" r:id="rId112"/>
          <a:extLst>
            <a:ext uri="{FF2B5EF4-FFF2-40B4-BE49-F238E27FC236}">
              <a16:creationId xmlns:a16="http://schemas.microsoft.com/office/drawing/2014/main" id="{E6960403-486A-4F91-8832-69AEF24CA719}"/>
            </a:ext>
          </a:extLst>
        </xdr:cNvPr>
        <xdr:cNvSpPr txBox="1"/>
      </xdr:nvSpPr>
      <xdr:spPr>
        <a:xfrm>
          <a:off x="16177155" y="17576828"/>
          <a:ext cx="2700493" cy="199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40</xdr:row>
      <xdr:rowOff>87084</xdr:rowOff>
    </xdr:from>
    <xdr:to>
      <xdr:col>9</xdr:col>
      <xdr:colOff>2665095</xdr:colOff>
      <xdr:row>40</xdr:row>
      <xdr:rowOff>500742</xdr:rowOff>
    </xdr:to>
    <xdr:sp macro="" textlink="">
      <xdr:nvSpPr>
        <xdr:cNvPr id="211" name="TextBox 210">
          <a:hlinkClick xmlns:r="http://schemas.openxmlformats.org/officeDocument/2006/relationships" r:id="rId112"/>
          <a:extLst>
            <a:ext uri="{FF2B5EF4-FFF2-40B4-BE49-F238E27FC236}">
              <a16:creationId xmlns:a16="http://schemas.microsoft.com/office/drawing/2014/main" id="{701B9310-51D0-4679-B057-CCC5EAB76880}"/>
            </a:ext>
          </a:extLst>
        </xdr:cNvPr>
        <xdr:cNvSpPr txBox="1"/>
      </xdr:nvSpPr>
      <xdr:spPr>
        <a:xfrm>
          <a:off x="16208829" y="19147970"/>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41</xdr:row>
      <xdr:rowOff>32655</xdr:rowOff>
    </xdr:from>
    <xdr:to>
      <xdr:col>9</xdr:col>
      <xdr:colOff>2665095</xdr:colOff>
      <xdr:row>42</xdr:row>
      <xdr:rowOff>32656</xdr:rowOff>
    </xdr:to>
    <xdr:sp macro="" textlink="">
      <xdr:nvSpPr>
        <xdr:cNvPr id="213" name="TextBox 212">
          <a:hlinkClick xmlns:r="http://schemas.openxmlformats.org/officeDocument/2006/relationships" r:id="rId112"/>
          <a:extLst>
            <a:ext uri="{FF2B5EF4-FFF2-40B4-BE49-F238E27FC236}">
              <a16:creationId xmlns:a16="http://schemas.microsoft.com/office/drawing/2014/main" id="{C2AD2C5F-B862-4180-8947-CB7494869F64}"/>
            </a:ext>
          </a:extLst>
        </xdr:cNvPr>
        <xdr:cNvSpPr txBox="1"/>
      </xdr:nvSpPr>
      <xdr:spPr>
        <a:xfrm>
          <a:off x="16208829" y="19616055"/>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42</xdr:row>
      <xdr:rowOff>424541</xdr:rowOff>
    </xdr:from>
    <xdr:to>
      <xdr:col>9</xdr:col>
      <xdr:colOff>2665095</xdr:colOff>
      <xdr:row>42</xdr:row>
      <xdr:rowOff>838199</xdr:rowOff>
    </xdr:to>
    <xdr:sp macro="" textlink="">
      <xdr:nvSpPr>
        <xdr:cNvPr id="214" name="TextBox 213">
          <a:hlinkClick xmlns:r="http://schemas.openxmlformats.org/officeDocument/2006/relationships" r:id="rId112"/>
          <a:extLst>
            <a:ext uri="{FF2B5EF4-FFF2-40B4-BE49-F238E27FC236}">
              <a16:creationId xmlns:a16="http://schemas.microsoft.com/office/drawing/2014/main" id="{8B0E45DD-80F3-4A30-923C-AD018EDDBA65}"/>
            </a:ext>
          </a:extLst>
        </xdr:cNvPr>
        <xdr:cNvSpPr txBox="1"/>
      </xdr:nvSpPr>
      <xdr:spPr>
        <a:xfrm>
          <a:off x="16208829" y="20421598"/>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43</xdr:row>
      <xdr:rowOff>108856</xdr:rowOff>
    </xdr:from>
    <xdr:to>
      <xdr:col>9</xdr:col>
      <xdr:colOff>2665095</xdr:colOff>
      <xdr:row>43</xdr:row>
      <xdr:rowOff>522514</xdr:rowOff>
    </xdr:to>
    <xdr:sp macro="" textlink="">
      <xdr:nvSpPr>
        <xdr:cNvPr id="215" name="TextBox 214">
          <a:hlinkClick xmlns:r="http://schemas.openxmlformats.org/officeDocument/2006/relationships" r:id="rId112"/>
          <a:extLst>
            <a:ext uri="{FF2B5EF4-FFF2-40B4-BE49-F238E27FC236}">
              <a16:creationId xmlns:a16="http://schemas.microsoft.com/office/drawing/2014/main" id="{8B186088-CAA9-4367-BF69-DF2F00537DE5}"/>
            </a:ext>
          </a:extLst>
        </xdr:cNvPr>
        <xdr:cNvSpPr txBox="1"/>
      </xdr:nvSpPr>
      <xdr:spPr>
        <a:xfrm>
          <a:off x="16208829" y="21466627"/>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43</xdr:row>
      <xdr:rowOff>587827</xdr:rowOff>
    </xdr:from>
    <xdr:to>
      <xdr:col>9</xdr:col>
      <xdr:colOff>2665095</xdr:colOff>
      <xdr:row>45</xdr:row>
      <xdr:rowOff>97970</xdr:rowOff>
    </xdr:to>
    <xdr:sp macro="" textlink="">
      <xdr:nvSpPr>
        <xdr:cNvPr id="216" name="TextBox 215">
          <a:hlinkClick xmlns:r="http://schemas.openxmlformats.org/officeDocument/2006/relationships" r:id="rId112"/>
          <a:extLst>
            <a:ext uri="{FF2B5EF4-FFF2-40B4-BE49-F238E27FC236}">
              <a16:creationId xmlns:a16="http://schemas.microsoft.com/office/drawing/2014/main" id="{E142DC26-4240-43AC-86B8-B07FAD84B44C}"/>
            </a:ext>
          </a:extLst>
        </xdr:cNvPr>
        <xdr:cNvSpPr txBox="1"/>
      </xdr:nvSpPr>
      <xdr:spPr>
        <a:xfrm>
          <a:off x="16208829" y="21945598"/>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45</xdr:row>
      <xdr:rowOff>261255</xdr:rowOff>
    </xdr:from>
    <xdr:to>
      <xdr:col>9</xdr:col>
      <xdr:colOff>2665095</xdr:colOff>
      <xdr:row>45</xdr:row>
      <xdr:rowOff>674913</xdr:rowOff>
    </xdr:to>
    <xdr:sp macro="" textlink="">
      <xdr:nvSpPr>
        <xdr:cNvPr id="217" name="TextBox 216">
          <a:hlinkClick xmlns:r="http://schemas.openxmlformats.org/officeDocument/2006/relationships" r:id="rId112"/>
          <a:extLst>
            <a:ext uri="{FF2B5EF4-FFF2-40B4-BE49-F238E27FC236}">
              <a16:creationId xmlns:a16="http://schemas.microsoft.com/office/drawing/2014/main" id="{16222CB4-D493-483D-A1F0-BE67AE88175F}"/>
            </a:ext>
          </a:extLst>
        </xdr:cNvPr>
        <xdr:cNvSpPr txBox="1"/>
      </xdr:nvSpPr>
      <xdr:spPr>
        <a:xfrm>
          <a:off x="16208829" y="22522541"/>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47</xdr:row>
      <xdr:rowOff>130626</xdr:rowOff>
    </xdr:from>
    <xdr:to>
      <xdr:col>9</xdr:col>
      <xdr:colOff>2665095</xdr:colOff>
      <xdr:row>48</xdr:row>
      <xdr:rowOff>348341</xdr:rowOff>
    </xdr:to>
    <xdr:sp macro="" textlink="">
      <xdr:nvSpPr>
        <xdr:cNvPr id="220" name="TextBox 219">
          <a:hlinkClick xmlns:r="http://schemas.openxmlformats.org/officeDocument/2006/relationships" r:id="rId112"/>
          <a:extLst>
            <a:ext uri="{FF2B5EF4-FFF2-40B4-BE49-F238E27FC236}">
              <a16:creationId xmlns:a16="http://schemas.microsoft.com/office/drawing/2014/main" id="{9C72426E-2E3E-4943-A869-CBFFE691D0E2}"/>
            </a:ext>
          </a:extLst>
        </xdr:cNvPr>
        <xdr:cNvSpPr txBox="1"/>
      </xdr:nvSpPr>
      <xdr:spPr>
        <a:xfrm>
          <a:off x="16208829" y="23458712"/>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48</xdr:row>
      <xdr:rowOff>370112</xdr:rowOff>
    </xdr:from>
    <xdr:to>
      <xdr:col>9</xdr:col>
      <xdr:colOff>2665095</xdr:colOff>
      <xdr:row>50</xdr:row>
      <xdr:rowOff>21771</xdr:rowOff>
    </xdr:to>
    <xdr:sp macro="" textlink="">
      <xdr:nvSpPr>
        <xdr:cNvPr id="222" name="TextBox 221">
          <a:hlinkClick xmlns:r="http://schemas.openxmlformats.org/officeDocument/2006/relationships" r:id="rId112"/>
          <a:extLst>
            <a:ext uri="{FF2B5EF4-FFF2-40B4-BE49-F238E27FC236}">
              <a16:creationId xmlns:a16="http://schemas.microsoft.com/office/drawing/2014/main" id="{71C3213B-8694-4391-A6E9-294E048DC249}"/>
            </a:ext>
          </a:extLst>
        </xdr:cNvPr>
        <xdr:cNvSpPr txBox="1"/>
      </xdr:nvSpPr>
      <xdr:spPr>
        <a:xfrm>
          <a:off x="16208829" y="23894141"/>
          <a:ext cx="2697752" cy="33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50</xdr:row>
      <xdr:rowOff>272140</xdr:rowOff>
    </xdr:from>
    <xdr:to>
      <xdr:col>9</xdr:col>
      <xdr:colOff>2665095</xdr:colOff>
      <xdr:row>50</xdr:row>
      <xdr:rowOff>685798</xdr:rowOff>
    </xdr:to>
    <xdr:sp macro="" textlink="">
      <xdr:nvSpPr>
        <xdr:cNvPr id="223" name="TextBox 222">
          <a:hlinkClick xmlns:r="http://schemas.openxmlformats.org/officeDocument/2006/relationships" r:id="rId112"/>
          <a:extLst>
            <a:ext uri="{FF2B5EF4-FFF2-40B4-BE49-F238E27FC236}">
              <a16:creationId xmlns:a16="http://schemas.microsoft.com/office/drawing/2014/main" id="{BC256E1C-6427-482B-82AD-DA70D4D85A27}"/>
            </a:ext>
          </a:extLst>
        </xdr:cNvPr>
        <xdr:cNvSpPr txBox="1"/>
      </xdr:nvSpPr>
      <xdr:spPr>
        <a:xfrm>
          <a:off x="16208829" y="24481969"/>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6523083</xdr:colOff>
      <xdr:row>53</xdr:row>
      <xdr:rowOff>122280</xdr:rowOff>
    </xdr:from>
    <xdr:to>
      <xdr:col>9</xdr:col>
      <xdr:colOff>2747210</xdr:colOff>
      <xdr:row>53</xdr:row>
      <xdr:rowOff>431131</xdr:rowOff>
    </xdr:to>
    <xdr:sp macro="" textlink="">
      <xdr:nvSpPr>
        <xdr:cNvPr id="1991" name="TextBox 223">
          <a:hlinkClick xmlns:r="http://schemas.openxmlformats.org/officeDocument/2006/relationships" r:id="rId112"/>
          <a:extLst>
            <a:ext uri="{FF2B5EF4-FFF2-40B4-BE49-F238E27FC236}">
              <a16:creationId xmlns:a16="http://schemas.microsoft.com/office/drawing/2014/main" id="{7532B7FA-5C98-446C-89C1-9FA2D31FF037}"/>
            </a:ext>
          </a:extLst>
        </xdr:cNvPr>
        <xdr:cNvSpPr txBox="1"/>
      </xdr:nvSpPr>
      <xdr:spPr>
        <a:xfrm>
          <a:off x="16178425" y="26461412"/>
          <a:ext cx="2781338" cy="308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65</xdr:row>
      <xdr:rowOff>174168</xdr:rowOff>
    </xdr:from>
    <xdr:to>
      <xdr:col>9</xdr:col>
      <xdr:colOff>2665095</xdr:colOff>
      <xdr:row>67</xdr:row>
      <xdr:rowOff>43540</xdr:rowOff>
    </xdr:to>
    <xdr:sp macro="" textlink="">
      <xdr:nvSpPr>
        <xdr:cNvPr id="226" name="TextBox 225">
          <a:hlinkClick xmlns:r="http://schemas.openxmlformats.org/officeDocument/2006/relationships" r:id="rId112"/>
          <a:extLst>
            <a:ext uri="{FF2B5EF4-FFF2-40B4-BE49-F238E27FC236}">
              <a16:creationId xmlns:a16="http://schemas.microsoft.com/office/drawing/2014/main" id="{ED33B134-2592-40A7-A558-047FB2336EA0}"/>
            </a:ext>
          </a:extLst>
        </xdr:cNvPr>
        <xdr:cNvSpPr txBox="1"/>
      </xdr:nvSpPr>
      <xdr:spPr>
        <a:xfrm>
          <a:off x="16208829" y="33473568"/>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67</xdr:row>
      <xdr:rowOff>87082</xdr:rowOff>
    </xdr:from>
    <xdr:to>
      <xdr:col>9</xdr:col>
      <xdr:colOff>2665095</xdr:colOff>
      <xdr:row>67</xdr:row>
      <xdr:rowOff>500740</xdr:rowOff>
    </xdr:to>
    <xdr:sp macro="" textlink="">
      <xdr:nvSpPr>
        <xdr:cNvPr id="228" name="TextBox 227">
          <a:hlinkClick xmlns:r="http://schemas.openxmlformats.org/officeDocument/2006/relationships" r:id="rId112"/>
          <a:extLst>
            <a:ext uri="{FF2B5EF4-FFF2-40B4-BE49-F238E27FC236}">
              <a16:creationId xmlns:a16="http://schemas.microsoft.com/office/drawing/2014/main" id="{BFA826CC-1C86-40FC-B2A7-BEDDB1C7CAB2}"/>
            </a:ext>
          </a:extLst>
        </xdr:cNvPr>
        <xdr:cNvSpPr txBox="1"/>
      </xdr:nvSpPr>
      <xdr:spPr>
        <a:xfrm>
          <a:off x="16208829" y="33930768"/>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6521813</xdr:colOff>
      <xdr:row>68</xdr:row>
      <xdr:rowOff>110290</xdr:rowOff>
    </xdr:from>
    <xdr:to>
      <xdr:col>9</xdr:col>
      <xdr:colOff>2665095</xdr:colOff>
      <xdr:row>68</xdr:row>
      <xdr:rowOff>273413</xdr:rowOff>
    </xdr:to>
    <xdr:sp macro="" textlink="">
      <xdr:nvSpPr>
        <xdr:cNvPr id="1988" name="TextBox 229">
          <a:hlinkClick xmlns:r="http://schemas.openxmlformats.org/officeDocument/2006/relationships" r:id="rId112"/>
          <a:extLst>
            <a:ext uri="{FF2B5EF4-FFF2-40B4-BE49-F238E27FC236}">
              <a16:creationId xmlns:a16="http://schemas.microsoft.com/office/drawing/2014/main" id="{261864DC-780C-44F6-8773-A00A44B19466}"/>
            </a:ext>
          </a:extLst>
        </xdr:cNvPr>
        <xdr:cNvSpPr txBox="1"/>
      </xdr:nvSpPr>
      <xdr:spPr>
        <a:xfrm>
          <a:off x="16177155" y="34470474"/>
          <a:ext cx="2700493" cy="163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6523083</xdr:colOff>
      <xdr:row>72</xdr:row>
      <xdr:rowOff>62046</xdr:rowOff>
    </xdr:from>
    <xdr:to>
      <xdr:col>9</xdr:col>
      <xdr:colOff>2917371</xdr:colOff>
      <xdr:row>72</xdr:row>
      <xdr:rowOff>337458</xdr:rowOff>
    </xdr:to>
    <xdr:sp macro="" textlink="">
      <xdr:nvSpPr>
        <xdr:cNvPr id="95" name="TextBox 231">
          <a:hlinkClick xmlns:r="http://schemas.openxmlformats.org/officeDocument/2006/relationships" r:id="rId112"/>
          <a:extLst>
            <a:ext uri="{FF2B5EF4-FFF2-40B4-BE49-F238E27FC236}">
              <a16:creationId xmlns:a16="http://schemas.microsoft.com/office/drawing/2014/main" id="{8762BE61-E00A-4C18-AC15-D609C5BA74F8}"/>
            </a:ext>
          </a:extLst>
        </xdr:cNvPr>
        <xdr:cNvSpPr txBox="1"/>
      </xdr:nvSpPr>
      <xdr:spPr>
        <a:xfrm>
          <a:off x="16200483" y="37628646"/>
          <a:ext cx="2947488" cy="275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75</xdr:row>
      <xdr:rowOff>119739</xdr:rowOff>
    </xdr:from>
    <xdr:to>
      <xdr:col>9</xdr:col>
      <xdr:colOff>2665095</xdr:colOff>
      <xdr:row>75</xdr:row>
      <xdr:rowOff>533397</xdr:rowOff>
    </xdr:to>
    <xdr:sp macro="" textlink="">
      <xdr:nvSpPr>
        <xdr:cNvPr id="234" name="TextBox 233">
          <a:hlinkClick xmlns:r="http://schemas.openxmlformats.org/officeDocument/2006/relationships" r:id="rId112"/>
          <a:extLst>
            <a:ext uri="{FF2B5EF4-FFF2-40B4-BE49-F238E27FC236}">
              <a16:creationId xmlns:a16="http://schemas.microsoft.com/office/drawing/2014/main" id="{E01EC2D3-D302-4A73-A989-C38236BD3AB4}"/>
            </a:ext>
          </a:extLst>
        </xdr:cNvPr>
        <xdr:cNvSpPr txBox="1"/>
      </xdr:nvSpPr>
      <xdr:spPr>
        <a:xfrm>
          <a:off x="16208829" y="39678425"/>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6521813</xdr:colOff>
      <xdr:row>78</xdr:row>
      <xdr:rowOff>152400</xdr:rowOff>
    </xdr:from>
    <xdr:to>
      <xdr:col>9</xdr:col>
      <xdr:colOff>2665095</xdr:colOff>
      <xdr:row>79</xdr:row>
      <xdr:rowOff>300790</xdr:rowOff>
    </xdr:to>
    <xdr:sp macro="" textlink="">
      <xdr:nvSpPr>
        <xdr:cNvPr id="1985" name="TextBox 234">
          <a:hlinkClick xmlns:r="http://schemas.openxmlformats.org/officeDocument/2006/relationships" r:id="rId112"/>
          <a:extLst>
            <a:ext uri="{FF2B5EF4-FFF2-40B4-BE49-F238E27FC236}">
              <a16:creationId xmlns:a16="http://schemas.microsoft.com/office/drawing/2014/main" id="{AD4E96F0-00C2-4180-A423-BC3F484D441C}"/>
            </a:ext>
          </a:extLst>
        </xdr:cNvPr>
        <xdr:cNvSpPr txBox="1"/>
      </xdr:nvSpPr>
      <xdr:spPr>
        <a:xfrm>
          <a:off x="16177155" y="40658716"/>
          <a:ext cx="2700493" cy="318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6521813</xdr:colOff>
      <xdr:row>85</xdr:row>
      <xdr:rowOff>31387</xdr:rowOff>
    </xdr:from>
    <xdr:to>
      <xdr:col>9</xdr:col>
      <xdr:colOff>2665095</xdr:colOff>
      <xdr:row>85</xdr:row>
      <xdr:rowOff>260684</xdr:rowOff>
    </xdr:to>
    <xdr:sp macro="" textlink="">
      <xdr:nvSpPr>
        <xdr:cNvPr id="1984" name="TextBox 237">
          <a:hlinkClick xmlns:r="http://schemas.openxmlformats.org/officeDocument/2006/relationships" r:id="rId112"/>
          <a:extLst>
            <a:ext uri="{FF2B5EF4-FFF2-40B4-BE49-F238E27FC236}">
              <a16:creationId xmlns:a16="http://schemas.microsoft.com/office/drawing/2014/main" id="{3855F7DE-0B04-4D3C-AEC5-F8CF7CA8BAE3}"/>
            </a:ext>
          </a:extLst>
        </xdr:cNvPr>
        <xdr:cNvSpPr txBox="1"/>
      </xdr:nvSpPr>
      <xdr:spPr>
        <a:xfrm flipV="1">
          <a:off x="16177155" y="44488071"/>
          <a:ext cx="2700493" cy="229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6523083</xdr:colOff>
      <xdr:row>86</xdr:row>
      <xdr:rowOff>97723</xdr:rowOff>
    </xdr:from>
    <xdr:to>
      <xdr:col>9</xdr:col>
      <xdr:colOff>2665095</xdr:colOff>
      <xdr:row>86</xdr:row>
      <xdr:rowOff>300789</xdr:rowOff>
    </xdr:to>
    <xdr:sp macro="" textlink="">
      <xdr:nvSpPr>
        <xdr:cNvPr id="1983" name="TextBox 238">
          <a:hlinkClick xmlns:r="http://schemas.openxmlformats.org/officeDocument/2006/relationships" r:id="rId112"/>
          <a:extLst>
            <a:ext uri="{FF2B5EF4-FFF2-40B4-BE49-F238E27FC236}">
              <a16:creationId xmlns:a16="http://schemas.microsoft.com/office/drawing/2014/main" id="{52F4101C-E606-4CEF-9720-BE2AC8A48FA6}"/>
            </a:ext>
          </a:extLst>
        </xdr:cNvPr>
        <xdr:cNvSpPr txBox="1"/>
      </xdr:nvSpPr>
      <xdr:spPr>
        <a:xfrm>
          <a:off x="16178425" y="45246223"/>
          <a:ext cx="2699223" cy="203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89</xdr:row>
      <xdr:rowOff>21772</xdr:rowOff>
    </xdr:from>
    <xdr:to>
      <xdr:col>9</xdr:col>
      <xdr:colOff>2665095</xdr:colOff>
      <xdr:row>99</xdr:row>
      <xdr:rowOff>413657</xdr:rowOff>
    </xdr:to>
    <xdr:sp macro="" textlink="">
      <xdr:nvSpPr>
        <xdr:cNvPr id="246" name="TextBox 245">
          <a:hlinkClick xmlns:r="http://schemas.openxmlformats.org/officeDocument/2006/relationships" r:id="rId112"/>
          <a:extLst>
            <a:ext uri="{FF2B5EF4-FFF2-40B4-BE49-F238E27FC236}">
              <a16:creationId xmlns:a16="http://schemas.microsoft.com/office/drawing/2014/main" id="{6460BB55-FC0C-458A-BF50-F08975C75A95}"/>
            </a:ext>
          </a:extLst>
        </xdr:cNvPr>
        <xdr:cNvSpPr txBox="1"/>
      </xdr:nvSpPr>
      <xdr:spPr>
        <a:xfrm>
          <a:off x="16208829" y="46492886"/>
          <a:ext cx="2697752" cy="5388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6521813</xdr:colOff>
      <xdr:row>102</xdr:row>
      <xdr:rowOff>183787</xdr:rowOff>
    </xdr:from>
    <xdr:to>
      <xdr:col>9</xdr:col>
      <xdr:colOff>2717131</xdr:colOff>
      <xdr:row>104</xdr:row>
      <xdr:rowOff>13426</xdr:rowOff>
    </xdr:to>
    <xdr:sp macro="" textlink="">
      <xdr:nvSpPr>
        <xdr:cNvPr id="1981" name="TextBox 246">
          <a:hlinkClick xmlns:r="http://schemas.openxmlformats.org/officeDocument/2006/relationships" r:id="rId112"/>
          <a:extLst>
            <a:ext uri="{FF2B5EF4-FFF2-40B4-BE49-F238E27FC236}">
              <a16:creationId xmlns:a16="http://schemas.microsoft.com/office/drawing/2014/main" id="{909DE7F6-76EF-40CD-B162-DA48E855A5BD}"/>
            </a:ext>
          </a:extLst>
        </xdr:cNvPr>
        <xdr:cNvSpPr txBox="1"/>
      </xdr:nvSpPr>
      <xdr:spPr>
        <a:xfrm>
          <a:off x="16177155" y="53132761"/>
          <a:ext cx="2752529" cy="411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6521813</xdr:colOff>
      <xdr:row>107</xdr:row>
      <xdr:rowOff>107587</xdr:rowOff>
    </xdr:from>
    <xdr:to>
      <xdr:col>9</xdr:col>
      <xdr:colOff>2797342</xdr:colOff>
      <xdr:row>107</xdr:row>
      <xdr:rowOff>519975</xdr:rowOff>
    </xdr:to>
    <xdr:sp macro="" textlink="">
      <xdr:nvSpPr>
        <xdr:cNvPr id="1980" name="TextBox 247">
          <a:hlinkClick xmlns:r="http://schemas.openxmlformats.org/officeDocument/2006/relationships" r:id="rId112"/>
          <a:extLst>
            <a:ext uri="{FF2B5EF4-FFF2-40B4-BE49-F238E27FC236}">
              <a16:creationId xmlns:a16="http://schemas.microsoft.com/office/drawing/2014/main" id="{BEC696D2-16C7-452F-B4F0-A85E8CC21776}"/>
            </a:ext>
          </a:extLst>
        </xdr:cNvPr>
        <xdr:cNvSpPr txBox="1"/>
      </xdr:nvSpPr>
      <xdr:spPr>
        <a:xfrm>
          <a:off x="16177155" y="56285034"/>
          <a:ext cx="2832740" cy="41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110</xdr:row>
      <xdr:rowOff>130629</xdr:rowOff>
    </xdr:from>
    <xdr:to>
      <xdr:col>9</xdr:col>
      <xdr:colOff>2665095</xdr:colOff>
      <xdr:row>111</xdr:row>
      <xdr:rowOff>21773</xdr:rowOff>
    </xdr:to>
    <xdr:sp macro="" textlink="">
      <xdr:nvSpPr>
        <xdr:cNvPr id="249" name="TextBox 248">
          <a:hlinkClick xmlns:r="http://schemas.openxmlformats.org/officeDocument/2006/relationships" r:id="rId112"/>
          <a:extLst>
            <a:ext uri="{FF2B5EF4-FFF2-40B4-BE49-F238E27FC236}">
              <a16:creationId xmlns:a16="http://schemas.microsoft.com/office/drawing/2014/main" id="{947EF475-583F-4C29-8FC9-7CB5F51E8F9E}"/>
            </a:ext>
          </a:extLst>
        </xdr:cNvPr>
        <xdr:cNvSpPr txBox="1"/>
      </xdr:nvSpPr>
      <xdr:spPr>
        <a:xfrm>
          <a:off x="16208829" y="58238572"/>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6521814</xdr:colOff>
      <xdr:row>119</xdr:row>
      <xdr:rowOff>1</xdr:rowOff>
    </xdr:from>
    <xdr:to>
      <xdr:col>9</xdr:col>
      <xdr:colOff>2486527</xdr:colOff>
      <xdr:row>120</xdr:row>
      <xdr:rowOff>439239</xdr:rowOff>
    </xdr:to>
    <xdr:sp macro="" textlink="">
      <xdr:nvSpPr>
        <xdr:cNvPr id="1978" name="TextBox 250">
          <a:hlinkClick xmlns:r="http://schemas.openxmlformats.org/officeDocument/2006/relationships" r:id="rId112"/>
          <a:extLst>
            <a:ext uri="{FF2B5EF4-FFF2-40B4-BE49-F238E27FC236}">
              <a16:creationId xmlns:a16="http://schemas.microsoft.com/office/drawing/2014/main" id="{E7CF06B9-B6AB-473B-982D-FEBA33885CE3}"/>
            </a:ext>
          </a:extLst>
        </xdr:cNvPr>
        <xdr:cNvSpPr txBox="1"/>
      </xdr:nvSpPr>
      <xdr:spPr>
        <a:xfrm>
          <a:off x="16177156" y="63085580"/>
          <a:ext cx="2521924" cy="840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125</xdr:row>
      <xdr:rowOff>54429</xdr:rowOff>
    </xdr:from>
    <xdr:to>
      <xdr:col>9</xdr:col>
      <xdr:colOff>2895600</xdr:colOff>
      <xdr:row>144</xdr:row>
      <xdr:rowOff>0</xdr:rowOff>
    </xdr:to>
    <xdr:sp macro="" textlink="">
      <xdr:nvSpPr>
        <xdr:cNvPr id="254" name="TextBox 253">
          <a:hlinkClick xmlns:r="http://schemas.openxmlformats.org/officeDocument/2006/relationships" r:id="rId112"/>
          <a:extLst>
            <a:ext uri="{FF2B5EF4-FFF2-40B4-BE49-F238E27FC236}">
              <a16:creationId xmlns:a16="http://schemas.microsoft.com/office/drawing/2014/main" id="{98E9F640-417F-418E-85A1-172B06AE615C}"/>
            </a:ext>
          </a:extLst>
        </xdr:cNvPr>
        <xdr:cNvSpPr txBox="1"/>
      </xdr:nvSpPr>
      <xdr:spPr>
        <a:xfrm>
          <a:off x="16208829" y="65151000"/>
          <a:ext cx="2928257" cy="8882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145</xdr:row>
      <xdr:rowOff>359228</xdr:rowOff>
    </xdr:from>
    <xdr:to>
      <xdr:col>9</xdr:col>
      <xdr:colOff>2665095</xdr:colOff>
      <xdr:row>145</xdr:row>
      <xdr:rowOff>772886</xdr:rowOff>
    </xdr:to>
    <xdr:sp macro="" textlink="">
      <xdr:nvSpPr>
        <xdr:cNvPr id="255" name="TextBox 254">
          <a:hlinkClick xmlns:r="http://schemas.openxmlformats.org/officeDocument/2006/relationships" r:id="rId112"/>
          <a:extLst>
            <a:ext uri="{FF2B5EF4-FFF2-40B4-BE49-F238E27FC236}">
              <a16:creationId xmlns:a16="http://schemas.microsoft.com/office/drawing/2014/main" id="{298B3523-492C-4000-B681-6A2E3C0DFD29}"/>
            </a:ext>
          </a:extLst>
        </xdr:cNvPr>
        <xdr:cNvSpPr txBox="1"/>
      </xdr:nvSpPr>
      <xdr:spPr>
        <a:xfrm>
          <a:off x="16208829" y="75144085"/>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6521813</xdr:colOff>
      <xdr:row>148</xdr:row>
      <xdr:rowOff>62775</xdr:rowOff>
    </xdr:from>
    <xdr:to>
      <xdr:col>9</xdr:col>
      <xdr:colOff>2857500</xdr:colOff>
      <xdr:row>149</xdr:row>
      <xdr:rowOff>31389</xdr:rowOff>
    </xdr:to>
    <xdr:sp macro="" textlink="">
      <xdr:nvSpPr>
        <xdr:cNvPr id="1975" name="TextBox 255">
          <a:hlinkClick xmlns:r="http://schemas.openxmlformats.org/officeDocument/2006/relationships" r:id="rId112"/>
          <a:extLst>
            <a:ext uri="{FF2B5EF4-FFF2-40B4-BE49-F238E27FC236}">
              <a16:creationId xmlns:a16="http://schemas.microsoft.com/office/drawing/2014/main" id="{652C9C93-F589-49C2-9035-8A66DC9B0C34}"/>
            </a:ext>
          </a:extLst>
        </xdr:cNvPr>
        <xdr:cNvSpPr txBox="1"/>
      </xdr:nvSpPr>
      <xdr:spPr>
        <a:xfrm>
          <a:off x="16177155" y="76563564"/>
          <a:ext cx="2892898" cy="409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6521813</xdr:colOff>
      <xdr:row>149</xdr:row>
      <xdr:rowOff>31387</xdr:rowOff>
    </xdr:from>
    <xdr:to>
      <xdr:col>9</xdr:col>
      <xdr:colOff>2665095</xdr:colOff>
      <xdr:row>149</xdr:row>
      <xdr:rowOff>200527</xdr:rowOff>
    </xdr:to>
    <xdr:sp macro="" textlink="">
      <xdr:nvSpPr>
        <xdr:cNvPr id="1974" name="TextBox 256">
          <a:hlinkClick xmlns:r="http://schemas.openxmlformats.org/officeDocument/2006/relationships" r:id="rId112"/>
          <a:extLst>
            <a:ext uri="{FF2B5EF4-FFF2-40B4-BE49-F238E27FC236}">
              <a16:creationId xmlns:a16="http://schemas.microsoft.com/office/drawing/2014/main" id="{E08C505C-C404-4CFA-9F98-27C40659C5C6}"/>
            </a:ext>
          </a:extLst>
        </xdr:cNvPr>
        <xdr:cNvSpPr txBox="1"/>
      </xdr:nvSpPr>
      <xdr:spPr>
        <a:xfrm>
          <a:off x="16177155" y="76973334"/>
          <a:ext cx="2700493" cy="169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150</xdr:row>
      <xdr:rowOff>54429</xdr:rowOff>
    </xdr:from>
    <xdr:to>
      <xdr:col>9</xdr:col>
      <xdr:colOff>2665095</xdr:colOff>
      <xdr:row>150</xdr:row>
      <xdr:rowOff>468087</xdr:rowOff>
    </xdr:to>
    <xdr:sp macro="" textlink="">
      <xdr:nvSpPr>
        <xdr:cNvPr id="258" name="TextBox 257">
          <a:hlinkClick xmlns:r="http://schemas.openxmlformats.org/officeDocument/2006/relationships" r:id="rId112"/>
          <a:extLst>
            <a:ext uri="{FF2B5EF4-FFF2-40B4-BE49-F238E27FC236}">
              <a16:creationId xmlns:a16="http://schemas.microsoft.com/office/drawing/2014/main" id="{16E5F3D9-CEEB-4746-A398-4756F825B6A5}"/>
            </a:ext>
          </a:extLst>
        </xdr:cNvPr>
        <xdr:cNvSpPr txBox="1"/>
      </xdr:nvSpPr>
      <xdr:spPr>
        <a:xfrm>
          <a:off x="16208829" y="77506286"/>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154</xdr:row>
      <xdr:rowOff>76199</xdr:rowOff>
    </xdr:from>
    <xdr:to>
      <xdr:col>9</xdr:col>
      <xdr:colOff>2665095</xdr:colOff>
      <xdr:row>155</xdr:row>
      <xdr:rowOff>424543</xdr:rowOff>
    </xdr:to>
    <xdr:sp macro="" textlink="">
      <xdr:nvSpPr>
        <xdr:cNvPr id="259" name="TextBox 258">
          <a:hlinkClick xmlns:r="http://schemas.openxmlformats.org/officeDocument/2006/relationships" r:id="rId112"/>
          <a:extLst>
            <a:ext uri="{FF2B5EF4-FFF2-40B4-BE49-F238E27FC236}">
              <a16:creationId xmlns:a16="http://schemas.microsoft.com/office/drawing/2014/main" id="{819B3D24-351C-490A-BFF8-A1479CB345A4}"/>
            </a:ext>
          </a:extLst>
        </xdr:cNvPr>
        <xdr:cNvSpPr txBox="1"/>
      </xdr:nvSpPr>
      <xdr:spPr>
        <a:xfrm>
          <a:off x="16208829" y="79944685"/>
          <a:ext cx="2697752" cy="870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6521813</xdr:colOff>
      <xdr:row>162</xdr:row>
      <xdr:rowOff>121013</xdr:rowOff>
    </xdr:from>
    <xdr:to>
      <xdr:col>9</xdr:col>
      <xdr:colOff>2857500</xdr:colOff>
      <xdr:row>164</xdr:row>
      <xdr:rowOff>667837</xdr:rowOff>
    </xdr:to>
    <xdr:sp macro="" textlink="">
      <xdr:nvSpPr>
        <xdr:cNvPr id="1971" name="TextBox 259">
          <a:hlinkClick xmlns:r="http://schemas.openxmlformats.org/officeDocument/2006/relationships" r:id="rId112"/>
          <a:extLst>
            <a:ext uri="{FF2B5EF4-FFF2-40B4-BE49-F238E27FC236}">
              <a16:creationId xmlns:a16="http://schemas.microsoft.com/office/drawing/2014/main" id="{A615429E-18D1-442B-A1CD-52DA86AE68F1}"/>
            </a:ext>
          </a:extLst>
        </xdr:cNvPr>
        <xdr:cNvSpPr txBox="1"/>
      </xdr:nvSpPr>
      <xdr:spPr>
        <a:xfrm>
          <a:off x="16177155" y="84572671"/>
          <a:ext cx="2892898" cy="1910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6521813</xdr:colOff>
      <xdr:row>168</xdr:row>
      <xdr:rowOff>89627</xdr:rowOff>
    </xdr:from>
    <xdr:to>
      <xdr:col>9</xdr:col>
      <xdr:colOff>2917658</xdr:colOff>
      <xdr:row>170</xdr:row>
      <xdr:rowOff>443774</xdr:rowOff>
    </xdr:to>
    <xdr:sp macro="" textlink="">
      <xdr:nvSpPr>
        <xdr:cNvPr id="22" name="TextBox 260">
          <a:hlinkClick xmlns:r="http://schemas.openxmlformats.org/officeDocument/2006/relationships" r:id="rId112"/>
          <a:extLst>
            <a:ext uri="{FF2B5EF4-FFF2-40B4-BE49-F238E27FC236}">
              <a16:creationId xmlns:a16="http://schemas.microsoft.com/office/drawing/2014/main" id="{656F2E4A-9CF2-4076-84A0-3DAE45ED065B}"/>
            </a:ext>
          </a:extLst>
        </xdr:cNvPr>
        <xdr:cNvSpPr txBox="1"/>
      </xdr:nvSpPr>
      <xdr:spPr>
        <a:xfrm>
          <a:off x="16177155" y="87749706"/>
          <a:ext cx="2953056" cy="1396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171</xdr:row>
      <xdr:rowOff>511628</xdr:rowOff>
    </xdr:from>
    <xdr:to>
      <xdr:col>9</xdr:col>
      <xdr:colOff>2665095</xdr:colOff>
      <xdr:row>173</xdr:row>
      <xdr:rowOff>54429</xdr:rowOff>
    </xdr:to>
    <xdr:sp macro="" textlink="">
      <xdr:nvSpPr>
        <xdr:cNvPr id="262" name="TextBox 261">
          <a:hlinkClick xmlns:r="http://schemas.openxmlformats.org/officeDocument/2006/relationships" r:id="rId112"/>
          <a:extLst>
            <a:ext uri="{FF2B5EF4-FFF2-40B4-BE49-F238E27FC236}">
              <a16:creationId xmlns:a16="http://schemas.microsoft.com/office/drawing/2014/main" id="{DE5A3CE7-DC98-4B6B-B973-B929A67D0CE7}"/>
            </a:ext>
          </a:extLst>
        </xdr:cNvPr>
        <xdr:cNvSpPr txBox="1"/>
      </xdr:nvSpPr>
      <xdr:spPr>
        <a:xfrm>
          <a:off x="16208829" y="89622085"/>
          <a:ext cx="2697752" cy="41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6529672</xdr:colOff>
      <xdr:row>37</xdr:row>
      <xdr:rowOff>205607</xdr:rowOff>
    </xdr:from>
    <xdr:to>
      <xdr:col>9</xdr:col>
      <xdr:colOff>2667000</xdr:colOff>
      <xdr:row>38</xdr:row>
      <xdr:rowOff>0</xdr:rowOff>
    </xdr:to>
    <xdr:sp macro="" textlink="">
      <xdr:nvSpPr>
        <xdr:cNvPr id="16" name="TextBox 4">
          <a:hlinkClick xmlns:r="http://schemas.openxmlformats.org/officeDocument/2006/relationships" r:id="rId114"/>
          <a:extLst>
            <a:ext uri="{FF2B5EF4-FFF2-40B4-BE49-F238E27FC236}">
              <a16:creationId xmlns:a16="http://schemas.microsoft.com/office/drawing/2014/main" id="{B229F59F-E6BC-472E-9651-31416A7CBEE3}"/>
            </a:ext>
          </a:extLst>
        </xdr:cNvPr>
        <xdr:cNvSpPr txBox="1"/>
      </xdr:nvSpPr>
      <xdr:spPr>
        <a:xfrm>
          <a:off x="16185014" y="17801791"/>
          <a:ext cx="2694539" cy="2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6520543</xdr:colOff>
      <xdr:row>157</xdr:row>
      <xdr:rowOff>108856</xdr:rowOff>
    </xdr:from>
    <xdr:to>
      <xdr:col>9</xdr:col>
      <xdr:colOff>2665095</xdr:colOff>
      <xdr:row>157</xdr:row>
      <xdr:rowOff>391885</xdr:rowOff>
    </xdr:to>
    <xdr:sp macro="" textlink="">
      <xdr:nvSpPr>
        <xdr:cNvPr id="264" name="TextBox 263">
          <a:hlinkClick xmlns:r="http://schemas.openxmlformats.org/officeDocument/2006/relationships" r:id="rId112"/>
          <a:extLst>
            <a:ext uri="{FF2B5EF4-FFF2-40B4-BE49-F238E27FC236}">
              <a16:creationId xmlns:a16="http://schemas.microsoft.com/office/drawing/2014/main" id="{D618ADFF-A8AC-4F8C-AF1D-E7282BC1B997}"/>
            </a:ext>
          </a:extLst>
        </xdr:cNvPr>
        <xdr:cNvSpPr txBox="1"/>
      </xdr:nvSpPr>
      <xdr:spPr>
        <a:xfrm>
          <a:off x="16208829" y="81544885"/>
          <a:ext cx="2697752" cy="283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6542315</xdr:colOff>
      <xdr:row>121</xdr:row>
      <xdr:rowOff>598715</xdr:rowOff>
    </xdr:from>
    <xdr:to>
      <xdr:col>9</xdr:col>
      <xdr:colOff>2841171</xdr:colOff>
      <xdr:row>123</xdr:row>
      <xdr:rowOff>21770</xdr:rowOff>
    </xdr:to>
    <xdr:sp macro="" textlink="">
      <xdr:nvSpPr>
        <xdr:cNvPr id="265" name="TextBox 264">
          <a:hlinkClick xmlns:r="http://schemas.openxmlformats.org/officeDocument/2006/relationships" r:id="rId112"/>
          <a:extLst>
            <a:ext uri="{FF2B5EF4-FFF2-40B4-BE49-F238E27FC236}">
              <a16:creationId xmlns:a16="http://schemas.microsoft.com/office/drawing/2014/main" id="{16520B3C-3CC9-4159-BA10-0FA123BCED7B}"/>
            </a:ext>
          </a:extLst>
        </xdr:cNvPr>
        <xdr:cNvSpPr txBox="1"/>
      </xdr:nvSpPr>
      <xdr:spPr>
        <a:xfrm>
          <a:off x="16230601" y="64476086"/>
          <a:ext cx="2852056" cy="272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6537159</xdr:colOff>
      <xdr:row>13</xdr:row>
      <xdr:rowOff>709329</xdr:rowOff>
    </xdr:from>
    <xdr:to>
      <xdr:col>9</xdr:col>
      <xdr:colOff>2674487</xdr:colOff>
      <xdr:row>13</xdr:row>
      <xdr:rowOff>952500</xdr:rowOff>
    </xdr:to>
    <xdr:sp macro="" textlink="">
      <xdr:nvSpPr>
        <xdr:cNvPr id="6" name="Rectangle 2204">
          <a:hlinkClick xmlns:r="http://schemas.openxmlformats.org/officeDocument/2006/relationships" r:id="rId111"/>
          <a:extLst>
            <a:ext uri="{FF2B5EF4-FFF2-40B4-BE49-F238E27FC236}">
              <a16:creationId xmlns:a16="http://schemas.microsoft.com/office/drawing/2014/main" id="{1F82D66B-7592-F381-1050-CB67DB61CE74}"/>
            </a:ext>
          </a:extLst>
        </xdr:cNvPr>
        <xdr:cNvSpPr/>
      </xdr:nvSpPr>
      <xdr:spPr>
        <a:xfrm>
          <a:off x="16192501" y="3637013"/>
          <a:ext cx="2694539" cy="2431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6507079</xdr:colOff>
      <xdr:row>14</xdr:row>
      <xdr:rowOff>10026</xdr:rowOff>
    </xdr:from>
    <xdr:to>
      <xdr:col>9</xdr:col>
      <xdr:colOff>2677026</xdr:colOff>
      <xdr:row>14</xdr:row>
      <xdr:rowOff>300789</xdr:rowOff>
    </xdr:to>
    <xdr:sp macro="" textlink="">
      <xdr:nvSpPr>
        <xdr:cNvPr id="10" name="Rectangle 2205">
          <a:hlinkClick xmlns:r="http://schemas.openxmlformats.org/officeDocument/2006/relationships" r:id="rId111"/>
          <a:extLst>
            <a:ext uri="{FF2B5EF4-FFF2-40B4-BE49-F238E27FC236}">
              <a16:creationId xmlns:a16="http://schemas.microsoft.com/office/drawing/2014/main" id="{057A45FA-77FF-9C1B-100C-E654B7D7113D}"/>
            </a:ext>
          </a:extLst>
        </xdr:cNvPr>
        <xdr:cNvSpPr/>
      </xdr:nvSpPr>
      <xdr:spPr>
        <a:xfrm>
          <a:off x="16162421" y="4010526"/>
          <a:ext cx="2727158" cy="2907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6517106</xdr:colOff>
      <xdr:row>15</xdr:row>
      <xdr:rowOff>340895</xdr:rowOff>
    </xdr:from>
    <xdr:to>
      <xdr:col>9</xdr:col>
      <xdr:colOff>2689593</xdr:colOff>
      <xdr:row>16</xdr:row>
      <xdr:rowOff>10026</xdr:rowOff>
    </xdr:to>
    <xdr:sp macro="" textlink="">
      <xdr:nvSpPr>
        <xdr:cNvPr id="2207" name="Rectangle 2206">
          <a:hlinkClick xmlns:r="http://schemas.openxmlformats.org/officeDocument/2006/relationships" r:id="rId111"/>
          <a:extLst>
            <a:ext uri="{FF2B5EF4-FFF2-40B4-BE49-F238E27FC236}">
              <a16:creationId xmlns:a16="http://schemas.microsoft.com/office/drawing/2014/main" id="{3008F787-8BE0-4E20-BB50-CF5FD89F787B}"/>
            </a:ext>
          </a:extLst>
        </xdr:cNvPr>
        <xdr:cNvSpPr/>
      </xdr:nvSpPr>
      <xdr:spPr>
        <a:xfrm>
          <a:off x="16172448" y="4702342"/>
          <a:ext cx="2729698" cy="2907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6497053</xdr:colOff>
      <xdr:row>23</xdr:row>
      <xdr:rowOff>220578</xdr:rowOff>
    </xdr:from>
    <xdr:to>
      <xdr:col>9</xdr:col>
      <xdr:colOff>2669540</xdr:colOff>
      <xdr:row>23</xdr:row>
      <xdr:rowOff>511341</xdr:rowOff>
    </xdr:to>
    <xdr:sp macro="" textlink="">
      <xdr:nvSpPr>
        <xdr:cNvPr id="12" name="Rectangle 2207">
          <a:hlinkClick xmlns:r="http://schemas.openxmlformats.org/officeDocument/2006/relationships" r:id="rId111"/>
          <a:extLst>
            <a:ext uri="{FF2B5EF4-FFF2-40B4-BE49-F238E27FC236}">
              <a16:creationId xmlns:a16="http://schemas.microsoft.com/office/drawing/2014/main" id="{BD374CF9-CA38-42D6-8815-CAC836F13BA8}"/>
            </a:ext>
          </a:extLst>
        </xdr:cNvPr>
        <xdr:cNvSpPr/>
      </xdr:nvSpPr>
      <xdr:spPr>
        <a:xfrm>
          <a:off x="16152395" y="9735552"/>
          <a:ext cx="2729698" cy="2907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6477000</xdr:colOff>
      <xdr:row>30</xdr:row>
      <xdr:rowOff>352191</xdr:rowOff>
    </xdr:from>
    <xdr:to>
      <xdr:col>9</xdr:col>
      <xdr:colOff>2652027</xdr:colOff>
      <xdr:row>31</xdr:row>
      <xdr:rowOff>190500</xdr:rowOff>
    </xdr:to>
    <xdr:sp macro="" textlink="">
      <xdr:nvSpPr>
        <xdr:cNvPr id="14" name="Rectangle 2208">
          <a:hlinkClick xmlns:r="http://schemas.openxmlformats.org/officeDocument/2006/relationships" r:id="rId111"/>
          <a:extLst>
            <a:ext uri="{FF2B5EF4-FFF2-40B4-BE49-F238E27FC236}">
              <a16:creationId xmlns:a16="http://schemas.microsoft.com/office/drawing/2014/main" id="{F6D8F7E6-4F76-455C-AE59-A7EBDD61DAB1}"/>
            </a:ext>
          </a:extLst>
        </xdr:cNvPr>
        <xdr:cNvSpPr/>
      </xdr:nvSpPr>
      <xdr:spPr>
        <a:xfrm>
          <a:off x="16132342" y="14168454"/>
          <a:ext cx="2732238" cy="2293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6490836</xdr:colOff>
      <xdr:row>32</xdr:row>
      <xdr:rowOff>121586</xdr:rowOff>
    </xdr:from>
    <xdr:to>
      <xdr:col>9</xdr:col>
      <xdr:colOff>2658243</xdr:colOff>
      <xdr:row>32</xdr:row>
      <xdr:rowOff>409809</xdr:rowOff>
    </xdr:to>
    <xdr:sp macro="" textlink="">
      <xdr:nvSpPr>
        <xdr:cNvPr id="2210" name="Rectangle 2209">
          <a:hlinkClick xmlns:r="http://schemas.openxmlformats.org/officeDocument/2006/relationships" r:id="rId111"/>
          <a:extLst>
            <a:ext uri="{FF2B5EF4-FFF2-40B4-BE49-F238E27FC236}">
              <a16:creationId xmlns:a16="http://schemas.microsoft.com/office/drawing/2014/main" id="{316155E6-AA3B-4288-8408-95F7487586FF}"/>
            </a:ext>
          </a:extLst>
        </xdr:cNvPr>
        <xdr:cNvSpPr/>
      </xdr:nvSpPr>
      <xdr:spPr>
        <a:xfrm>
          <a:off x="16146178" y="14749981"/>
          <a:ext cx="2724618" cy="2882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6517106</xdr:colOff>
      <xdr:row>72</xdr:row>
      <xdr:rowOff>471237</xdr:rowOff>
    </xdr:from>
    <xdr:to>
      <xdr:col>9</xdr:col>
      <xdr:colOff>2688323</xdr:colOff>
      <xdr:row>72</xdr:row>
      <xdr:rowOff>762000</xdr:rowOff>
    </xdr:to>
    <xdr:sp macro="" textlink="">
      <xdr:nvSpPr>
        <xdr:cNvPr id="2211" name="Rectangle 2210">
          <a:hlinkClick xmlns:r="http://schemas.openxmlformats.org/officeDocument/2006/relationships" r:id="rId111"/>
          <a:extLst>
            <a:ext uri="{FF2B5EF4-FFF2-40B4-BE49-F238E27FC236}">
              <a16:creationId xmlns:a16="http://schemas.microsoft.com/office/drawing/2014/main" id="{1AF98C2F-AB61-490E-83F9-E9342DD5800E}"/>
            </a:ext>
          </a:extLst>
        </xdr:cNvPr>
        <xdr:cNvSpPr/>
      </xdr:nvSpPr>
      <xdr:spPr>
        <a:xfrm>
          <a:off x="16172448" y="37949605"/>
          <a:ext cx="2728428" cy="2907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6500862</xdr:colOff>
      <xdr:row>74</xdr:row>
      <xdr:rowOff>203067</xdr:rowOff>
    </xdr:from>
    <xdr:to>
      <xdr:col>9</xdr:col>
      <xdr:colOff>1905000</xdr:colOff>
      <xdr:row>74</xdr:row>
      <xdr:rowOff>521368</xdr:rowOff>
    </xdr:to>
    <xdr:sp macro="" textlink="">
      <xdr:nvSpPr>
        <xdr:cNvPr id="21" name="Rectangle 2211">
          <a:hlinkClick xmlns:r="http://schemas.openxmlformats.org/officeDocument/2006/relationships" r:id="rId111"/>
          <a:extLst>
            <a:ext uri="{FF2B5EF4-FFF2-40B4-BE49-F238E27FC236}">
              <a16:creationId xmlns:a16="http://schemas.microsoft.com/office/drawing/2014/main" id="{A6FC1F77-460C-48C6-92F5-284274957C65}"/>
            </a:ext>
          </a:extLst>
        </xdr:cNvPr>
        <xdr:cNvSpPr/>
      </xdr:nvSpPr>
      <xdr:spPr>
        <a:xfrm>
          <a:off x="16156204" y="39065067"/>
          <a:ext cx="1961349" cy="3183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6547185</xdr:colOff>
      <xdr:row>80</xdr:row>
      <xdr:rowOff>152802</xdr:rowOff>
    </xdr:from>
    <xdr:to>
      <xdr:col>9</xdr:col>
      <xdr:colOff>2691737</xdr:colOff>
      <xdr:row>80</xdr:row>
      <xdr:rowOff>360948</xdr:rowOff>
    </xdr:to>
    <xdr:sp macro="" textlink="">
      <xdr:nvSpPr>
        <xdr:cNvPr id="47" name="TextBox 234">
          <a:hlinkClick xmlns:r="http://schemas.openxmlformats.org/officeDocument/2006/relationships" r:id="rId112"/>
          <a:extLst>
            <a:ext uri="{FF2B5EF4-FFF2-40B4-BE49-F238E27FC236}">
              <a16:creationId xmlns:a16="http://schemas.microsoft.com/office/drawing/2014/main" id="{29CC6E39-4900-4D71-992E-74B8A80EBD49}"/>
            </a:ext>
          </a:extLst>
        </xdr:cNvPr>
        <xdr:cNvSpPr txBox="1"/>
      </xdr:nvSpPr>
      <xdr:spPr>
        <a:xfrm>
          <a:off x="16202527" y="41190513"/>
          <a:ext cx="2701763" cy="208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6499459</xdr:colOff>
      <xdr:row>171</xdr:row>
      <xdr:rowOff>12567</xdr:rowOff>
    </xdr:from>
    <xdr:to>
      <xdr:col>9</xdr:col>
      <xdr:colOff>2917658</xdr:colOff>
      <xdr:row>171</xdr:row>
      <xdr:rowOff>442428</xdr:rowOff>
    </xdr:to>
    <xdr:sp macro="" textlink="">
      <xdr:nvSpPr>
        <xdr:cNvPr id="24" name="Rectangle 2213">
          <a:hlinkClick xmlns:r="http://schemas.openxmlformats.org/officeDocument/2006/relationships" r:id="rId115"/>
          <a:extLst>
            <a:ext uri="{FF2B5EF4-FFF2-40B4-BE49-F238E27FC236}">
              <a16:creationId xmlns:a16="http://schemas.microsoft.com/office/drawing/2014/main" id="{C595A4FE-8C40-1158-621C-00E9772B74F0}"/>
            </a:ext>
          </a:extLst>
        </xdr:cNvPr>
        <xdr:cNvSpPr/>
      </xdr:nvSpPr>
      <xdr:spPr>
        <a:xfrm>
          <a:off x="16154801" y="89236751"/>
          <a:ext cx="2975410" cy="429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6500729</xdr:colOff>
      <xdr:row>149</xdr:row>
      <xdr:rowOff>245713</xdr:rowOff>
    </xdr:from>
    <xdr:to>
      <xdr:col>9</xdr:col>
      <xdr:colOff>2496552</xdr:colOff>
      <xdr:row>149</xdr:row>
      <xdr:rowOff>401053</xdr:rowOff>
    </xdr:to>
    <xdr:sp macro="" textlink="">
      <xdr:nvSpPr>
        <xdr:cNvPr id="26" name="Rectangle 2214">
          <a:hlinkClick xmlns:r="http://schemas.openxmlformats.org/officeDocument/2006/relationships" r:id="rId116"/>
          <a:extLst>
            <a:ext uri="{FF2B5EF4-FFF2-40B4-BE49-F238E27FC236}">
              <a16:creationId xmlns:a16="http://schemas.microsoft.com/office/drawing/2014/main" id="{C0EB580F-EC6C-541F-774C-7DDCFA005200}"/>
            </a:ext>
          </a:extLst>
        </xdr:cNvPr>
        <xdr:cNvSpPr/>
      </xdr:nvSpPr>
      <xdr:spPr>
        <a:xfrm>
          <a:off x="16156071" y="77187660"/>
          <a:ext cx="2553034" cy="1553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6533481</xdr:colOff>
      <xdr:row>149</xdr:row>
      <xdr:rowOff>408539</xdr:rowOff>
    </xdr:from>
    <xdr:to>
      <xdr:col>9</xdr:col>
      <xdr:colOff>1925051</xdr:colOff>
      <xdr:row>149</xdr:row>
      <xdr:rowOff>581527</xdr:rowOff>
    </xdr:to>
    <xdr:sp macro="" textlink="">
      <xdr:nvSpPr>
        <xdr:cNvPr id="28" name="Rectangle 2215">
          <a:hlinkClick xmlns:r="http://schemas.openxmlformats.org/officeDocument/2006/relationships" r:id="rId117"/>
          <a:extLst>
            <a:ext uri="{FF2B5EF4-FFF2-40B4-BE49-F238E27FC236}">
              <a16:creationId xmlns:a16="http://schemas.microsoft.com/office/drawing/2014/main" id="{1B36DB29-18AD-4B5C-A426-EB69FA735831}"/>
            </a:ext>
          </a:extLst>
        </xdr:cNvPr>
        <xdr:cNvSpPr/>
      </xdr:nvSpPr>
      <xdr:spPr>
        <a:xfrm>
          <a:off x="16188823" y="77350486"/>
          <a:ext cx="1948781" cy="1729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2540467</xdr:colOff>
      <xdr:row>149</xdr:row>
      <xdr:rowOff>235685</xdr:rowOff>
    </xdr:from>
    <xdr:to>
      <xdr:col>10</xdr:col>
      <xdr:colOff>60157</xdr:colOff>
      <xdr:row>149</xdr:row>
      <xdr:rowOff>441158</xdr:rowOff>
    </xdr:to>
    <xdr:sp macro="" textlink="">
      <xdr:nvSpPr>
        <xdr:cNvPr id="30" name="Rectangle 2217">
          <a:hlinkClick xmlns:r="http://schemas.openxmlformats.org/officeDocument/2006/relationships" r:id="rId117"/>
          <a:extLst>
            <a:ext uri="{FF2B5EF4-FFF2-40B4-BE49-F238E27FC236}">
              <a16:creationId xmlns:a16="http://schemas.microsoft.com/office/drawing/2014/main" id="{ECAB5C55-DD30-6BC4-3C60-7F4740C9DF10}"/>
            </a:ext>
          </a:extLst>
        </xdr:cNvPr>
        <xdr:cNvSpPr/>
      </xdr:nvSpPr>
      <xdr:spPr>
        <a:xfrm>
          <a:off x="18753020" y="77177632"/>
          <a:ext cx="728111" cy="2054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6540968</xdr:colOff>
      <xdr:row>113</xdr:row>
      <xdr:rowOff>501316</xdr:rowOff>
    </xdr:from>
    <xdr:to>
      <xdr:col>9</xdr:col>
      <xdr:colOff>3198394</xdr:colOff>
      <xdr:row>116</xdr:row>
      <xdr:rowOff>640414</xdr:rowOff>
    </xdr:to>
    <xdr:sp macro="" textlink="">
      <xdr:nvSpPr>
        <xdr:cNvPr id="33" name="Rectangle 2218">
          <a:hlinkClick xmlns:r="http://schemas.openxmlformats.org/officeDocument/2006/relationships" r:id="rId118"/>
          <a:extLst>
            <a:ext uri="{FF2B5EF4-FFF2-40B4-BE49-F238E27FC236}">
              <a16:creationId xmlns:a16="http://schemas.microsoft.com/office/drawing/2014/main" id="{EA350ECC-8EE5-F90F-2C54-E3A05E9ACB48}"/>
            </a:ext>
          </a:extLst>
        </xdr:cNvPr>
        <xdr:cNvSpPr/>
      </xdr:nvSpPr>
      <xdr:spPr>
        <a:xfrm>
          <a:off x="16196310" y="60659211"/>
          <a:ext cx="3214637" cy="19438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6537158</xdr:colOff>
      <xdr:row>109</xdr:row>
      <xdr:rowOff>10026</xdr:rowOff>
    </xdr:from>
    <xdr:to>
      <xdr:col>9</xdr:col>
      <xdr:colOff>3118184</xdr:colOff>
      <xdr:row>109</xdr:row>
      <xdr:rowOff>501316</xdr:rowOff>
    </xdr:to>
    <xdr:sp macro="" textlink="">
      <xdr:nvSpPr>
        <xdr:cNvPr id="35" name="Rectangle 2220">
          <a:hlinkClick xmlns:r="http://schemas.openxmlformats.org/officeDocument/2006/relationships" r:id="rId119"/>
          <a:extLst>
            <a:ext uri="{FF2B5EF4-FFF2-40B4-BE49-F238E27FC236}">
              <a16:creationId xmlns:a16="http://schemas.microsoft.com/office/drawing/2014/main" id="{164ECE3E-33DA-542C-E49F-A945902292DA}"/>
            </a:ext>
          </a:extLst>
        </xdr:cNvPr>
        <xdr:cNvSpPr/>
      </xdr:nvSpPr>
      <xdr:spPr>
        <a:xfrm>
          <a:off x="16192500" y="57601184"/>
          <a:ext cx="3138237" cy="49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0</xdr:colOff>
      <xdr:row>106</xdr:row>
      <xdr:rowOff>170447</xdr:rowOff>
    </xdr:from>
    <xdr:to>
      <xdr:col>9</xdr:col>
      <xdr:colOff>3128210</xdr:colOff>
      <xdr:row>107</xdr:row>
      <xdr:rowOff>0</xdr:rowOff>
    </xdr:to>
    <xdr:sp macro="" textlink="">
      <xdr:nvSpPr>
        <xdr:cNvPr id="2222" name="Rectangle 2221">
          <a:hlinkClick xmlns:r="http://schemas.openxmlformats.org/officeDocument/2006/relationships" r:id="rId120"/>
          <a:extLst>
            <a:ext uri="{FF2B5EF4-FFF2-40B4-BE49-F238E27FC236}">
              <a16:creationId xmlns:a16="http://schemas.microsoft.com/office/drawing/2014/main" id="{B6D8313B-82EC-BC49-5561-41217D4AAD6D}"/>
            </a:ext>
          </a:extLst>
        </xdr:cNvPr>
        <xdr:cNvSpPr/>
      </xdr:nvSpPr>
      <xdr:spPr>
        <a:xfrm>
          <a:off x="16212553" y="55595921"/>
          <a:ext cx="3128210" cy="4612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6487026</xdr:colOff>
      <xdr:row>86</xdr:row>
      <xdr:rowOff>421105</xdr:rowOff>
    </xdr:from>
    <xdr:to>
      <xdr:col>9</xdr:col>
      <xdr:colOff>2987842</xdr:colOff>
      <xdr:row>86</xdr:row>
      <xdr:rowOff>802105</xdr:rowOff>
    </xdr:to>
    <xdr:sp macro="" textlink="">
      <xdr:nvSpPr>
        <xdr:cNvPr id="36" name="Rectangle 2222">
          <a:hlinkClick xmlns:r="http://schemas.openxmlformats.org/officeDocument/2006/relationships" r:id="rId121"/>
          <a:extLst>
            <a:ext uri="{FF2B5EF4-FFF2-40B4-BE49-F238E27FC236}">
              <a16:creationId xmlns:a16="http://schemas.microsoft.com/office/drawing/2014/main" id="{D6D4930C-B683-24E1-0BA0-1CB39F010655}"/>
            </a:ext>
          </a:extLst>
        </xdr:cNvPr>
        <xdr:cNvSpPr/>
      </xdr:nvSpPr>
      <xdr:spPr>
        <a:xfrm>
          <a:off x="16142368" y="45569605"/>
          <a:ext cx="3058027"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6517105</xdr:colOff>
      <xdr:row>85</xdr:row>
      <xdr:rowOff>280737</xdr:rowOff>
    </xdr:from>
    <xdr:to>
      <xdr:col>9</xdr:col>
      <xdr:colOff>3088105</xdr:colOff>
      <xdr:row>85</xdr:row>
      <xdr:rowOff>651711</xdr:rowOff>
    </xdr:to>
    <xdr:sp macro="" textlink="">
      <xdr:nvSpPr>
        <xdr:cNvPr id="37" name="Rectangle 2223">
          <a:hlinkClick xmlns:r="http://schemas.openxmlformats.org/officeDocument/2006/relationships" r:id="rId121"/>
          <a:extLst>
            <a:ext uri="{FF2B5EF4-FFF2-40B4-BE49-F238E27FC236}">
              <a16:creationId xmlns:a16="http://schemas.microsoft.com/office/drawing/2014/main" id="{DC5A6DC3-5CB0-D8CE-3763-1DD6A16C7282}"/>
            </a:ext>
          </a:extLst>
        </xdr:cNvPr>
        <xdr:cNvSpPr/>
      </xdr:nvSpPr>
      <xdr:spPr>
        <a:xfrm>
          <a:off x="16172447" y="44737421"/>
          <a:ext cx="3128211" cy="3709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6529672</xdr:colOff>
      <xdr:row>80</xdr:row>
      <xdr:rowOff>412348</xdr:rowOff>
    </xdr:from>
    <xdr:to>
      <xdr:col>9</xdr:col>
      <xdr:colOff>2950276</xdr:colOff>
      <xdr:row>80</xdr:row>
      <xdr:rowOff>793348</xdr:rowOff>
    </xdr:to>
    <xdr:sp macro="" textlink="">
      <xdr:nvSpPr>
        <xdr:cNvPr id="49" name="Rectangle 2225">
          <a:hlinkClick xmlns:r="http://schemas.openxmlformats.org/officeDocument/2006/relationships" r:id="rId121"/>
          <a:extLst>
            <a:ext uri="{FF2B5EF4-FFF2-40B4-BE49-F238E27FC236}">
              <a16:creationId xmlns:a16="http://schemas.microsoft.com/office/drawing/2014/main" id="{6072AF18-463D-9631-C222-AFC8496ACDA3}"/>
            </a:ext>
          </a:extLst>
        </xdr:cNvPr>
        <xdr:cNvSpPr/>
      </xdr:nvSpPr>
      <xdr:spPr>
        <a:xfrm>
          <a:off x="16185014" y="41450059"/>
          <a:ext cx="2977815"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6497053</xdr:colOff>
      <xdr:row>68</xdr:row>
      <xdr:rowOff>308277</xdr:rowOff>
    </xdr:from>
    <xdr:to>
      <xdr:col>9</xdr:col>
      <xdr:colOff>2565467</xdr:colOff>
      <xdr:row>68</xdr:row>
      <xdr:rowOff>495100</xdr:rowOff>
    </xdr:to>
    <xdr:sp macro="" textlink="">
      <xdr:nvSpPr>
        <xdr:cNvPr id="61" name="Rectangle 2226">
          <a:hlinkClick xmlns:r="http://schemas.openxmlformats.org/officeDocument/2006/relationships" r:id="rId116"/>
          <a:extLst>
            <a:ext uri="{FF2B5EF4-FFF2-40B4-BE49-F238E27FC236}">
              <a16:creationId xmlns:a16="http://schemas.microsoft.com/office/drawing/2014/main" id="{001C4A55-0065-4A62-8994-275B2D22002A}"/>
            </a:ext>
          </a:extLst>
        </xdr:cNvPr>
        <xdr:cNvSpPr/>
      </xdr:nvSpPr>
      <xdr:spPr>
        <a:xfrm>
          <a:off x="16152395" y="34668461"/>
          <a:ext cx="2625625" cy="1868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6493376</xdr:colOff>
      <xdr:row>68</xdr:row>
      <xdr:rowOff>515152</xdr:rowOff>
    </xdr:from>
    <xdr:to>
      <xdr:col>9</xdr:col>
      <xdr:colOff>1935079</xdr:colOff>
      <xdr:row>68</xdr:row>
      <xdr:rowOff>661737</xdr:rowOff>
    </xdr:to>
    <xdr:sp macro="" textlink="">
      <xdr:nvSpPr>
        <xdr:cNvPr id="65" name="Rectangle 2227">
          <a:hlinkClick xmlns:r="http://schemas.openxmlformats.org/officeDocument/2006/relationships" r:id="rId117"/>
          <a:extLst>
            <a:ext uri="{FF2B5EF4-FFF2-40B4-BE49-F238E27FC236}">
              <a16:creationId xmlns:a16="http://schemas.microsoft.com/office/drawing/2014/main" id="{E192CB84-CAC9-24B3-A165-30CC907D7974}"/>
            </a:ext>
          </a:extLst>
        </xdr:cNvPr>
        <xdr:cNvSpPr/>
      </xdr:nvSpPr>
      <xdr:spPr>
        <a:xfrm>
          <a:off x="16148718" y="34875336"/>
          <a:ext cx="1998914" cy="146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2574223</xdr:colOff>
      <xdr:row>68</xdr:row>
      <xdr:rowOff>299520</xdr:rowOff>
    </xdr:from>
    <xdr:to>
      <xdr:col>9</xdr:col>
      <xdr:colOff>3098131</xdr:colOff>
      <xdr:row>68</xdr:row>
      <xdr:rowOff>491290</xdr:rowOff>
    </xdr:to>
    <xdr:sp macro="" textlink="">
      <xdr:nvSpPr>
        <xdr:cNvPr id="66" name="Rectangle 2228">
          <a:hlinkClick xmlns:r="http://schemas.openxmlformats.org/officeDocument/2006/relationships" r:id="rId117"/>
          <a:extLst>
            <a:ext uri="{FF2B5EF4-FFF2-40B4-BE49-F238E27FC236}">
              <a16:creationId xmlns:a16="http://schemas.microsoft.com/office/drawing/2014/main" id="{12EE104A-517F-437B-BF79-0048132107E7}"/>
            </a:ext>
          </a:extLst>
        </xdr:cNvPr>
        <xdr:cNvSpPr/>
      </xdr:nvSpPr>
      <xdr:spPr>
        <a:xfrm>
          <a:off x="18786776" y="34659704"/>
          <a:ext cx="523908"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6487026</xdr:colOff>
      <xdr:row>62</xdr:row>
      <xdr:rowOff>20053</xdr:rowOff>
    </xdr:from>
    <xdr:to>
      <xdr:col>9</xdr:col>
      <xdr:colOff>2446421</xdr:colOff>
      <xdr:row>62</xdr:row>
      <xdr:rowOff>220579</xdr:rowOff>
    </xdr:to>
    <xdr:sp macro="" textlink="">
      <xdr:nvSpPr>
        <xdr:cNvPr id="2230" name="Rectangle 2229">
          <a:hlinkClick xmlns:r="http://schemas.openxmlformats.org/officeDocument/2006/relationships" r:id="rId112"/>
          <a:extLst>
            <a:ext uri="{FF2B5EF4-FFF2-40B4-BE49-F238E27FC236}">
              <a16:creationId xmlns:a16="http://schemas.microsoft.com/office/drawing/2014/main" id="{129A71FE-349C-21C9-75FE-BF1BBE0AA204}"/>
            </a:ext>
          </a:extLst>
        </xdr:cNvPr>
        <xdr:cNvSpPr/>
      </xdr:nvSpPr>
      <xdr:spPr>
        <a:xfrm>
          <a:off x="16142368" y="32134342"/>
          <a:ext cx="2516606" cy="2005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6477000</xdr:colOff>
      <xdr:row>62</xdr:row>
      <xdr:rowOff>280737</xdr:rowOff>
    </xdr:from>
    <xdr:to>
      <xdr:col>9</xdr:col>
      <xdr:colOff>2887579</xdr:colOff>
      <xdr:row>62</xdr:row>
      <xdr:rowOff>832185</xdr:rowOff>
    </xdr:to>
    <xdr:sp macro="" textlink="">
      <xdr:nvSpPr>
        <xdr:cNvPr id="67" name="Rectangle 2230">
          <a:hlinkClick xmlns:r="http://schemas.openxmlformats.org/officeDocument/2006/relationships" r:id="rId122"/>
          <a:extLst>
            <a:ext uri="{FF2B5EF4-FFF2-40B4-BE49-F238E27FC236}">
              <a16:creationId xmlns:a16="http://schemas.microsoft.com/office/drawing/2014/main" id="{1EFB9BAB-A01D-5D32-06AE-20D8F740182D}"/>
            </a:ext>
          </a:extLst>
        </xdr:cNvPr>
        <xdr:cNvSpPr/>
      </xdr:nvSpPr>
      <xdr:spPr>
        <a:xfrm>
          <a:off x="16132342" y="32395026"/>
          <a:ext cx="2967790" cy="5514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6456947</xdr:colOff>
      <xdr:row>61</xdr:row>
      <xdr:rowOff>60158</xdr:rowOff>
    </xdr:from>
    <xdr:to>
      <xdr:col>9</xdr:col>
      <xdr:colOff>2847473</xdr:colOff>
      <xdr:row>61</xdr:row>
      <xdr:rowOff>671763</xdr:rowOff>
    </xdr:to>
    <xdr:sp macro="" textlink="">
      <xdr:nvSpPr>
        <xdr:cNvPr id="71" name="Rectangle 2231">
          <a:hlinkClick xmlns:r="http://schemas.openxmlformats.org/officeDocument/2006/relationships" r:id="rId122"/>
          <a:extLst>
            <a:ext uri="{FF2B5EF4-FFF2-40B4-BE49-F238E27FC236}">
              <a16:creationId xmlns:a16="http://schemas.microsoft.com/office/drawing/2014/main" id="{399360E0-52AE-E117-03B1-BFD643B708A2}"/>
            </a:ext>
          </a:extLst>
        </xdr:cNvPr>
        <xdr:cNvSpPr/>
      </xdr:nvSpPr>
      <xdr:spPr>
        <a:xfrm>
          <a:off x="16112289" y="31492658"/>
          <a:ext cx="2947737" cy="611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6539697</xdr:colOff>
      <xdr:row>59</xdr:row>
      <xdr:rowOff>705652</xdr:rowOff>
    </xdr:from>
    <xdr:to>
      <xdr:col>9</xdr:col>
      <xdr:colOff>2814854</xdr:colOff>
      <xdr:row>61</xdr:row>
      <xdr:rowOff>23863</xdr:rowOff>
    </xdr:to>
    <xdr:sp macro="" textlink="">
      <xdr:nvSpPr>
        <xdr:cNvPr id="90" name="Rectangle 2232">
          <a:hlinkClick xmlns:r="http://schemas.openxmlformats.org/officeDocument/2006/relationships" r:id="rId122"/>
          <a:extLst>
            <a:ext uri="{FF2B5EF4-FFF2-40B4-BE49-F238E27FC236}">
              <a16:creationId xmlns:a16="http://schemas.microsoft.com/office/drawing/2014/main" id="{EB511283-99A9-2D11-A02B-8DA84A565403}"/>
            </a:ext>
          </a:extLst>
        </xdr:cNvPr>
        <xdr:cNvSpPr/>
      </xdr:nvSpPr>
      <xdr:spPr>
        <a:xfrm>
          <a:off x="16195039" y="30794626"/>
          <a:ext cx="2832368" cy="6617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0</xdr:colOff>
      <xdr:row>55</xdr:row>
      <xdr:rowOff>40106</xdr:rowOff>
    </xdr:from>
    <xdr:to>
      <xdr:col>9</xdr:col>
      <xdr:colOff>2957763</xdr:colOff>
      <xdr:row>55</xdr:row>
      <xdr:rowOff>651711</xdr:rowOff>
    </xdr:to>
    <xdr:sp macro="" textlink="">
      <xdr:nvSpPr>
        <xdr:cNvPr id="2234" name="Rectangle 2233">
          <a:hlinkClick xmlns:r="http://schemas.openxmlformats.org/officeDocument/2006/relationships" r:id="rId122"/>
          <a:extLst>
            <a:ext uri="{FF2B5EF4-FFF2-40B4-BE49-F238E27FC236}">
              <a16:creationId xmlns:a16="http://schemas.microsoft.com/office/drawing/2014/main" id="{EEC86474-4FE0-6437-EDCA-A8A69A6DB37D}"/>
            </a:ext>
          </a:extLst>
        </xdr:cNvPr>
        <xdr:cNvSpPr/>
      </xdr:nvSpPr>
      <xdr:spPr>
        <a:xfrm>
          <a:off x="16212553" y="27421974"/>
          <a:ext cx="2957763" cy="611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6545915</xdr:colOff>
      <xdr:row>38</xdr:row>
      <xdr:rowOff>397376</xdr:rowOff>
    </xdr:from>
    <xdr:to>
      <xdr:col>9</xdr:col>
      <xdr:colOff>2837448</xdr:colOff>
      <xdr:row>40</xdr:row>
      <xdr:rowOff>50131</xdr:rowOff>
    </xdr:to>
    <xdr:sp macro="" textlink="">
      <xdr:nvSpPr>
        <xdr:cNvPr id="91" name="Rectangle 2234">
          <a:hlinkClick xmlns:r="http://schemas.openxmlformats.org/officeDocument/2006/relationships" r:id="rId123"/>
          <a:extLst>
            <a:ext uri="{FF2B5EF4-FFF2-40B4-BE49-F238E27FC236}">
              <a16:creationId xmlns:a16="http://schemas.microsoft.com/office/drawing/2014/main" id="{B33E903D-B0B3-FED8-6BDA-5E3C096BE97F}"/>
            </a:ext>
          </a:extLst>
        </xdr:cNvPr>
        <xdr:cNvSpPr/>
      </xdr:nvSpPr>
      <xdr:spPr>
        <a:xfrm>
          <a:off x="16201257" y="18404639"/>
          <a:ext cx="2848744" cy="685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6517106</xdr:colOff>
      <xdr:row>30</xdr:row>
      <xdr:rowOff>0</xdr:rowOff>
    </xdr:from>
    <xdr:to>
      <xdr:col>9</xdr:col>
      <xdr:colOff>2572952</xdr:colOff>
      <xdr:row>30</xdr:row>
      <xdr:rowOff>324518</xdr:rowOff>
    </xdr:to>
    <xdr:sp macro="" textlink="">
      <xdr:nvSpPr>
        <xdr:cNvPr id="93" name="Rectangle 2235">
          <a:hlinkClick xmlns:r="http://schemas.openxmlformats.org/officeDocument/2006/relationships" r:id="rId113"/>
          <a:extLst>
            <a:ext uri="{FF2B5EF4-FFF2-40B4-BE49-F238E27FC236}">
              <a16:creationId xmlns:a16="http://schemas.microsoft.com/office/drawing/2014/main" id="{A5843A92-BB2D-2479-7B00-134F417157B9}"/>
            </a:ext>
          </a:extLst>
        </xdr:cNvPr>
        <xdr:cNvSpPr/>
      </xdr:nvSpPr>
      <xdr:spPr>
        <a:xfrm>
          <a:off x="16172448" y="13816263"/>
          <a:ext cx="2613057" cy="3245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6537158</xdr:colOff>
      <xdr:row>22</xdr:row>
      <xdr:rowOff>20053</xdr:rowOff>
    </xdr:from>
    <xdr:to>
      <xdr:col>9</xdr:col>
      <xdr:colOff>3037973</xdr:colOff>
      <xdr:row>23</xdr:row>
      <xdr:rowOff>20052</xdr:rowOff>
    </xdr:to>
    <xdr:sp macro="" textlink="">
      <xdr:nvSpPr>
        <xdr:cNvPr id="94" name="Rectangle 2237">
          <a:hlinkClick xmlns:r="http://schemas.openxmlformats.org/officeDocument/2006/relationships" r:id="rId124"/>
          <a:extLst>
            <a:ext uri="{FF2B5EF4-FFF2-40B4-BE49-F238E27FC236}">
              <a16:creationId xmlns:a16="http://schemas.microsoft.com/office/drawing/2014/main" id="{B5EFC696-DFEF-ACED-B76A-AE242960F931}"/>
            </a:ext>
          </a:extLst>
        </xdr:cNvPr>
        <xdr:cNvSpPr/>
      </xdr:nvSpPr>
      <xdr:spPr>
        <a:xfrm>
          <a:off x="16192500" y="9144000"/>
          <a:ext cx="3058026" cy="391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6455229</xdr:colOff>
      <xdr:row>164</xdr:row>
      <xdr:rowOff>827314</xdr:rowOff>
    </xdr:from>
    <xdr:to>
      <xdr:col>9</xdr:col>
      <xdr:colOff>2950029</xdr:colOff>
      <xdr:row>165</xdr:row>
      <xdr:rowOff>566058</xdr:rowOff>
    </xdr:to>
    <xdr:sp macro="" textlink="">
      <xdr:nvSpPr>
        <xdr:cNvPr id="2239" name="Rectangle 2238">
          <a:hlinkClick xmlns:r="http://schemas.openxmlformats.org/officeDocument/2006/relationships" r:id="rId125"/>
          <a:extLst>
            <a:ext uri="{FF2B5EF4-FFF2-40B4-BE49-F238E27FC236}">
              <a16:creationId xmlns:a16="http://schemas.microsoft.com/office/drawing/2014/main" id="{73FFD8E2-C5A3-42F0-DC01-8B75BE9AA195}"/>
            </a:ext>
          </a:extLst>
        </xdr:cNvPr>
        <xdr:cNvSpPr/>
      </xdr:nvSpPr>
      <xdr:spPr>
        <a:xfrm>
          <a:off x="16132629" y="86944200"/>
          <a:ext cx="3048000" cy="5878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97972</xdr:colOff>
      <xdr:row>0</xdr:row>
      <xdr:rowOff>76199</xdr:rowOff>
    </xdr:from>
    <xdr:to>
      <xdr:col>4</xdr:col>
      <xdr:colOff>378675</xdr:colOff>
      <xdr:row>3</xdr:row>
      <xdr:rowOff>75201</xdr:rowOff>
    </xdr:to>
    <xdr:pic>
      <xdr:nvPicPr>
        <xdr:cNvPr id="77" name="Picture 77">
          <a:hlinkClick xmlns:r="http://schemas.openxmlformats.org/officeDocument/2006/relationships" r:id="rId1"/>
          <a:extLst>
            <a:ext uri="{FF2B5EF4-FFF2-40B4-BE49-F238E27FC236}">
              <a16:creationId xmlns:a16="http://schemas.microsoft.com/office/drawing/2014/main" id="{F84992B3-E003-4FD6-B72B-905699DDC0AB}"/>
            </a:ext>
          </a:extLst>
        </xdr:cNvPr>
        <xdr:cNvPicPr>
          <a:picLocks noChangeAspect="1"/>
        </xdr:cNvPicPr>
      </xdr:nvPicPr>
      <xdr:blipFill>
        <a:blip xmlns:r="http://schemas.openxmlformats.org/officeDocument/2006/relationships" r:embed="rId2"/>
        <a:stretch>
          <a:fillRect/>
        </a:stretch>
      </xdr:blipFill>
      <xdr:spPr>
        <a:xfrm>
          <a:off x="97972" y="76199"/>
          <a:ext cx="2440973" cy="524782"/>
        </a:xfrm>
        <a:prstGeom prst="rect">
          <a:avLst/>
        </a:prstGeom>
        <a:ln>
          <a:noFill/>
        </a:ln>
      </xdr:spPr>
    </xdr:pic>
    <xdr:clientData/>
  </xdr:twoCellAnchor>
  <xdr:twoCellAnchor>
    <xdr:from>
      <xdr:col>9</xdr:col>
      <xdr:colOff>8164286</xdr:colOff>
      <xdr:row>1</xdr:row>
      <xdr:rowOff>141514</xdr:rowOff>
    </xdr:from>
    <xdr:to>
      <xdr:col>11</xdr:col>
      <xdr:colOff>12060</xdr:colOff>
      <xdr:row>3</xdr:row>
      <xdr:rowOff>2930</xdr:rowOff>
    </xdr:to>
    <xdr:sp macro="" textlink="">
      <xdr:nvSpPr>
        <xdr:cNvPr id="156" name="Rounded Rectangle 14">
          <a:hlinkClick xmlns:r="http://schemas.openxmlformats.org/officeDocument/2006/relationships" r:id="rId3"/>
          <a:extLst>
            <a:ext uri="{FF2B5EF4-FFF2-40B4-BE49-F238E27FC236}">
              <a16:creationId xmlns:a16="http://schemas.microsoft.com/office/drawing/2014/main" id="{410F2478-0D4A-487C-9999-14673E7C648F}"/>
            </a:ext>
          </a:extLst>
        </xdr:cNvPr>
        <xdr:cNvSpPr/>
      </xdr:nvSpPr>
      <xdr:spPr bwMode="auto">
        <a:xfrm>
          <a:off x="17623972" y="315685"/>
          <a:ext cx="2341602"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0</xdr:col>
      <xdr:colOff>76200</xdr:colOff>
      <xdr:row>8</xdr:row>
      <xdr:rowOff>54429</xdr:rowOff>
    </xdr:from>
    <xdr:to>
      <xdr:col>5</xdr:col>
      <xdr:colOff>240755</xdr:colOff>
      <xdr:row>30</xdr:row>
      <xdr:rowOff>210095</xdr:rowOff>
    </xdr:to>
    <xdr:grpSp>
      <xdr:nvGrpSpPr>
        <xdr:cNvPr id="157" name="Group 156">
          <a:extLst>
            <a:ext uri="{FF2B5EF4-FFF2-40B4-BE49-F238E27FC236}">
              <a16:creationId xmlns:a16="http://schemas.microsoft.com/office/drawing/2014/main" id="{5BE8C377-7717-4DE1-83EB-5BDFE9E1B949}"/>
            </a:ext>
          </a:extLst>
        </xdr:cNvPr>
        <xdr:cNvGrpSpPr/>
      </xdr:nvGrpSpPr>
      <xdr:grpSpPr>
        <a:xfrm>
          <a:off x="76200" y="1549582"/>
          <a:ext cx="3182438" cy="9038409"/>
          <a:chOff x="478366" y="237995"/>
          <a:chExt cx="2951083" cy="8734433"/>
        </a:xfrm>
      </xdr:grpSpPr>
      <xdr:grpSp>
        <xdr:nvGrpSpPr>
          <xdr:cNvPr id="158" name="Group 157">
            <a:extLst>
              <a:ext uri="{FF2B5EF4-FFF2-40B4-BE49-F238E27FC236}">
                <a16:creationId xmlns:a16="http://schemas.microsoft.com/office/drawing/2014/main" id="{75257565-5CFC-41FD-8366-E76E8ECB54B0}"/>
              </a:ext>
            </a:extLst>
          </xdr:cNvPr>
          <xdr:cNvGrpSpPr/>
        </xdr:nvGrpSpPr>
        <xdr:grpSpPr>
          <a:xfrm>
            <a:off x="658349" y="1069224"/>
            <a:ext cx="2531891" cy="202201"/>
            <a:chOff x="707633" y="705314"/>
            <a:chExt cx="2335294" cy="197603"/>
          </a:xfrm>
        </xdr:grpSpPr>
        <xdr:sp macro="" textlink="">
          <xdr:nvSpPr>
            <xdr:cNvPr id="240" name="Rounded Rectangle 33">
              <a:hlinkClick xmlns:r="http://schemas.openxmlformats.org/officeDocument/2006/relationships" r:id="rId4"/>
              <a:extLst>
                <a:ext uri="{FF2B5EF4-FFF2-40B4-BE49-F238E27FC236}">
                  <a16:creationId xmlns:a16="http://schemas.microsoft.com/office/drawing/2014/main" id="{4A3956E8-BF7A-4B7A-82E3-544411A7DBD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1" name="Round Same Side Corner Rectangle 212">
              <a:extLst>
                <a:ext uri="{FF2B5EF4-FFF2-40B4-BE49-F238E27FC236}">
                  <a16:creationId xmlns:a16="http://schemas.microsoft.com/office/drawing/2014/main" id="{885765F1-3123-4763-9FCB-672457BF1F2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59" name="Group 158">
            <a:extLst>
              <a:ext uri="{FF2B5EF4-FFF2-40B4-BE49-F238E27FC236}">
                <a16:creationId xmlns:a16="http://schemas.microsoft.com/office/drawing/2014/main" id="{A20DA197-DFE9-4848-80CD-52A5BC16E96D}"/>
              </a:ext>
            </a:extLst>
          </xdr:cNvPr>
          <xdr:cNvGrpSpPr/>
        </xdr:nvGrpSpPr>
        <xdr:grpSpPr>
          <a:xfrm>
            <a:off x="658349" y="1338964"/>
            <a:ext cx="2531891" cy="202201"/>
            <a:chOff x="707633" y="705314"/>
            <a:chExt cx="2335294" cy="197603"/>
          </a:xfrm>
        </xdr:grpSpPr>
        <xdr:sp macro="" textlink="">
          <xdr:nvSpPr>
            <xdr:cNvPr id="238" name="Rounded Rectangle 33">
              <a:hlinkClick xmlns:r="http://schemas.openxmlformats.org/officeDocument/2006/relationships" r:id="rId5"/>
              <a:extLst>
                <a:ext uri="{FF2B5EF4-FFF2-40B4-BE49-F238E27FC236}">
                  <a16:creationId xmlns:a16="http://schemas.microsoft.com/office/drawing/2014/main" id="{FE77FBF6-FC70-4F6C-8F6A-F9CF3ECB1E9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39" name="Round Same Side Corner Rectangle 212">
              <a:extLst>
                <a:ext uri="{FF2B5EF4-FFF2-40B4-BE49-F238E27FC236}">
                  <a16:creationId xmlns:a16="http://schemas.microsoft.com/office/drawing/2014/main" id="{59B7EBA5-BE71-45FC-9644-8D688C90416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0" name="Group 159">
            <a:extLst>
              <a:ext uri="{FF2B5EF4-FFF2-40B4-BE49-F238E27FC236}">
                <a16:creationId xmlns:a16="http://schemas.microsoft.com/office/drawing/2014/main" id="{896A77A3-CB8D-41B1-823E-A5B23E210851}"/>
              </a:ext>
            </a:extLst>
          </xdr:cNvPr>
          <xdr:cNvGrpSpPr/>
        </xdr:nvGrpSpPr>
        <xdr:grpSpPr>
          <a:xfrm>
            <a:off x="658349" y="1608704"/>
            <a:ext cx="2531891" cy="202201"/>
            <a:chOff x="707633" y="705314"/>
            <a:chExt cx="2335294" cy="197603"/>
          </a:xfrm>
        </xdr:grpSpPr>
        <xdr:sp macro="" textlink="">
          <xdr:nvSpPr>
            <xdr:cNvPr id="236" name="Rounded Rectangle 33">
              <a:hlinkClick xmlns:r="http://schemas.openxmlformats.org/officeDocument/2006/relationships" r:id="rId6"/>
              <a:extLst>
                <a:ext uri="{FF2B5EF4-FFF2-40B4-BE49-F238E27FC236}">
                  <a16:creationId xmlns:a16="http://schemas.microsoft.com/office/drawing/2014/main" id="{6DD51FA3-B343-4F29-A014-0A74584271D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37" name="Round Same Side Corner Rectangle 212">
              <a:extLst>
                <a:ext uri="{FF2B5EF4-FFF2-40B4-BE49-F238E27FC236}">
                  <a16:creationId xmlns:a16="http://schemas.microsoft.com/office/drawing/2014/main" id="{CEB26862-F49E-4D0E-8C0C-9034088E0A3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1" name="Group 160">
            <a:extLst>
              <a:ext uri="{FF2B5EF4-FFF2-40B4-BE49-F238E27FC236}">
                <a16:creationId xmlns:a16="http://schemas.microsoft.com/office/drawing/2014/main" id="{CE0D61E9-023A-4034-9C5E-E7523CD2E164}"/>
              </a:ext>
            </a:extLst>
          </xdr:cNvPr>
          <xdr:cNvGrpSpPr/>
        </xdr:nvGrpSpPr>
        <xdr:grpSpPr>
          <a:xfrm>
            <a:off x="658349" y="1878444"/>
            <a:ext cx="2531891" cy="202201"/>
            <a:chOff x="707633" y="705314"/>
            <a:chExt cx="2335294" cy="197603"/>
          </a:xfrm>
        </xdr:grpSpPr>
        <xdr:sp macro="" textlink="">
          <xdr:nvSpPr>
            <xdr:cNvPr id="230" name="Rounded Rectangle 33">
              <a:hlinkClick xmlns:r="http://schemas.openxmlformats.org/officeDocument/2006/relationships" r:id="rId7"/>
              <a:extLst>
                <a:ext uri="{FF2B5EF4-FFF2-40B4-BE49-F238E27FC236}">
                  <a16:creationId xmlns:a16="http://schemas.microsoft.com/office/drawing/2014/main" id="{C06E1959-434B-4756-97E8-B72C6D84516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31" name="Round Same Side Corner Rectangle 212">
              <a:extLst>
                <a:ext uri="{FF2B5EF4-FFF2-40B4-BE49-F238E27FC236}">
                  <a16:creationId xmlns:a16="http://schemas.microsoft.com/office/drawing/2014/main" id="{D899913B-42D5-499A-80A6-0536B10762F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2" name="Rounded Rectangle 33">
            <a:extLst>
              <a:ext uri="{FF2B5EF4-FFF2-40B4-BE49-F238E27FC236}">
                <a16:creationId xmlns:a16="http://schemas.microsoft.com/office/drawing/2014/main" id="{0BA6D379-A9B7-424E-835C-3531C6D29FE5}"/>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63" name="Rounded Rectangle 33">
            <a:extLst>
              <a:ext uri="{FF2B5EF4-FFF2-40B4-BE49-F238E27FC236}">
                <a16:creationId xmlns:a16="http://schemas.microsoft.com/office/drawing/2014/main" id="{3020DF81-D3A8-4710-9BB8-4C17FF74588F}"/>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64" name="Group 163">
            <a:extLst>
              <a:ext uri="{FF2B5EF4-FFF2-40B4-BE49-F238E27FC236}">
                <a16:creationId xmlns:a16="http://schemas.microsoft.com/office/drawing/2014/main" id="{00218173-EAF3-4F8C-A74C-C8DBB9D2E8BD}"/>
              </a:ext>
            </a:extLst>
          </xdr:cNvPr>
          <xdr:cNvGrpSpPr/>
        </xdr:nvGrpSpPr>
        <xdr:grpSpPr>
          <a:xfrm>
            <a:off x="658349" y="2457591"/>
            <a:ext cx="2531891" cy="202201"/>
            <a:chOff x="707633" y="705314"/>
            <a:chExt cx="2335294" cy="197603"/>
          </a:xfrm>
        </xdr:grpSpPr>
        <xdr:sp macro="" textlink="">
          <xdr:nvSpPr>
            <xdr:cNvPr id="228" name="Rounded Rectangle 33">
              <a:hlinkClick xmlns:r="http://schemas.openxmlformats.org/officeDocument/2006/relationships" r:id="rId8"/>
              <a:extLst>
                <a:ext uri="{FF2B5EF4-FFF2-40B4-BE49-F238E27FC236}">
                  <a16:creationId xmlns:a16="http://schemas.microsoft.com/office/drawing/2014/main" id="{5E516FE7-D75C-4175-B970-D4D3403F96F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29" name="Round Same Side Corner Rectangle 212">
              <a:extLst>
                <a:ext uri="{FF2B5EF4-FFF2-40B4-BE49-F238E27FC236}">
                  <a16:creationId xmlns:a16="http://schemas.microsoft.com/office/drawing/2014/main" id="{CEBC5E78-A719-459F-90D9-FCA3BDCD91B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5" name="Group 164">
            <a:extLst>
              <a:ext uri="{FF2B5EF4-FFF2-40B4-BE49-F238E27FC236}">
                <a16:creationId xmlns:a16="http://schemas.microsoft.com/office/drawing/2014/main" id="{E9D957DC-D7DC-4B91-8502-AEEE781E1EED}"/>
              </a:ext>
            </a:extLst>
          </xdr:cNvPr>
          <xdr:cNvGrpSpPr/>
        </xdr:nvGrpSpPr>
        <xdr:grpSpPr>
          <a:xfrm>
            <a:off x="658349" y="2727331"/>
            <a:ext cx="2531891" cy="202201"/>
            <a:chOff x="707633" y="705314"/>
            <a:chExt cx="2335294" cy="197603"/>
          </a:xfrm>
        </xdr:grpSpPr>
        <xdr:sp macro="" textlink="">
          <xdr:nvSpPr>
            <xdr:cNvPr id="226" name="Rounded Rectangle 33">
              <a:hlinkClick xmlns:r="http://schemas.openxmlformats.org/officeDocument/2006/relationships" r:id="rId9"/>
              <a:extLst>
                <a:ext uri="{FF2B5EF4-FFF2-40B4-BE49-F238E27FC236}">
                  <a16:creationId xmlns:a16="http://schemas.microsoft.com/office/drawing/2014/main" id="{5458E449-5A67-40AF-8A70-34AFF0BECCB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27" name="Round Same Side Corner Rectangle 212">
              <a:extLst>
                <a:ext uri="{FF2B5EF4-FFF2-40B4-BE49-F238E27FC236}">
                  <a16:creationId xmlns:a16="http://schemas.microsoft.com/office/drawing/2014/main" id="{ACDF6C8E-3064-4882-9185-27431C0BB80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6" name="Rounded Rectangle 33">
            <a:extLst>
              <a:ext uri="{FF2B5EF4-FFF2-40B4-BE49-F238E27FC236}">
                <a16:creationId xmlns:a16="http://schemas.microsoft.com/office/drawing/2014/main" id="{6CBA8F74-8FCC-4ED7-B704-C8DC288DE80A}"/>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67" name="Group 166">
            <a:extLst>
              <a:ext uri="{FF2B5EF4-FFF2-40B4-BE49-F238E27FC236}">
                <a16:creationId xmlns:a16="http://schemas.microsoft.com/office/drawing/2014/main" id="{9A2847C9-F2B6-46E2-A1D1-4DBEEE50C9F9}"/>
              </a:ext>
            </a:extLst>
          </xdr:cNvPr>
          <xdr:cNvGrpSpPr/>
        </xdr:nvGrpSpPr>
        <xdr:grpSpPr>
          <a:xfrm>
            <a:off x="639001" y="4113665"/>
            <a:ext cx="2531891" cy="202201"/>
            <a:chOff x="707633" y="705314"/>
            <a:chExt cx="2335294" cy="197603"/>
          </a:xfrm>
        </xdr:grpSpPr>
        <xdr:sp macro="" textlink="">
          <xdr:nvSpPr>
            <xdr:cNvPr id="224" name="Rounded Rectangle 33">
              <a:hlinkClick xmlns:r="http://schemas.openxmlformats.org/officeDocument/2006/relationships" r:id="rId10"/>
              <a:extLst>
                <a:ext uri="{FF2B5EF4-FFF2-40B4-BE49-F238E27FC236}">
                  <a16:creationId xmlns:a16="http://schemas.microsoft.com/office/drawing/2014/main" id="{977C64A6-51B4-4D82-A68D-A34960A8218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25" name="Round Same Side Corner Rectangle 212">
              <a:extLst>
                <a:ext uri="{FF2B5EF4-FFF2-40B4-BE49-F238E27FC236}">
                  <a16:creationId xmlns:a16="http://schemas.microsoft.com/office/drawing/2014/main" id="{B08BA8FF-A957-4C3C-ACD3-A035D022E3C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8" name="Rounded Rectangle 33">
            <a:extLst>
              <a:ext uri="{FF2B5EF4-FFF2-40B4-BE49-F238E27FC236}">
                <a16:creationId xmlns:a16="http://schemas.microsoft.com/office/drawing/2014/main" id="{6B6AA8E9-1620-4C48-8083-86650B8C08A4}"/>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69" name="Group 168">
            <a:extLst>
              <a:ext uri="{FF2B5EF4-FFF2-40B4-BE49-F238E27FC236}">
                <a16:creationId xmlns:a16="http://schemas.microsoft.com/office/drawing/2014/main" id="{D25435B0-9165-493E-A45C-57F1638A966B}"/>
              </a:ext>
            </a:extLst>
          </xdr:cNvPr>
          <xdr:cNvGrpSpPr/>
        </xdr:nvGrpSpPr>
        <xdr:grpSpPr>
          <a:xfrm>
            <a:off x="634367" y="4643273"/>
            <a:ext cx="2531891" cy="202201"/>
            <a:chOff x="707633" y="705314"/>
            <a:chExt cx="2335294" cy="197603"/>
          </a:xfrm>
        </xdr:grpSpPr>
        <xdr:sp macro="" textlink="">
          <xdr:nvSpPr>
            <xdr:cNvPr id="222" name="Rounded Rectangle 33">
              <a:hlinkClick xmlns:r="http://schemas.openxmlformats.org/officeDocument/2006/relationships" r:id="rId11"/>
              <a:extLst>
                <a:ext uri="{FF2B5EF4-FFF2-40B4-BE49-F238E27FC236}">
                  <a16:creationId xmlns:a16="http://schemas.microsoft.com/office/drawing/2014/main" id="{1CD65321-5889-4C3D-8D31-D1D6507A16E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23" name="Round Same Side Corner Rectangle 212">
              <a:extLst>
                <a:ext uri="{FF2B5EF4-FFF2-40B4-BE49-F238E27FC236}">
                  <a16:creationId xmlns:a16="http://schemas.microsoft.com/office/drawing/2014/main" id="{99DCB791-1A5D-492D-9BCA-0165B527A90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0" name="Group 169">
            <a:extLst>
              <a:ext uri="{FF2B5EF4-FFF2-40B4-BE49-F238E27FC236}">
                <a16:creationId xmlns:a16="http://schemas.microsoft.com/office/drawing/2014/main" id="{6E62CCB5-1073-4EE6-BC00-DF19EFAA32C6}"/>
              </a:ext>
            </a:extLst>
          </xdr:cNvPr>
          <xdr:cNvGrpSpPr/>
        </xdr:nvGrpSpPr>
        <xdr:grpSpPr>
          <a:xfrm>
            <a:off x="634367" y="4913013"/>
            <a:ext cx="2531891" cy="202201"/>
            <a:chOff x="707633" y="705314"/>
            <a:chExt cx="2335294" cy="197603"/>
          </a:xfrm>
        </xdr:grpSpPr>
        <xdr:sp macro="" textlink="">
          <xdr:nvSpPr>
            <xdr:cNvPr id="220" name="Rounded Rectangle 33">
              <a:hlinkClick xmlns:r="http://schemas.openxmlformats.org/officeDocument/2006/relationships" r:id="rId12"/>
              <a:extLst>
                <a:ext uri="{FF2B5EF4-FFF2-40B4-BE49-F238E27FC236}">
                  <a16:creationId xmlns:a16="http://schemas.microsoft.com/office/drawing/2014/main" id="{B64C4A75-39F7-45DF-9C79-C17A4FA0F97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21" name="Round Same Side Corner Rectangle 212">
              <a:extLst>
                <a:ext uri="{FF2B5EF4-FFF2-40B4-BE49-F238E27FC236}">
                  <a16:creationId xmlns:a16="http://schemas.microsoft.com/office/drawing/2014/main" id="{A80B8631-9640-40DE-84B6-B852D2A9416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1" name="Group 170">
            <a:extLst>
              <a:ext uri="{FF2B5EF4-FFF2-40B4-BE49-F238E27FC236}">
                <a16:creationId xmlns:a16="http://schemas.microsoft.com/office/drawing/2014/main" id="{23AAF26E-9322-4E31-9708-440A6BA231AB}"/>
              </a:ext>
            </a:extLst>
          </xdr:cNvPr>
          <xdr:cNvGrpSpPr/>
        </xdr:nvGrpSpPr>
        <xdr:grpSpPr>
          <a:xfrm>
            <a:off x="638306" y="5182753"/>
            <a:ext cx="2531891" cy="202201"/>
            <a:chOff x="707633" y="705314"/>
            <a:chExt cx="2335294" cy="197603"/>
          </a:xfrm>
        </xdr:grpSpPr>
        <xdr:sp macro="" textlink="">
          <xdr:nvSpPr>
            <xdr:cNvPr id="218" name="Rounded Rectangle 33">
              <a:hlinkClick xmlns:r="http://schemas.openxmlformats.org/officeDocument/2006/relationships" r:id="rId13"/>
              <a:extLst>
                <a:ext uri="{FF2B5EF4-FFF2-40B4-BE49-F238E27FC236}">
                  <a16:creationId xmlns:a16="http://schemas.microsoft.com/office/drawing/2014/main" id="{E58A97D5-53FD-48BE-B59D-C3630A36FBA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19" name="Round Same Side Corner Rectangle 212">
              <a:extLst>
                <a:ext uri="{FF2B5EF4-FFF2-40B4-BE49-F238E27FC236}">
                  <a16:creationId xmlns:a16="http://schemas.microsoft.com/office/drawing/2014/main" id="{60DD9D7D-3221-4FBE-97BC-4A7A87A549C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2" name="Group 171">
            <a:extLst>
              <a:ext uri="{FF2B5EF4-FFF2-40B4-BE49-F238E27FC236}">
                <a16:creationId xmlns:a16="http://schemas.microsoft.com/office/drawing/2014/main" id="{56EC504F-8124-462A-A473-C20492135CCC}"/>
              </a:ext>
            </a:extLst>
          </xdr:cNvPr>
          <xdr:cNvGrpSpPr/>
        </xdr:nvGrpSpPr>
        <xdr:grpSpPr>
          <a:xfrm>
            <a:off x="658349" y="2997071"/>
            <a:ext cx="2531891" cy="202201"/>
            <a:chOff x="707633" y="705314"/>
            <a:chExt cx="2335294" cy="197603"/>
          </a:xfrm>
        </xdr:grpSpPr>
        <xdr:sp macro="" textlink="">
          <xdr:nvSpPr>
            <xdr:cNvPr id="216" name="Rounded Rectangle 33">
              <a:hlinkClick xmlns:r="http://schemas.openxmlformats.org/officeDocument/2006/relationships" r:id="rId14"/>
              <a:extLst>
                <a:ext uri="{FF2B5EF4-FFF2-40B4-BE49-F238E27FC236}">
                  <a16:creationId xmlns:a16="http://schemas.microsoft.com/office/drawing/2014/main" id="{1455C498-6DFE-4763-B4DC-892A29942ED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17" name="Round Same Side Corner Rectangle 212">
              <a:extLst>
                <a:ext uri="{FF2B5EF4-FFF2-40B4-BE49-F238E27FC236}">
                  <a16:creationId xmlns:a16="http://schemas.microsoft.com/office/drawing/2014/main" id="{B7DB484F-CA13-49B6-9FF2-F2A3BFAF867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3" name="Rounded Rectangle 33">
            <a:extLst>
              <a:ext uri="{FF2B5EF4-FFF2-40B4-BE49-F238E27FC236}">
                <a16:creationId xmlns:a16="http://schemas.microsoft.com/office/drawing/2014/main" id="{AC2E66E7-428F-4499-A250-872343D49E41}"/>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74" name="Group 173">
            <a:extLst>
              <a:ext uri="{FF2B5EF4-FFF2-40B4-BE49-F238E27FC236}">
                <a16:creationId xmlns:a16="http://schemas.microsoft.com/office/drawing/2014/main" id="{96695CB2-FAA4-4260-9F46-E662B3118851}"/>
              </a:ext>
            </a:extLst>
          </xdr:cNvPr>
          <xdr:cNvGrpSpPr/>
        </xdr:nvGrpSpPr>
        <xdr:grpSpPr>
          <a:xfrm>
            <a:off x="659464" y="3555368"/>
            <a:ext cx="2531891" cy="202201"/>
            <a:chOff x="707633" y="705314"/>
            <a:chExt cx="2335294" cy="197603"/>
          </a:xfrm>
        </xdr:grpSpPr>
        <xdr:sp macro="" textlink="">
          <xdr:nvSpPr>
            <xdr:cNvPr id="214" name="Rounded Rectangle 33">
              <a:hlinkClick xmlns:r="http://schemas.openxmlformats.org/officeDocument/2006/relationships" r:id="rId15"/>
              <a:extLst>
                <a:ext uri="{FF2B5EF4-FFF2-40B4-BE49-F238E27FC236}">
                  <a16:creationId xmlns:a16="http://schemas.microsoft.com/office/drawing/2014/main" id="{0E336977-F769-495F-B7BE-C2B060F7055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15" name="Round Same Side Corner Rectangle 212">
              <a:extLst>
                <a:ext uri="{FF2B5EF4-FFF2-40B4-BE49-F238E27FC236}">
                  <a16:creationId xmlns:a16="http://schemas.microsoft.com/office/drawing/2014/main" id="{63E2AB3F-08B2-46B7-8E6C-C9C8075FC4F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5" name="Rounded Rectangle 33">
            <a:extLst>
              <a:ext uri="{FF2B5EF4-FFF2-40B4-BE49-F238E27FC236}">
                <a16:creationId xmlns:a16="http://schemas.microsoft.com/office/drawing/2014/main" id="{A4839E67-42F6-4369-AD1A-A8EE13A806DB}"/>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76" name="Group 175">
            <a:extLst>
              <a:ext uri="{FF2B5EF4-FFF2-40B4-BE49-F238E27FC236}">
                <a16:creationId xmlns:a16="http://schemas.microsoft.com/office/drawing/2014/main" id="{1EC7371F-90F3-4A50-BC3C-EA66AE494380}"/>
              </a:ext>
            </a:extLst>
          </xdr:cNvPr>
          <xdr:cNvGrpSpPr/>
        </xdr:nvGrpSpPr>
        <xdr:grpSpPr>
          <a:xfrm>
            <a:off x="634367" y="5743319"/>
            <a:ext cx="2531891" cy="202201"/>
            <a:chOff x="707633" y="705314"/>
            <a:chExt cx="2335294" cy="197603"/>
          </a:xfrm>
        </xdr:grpSpPr>
        <xdr:sp macro="" textlink="">
          <xdr:nvSpPr>
            <xdr:cNvPr id="212" name="Rounded Rectangle 33">
              <a:hlinkClick xmlns:r="http://schemas.openxmlformats.org/officeDocument/2006/relationships" r:id="rId16"/>
              <a:extLst>
                <a:ext uri="{FF2B5EF4-FFF2-40B4-BE49-F238E27FC236}">
                  <a16:creationId xmlns:a16="http://schemas.microsoft.com/office/drawing/2014/main" id="{D83E19A4-6783-4FC3-ADE9-E6C15A555E8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13" name="Round Same Side Corner Rectangle 212">
              <a:extLst>
                <a:ext uri="{FF2B5EF4-FFF2-40B4-BE49-F238E27FC236}">
                  <a16:creationId xmlns:a16="http://schemas.microsoft.com/office/drawing/2014/main" id="{7454D989-48D7-4B3F-A5E8-E98925DD0E6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7" name="Group 176">
            <a:extLst>
              <a:ext uri="{FF2B5EF4-FFF2-40B4-BE49-F238E27FC236}">
                <a16:creationId xmlns:a16="http://schemas.microsoft.com/office/drawing/2014/main" id="{960F712E-5EBB-4F5C-8001-0FDEBCF54511}"/>
              </a:ext>
            </a:extLst>
          </xdr:cNvPr>
          <xdr:cNvGrpSpPr/>
        </xdr:nvGrpSpPr>
        <xdr:grpSpPr>
          <a:xfrm>
            <a:off x="634367" y="6013059"/>
            <a:ext cx="2531891" cy="202201"/>
            <a:chOff x="707633" y="705314"/>
            <a:chExt cx="2335294" cy="197603"/>
          </a:xfrm>
        </xdr:grpSpPr>
        <xdr:sp macro="" textlink="">
          <xdr:nvSpPr>
            <xdr:cNvPr id="210" name="Rounded Rectangle 33">
              <a:hlinkClick xmlns:r="http://schemas.openxmlformats.org/officeDocument/2006/relationships" r:id="rId17"/>
              <a:extLst>
                <a:ext uri="{FF2B5EF4-FFF2-40B4-BE49-F238E27FC236}">
                  <a16:creationId xmlns:a16="http://schemas.microsoft.com/office/drawing/2014/main" id="{DB8AED6E-1447-4578-A36B-CA6076E48A8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11" name="Round Same Side Corner Rectangle 212">
              <a:extLst>
                <a:ext uri="{FF2B5EF4-FFF2-40B4-BE49-F238E27FC236}">
                  <a16:creationId xmlns:a16="http://schemas.microsoft.com/office/drawing/2014/main" id="{354E32F9-E12F-4611-B0D7-B06E68578A3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8" name="Group 177">
            <a:extLst>
              <a:ext uri="{FF2B5EF4-FFF2-40B4-BE49-F238E27FC236}">
                <a16:creationId xmlns:a16="http://schemas.microsoft.com/office/drawing/2014/main" id="{53167E3D-CAD1-4C42-A1B9-C1C280BF9092}"/>
              </a:ext>
            </a:extLst>
          </xdr:cNvPr>
          <xdr:cNvGrpSpPr/>
        </xdr:nvGrpSpPr>
        <xdr:grpSpPr>
          <a:xfrm>
            <a:off x="634367" y="6282799"/>
            <a:ext cx="2531891" cy="202201"/>
            <a:chOff x="707633" y="705314"/>
            <a:chExt cx="2335294" cy="197603"/>
          </a:xfrm>
        </xdr:grpSpPr>
        <xdr:sp macro="" textlink="">
          <xdr:nvSpPr>
            <xdr:cNvPr id="208" name="Rounded Rectangle 33">
              <a:hlinkClick xmlns:r="http://schemas.openxmlformats.org/officeDocument/2006/relationships" r:id="rId18"/>
              <a:extLst>
                <a:ext uri="{FF2B5EF4-FFF2-40B4-BE49-F238E27FC236}">
                  <a16:creationId xmlns:a16="http://schemas.microsoft.com/office/drawing/2014/main" id="{8A4F3C60-32B4-450E-8BA2-22AEDACAB9D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09" name="Round Same Side Corner Rectangle 212">
              <a:extLst>
                <a:ext uri="{FF2B5EF4-FFF2-40B4-BE49-F238E27FC236}">
                  <a16:creationId xmlns:a16="http://schemas.microsoft.com/office/drawing/2014/main" id="{B558936F-5373-4D8C-8C78-CAAA80F28D3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9" name="Group 178">
            <a:extLst>
              <a:ext uri="{FF2B5EF4-FFF2-40B4-BE49-F238E27FC236}">
                <a16:creationId xmlns:a16="http://schemas.microsoft.com/office/drawing/2014/main" id="{38F48C31-9A1B-46B7-A034-B96D51488EC9}"/>
              </a:ext>
            </a:extLst>
          </xdr:cNvPr>
          <xdr:cNvGrpSpPr/>
        </xdr:nvGrpSpPr>
        <xdr:grpSpPr>
          <a:xfrm>
            <a:off x="634367" y="6552539"/>
            <a:ext cx="2531891" cy="202201"/>
            <a:chOff x="707633" y="705314"/>
            <a:chExt cx="2335294" cy="197603"/>
          </a:xfrm>
        </xdr:grpSpPr>
        <xdr:sp macro="" textlink="">
          <xdr:nvSpPr>
            <xdr:cNvPr id="206" name="Rounded Rectangle 33">
              <a:hlinkClick xmlns:r="http://schemas.openxmlformats.org/officeDocument/2006/relationships" r:id="rId19"/>
              <a:extLst>
                <a:ext uri="{FF2B5EF4-FFF2-40B4-BE49-F238E27FC236}">
                  <a16:creationId xmlns:a16="http://schemas.microsoft.com/office/drawing/2014/main" id="{DAC79FE2-07A3-4D0C-8502-5102512CF5C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07" name="Round Same Side Corner Rectangle 212">
              <a:extLst>
                <a:ext uri="{FF2B5EF4-FFF2-40B4-BE49-F238E27FC236}">
                  <a16:creationId xmlns:a16="http://schemas.microsoft.com/office/drawing/2014/main" id="{F5337270-C135-455D-814D-9DF7E0473AE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0" name="Group 179">
            <a:extLst>
              <a:ext uri="{FF2B5EF4-FFF2-40B4-BE49-F238E27FC236}">
                <a16:creationId xmlns:a16="http://schemas.microsoft.com/office/drawing/2014/main" id="{9BA1213A-0E8C-4969-953D-4F5F33D121D1}"/>
              </a:ext>
            </a:extLst>
          </xdr:cNvPr>
          <xdr:cNvGrpSpPr/>
        </xdr:nvGrpSpPr>
        <xdr:grpSpPr>
          <a:xfrm>
            <a:off x="634367" y="6822279"/>
            <a:ext cx="2531891" cy="202201"/>
            <a:chOff x="707633" y="705314"/>
            <a:chExt cx="2335294" cy="197603"/>
          </a:xfrm>
        </xdr:grpSpPr>
        <xdr:sp macro="" textlink="">
          <xdr:nvSpPr>
            <xdr:cNvPr id="204" name="Rounded Rectangle 33">
              <a:hlinkClick xmlns:r="http://schemas.openxmlformats.org/officeDocument/2006/relationships" r:id="rId20"/>
              <a:extLst>
                <a:ext uri="{FF2B5EF4-FFF2-40B4-BE49-F238E27FC236}">
                  <a16:creationId xmlns:a16="http://schemas.microsoft.com/office/drawing/2014/main" id="{159FFF33-3439-49B5-9DA2-D27F80EE49B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05" name="Round Same Side Corner Rectangle 212">
              <a:extLst>
                <a:ext uri="{FF2B5EF4-FFF2-40B4-BE49-F238E27FC236}">
                  <a16:creationId xmlns:a16="http://schemas.microsoft.com/office/drawing/2014/main" id="{C785BF62-86EA-417E-9830-4DCB26CCED2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1" name="Rounded Rectangle 33">
            <a:extLst>
              <a:ext uri="{FF2B5EF4-FFF2-40B4-BE49-F238E27FC236}">
                <a16:creationId xmlns:a16="http://schemas.microsoft.com/office/drawing/2014/main" id="{90CA1425-0978-45BA-9A47-14BD6CC81646}"/>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82" name="Group 181">
            <a:extLst>
              <a:ext uri="{FF2B5EF4-FFF2-40B4-BE49-F238E27FC236}">
                <a16:creationId xmlns:a16="http://schemas.microsoft.com/office/drawing/2014/main" id="{C0724147-89AC-4E2C-B471-B4A8517D8984}"/>
              </a:ext>
            </a:extLst>
          </xdr:cNvPr>
          <xdr:cNvGrpSpPr/>
        </xdr:nvGrpSpPr>
        <xdr:grpSpPr>
          <a:xfrm>
            <a:off x="642225" y="7381865"/>
            <a:ext cx="2531891" cy="202201"/>
            <a:chOff x="707633" y="705314"/>
            <a:chExt cx="2335294" cy="197603"/>
          </a:xfrm>
        </xdr:grpSpPr>
        <xdr:sp macro="" textlink="">
          <xdr:nvSpPr>
            <xdr:cNvPr id="202" name="Rounded Rectangle 33">
              <a:hlinkClick xmlns:r="http://schemas.openxmlformats.org/officeDocument/2006/relationships" r:id="rId21"/>
              <a:extLst>
                <a:ext uri="{FF2B5EF4-FFF2-40B4-BE49-F238E27FC236}">
                  <a16:creationId xmlns:a16="http://schemas.microsoft.com/office/drawing/2014/main" id="{D7F6B9BC-4500-473C-9817-91E1E6BDCD7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03" name="Round Same Side Corner Rectangle 212">
              <a:extLst>
                <a:ext uri="{FF2B5EF4-FFF2-40B4-BE49-F238E27FC236}">
                  <a16:creationId xmlns:a16="http://schemas.microsoft.com/office/drawing/2014/main" id="{430493BC-4A34-48B6-81D8-3B4D80D967A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3" name="Group 182">
            <a:extLst>
              <a:ext uri="{FF2B5EF4-FFF2-40B4-BE49-F238E27FC236}">
                <a16:creationId xmlns:a16="http://schemas.microsoft.com/office/drawing/2014/main" id="{F9618C79-A8EF-4721-8B33-ECAF6EE6E44B}"/>
              </a:ext>
            </a:extLst>
          </xdr:cNvPr>
          <xdr:cNvGrpSpPr/>
        </xdr:nvGrpSpPr>
        <xdr:grpSpPr>
          <a:xfrm>
            <a:off x="642225" y="7651605"/>
            <a:ext cx="2531891" cy="202201"/>
            <a:chOff x="707633" y="705314"/>
            <a:chExt cx="2335294" cy="197603"/>
          </a:xfrm>
        </xdr:grpSpPr>
        <xdr:sp macro="" textlink="">
          <xdr:nvSpPr>
            <xdr:cNvPr id="200" name="Rounded Rectangle 33">
              <a:hlinkClick xmlns:r="http://schemas.openxmlformats.org/officeDocument/2006/relationships" r:id="rId22"/>
              <a:extLst>
                <a:ext uri="{FF2B5EF4-FFF2-40B4-BE49-F238E27FC236}">
                  <a16:creationId xmlns:a16="http://schemas.microsoft.com/office/drawing/2014/main" id="{1F28988B-62B6-4A96-AF01-129ECB76A7F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01" name="Round Same Side Corner Rectangle 212">
              <a:extLst>
                <a:ext uri="{FF2B5EF4-FFF2-40B4-BE49-F238E27FC236}">
                  <a16:creationId xmlns:a16="http://schemas.microsoft.com/office/drawing/2014/main" id="{67EFA9A5-0518-4464-8E3A-9BE4662A633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4" name="Group 183">
            <a:extLst>
              <a:ext uri="{FF2B5EF4-FFF2-40B4-BE49-F238E27FC236}">
                <a16:creationId xmlns:a16="http://schemas.microsoft.com/office/drawing/2014/main" id="{A380F344-1E3B-46EC-A3A9-6AC39EF22387}"/>
              </a:ext>
            </a:extLst>
          </xdr:cNvPr>
          <xdr:cNvGrpSpPr/>
        </xdr:nvGrpSpPr>
        <xdr:grpSpPr>
          <a:xfrm>
            <a:off x="634367" y="7921345"/>
            <a:ext cx="2531891" cy="202201"/>
            <a:chOff x="707633" y="705314"/>
            <a:chExt cx="2335294" cy="197603"/>
          </a:xfrm>
        </xdr:grpSpPr>
        <xdr:sp macro="" textlink="">
          <xdr:nvSpPr>
            <xdr:cNvPr id="198" name="Rounded Rectangle 33">
              <a:hlinkClick xmlns:r="http://schemas.openxmlformats.org/officeDocument/2006/relationships" r:id="rId23"/>
              <a:extLst>
                <a:ext uri="{FF2B5EF4-FFF2-40B4-BE49-F238E27FC236}">
                  <a16:creationId xmlns:a16="http://schemas.microsoft.com/office/drawing/2014/main" id="{F5F0546A-6276-4D5F-BE3A-D9357E572A0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199" name="Round Same Side Corner Rectangle 212">
              <a:extLst>
                <a:ext uri="{FF2B5EF4-FFF2-40B4-BE49-F238E27FC236}">
                  <a16:creationId xmlns:a16="http://schemas.microsoft.com/office/drawing/2014/main" id="{22700C93-5E1E-4852-9744-D3824FB7F9A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5" name="Rounded Rectangle 33">
            <a:extLst>
              <a:ext uri="{FF2B5EF4-FFF2-40B4-BE49-F238E27FC236}">
                <a16:creationId xmlns:a16="http://schemas.microsoft.com/office/drawing/2014/main" id="{E0A9C1AA-0D10-45A1-966D-ECB6AA9B6FF1}"/>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86" name="Group 185">
            <a:extLst>
              <a:ext uri="{FF2B5EF4-FFF2-40B4-BE49-F238E27FC236}">
                <a16:creationId xmlns:a16="http://schemas.microsoft.com/office/drawing/2014/main" id="{1C7F8182-3C66-42A5-896E-280C1CB67051}"/>
              </a:ext>
            </a:extLst>
          </xdr:cNvPr>
          <xdr:cNvGrpSpPr/>
        </xdr:nvGrpSpPr>
        <xdr:grpSpPr>
          <a:xfrm>
            <a:off x="634367" y="8500492"/>
            <a:ext cx="2531891" cy="202201"/>
            <a:chOff x="707633" y="705314"/>
            <a:chExt cx="2335294" cy="197603"/>
          </a:xfrm>
        </xdr:grpSpPr>
        <xdr:sp macro="" textlink="">
          <xdr:nvSpPr>
            <xdr:cNvPr id="196" name="Rounded Rectangle 33">
              <a:hlinkClick xmlns:r="http://schemas.openxmlformats.org/officeDocument/2006/relationships" r:id="rId24"/>
              <a:extLst>
                <a:ext uri="{FF2B5EF4-FFF2-40B4-BE49-F238E27FC236}">
                  <a16:creationId xmlns:a16="http://schemas.microsoft.com/office/drawing/2014/main" id="{D4DCFF4A-E531-442C-BF6A-877DB324191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197" name="Round Same Side Corner Rectangle 212">
              <a:extLst>
                <a:ext uri="{FF2B5EF4-FFF2-40B4-BE49-F238E27FC236}">
                  <a16:creationId xmlns:a16="http://schemas.microsoft.com/office/drawing/2014/main" id="{902DF512-738F-49B0-B95E-C782992D26A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7" name="Group 186">
            <a:extLst>
              <a:ext uri="{FF2B5EF4-FFF2-40B4-BE49-F238E27FC236}">
                <a16:creationId xmlns:a16="http://schemas.microsoft.com/office/drawing/2014/main" id="{CFEE56DF-3FC4-4584-810D-D882CD561170}"/>
              </a:ext>
            </a:extLst>
          </xdr:cNvPr>
          <xdr:cNvGrpSpPr/>
        </xdr:nvGrpSpPr>
        <xdr:grpSpPr>
          <a:xfrm>
            <a:off x="634367" y="8770227"/>
            <a:ext cx="2531891" cy="202201"/>
            <a:chOff x="707633" y="705314"/>
            <a:chExt cx="2335294" cy="197603"/>
          </a:xfrm>
        </xdr:grpSpPr>
        <xdr:sp macro="" textlink="">
          <xdr:nvSpPr>
            <xdr:cNvPr id="194" name="Rounded Rectangle 33">
              <a:hlinkClick xmlns:r="http://schemas.openxmlformats.org/officeDocument/2006/relationships" r:id="rId25"/>
              <a:extLst>
                <a:ext uri="{FF2B5EF4-FFF2-40B4-BE49-F238E27FC236}">
                  <a16:creationId xmlns:a16="http://schemas.microsoft.com/office/drawing/2014/main" id="{C3F3F1D9-CC54-407B-833B-65F921CD993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195" name="Round Same Side Corner Rectangle 212">
              <a:extLst>
                <a:ext uri="{FF2B5EF4-FFF2-40B4-BE49-F238E27FC236}">
                  <a16:creationId xmlns:a16="http://schemas.microsoft.com/office/drawing/2014/main" id="{7DF9739A-0B5A-417A-936A-2AC6FC0C6EE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8" name="Group 187">
            <a:extLst>
              <a:ext uri="{FF2B5EF4-FFF2-40B4-BE49-F238E27FC236}">
                <a16:creationId xmlns:a16="http://schemas.microsoft.com/office/drawing/2014/main" id="{095B62D4-BBD1-4781-9DC2-BEE40426FC11}"/>
              </a:ext>
            </a:extLst>
          </xdr:cNvPr>
          <xdr:cNvGrpSpPr/>
        </xdr:nvGrpSpPr>
        <xdr:grpSpPr>
          <a:xfrm>
            <a:off x="658349" y="237995"/>
            <a:ext cx="2531891" cy="202201"/>
            <a:chOff x="707633" y="705314"/>
            <a:chExt cx="2335294" cy="197603"/>
          </a:xfrm>
        </xdr:grpSpPr>
        <xdr:sp macro="" textlink="">
          <xdr:nvSpPr>
            <xdr:cNvPr id="192" name="Rounded Rectangle 33">
              <a:hlinkClick xmlns:r="http://schemas.openxmlformats.org/officeDocument/2006/relationships" r:id="rId26"/>
              <a:extLst>
                <a:ext uri="{FF2B5EF4-FFF2-40B4-BE49-F238E27FC236}">
                  <a16:creationId xmlns:a16="http://schemas.microsoft.com/office/drawing/2014/main" id="{9668AE90-E682-4906-BBC7-0F26FB87DF4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193" name="Round Same Side Corner Rectangle 212">
              <a:extLst>
                <a:ext uri="{FF2B5EF4-FFF2-40B4-BE49-F238E27FC236}">
                  <a16:creationId xmlns:a16="http://schemas.microsoft.com/office/drawing/2014/main" id="{565ED455-DB43-4C91-A305-9C0355A37FD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9" name="Group 188">
            <a:extLst>
              <a:ext uri="{FF2B5EF4-FFF2-40B4-BE49-F238E27FC236}">
                <a16:creationId xmlns:a16="http://schemas.microsoft.com/office/drawing/2014/main" id="{5389DB90-8F38-428C-B2D7-931222013F24}"/>
              </a:ext>
            </a:extLst>
          </xdr:cNvPr>
          <xdr:cNvGrpSpPr/>
        </xdr:nvGrpSpPr>
        <xdr:grpSpPr>
          <a:xfrm>
            <a:off x="658349" y="507735"/>
            <a:ext cx="2531891" cy="202201"/>
            <a:chOff x="707633" y="705314"/>
            <a:chExt cx="2335294" cy="197603"/>
          </a:xfrm>
        </xdr:grpSpPr>
        <xdr:sp macro="" textlink="">
          <xdr:nvSpPr>
            <xdr:cNvPr id="190" name="Rounded Rectangle 33">
              <a:hlinkClick xmlns:r="http://schemas.openxmlformats.org/officeDocument/2006/relationships" r:id="rId27"/>
              <a:extLst>
                <a:ext uri="{FF2B5EF4-FFF2-40B4-BE49-F238E27FC236}">
                  <a16:creationId xmlns:a16="http://schemas.microsoft.com/office/drawing/2014/main" id="{8791F30E-3ECF-4BED-A781-3488D7B03D2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91" name="Round Same Side Corner Rectangle 212">
              <a:extLst>
                <a:ext uri="{FF2B5EF4-FFF2-40B4-BE49-F238E27FC236}">
                  <a16:creationId xmlns:a16="http://schemas.microsoft.com/office/drawing/2014/main" id="{6272318D-B617-46A0-905E-887472F3D1C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twoCellAnchor>
    <xdr:from>
      <xdr:col>9</xdr:col>
      <xdr:colOff>5442857</xdr:colOff>
      <xdr:row>1</xdr:row>
      <xdr:rowOff>141515</xdr:rowOff>
    </xdr:from>
    <xdr:to>
      <xdr:col>9</xdr:col>
      <xdr:colOff>8106249</xdr:colOff>
      <xdr:row>2</xdr:row>
      <xdr:rowOff>170662</xdr:rowOff>
    </xdr:to>
    <xdr:sp macro="" textlink="">
      <xdr:nvSpPr>
        <xdr:cNvPr id="85" name="Rounded Rectangle 14">
          <a:hlinkClick xmlns:r="http://schemas.openxmlformats.org/officeDocument/2006/relationships" r:id="rId28"/>
          <a:extLst>
            <a:ext uri="{FF2B5EF4-FFF2-40B4-BE49-F238E27FC236}">
              <a16:creationId xmlns:a16="http://schemas.microsoft.com/office/drawing/2014/main" id="{6DB14B65-5EBD-432F-A109-35B796AFC5E8}"/>
            </a:ext>
          </a:extLst>
        </xdr:cNvPr>
        <xdr:cNvSpPr/>
      </xdr:nvSpPr>
      <xdr:spPr bwMode="auto">
        <a:xfrm>
          <a:off x="15076714" y="326572"/>
          <a:ext cx="2663392" cy="214204"/>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Annual Report </a:t>
          </a:r>
        </a:p>
      </xdr:txBody>
    </xdr:sp>
    <xdr:clientData/>
  </xdr:twoCellAnchor>
  <xdr:twoCellAnchor>
    <xdr:from>
      <xdr:col>9</xdr:col>
      <xdr:colOff>5444762</xdr:colOff>
      <xdr:row>1</xdr:row>
      <xdr:rowOff>164441</xdr:rowOff>
    </xdr:from>
    <xdr:to>
      <xdr:col>9</xdr:col>
      <xdr:colOff>8108154</xdr:colOff>
      <xdr:row>3</xdr:row>
      <xdr:rowOff>11562</xdr:rowOff>
    </xdr:to>
    <xdr:sp macro="" textlink="">
      <xdr:nvSpPr>
        <xdr:cNvPr id="86" name="Rounded Rectangle 14">
          <a:hlinkClick xmlns:r="http://schemas.openxmlformats.org/officeDocument/2006/relationships" r:id="rId28"/>
          <a:extLst>
            <a:ext uri="{FF2B5EF4-FFF2-40B4-BE49-F238E27FC236}">
              <a16:creationId xmlns:a16="http://schemas.microsoft.com/office/drawing/2014/main" id="{A695CC64-7843-41C4-860E-2523C7615D2B}"/>
            </a:ext>
          </a:extLst>
        </xdr:cNvPr>
        <xdr:cNvSpPr/>
      </xdr:nvSpPr>
      <xdr:spPr bwMode="auto">
        <a:xfrm>
          <a:off x="15077493" y="348372"/>
          <a:ext cx="2663392" cy="214983"/>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Annual Report </a:t>
          </a:r>
        </a:p>
      </xdr:txBody>
    </xdr:sp>
    <xdr:clientData/>
  </xdr:twoCellAnchor>
  <xdr:twoCellAnchor>
    <xdr:from>
      <xdr:col>9</xdr:col>
      <xdr:colOff>2819400</xdr:colOff>
      <xdr:row>12</xdr:row>
      <xdr:rowOff>0</xdr:rowOff>
    </xdr:from>
    <xdr:to>
      <xdr:col>9</xdr:col>
      <xdr:colOff>4961981</xdr:colOff>
      <xdr:row>12</xdr:row>
      <xdr:rowOff>190228</xdr:rowOff>
    </xdr:to>
    <xdr:sp macro="" textlink="">
      <xdr:nvSpPr>
        <xdr:cNvPr id="4" name="TextBox 86">
          <a:hlinkClick xmlns:r="http://schemas.openxmlformats.org/officeDocument/2006/relationships" r:id="rId28"/>
          <a:extLst>
            <a:ext uri="{FF2B5EF4-FFF2-40B4-BE49-F238E27FC236}">
              <a16:creationId xmlns:a16="http://schemas.microsoft.com/office/drawing/2014/main" id="{8DB5D455-7012-4800-8CA3-BCCE05D4DF20}"/>
            </a:ext>
          </a:extLst>
        </xdr:cNvPr>
        <xdr:cNvSpPr txBox="1"/>
      </xdr:nvSpPr>
      <xdr:spPr>
        <a:xfrm>
          <a:off x="12443460" y="3063240"/>
          <a:ext cx="2142581" cy="190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5285286</xdr:colOff>
      <xdr:row>11</xdr:row>
      <xdr:rowOff>947058</xdr:rowOff>
    </xdr:from>
    <xdr:to>
      <xdr:col>9</xdr:col>
      <xdr:colOff>8088085</xdr:colOff>
      <xdr:row>12</xdr:row>
      <xdr:rowOff>186963</xdr:rowOff>
    </xdr:to>
    <xdr:sp macro="" textlink="">
      <xdr:nvSpPr>
        <xdr:cNvPr id="88" name="TextBox 87">
          <a:hlinkClick xmlns:r="http://schemas.openxmlformats.org/officeDocument/2006/relationships" r:id="rId3"/>
          <a:extLst>
            <a:ext uri="{FF2B5EF4-FFF2-40B4-BE49-F238E27FC236}">
              <a16:creationId xmlns:a16="http://schemas.microsoft.com/office/drawing/2014/main" id="{32163842-5F77-423D-BD83-48B92BCD8C85}"/>
            </a:ext>
          </a:extLst>
        </xdr:cNvPr>
        <xdr:cNvSpPr txBox="1"/>
      </xdr:nvSpPr>
      <xdr:spPr>
        <a:xfrm>
          <a:off x="14919143" y="3091544"/>
          <a:ext cx="2802799" cy="197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2447380</xdr:colOff>
      <xdr:row>15</xdr:row>
      <xdr:rowOff>10885</xdr:rowOff>
    </xdr:from>
    <xdr:to>
      <xdr:col>9</xdr:col>
      <xdr:colOff>4822371</xdr:colOff>
      <xdr:row>15</xdr:row>
      <xdr:rowOff>208733</xdr:rowOff>
    </xdr:to>
    <xdr:sp macro="" textlink="">
      <xdr:nvSpPr>
        <xdr:cNvPr id="89" name="TextBox 88">
          <a:hlinkClick xmlns:r="http://schemas.openxmlformats.org/officeDocument/2006/relationships" r:id="rId3"/>
          <a:extLst>
            <a:ext uri="{FF2B5EF4-FFF2-40B4-BE49-F238E27FC236}">
              <a16:creationId xmlns:a16="http://schemas.microsoft.com/office/drawing/2014/main" id="{2FFEF612-46FD-4AA7-9569-C6F835D26993}"/>
            </a:ext>
          </a:extLst>
        </xdr:cNvPr>
        <xdr:cNvSpPr txBox="1"/>
      </xdr:nvSpPr>
      <xdr:spPr>
        <a:xfrm>
          <a:off x="12081237" y="4517571"/>
          <a:ext cx="2374991" cy="197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2728504</xdr:colOff>
      <xdr:row>16</xdr:row>
      <xdr:rowOff>186962</xdr:rowOff>
    </xdr:from>
    <xdr:to>
      <xdr:col>9</xdr:col>
      <xdr:colOff>5116830</xdr:colOff>
      <xdr:row>17</xdr:row>
      <xdr:rowOff>196487</xdr:rowOff>
    </xdr:to>
    <xdr:sp macro="" textlink="">
      <xdr:nvSpPr>
        <xdr:cNvPr id="90" name="TextBox 89">
          <a:hlinkClick xmlns:r="http://schemas.openxmlformats.org/officeDocument/2006/relationships" r:id="rId3"/>
          <a:extLst>
            <a:ext uri="{FF2B5EF4-FFF2-40B4-BE49-F238E27FC236}">
              <a16:creationId xmlns:a16="http://schemas.microsoft.com/office/drawing/2014/main" id="{AE2994A2-96BB-4B8C-B5FE-80A3544CB628}"/>
            </a:ext>
          </a:extLst>
        </xdr:cNvPr>
        <xdr:cNvSpPr txBox="1"/>
      </xdr:nvSpPr>
      <xdr:spPr>
        <a:xfrm>
          <a:off x="12362361" y="6239419"/>
          <a:ext cx="2388326" cy="205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3382917</xdr:colOff>
      <xdr:row>22</xdr:row>
      <xdr:rowOff>21681</xdr:rowOff>
    </xdr:from>
    <xdr:to>
      <xdr:col>9</xdr:col>
      <xdr:colOff>6215743</xdr:colOff>
      <xdr:row>22</xdr:row>
      <xdr:rowOff>206828</xdr:rowOff>
    </xdr:to>
    <xdr:sp macro="" textlink="">
      <xdr:nvSpPr>
        <xdr:cNvPr id="10" name="TextBox 90">
          <a:hlinkClick xmlns:r="http://schemas.openxmlformats.org/officeDocument/2006/relationships" r:id="rId3"/>
          <a:extLst>
            <a:ext uri="{FF2B5EF4-FFF2-40B4-BE49-F238E27FC236}">
              <a16:creationId xmlns:a16="http://schemas.microsoft.com/office/drawing/2014/main" id="{58FDD650-F257-4788-B7E7-3AEEEF20D5C5}"/>
            </a:ext>
          </a:extLst>
        </xdr:cNvPr>
        <xdr:cNvSpPr txBox="1"/>
      </xdr:nvSpPr>
      <xdr:spPr>
        <a:xfrm>
          <a:off x="13016774" y="8185967"/>
          <a:ext cx="2832826" cy="185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2708637</xdr:colOff>
      <xdr:row>23</xdr:row>
      <xdr:rowOff>-1</xdr:rowOff>
    </xdr:from>
    <xdr:to>
      <xdr:col>9</xdr:col>
      <xdr:colOff>5093153</xdr:colOff>
      <xdr:row>24</xdr:row>
      <xdr:rowOff>11429</xdr:rowOff>
    </xdr:to>
    <xdr:sp macro="" textlink="">
      <xdr:nvSpPr>
        <xdr:cNvPr id="92" name="TextBox 91">
          <a:hlinkClick xmlns:r="http://schemas.openxmlformats.org/officeDocument/2006/relationships" r:id="rId3"/>
          <a:extLst>
            <a:ext uri="{FF2B5EF4-FFF2-40B4-BE49-F238E27FC236}">
              <a16:creationId xmlns:a16="http://schemas.microsoft.com/office/drawing/2014/main" id="{5B8AF9E1-F4A1-4111-8DCA-27C2806BB0D6}"/>
            </a:ext>
          </a:extLst>
        </xdr:cNvPr>
        <xdr:cNvSpPr txBox="1"/>
      </xdr:nvSpPr>
      <xdr:spPr>
        <a:xfrm>
          <a:off x="12342494" y="8773885"/>
          <a:ext cx="2384516" cy="207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2930162</xdr:colOff>
      <xdr:row>24</xdr:row>
      <xdr:rowOff>0</xdr:rowOff>
    </xdr:from>
    <xdr:to>
      <xdr:col>9</xdr:col>
      <xdr:colOff>5410200</xdr:colOff>
      <xdr:row>24</xdr:row>
      <xdr:rowOff>216353</xdr:rowOff>
    </xdr:to>
    <xdr:sp macro="" textlink="">
      <xdr:nvSpPr>
        <xdr:cNvPr id="93" name="TextBox 92">
          <a:hlinkClick xmlns:r="http://schemas.openxmlformats.org/officeDocument/2006/relationships" r:id="rId3"/>
          <a:extLst>
            <a:ext uri="{FF2B5EF4-FFF2-40B4-BE49-F238E27FC236}">
              <a16:creationId xmlns:a16="http://schemas.microsoft.com/office/drawing/2014/main" id="{2B0BA73F-2E28-4C6A-8D92-98ACEF4EDC2E}"/>
            </a:ext>
          </a:extLst>
        </xdr:cNvPr>
        <xdr:cNvSpPr txBox="1"/>
      </xdr:nvSpPr>
      <xdr:spPr>
        <a:xfrm>
          <a:off x="12564019" y="8969829"/>
          <a:ext cx="2480038" cy="216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4368981</xdr:colOff>
      <xdr:row>28</xdr:row>
      <xdr:rowOff>1</xdr:rowOff>
    </xdr:from>
    <xdr:to>
      <xdr:col>9</xdr:col>
      <xdr:colOff>7271657</xdr:colOff>
      <xdr:row>28</xdr:row>
      <xdr:rowOff>216355</xdr:rowOff>
    </xdr:to>
    <xdr:sp macro="" textlink="">
      <xdr:nvSpPr>
        <xdr:cNvPr id="94" name="TextBox 93">
          <a:hlinkClick xmlns:r="http://schemas.openxmlformats.org/officeDocument/2006/relationships" r:id="rId3"/>
          <a:extLst>
            <a:ext uri="{FF2B5EF4-FFF2-40B4-BE49-F238E27FC236}">
              <a16:creationId xmlns:a16="http://schemas.microsoft.com/office/drawing/2014/main" id="{DF5BC2C3-D1F6-47A0-89CF-60EF45BC63A6}"/>
            </a:ext>
          </a:extLst>
        </xdr:cNvPr>
        <xdr:cNvSpPr txBox="1"/>
      </xdr:nvSpPr>
      <xdr:spPr>
        <a:xfrm>
          <a:off x="14002838" y="10101944"/>
          <a:ext cx="2902676" cy="216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6232343</xdr:colOff>
      <xdr:row>35</xdr:row>
      <xdr:rowOff>2</xdr:rowOff>
    </xdr:from>
    <xdr:to>
      <xdr:col>9</xdr:col>
      <xdr:colOff>8609239</xdr:colOff>
      <xdr:row>35</xdr:row>
      <xdr:rowOff>201660</xdr:rowOff>
    </xdr:to>
    <xdr:sp macro="" textlink="">
      <xdr:nvSpPr>
        <xdr:cNvPr id="95" name="TextBox 94">
          <a:hlinkClick xmlns:r="http://schemas.openxmlformats.org/officeDocument/2006/relationships" r:id="rId3"/>
          <a:extLst>
            <a:ext uri="{FF2B5EF4-FFF2-40B4-BE49-F238E27FC236}">
              <a16:creationId xmlns:a16="http://schemas.microsoft.com/office/drawing/2014/main" id="{00726AB0-F771-4287-A804-88EA68549312}"/>
            </a:ext>
          </a:extLst>
        </xdr:cNvPr>
        <xdr:cNvSpPr txBox="1"/>
      </xdr:nvSpPr>
      <xdr:spPr>
        <a:xfrm>
          <a:off x="15866200" y="13128173"/>
          <a:ext cx="2376896" cy="20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4748620</xdr:colOff>
      <xdr:row>35</xdr:row>
      <xdr:rowOff>210641</xdr:rowOff>
    </xdr:from>
    <xdr:to>
      <xdr:col>9</xdr:col>
      <xdr:colOff>457200</xdr:colOff>
      <xdr:row>35</xdr:row>
      <xdr:rowOff>413657</xdr:rowOff>
    </xdr:to>
    <xdr:sp macro="" textlink="">
      <xdr:nvSpPr>
        <xdr:cNvPr id="18" name="TextBox 95">
          <a:hlinkClick xmlns:r="http://schemas.openxmlformats.org/officeDocument/2006/relationships" r:id="rId3"/>
          <a:extLst>
            <a:ext uri="{FF2B5EF4-FFF2-40B4-BE49-F238E27FC236}">
              <a16:creationId xmlns:a16="http://schemas.microsoft.com/office/drawing/2014/main" id="{6ACA4E56-F24C-4312-9618-E78E2625F5F6}"/>
            </a:ext>
          </a:extLst>
        </xdr:cNvPr>
        <xdr:cNvSpPr txBox="1"/>
      </xdr:nvSpPr>
      <xdr:spPr>
        <a:xfrm>
          <a:off x="9614534" y="13023127"/>
          <a:ext cx="476523" cy="203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3108687</xdr:colOff>
      <xdr:row>36</xdr:row>
      <xdr:rowOff>195943</xdr:rowOff>
    </xdr:from>
    <xdr:to>
      <xdr:col>9</xdr:col>
      <xdr:colOff>6760029</xdr:colOff>
      <xdr:row>36</xdr:row>
      <xdr:rowOff>388623</xdr:rowOff>
    </xdr:to>
    <xdr:sp macro="" textlink="">
      <xdr:nvSpPr>
        <xdr:cNvPr id="97" name="TextBox 96">
          <a:hlinkClick xmlns:r="http://schemas.openxmlformats.org/officeDocument/2006/relationships" r:id="rId3"/>
          <a:extLst>
            <a:ext uri="{FF2B5EF4-FFF2-40B4-BE49-F238E27FC236}">
              <a16:creationId xmlns:a16="http://schemas.microsoft.com/office/drawing/2014/main" id="{97896EDC-5B84-4BA3-84FC-7AF4E1A16D8F}"/>
            </a:ext>
          </a:extLst>
        </xdr:cNvPr>
        <xdr:cNvSpPr txBox="1"/>
      </xdr:nvSpPr>
      <xdr:spPr>
        <a:xfrm>
          <a:off x="12742544" y="13901057"/>
          <a:ext cx="3651342" cy="192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2828382</xdr:colOff>
      <xdr:row>38</xdr:row>
      <xdr:rowOff>195943</xdr:rowOff>
    </xdr:from>
    <xdr:to>
      <xdr:col>9</xdr:col>
      <xdr:colOff>5649686</xdr:colOff>
      <xdr:row>39</xdr:row>
      <xdr:rowOff>20411</xdr:rowOff>
    </xdr:to>
    <xdr:sp macro="" textlink="">
      <xdr:nvSpPr>
        <xdr:cNvPr id="98" name="TextBox 97">
          <a:hlinkClick xmlns:r="http://schemas.openxmlformats.org/officeDocument/2006/relationships" r:id="rId3"/>
          <a:extLst>
            <a:ext uri="{FF2B5EF4-FFF2-40B4-BE49-F238E27FC236}">
              <a16:creationId xmlns:a16="http://schemas.microsoft.com/office/drawing/2014/main" id="{BE32D839-3789-4C90-A756-9016AFA81702}"/>
            </a:ext>
          </a:extLst>
        </xdr:cNvPr>
        <xdr:cNvSpPr txBox="1"/>
      </xdr:nvSpPr>
      <xdr:spPr>
        <a:xfrm>
          <a:off x="12462239" y="14706600"/>
          <a:ext cx="2821304" cy="194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6135734</xdr:colOff>
      <xdr:row>41</xdr:row>
      <xdr:rowOff>172267</xdr:rowOff>
    </xdr:from>
    <xdr:to>
      <xdr:col>9</xdr:col>
      <xdr:colOff>8520250</xdr:colOff>
      <xdr:row>41</xdr:row>
      <xdr:rowOff>379640</xdr:rowOff>
    </xdr:to>
    <xdr:sp macro="" textlink="">
      <xdr:nvSpPr>
        <xdr:cNvPr id="99" name="TextBox 98">
          <a:hlinkClick xmlns:r="http://schemas.openxmlformats.org/officeDocument/2006/relationships" r:id="rId3"/>
          <a:extLst>
            <a:ext uri="{FF2B5EF4-FFF2-40B4-BE49-F238E27FC236}">
              <a16:creationId xmlns:a16="http://schemas.microsoft.com/office/drawing/2014/main" id="{B162E3FC-3E26-4443-AEC3-5F95E547E426}"/>
            </a:ext>
          </a:extLst>
        </xdr:cNvPr>
        <xdr:cNvSpPr txBox="1"/>
      </xdr:nvSpPr>
      <xdr:spPr>
        <a:xfrm>
          <a:off x="15769591" y="15706181"/>
          <a:ext cx="2384516" cy="207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3434171</xdr:colOff>
      <xdr:row>43</xdr:row>
      <xdr:rowOff>163286</xdr:rowOff>
    </xdr:from>
    <xdr:to>
      <xdr:col>9</xdr:col>
      <xdr:colOff>6128656</xdr:colOff>
      <xdr:row>44</xdr:row>
      <xdr:rowOff>216354</xdr:rowOff>
    </xdr:to>
    <xdr:sp macro="" textlink="">
      <xdr:nvSpPr>
        <xdr:cNvPr id="100" name="TextBox 99">
          <a:hlinkClick xmlns:r="http://schemas.openxmlformats.org/officeDocument/2006/relationships" r:id="rId3"/>
          <a:extLst>
            <a:ext uri="{FF2B5EF4-FFF2-40B4-BE49-F238E27FC236}">
              <a16:creationId xmlns:a16="http://schemas.microsoft.com/office/drawing/2014/main" id="{F3241D81-571C-4ECF-8D26-A01DAFB855DE}"/>
            </a:ext>
          </a:extLst>
        </xdr:cNvPr>
        <xdr:cNvSpPr txBox="1"/>
      </xdr:nvSpPr>
      <xdr:spPr>
        <a:xfrm>
          <a:off x="13068028" y="16720457"/>
          <a:ext cx="2694485" cy="2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3820886</xdr:colOff>
      <xdr:row>46</xdr:row>
      <xdr:rowOff>10886</xdr:rowOff>
    </xdr:from>
    <xdr:to>
      <xdr:col>9</xdr:col>
      <xdr:colOff>6480811</xdr:colOff>
      <xdr:row>46</xdr:row>
      <xdr:rowOff>220164</xdr:rowOff>
    </xdr:to>
    <xdr:sp macro="" textlink="">
      <xdr:nvSpPr>
        <xdr:cNvPr id="101" name="TextBox 100">
          <a:hlinkClick xmlns:r="http://schemas.openxmlformats.org/officeDocument/2006/relationships" r:id="rId3"/>
          <a:extLst>
            <a:ext uri="{FF2B5EF4-FFF2-40B4-BE49-F238E27FC236}">
              <a16:creationId xmlns:a16="http://schemas.microsoft.com/office/drawing/2014/main" id="{BA94CE76-6827-44E1-BFDC-326894BA131E}"/>
            </a:ext>
          </a:extLst>
        </xdr:cNvPr>
        <xdr:cNvSpPr txBox="1"/>
      </xdr:nvSpPr>
      <xdr:spPr>
        <a:xfrm>
          <a:off x="13454743" y="18102943"/>
          <a:ext cx="2659925" cy="209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4232638</xdr:colOff>
      <xdr:row>50</xdr:row>
      <xdr:rowOff>10887</xdr:rowOff>
    </xdr:from>
    <xdr:to>
      <xdr:col>9</xdr:col>
      <xdr:colOff>7119257</xdr:colOff>
      <xdr:row>50</xdr:row>
      <xdr:rowOff>227241</xdr:rowOff>
    </xdr:to>
    <xdr:sp macro="" textlink="">
      <xdr:nvSpPr>
        <xdr:cNvPr id="102" name="TextBox 101">
          <a:hlinkClick xmlns:r="http://schemas.openxmlformats.org/officeDocument/2006/relationships" r:id="rId3"/>
          <a:extLst>
            <a:ext uri="{FF2B5EF4-FFF2-40B4-BE49-F238E27FC236}">
              <a16:creationId xmlns:a16="http://schemas.microsoft.com/office/drawing/2014/main" id="{008200DE-91A2-4E4E-A38C-A390AD5D9243}"/>
            </a:ext>
          </a:extLst>
        </xdr:cNvPr>
        <xdr:cNvSpPr txBox="1"/>
      </xdr:nvSpPr>
      <xdr:spPr>
        <a:xfrm>
          <a:off x="13866495" y="21640801"/>
          <a:ext cx="2886619" cy="216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3829867</xdr:colOff>
      <xdr:row>53</xdr:row>
      <xdr:rowOff>8982</xdr:rowOff>
    </xdr:from>
    <xdr:to>
      <xdr:col>9</xdr:col>
      <xdr:colOff>6214383</xdr:colOff>
      <xdr:row>53</xdr:row>
      <xdr:rowOff>216355</xdr:rowOff>
    </xdr:to>
    <xdr:sp macro="" textlink="">
      <xdr:nvSpPr>
        <xdr:cNvPr id="103" name="TextBox 102">
          <a:hlinkClick xmlns:r="http://schemas.openxmlformats.org/officeDocument/2006/relationships" r:id="rId3"/>
          <a:extLst>
            <a:ext uri="{FF2B5EF4-FFF2-40B4-BE49-F238E27FC236}">
              <a16:creationId xmlns:a16="http://schemas.microsoft.com/office/drawing/2014/main" id="{04D602FD-64F5-4D1F-94CB-4040A42E0F17}"/>
            </a:ext>
          </a:extLst>
        </xdr:cNvPr>
        <xdr:cNvSpPr txBox="1"/>
      </xdr:nvSpPr>
      <xdr:spPr>
        <a:xfrm>
          <a:off x="13463724" y="22651268"/>
          <a:ext cx="2384516" cy="207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2766877</xdr:colOff>
      <xdr:row>53</xdr:row>
      <xdr:rowOff>573135</xdr:rowOff>
    </xdr:from>
    <xdr:to>
      <xdr:col>9</xdr:col>
      <xdr:colOff>5143773</xdr:colOff>
      <xdr:row>54</xdr:row>
      <xdr:rowOff>205470</xdr:rowOff>
    </xdr:to>
    <xdr:sp macro="" textlink="">
      <xdr:nvSpPr>
        <xdr:cNvPr id="104" name="TextBox 103">
          <a:hlinkClick xmlns:r="http://schemas.openxmlformats.org/officeDocument/2006/relationships" r:id="rId3"/>
          <a:extLst>
            <a:ext uri="{FF2B5EF4-FFF2-40B4-BE49-F238E27FC236}">
              <a16:creationId xmlns:a16="http://schemas.microsoft.com/office/drawing/2014/main" id="{09852C9C-9F58-4D39-AC71-B6F2D65C2D4D}"/>
            </a:ext>
          </a:extLst>
        </xdr:cNvPr>
        <xdr:cNvSpPr txBox="1"/>
      </xdr:nvSpPr>
      <xdr:spPr>
        <a:xfrm>
          <a:off x="12400734" y="23215421"/>
          <a:ext cx="2376896" cy="209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762000</xdr:colOff>
      <xdr:row>13</xdr:row>
      <xdr:rowOff>174171</xdr:rowOff>
    </xdr:from>
    <xdr:to>
      <xdr:col>9</xdr:col>
      <xdr:colOff>4528457</xdr:colOff>
      <xdr:row>13</xdr:row>
      <xdr:rowOff>457200</xdr:rowOff>
    </xdr:to>
    <xdr:sp macro="" textlink="">
      <xdr:nvSpPr>
        <xdr:cNvPr id="6" name="Rectangle 34">
          <a:hlinkClick xmlns:r="http://schemas.openxmlformats.org/officeDocument/2006/relationships" r:id="rId3"/>
          <a:extLst>
            <a:ext uri="{FF2B5EF4-FFF2-40B4-BE49-F238E27FC236}">
              <a16:creationId xmlns:a16="http://schemas.microsoft.com/office/drawing/2014/main" id="{D67F3CCD-FDA9-CF51-435D-88870F4779AB}"/>
            </a:ext>
          </a:extLst>
        </xdr:cNvPr>
        <xdr:cNvSpPr/>
      </xdr:nvSpPr>
      <xdr:spPr>
        <a:xfrm>
          <a:off x="10395857" y="3570514"/>
          <a:ext cx="3766457" cy="2830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717187</xdr:colOff>
      <xdr:row>19</xdr:row>
      <xdr:rowOff>348342</xdr:rowOff>
    </xdr:from>
    <xdr:to>
      <xdr:col>9</xdr:col>
      <xdr:colOff>4114800</xdr:colOff>
      <xdr:row>19</xdr:row>
      <xdr:rowOff>609599</xdr:rowOff>
    </xdr:to>
    <xdr:sp macro="" textlink="">
      <xdr:nvSpPr>
        <xdr:cNvPr id="7" name="Rectangle 35">
          <a:hlinkClick xmlns:r="http://schemas.openxmlformats.org/officeDocument/2006/relationships" r:id="rId3"/>
          <a:extLst>
            <a:ext uri="{FF2B5EF4-FFF2-40B4-BE49-F238E27FC236}">
              <a16:creationId xmlns:a16="http://schemas.microsoft.com/office/drawing/2014/main" id="{31F9F4E8-9523-8A2A-8875-D73ED8A5A19E}"/>
            </a:ext>
          </a:extLst>
        </xdr:cNvPr>
        <xdr:cNvSpPr/>
      </xdr:nvSpPr>
      <xdr:spPr>
        <a:xfrm>
          <a:off x="10351044" y="7195456"/>
          <a:ext cx="3397613" cy="2612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239486</xdr:colOff>
      <xdr:row>20</xdr:row>
      <xdr:rowOff>152400</xdr:rowOff>
    </xdr:from>
    <xdr:to>
      <xdr:col>9</xdr:col>
      <xdr:colOff>3722914</xdr:colOff>
      <xdr:row>20</xdr:row>
      <xdr:rowOff>359228</xdr:rowOff>
    </xdr:to>
    <xdr:sp macro="" textlink="">
      <xdr:nvSpPr>
        <xdr:cNvPr id="8" name="Rectangle 36">
          <a:hlinkClick xmlns:r="http://schemas.openxmlformats.org/officeDocument/2006/relationships" r:id="rId3"/>
          <a:extLst>
            <a:ext uri="{FF2B5EF4-FFF2-40B4-BE49-F238E27FC236}">
              <a16:creationId xmlns:a16="http://schemas.microsoft.com/office/drawing/2014/main" id="{365EC2B9-715D-0A9F-5634-B8049814C0D5}"/>
            </a:ext>
          </a:extLst>
        </xdr:cNvPr>
        <xdr:cNvSpPr/>
      </xdr:nvSpPr>
      <xdr:spPr>
        <a:xfrm>
          <a:off x="9873343" y="7707086"/>
          <a:ext cx="3483428" cy="2068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3288755</xdr:colOff>
      <xdr:row>24</xdr:row>
      <xdr:rowOff>201022</xdr:rowOff>
    </xdr:from>
    <xdr:to>
      <xdr:col>9</xdr:col>
      <xdr:colOff>5780314</xdr:colOff>
      <xdr:row>25</xdr:row>
      <xdr:rowOff>250372</xdr:rowOff>
    </xdr:to>
    <xdr:sp macro="" textlink="">
      <xdr:nvSpPr>
        <xdr:cNvPr id="11" name="Rectangle 37">
          <a:hlinkClick xmlns:r="http://schemas.openxmlformats.org/officeDocument/2006/relationships" r:id="rId3"/>
          <a:extLst>
            <a:ext uri="{FF2B5EF4-FFF2-40B4-BE49-F238E27FC236}">
              <a16:creationId xmlns:a16="http://schemas.microsoft.com/office/drawing/2014/main" id="{F29AB4D4-06DF-95B9-71AE-0C4D073ED31E}"/>
            </a:ext>
          </a:extLst>
        </xdr:cNvPr>
        <xdr:cNvSpPr/>
      </xdr:nvSpPr>
      <xdr:spPr>
        <a:xfrm>
          <a:off x="12922612" y="8931365"/>
          <a:ext cx="2491559" cy="2670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3223986</xdr:colOff>
      <xdr:row>25</xdr:row>
      <xdr:rowOff>332377</xdr:rowOff>
    </xdr:from>
    <xdr:to>
      <xdr:col>9</xdr:col>
      <xdr:colOff>5728426</xdr:colOff>
      <xdr:row>27</xdr:row>
      <xdr:rowOff>0</xdr:rowOff>
    </xdr:to>
    <xdr:sp macro="" textlink="">
      <xdr:nvSpPr>
        <xdr:cNvPr id="12" name="Rectangle 38">
          <a:hlinkClick xmlns:r="http://schemas.openxmlformats.org/officeDocument/2006/relationships" r:id="rId3"/>
          <a:extLst>
            <a:ext uri="{FF2B5EF4-FFF2-40B4-BE49-F238E27FC236}">
              <a16:creationId xmlns:a16="http://schemas.microsoft.com/office/drawing/2014/main" id="{FB9F78AE-009B-A863-1199-92A949DC8EC4}"/>
            </a:ext>
          </a:extLst>
        </xdr:cNvPr>
        <xdr:cNvSpPr/>
      </xdr:nvSpPr>
      <xdr:spPr>
        <a:xfrm>
          <a:off x="12857843" y="9280434"/>
          <a:ext cx="2504440" cy="2010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261257</xdr:colOff>
      <xdr:row>30</xdr:row>
      <xdr:rowOff>174171</xdr:rowOff>
    </xdr:from>
    <xdr:to>
      <xdr:col>9</xdr:col>
      <xdr:colOff>881743</xdr:colOff>
      <xdr:row>30</xdr:row>
      <xdr:rowOff>381000</xdr:rowOff>
    </xdr:to>
    <xdr:sp macro="" textlink="">
      <xdr:nvSpPr>
        <xdr:cNvPr id="40" name="Rectangle 39">
          <a:hlinkClick xmlns:r="http://schemas.openxmlformats.org/officeDocument/2006/relationships" r:id="rId29"/>
          <a:extLst>
            <a:ext uri="{FF2B5EF4-FFF2-40B4-BE49-F238E27FC236}">
              <a16:creationId xmlns:a16="http://schemas.microsoft.com/office/drawing/2014/main" id="{829F8D63-3141-4115-ACFE-8E5B3023EEA9}"/>
            </a:ext>
          </a:extLst>
        </xdr:cNvPr>
        <xdr:cNvSpPr/>
      </xdr:nvSpPr>
      <xdr:spPr>
        <a:xfrm>
          <a:off x="9895114" y="10548257"/>
          <a:ext cx="620486" cy="2068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6074229</xdr:colOff>
      <xdr:row>32</xdr:row>
      <xdr:rowOff>174172</xdr:rowOff>
    </xdr:from>
    <xdr:to>
      <xdr:col>9</xdr:col>
      <xdr:colOff>8588829</xdr:colOff>
      <xdr:row>32</xdr:row>
      <xdr:rowOff>435429</xdr:rowOff>
    </xdr:to>
    <xdr:sp macro="" textlink="">
      <xdr:nvSpPr>
        <xdr:cNvPr id="13" name="Rectangle 40">
          <a:hlinkClick xmlns:r="http://schemas.openxmlformats.org/officeDocument/2006/relationships" r:id="rId3"/>
          <a:extLst>
            <a:ext uri="{FF2B5EF4-FFF2-40B4-BE49-F238E27FC236}">
              <a16:creationId xmlns:a16="http://schemas.microsoft.com/office/drawing/2014/main" id="{11862235-55A8-A4E4-315C-0B625FCD7B61}"/>
            </a:ext>
          </a:extLst>
        </xdr:cNvPr>
        <xdr:cNvSpPr/>
      </xdr:nvSpPr>
      <xdr:spPr>
        <a:xfrm>
          <a:off x="15708086" y="11713029"/>
          <a:ext cx="2514600" cy="2612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3679372</xdr:colOff>
      <xdr:row>51</xdr:row>
      <xdr:rowOff>239486</xdr:rowOff>
    </xdr:from>
    <xdr:to>
      <xdr:col>9</xdr:col>
      <xdr:colOff>5715000</xdr:colOff>
      <xdr:row>52</xdr:row>
      <xdr:rowOff>32657</xdr:rowOff>
    </xdr:to>
    <xdr:sp macro="" textlink="">
      <xdr:nvSpPr>
        <xdr:cNvPr id="42" name="Rectangle 41">
          <a:hlinkClick xmlns:r="http://schemas.openxmlformats.org/officeDocument/2006/relationships" r:id="rId30"/>
          <a:extLst>
            <a:ext uri="{FF2B5EF4-FFF2-40B4-BE49-F238E27FC236}">
              <a16:creationId xmlns:a16="http://schemas.microsoft.com/office/drawing/2014/main" id="{4BE6958C-BA00-5D94-57C7-F2A340865A9F}"/>
            </a:ext>
          </a:extLst>
        </xdr:cNvPr>
        <xdr:cNvSpPr/>
      </xdr:nvSpPr>
      <xdr:spPr>
        <a:xfrm>
          <a:off x="13313229" y="21804086"/>
          <a:ext cx="2035628" cy="2394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783772</xdr:colOff>
      <xdr:row>53</xdr:row>
      <xdr:rowOff>163285</xdr:rowOff>
    </xdr:from>
    <xdr:to>
      <xdr:col>9</xdr:col>
      <xdr:colOff>2079172</xdr:colOff>
      <xdr:row>53</xdr:row>
      <xdr:rowOff>370114</xdr:rowOff>
    </xdr:to>
    <xdr:sp macro="" textlink="">
      <xdr:nvSpPr>
        <xdr:cNvPr id="15" name="Rectangle 42">
          <a:hlinkClick xmlns:r="http://schemas.openxmlformats.org/officeDocument/2006/relationships" r:id="rId28"/>
          <a:extLst>
            <a:ext uri="{FF2B5EF4-FFF2-40B4-BE49-F238E27FC236}">
              <a16:creationId xmlns:a16="http://schemas.microsoft.com/office/drawing/2014/main" id="{1A81A998-EF27-9D38-3A11-A47C8C96BC7D}"/>
            </a:ext>
          </a:extLst>
        </xdr:cNvPr>
        <xdr:cNvSpPr/>
      </xdr:nvSpPr>
      <xdr:spPr>
        <a:xfrm>
          <a:off x="10417629" y="22348371"/>
          <a:ext cx="1295400" cy="2068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127775</xdr:colOff>
      <xdr:row>11</xdr:row>
      <xdr:rowOff>162622</xdr:rowOff>
    </xdr:from>
    <xdr:to>
      <xdr:col>6</xdr:col>
      <xdr:colOff>861391</xdr:colOff>
      <xdr:row>12</xdr:row>
      <xdr:rowOff>345951</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775153" y="2636799"/>
          <a:ext cx="743776" cy="682811"/>
        </a:xfrm>
        <a:prstGeom prst="rect">
          <a:avLst/>
        </a:prstGeom>
        <a:ln>
          <a:noFill/>
        </a:ln>
      </xdr:spPr>
    </xdr:pic>
    <xdr:clientData/>
  </xdr:twoCellAnchor>
  <xdr:twoCellAnchor editAs="oneCell">
    <xdr:from>
      <xdr:col>6</xdr:col>
      <xdr:colOff>151737</xdr:colOff>
      <xdr:row>14</xdr:row>
      <xdr:rowOff>96351</xdr:rowOff>
    </xdr:from>
    <xdr:to>
      <xdr:col>6</xdr:col>
      <xdr:colOff>736494</xdr:colOff>
      <xdr:row>14</xdr:row>
      <xdr:rowOff>817011</xdr:rowOff>
    </xdr:to>
    <xdr:pic>
      <xdr:nvPicPr>
        <xdr:cNvPr id="18"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3580737" y="4113180"/>
          <a:ext cx="582217" cy="720660"/>
        </a:xfrm>
        <a:prstGeom prst="rect">
          <a:avLst/>
        </a:prstGeom>
        <a:ln>
          <a:noFill/>
        </a:ln>
      </xdr:spPr>
    </xdr:pic>
    <xdr:clientData/>
  </xdr:twoCellAnchor>
  <xdr:twoCellAnchor editAs="oneCell">
    <xdr:from>
      <xdr:col>6</xdr:col>
      <xdr:colOff>140119</xdr:colOff>
      <xdr:row>19</xdr:row>
      <xdr:rowOff>125966</xdr:rowOff>
    </xdr:from>
    <xdr:to>
      <xdr:col>6</xdr:col>
      <xdr:colOff>817029</xdr:colOff>
      <xdr:row>20</xdr:row>
      <xdr:rowOff>58420</xdr:rowOff>
    </xdr:to>
    <xdr:pic>
      <xdr:nvPicPr>
        <xdr:cNvPr id="17" name="Picture 65">
          <a:extLst>
            <a:ext uri="{FF2B5EF4-FFF2-40B4-BE49-F238E27FC236}">
              <a16:creationId xmlns:a16="http://schemas.microsoft.com/office/drawing/2014/main" id="{00000000-0008-0000-0500-000042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4029" t="15395" r="29792" b="8357"/>
        <a:stretch/>
      </xdr:blipFill>
      <xdr:spPr bwMode="auto">
        <a:xfrm>
          <a:off x="3569119" y="7212566"/>
          <a:ext cx="671830" cy="78589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185853</xdr:colOff>
      <xdr:row>23</xdr:row>
      <xdr:rowOff>46463</xdr:rowOff>
    </xdr:from>
    <xdr:to>
      <xdr:col>6</xdr:col>
      <xdr:colOff>876098</xdr:colOff>
      <xdr:row>23</xdr:row>
      <xdr:rowOff>783063</xdr:rowOff>
    </xdr:to>
    <xdr:pic>
      <xdr:nvPicPr>
        <xdr:cNvPr id="67" name="Picture 66">
          <a:extLst>
            <a:ext uri="{FF2B5EF4-FFF2-40B4-BE49-F238E27FC236}">
              <a16:creationId xmlns:a16="http://schemas.microsoft.com/office/drawing/2014/main" id="{00000000-0008-0000-0500-000043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7862" t="12001" r="2812" b="4892"/>
        <a:stretch/>
      </xdr:blipFill>
      <xdr:spPr bwMode="auto">
        <a:xfrm>
          <a:off x="3833231" y="8874512"/>
          <a:ext cx="690245" cy="72263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66585</xdr:colOff>
      <xdr:row>0</xdr:row>
      <xdr:rowOff>97971</xdr:rowOff>
    </xdr:from>
    <xdr:to>
      <xdr:col>4</xdr:col>
      <xdr:colOff>470478</xdr:colOff>
      <xdr:row>3</xdr:row>
      <xdr:rowOff>90623</xdr:rowOff>
    </xdr:to>
    <xdr:pic>
      <xdr:nvPicPr>
        <xdr:cNvPr id="3" name="Picture 82">
          <a:hlinkClick xmlns:r="http://schemas.openxmlformats.org/officeDocument/2006/relationships" r:id="rId4"/>
          <a:extLst>
            <a:ext uri="{FF2B5EF4-FFF2-40B4-BE49-F238E27FC236}">
              <a16:creationId xmlns:a16="http://schemas.microsoft.com/office/drawing/2014/main" id="{4BAD2D07-F079-4602-9AE0-C6B3EF25E84E}"/>
            </a:ext>
          </a:extLst>
        </xdr:cNvPr>
        <xdr:cNvPicPr>
          <a:picLocks noChangeAspect="1"/>
        </xdr:cNvPicPr>
      </xdr:nvPicPr>
      <xdr:blipFill>
        <a:blip xmlns:r="http://schemas.openxmlformats.org/officeDocument/2006/relationships" r:embed="rId5"/>
        <a:stretch>
          <a:fillRect/>
        </a:stretch>
      </xdr:blipFill>
      <xdr:spPr>
        <a:xfrm>
          <a:off x="338728" y="97971"/>
          <a:ext cx="2440973" cy="524782"/>
        </a:xfrm>
        <a:prstGeom prst="rect">
          <a:avLst/>
        </a:prstGeom>
        <a:ln>
          <a:noFill/>
        </a:ln>
      </xdr:spPr>
    </xdr:pic>
    <xdr:clientData/>
  </xdr:twoCellAnchor>
  <xdr:twoCellAnchor>
    <xdr:from>
      <xdr:col>8</xdr:col>
      <xdr:colOff>1992085</xdr:colOff>
      <xdr:row>1</xdr:row>
      <xdr:rowOff>141515</xdr:rowOff>
    </xdr:from>
    <xdr:to>
      <xdr:col>8</xdr:col>
      <xdr:colOff>4336227</xdr:colOff>
      <xdr:row>3</xdr:row>
      <xdr:rowOff>2931</xdr:rowOff>
    </xdr:to>
    <xdr:sp macro="" textlink="">
      <xdr:nvSpPr>
        <xdr:cNvPr id="160" name="Rounded Rectangle 14">
          <a:hlinkClick xmlns:r="http://schemas.openxmlformats.org/officeDocument/2006/relationships" r:id="rId6"/>
          <a:extLst>
            <a:ext uri="{FF2B5EF4-FFF2-40B4-BE49-F238E27FC236}">
              <a16:creationId xmlns:a16="http://schemas.microsoft.com/office/drawing/2014/main" id="{7E87BB97-0C3F-47E7-8E98-0F498EACCBA4}"/>
            </a:ext>
          </a:extLst>
        </xdr:cNvPr>
        <xdr:cNvSpPr/>
      </xdr:nvSpPr>
      <xdr:spPr bwMode="auto">
        <a:xfrm>
          <a:off x="15305314" y="315686"/>
          <a:ext cx="2344142"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0</xdr:col>
      <xdr:colOff>97972</xdr:colOff>
      <xdr:row>7</xdr:row>
      <xdr:rowOff>239486</xdr:rowOff>
    </xdr:from>
    <xdr:to>
      <xdr:col>5</xdr:col>
      <xdr:colOff>160746</xdr:colOff>
      <xdr:row>24</xdr:row>
      <xdr:rowOff>82006</xdr:rowOff>
    </xdr:to>
    <xdr:grpSp>
      <xdr:nvGrpSpPr>
        <xdr:cNvPr id="251" name="Group 250">
          <a:extLst>
            <a:ext uri="{FF2B5EF4-FFF2-40B4-BE49-F238E27FC236}">
              <a16:creationId xmlns:a16="http://schemas.microsoft.com/office/drawing/2014/main" id="{52D125E2-3D0D-416E-9D1E-4EB148C8256E}"/>
            </a:ext>
          </a:extLst>
        </xdr:cNvPr>
        <xdr:cNvGrpSpPr/>
      </xdr:nvGrpSpPr>
      <xdr:grpSpPr>
        <a:xfrm>
          <a:off x="101782" y="1548312"/>
          <a:ext cx="3173548" cy="8865507"/>
          <a:chOff x="478366" y="237995"/>
          <a:chExt cx="2951083" cy="8734433"/>
        </a:xfrm>
      </xdr:grpSpPr>
      <xdr:grpSp>
        <xdr:nvGrpSpPr>
          <xdr:cNvPr id="252" name="Group 251">
            <a:extLst>
              <a:ext uri="{FF2B5EF4-FFF2-40B4-BE49-F238E27FC236}">
                <a16:creationId xmlns:a16="http://schemas.microsoft.com/office/drawing/2014/main" id="{BDE198D3-A33B-48E2-BF87-DF6648829747}"/>
              </a:ext>
            </a:extLst>
          </xdr:cNvPr>
          <xdr:cNvGrpSpPr/>
        </xdr:nvGrpSpPr>
        <xdr:grpSpPr>
          <a:xfrm>
            <a:off x="658349" y="1069224"/>
            <a:ext cx="2531891" cy="202201"/>
            <a:chOff x="707633" y="705314"/>
            <a:chExt cx="2335294" cy="197603"/>
          </a:xfrm>
        </xdr:grpSpPr>
        <xdr:sp macro="" textlink="">
          <xdr:nvSpPr>
            <xdr:cNvPr id="330" name="Rounded Rectangle 33">
              <a:hlinkClick xmlns:r="http://schemas.openxmlformats.org/officeDocument/2006/relationships" r:id="rId7"/>
              <a:extLst>
                <a:ext uri="{FF2B5EF4-FFF2-40B4-BE49-F238E27FC236}">
                  <a16:creationId xmlns:a16="http://schemas.microsoft.com/office/drawing/2014/main" id="{5612E8BB-0709-46AC-BA74-D7A6D874CE1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331" name="Round Same Side Corner Rectangle 212">
              <a:extLst>
                <a:ext uri="{FF2B5EF4-FFF2-40B4-BE49-F238E27FC236}">
                  <a16:creationId xmlns:a16="http://schemas.microsoft.com/office/drawing/2014/main" id="{4C078CD0-7042-4EF9-AAE2-015242C1DE0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3" name="Group 252">
            <a:extLst>
              <a:ext uri="{FF2B5EF4-FFF2-40B4-BE49-F238E27FC236}">
                <a16:creationId xmlns:a16="http://schemas.microsoft.com/office/drawing/2014/main" id="{380A2C00-8BAF-4236-AFDC-08BEE9F92987}"/>
              </a:ext>
            </a:extLst>
          </xdr:cNvPr>
          <xdr:cNvGrpSpPr/>
        </xdr:nvGrpSpPr>
        <xdr:grpSpPr>
          <a:xfrm>
            <a:off x="658349" y="1338964"/>
            <a:ext cx="2531891" cy="202201"/>
            <a:chOff x="707633" y="705314"/>
            <a:chExt cx="2335294" cy="197603"/>
          </a:xfrm>
        </xdr:grpSpPr>
        <xdr:sp macro="" textlink="">
          <xdr:nvSpPr>
            <xdr:cNvPr id="328" name="Rounded Rectangle 33">
              <a:hlinkClick xmlns:r="http://schemas.openxmlformats.org/officeDocument/2006/relationships" r:id="rId8"/>
              <a:extLst>
                <a:ext uri="{FF2B5EF4-FFF2-40B4-BE49-F238E27FC236}">
                  <a16:creationId xmlns:a16="http://schemas.microsoft.com/office/drawing/2014/main" id="{C4606833-EE23-4371-AB7E-4130BE28EF2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329" name="Round Same Side Corner Rectangle 212">
              <a:extLst>
                <a:ext uri="{FF2B5EF4-FFF2-40B4-BE49-F238E27FC236}">
                  <a16:creationId xmlns:a16="http://schemas.microsoft.com/office/drawing/2014/main" id="{80F769E8-2566-4588-BD3F-5D4FE6111F6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4" name="Group 253">
            <a:extLst>
              <a:ext uri="{FF2B5EF4-FFF2-40B4-BE49-F238E27FC236}">
                <a16:creationId xmlns:a16="http://schemas.microsoft.com/office/drawing/2014/main" id="{3E00B478-7F8E-4D85-9AA6-0E8D3134ADE3}"/>
              </a:ext>
            </a:extLst>
          </xdr:cNvPr>
          <xdr:cNvGrpSpPr/>
        </xdr:nvGrpSpPr>
        <xdr:grpSpPr>
          <a:xfrm>
            <a:off x="658349" y="1608704"/>
            <a:ext cx="2531891" cy="202201"/>
            <a:chOff x="707633" y="705314"/>
            <a:chExt cx="2335294" cy="197603"/>
          </a:xfrm>
        </xdr:grpSpPr>
        <xdr:sp macro="" textlink="">
          <xdr:nvSpPr>
            <xdr:cNvPr id="326" name="Rounded Rectangle 33">
              <a:hlinkClick xmlns:r="http://schemas.openxmlformats.org/officeDocument/2006/relationships" r:id="rId9"/>
              <a:extLst>
                <a:ext uri="{FF2B5EF4-FFF2-40B4-BE49-F238E27FC236}">
                  <a16:creationId xmlns:a16="http://schemas.microsoft.com/office/drawing/2014/main" id="{0DB43382-11E7-4DDB-A782-691ED75CFE2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327" name="Round Same Side Corner Rectangle 212">
              <a:extLst>
                <a:ext uri="{FF2B5EF4-FFF2-40B4-BE49-F238E27FC236}">
                  <a16:creationId xmlns:a16="http://schemas.microsoft.com/office/drawing/2014/main" id="{5B4C390E-0558-472B-A84B-282127BFD68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5" name="Group 254">
            <a:extLst>
              <a:ext uri="{FF2B5EF4-FFF2-40B4-BE49-F238E27FC236}">
                <a16:creationId xmlns:a16="http://schemas.microsoft.com/office/drawing/2014/main" id="{2F4D78E2-7E42-4F6B-BC0B-42409CCADAAD}"/>
              </a:ext>
            </a:extLst>
          </xdr:cNvPr>
          <xdr:cNvGrpSpPr/>
        </xdr:nvGrpSpPr>
        <xdr:grpSpPr>
          <a:xfrm>
            <a:off x="658349" y="1878444"/>
            <a:ext cx="2531891" cy="202201"/>
            <a:chOff x="707633" y="705314"/>
            <a:chExt cx="2335294" cy="197603"/>
          </a:xfrm>
        </xdr:grpSpPr>
        <xdr:sp macro="" textlink="">
          <xdr:nvSpPr>
            <xdr:cNvPr id="324" name="Rounded Rectangle 33">
              <a:hlinkClick xmlns:r="http://schemas.openxmlformats.org/officeDocument/2006/relationships" r:id="rId10"/>
              <a:extLst>
                <a:ext uri="{FF2B5EF4-FFF2-40B4-BE49-F238E27FC236}">
                  <a16:creationId xmlns:a16="http://schemas.microsoft.com/office/drawing/2014/main" id="{21CE9B89-3A92-44EB-8ECA-788A2D4B194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325" name="Round Same Side Corner Rectangle 212">
              <a:extLst>
                <a:ext uri="{FF2B5EF4-FFF2-40B4-BE49-F238E27FC236}">
                  <a16:creationId xmlns:a16="http://schemas.microsoft.com/office/drawing/2014/main" id="{28568521-1E28-4A4D-A35A-E22A84A2DDA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56" name="Rounded Rectangle 33">
            <a:extLst>
              <a:ext uri="{FF2B5EF4-FFF2-40B4-BE49-F238E27FC236}">
                <a16:creationId xmlns:a16="http://schemas.microsoft.com/office/drawing/2014/main" id="{DFC80052-6BEB-43E8-A4AC-17612551CDD3}"/>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257" name="Rounded Rectangle 33">
            <a:extLst>
              <a:ext uri="{FF2B5EF4-FFF2-40B4-BE49-F238E27FC236}">
                <a16:creationId xmlns:a16="http://schemas.microsoft.com/office/drawing/2014/main" id="{1EFAD900-39F1-4CF1-9BC7-8CC1FFB13AF3}"/>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258" name="Group 257">
            <a:extLst>
              <a:ext uri="{FF2B5EF4-FFF2-40B4-BE49-F238E27FC236}">
                <a16:creationId xmlns:a16="http://schemas.microsoft.com/office/drawing/2014/main" id="{E2540262-A125-4F68-9F2F-A120EC625E4C}"/>
              </a:ext>
            </a:extLst>
          </xdr:cNvPr>
          <xdr:cNvGrpSpPr/>
        </xdr:nvGrpSpPr>
        <xdr:grpSpPr>
          <a:xfrm>
            <a:off x="658349" y="2457591"/>
            <a:ext cx="2531891" cy="202201"/>
            <a:chOff x="707633" y="705314"/>
            <a:chExt cx="2335294" cy="197603"/>
          </a:xfrm>
        </xdr:grpSpPr>
        <xdr:sp macro="" textlink="">
          <xdr:nvSpPr>
            <xdr:cNvPr id="322" name="Rounded Rectangle 33">
              <a:hlinkClick xmlns:r="http://schemas.openxmlformats.org/officeDocument/2006/relationships" r:id="rId11"/>
              <a:extLst>
                <a:ext uri="{FF2B5EF4-FFF2-40B4-BE49-F238E27FC236}">
                  <a16:creationId xmlns:a16="http://schemas.microsoft.com/office/drawing/2014/main" id="{A0AB73DA-DB29-439E-9F28-54F94516564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323" name="Round Same Side Corner Rectangle 212">
              <a:extLst>
                <a:ext uri="{FF2B5EF4-FFF2-40B4-BE49-F238E27FC236}">
                  <a16:creationId xmlns:a16="http://schemas.microsoft.com/office/drawing/2014/main" id="{D4D6B6B2-345A-41BE-AF57-8F0DF6818F0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59" name="Group 258">
            <a:extLst>
              <a:ext uri="{FF2B5EF4-FFF2-40B4-BE49-F238E27FC236}">
                <a16:creationId xmlns:a16="http://schemas.microsoft.com/office/drawing/2014/main" id="{33673F24-3599-4756-80B2-7249A8A944F0}"/>
              </a:ext>
            </a:extLst>
          </xdr:cNvPr>
          <xdr:cNvGrpSpPr/>
        </xdr:nvGrpSpPr>
        <xdr:grpSpPr>
          <a:xfrm>
            <a:off x="658349" y="2727331"/>
            <a:ext cx="2531891" cy="202201"/>
            <a:chOff x="707633" y="705314"/>
            <a:chExt cx="2335294" cy="197603"/>
          </a:xfrm>
        </xdr:grpSpPr>
        <xdr:sp macro="" textlink="">
          <xdr:nvSpPr>
            <xdr:cNvPr id="320" name="Rounded Rectangle 33">
              <a:hlinkClick xmlns:r="http://schemas.openxmlformats.org/officeDocument/2006/relationships" r:id="rId12"/>
              <a:extLst>
                <a:ext uri="{FF2B5EF4-FFF2-40B4-BE49-F238E27FC236}">
                  <a16:creationId xmlns:a16="http://schemas.microsoft.com/office/drawing/2014/main" id="{6CC738E1-534D-425A-9C7A-AA14C065E89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321" name="Round Same Side Corner Rectangle 212">
              <a:extLst>
                <a:ext uri="{FF2B5EF4-FFF2-40B4-BE49-F238E27FC236}">
                  <a16:creationId xmlns:a16="http://schemas.microsoft.com/office/drawing/2014/main" id="{95A56B87-1069-4815-97D7-FD1EF453A03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60" name="Rounded Rectangle 33">
            <a:extLst>
              <a:ext uri="{FF2B5EF4-FFF2-40B4-BE49-F238E27FC236}">
                <a16:creationId xmlns:a16="http://schemas.microsoft.com/office/drawing/2014/main" id="{ECF6C1CE-92C1-4DB8-9676-F59130D1A70D}"/>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261" name="Group 260">
            <a:extLst>
              <a:ext uri="{FF2B5EF4-FFF2-40B4-BE49-F238E27FC236}">
                <a16:creationId xmlns:a16="http://schemas.microsoft.com/office/drawing/2014/main" id="{2E660407-A17D-45C7-8847-3D4254646973}"/>
              </a:ext>
            </a:extLst>
          </xdr:cNvPr>
          <xdr:cNvGrpSpPr/>
        </xdr:nvGrpSpPr>
        <xdr:grpSpPr>
          <a:xfrm>
            <a:off x="639001" y="4113665"/>
            <a:ext cx="2531891" cy="202201"/>
            <a:chOff x="707633" y="705314"/>
            <a:chExt cx="2335294" cy="197603"/>
          </a:xfrm>
        </xdr:grpSpPr>
        <xdr:sp macro="" textlink="">
          <xdr:nvSpPr>
            <xdr:cNvPr id="318" name="Rounded Rectangle 33">
              <a:hlinkClick xmlns:r="http://schemas.openxmlformats.org/officeDocument/2006/relationships" r:id="rId13"/>
              <a:extLst>
                <a:ext uri="{FF2B5EF4-FFF2-40B4-BE49-F238E27FC236}">
                  <a16:creationId xmlns:a16="http://schemas.microsoft.com/office/drawing/2014/main" id="{7178506B-39CB-4FB2-BF84-8CE992A8232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319" name="Round Same Side Corner Rectangle 212">
              <a:extLst>
                <a:ext uri="{FF2B5EF4-FFF2-40B4-BE49-F238E27FC236}">
                  <a16:creationId xmlns:a16="http://schemas.microsoft.com/office/drawing/2014/main" id="{CF251A74-80FC-4346-855C-DC9F85A2336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62" name="Rounded Rectangle 33">
            <a:extLst>
              <a:ext uri="{FF2B5EF4-FFF2-40B4-BE49-F238E27FC236}">
                <a16:creationId xmlns:a16="http://schemas.microsoft.com/office/drawing/2014/main" id="{5A8A6A93-AC4F-45A9-80B9-5244B69EDCBF}"/>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263" name="Group 262">
            <a:extLst>
              <a:ext uri="{FF2B5EF4-FFF2-40B4-BE49-F238E27FC236}">
                <a16:creationId xmlns:a16="http://schemas.microsoft.com/office/drawing/2014/main" id="{23C474BA-F215-47D2-8BCA-F12B835300AF}"/>
              </a:ext>
            </a:extLst>
          </xdr:cNvPr>
          <xdr:cNvGrpSpPr/>
        </xdr:nvGrpSpPr>
        <xdr:grpSpPr>
          <a:xfrm>
            <a:off x="634367" y="4643273"/>
            <a:ext cx="2531891" cy="202201"/>
            <a:chOff x="707633" y="705314"/>
            <a:chExt cx="2335294" cy="197603"/>
          </a:xfrm>
        </xdr:grpSpPr>
        <xdr:sp macro="" textlink="">
          <xdr:nvSpPr>
            <xdr:cNvPr id="316" name="Rounded Rectangle 33">
              <a:hlinkClick xmlns:r="http://schemas.openxmlformats.org/officeDocument/2006/relationships" r:id="rId14"/>
              <a:extLst>
                <a:ext uri="{FF2B5EF4-FFF2-40B4-BE49-F238E27FC236}">
                  <a16:creationId xmlns:a16="http://schemas.microsoft.com/office/drawing/2014/main" id="{99E64961-00D6-401A-B69B-0EA43DC2E0B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317" name="Round Same Side Corner Rectangle 212">
              <a:extLst>
                <a:ext uri="{FF2B5EF4-FFF2-40B4-BE49-F238E27FC236}">
                  <a16:creationId xmlns:a16="http://schemas.microsoft.com/office/drawing/2014/main" id="{404704CA-57AA-45BE-912F-35FE14E2168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64" name="Group 263">
            <a:extLst>
              <a:ext uri="{FF2B5EF4-FFF2-40B4-BE49-F238E27FC236}">
                <a16:creationId xmlns:a16="http://schemas.microsoft.com/office/drawing/2014/main" id="{B78E58C8-39C8-44C6-8CC1-810A984E7B45}"/>
              </a:ext>
            </a:extLst>
          </xdr:cNvPr>
          <xdr:cNvGrpSpPr/>
        </xdr:nvGrpSpPr>
        <xdr:grpSpPr>
          <a:xfrm>
            <a:off x="634367" y="4913013"/>
            <a:ext cx="2531891" cy="202201"/>
            <a:chOff x="707633" y="705314"/>
            <a:chExt cx="2335294" cy="197603"/>
          </a:xfrm>
        </xdr:grpSpPr>
        <xdr:sp macro="" textlink="">
          <xdr:nvSpPr>
            <xdr:cNvPr id="314" name="Rounded Rectangle 33">
              <a:hlinkClick xmlns:r="http://schemas.openxmlformats.org/officeDocument/2006/relationships" r:id="rId15"/>
              <a:extLst>
                <a:ext uri="{FF2B5EF4-FFF2-40B4-BE49-F238E27FC236}">
                  <a16:creationId xmlns:a16="http://schemas.microsoft.com/office/drawing/2014/main" id="{7F3EE732-4B51-4C83-AAEB-19EA5D0B16F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315" name="Round Same Side Corner Rectangle 212">
              <a:extLst>
                <a:ext uri="{FF2B5EF4-FFF2-40B4-BE49-F238E27FC236}">
                  <a16:creationId xmlns:a16="http://schemas.microsoft.com/office/drawing/2014/main" id="{61EB4CA5-9439-4E04-A567-EDF50E93E3B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65" name="Group 264">
            <a:extLst>
              <a:ext uri="{FF2B5EF4-FFF2-40B4-BE49-F238E27FC236}">
                <a16:creationId xmlns:a16="http://schemas.microsoft.com/office/drawing/2014/main" id="{AAC8E177-070A-4B64-A8DD-C8F33DFF2BA0}"/>
              </a:ext>
            </a:extLst>
          </xdr:cNvPr>
          <xdr:cNvGrpSpPr/>
        </xdr:nvGrpSpPr>
        <xdr:grpSpPr>
          <a:xfrm>
            <a:off x="638306" y="5182753"/>
            <a:ext cx="2531891" cy="202201"/>
            <a:chOff x="707633" y="705314"/>
            <a:chExt cx="2335294" cy="197603"/>
          </a:xfrm>
        </xdr:grpSpPr>
        <xdr:sp macro="" textlink="">
          <xdr:nvSpPr>
            <xdr:cNvPr id="312" name="Rounded Rectangle 33">
              <a:hlinkClick xmlns:r="http://schemas.openxmlformats.org/officeDocument/2006/relationships" r:id="rId16"/>
              <a:extLst>
                <a:ext uri="{FF2B5EF4-FFF2-40B4-BE49-F238E27FC236}">
                  <a16:creationId xmlns:a16="http://schemas.microsoft.com/office/drawing/2014/main" id="{4BAF8F04-8E32-4AAC-9495-BA92F29BF66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313" name="Round Same Side Corner Rectangle 212">
              <a:extLst>
                <a:ext uri="{FF2B5EF4-FFF2-40B4-BE49-F238E27FC236}">
                  <a16:creationId xmlns:a16="http://schemas.microsoft.com/office/drawing/2014/main" id="{0D2A51CB-997E-48F3-A1E6-0EFCB3E46EB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66" name="Group 265">
            <a:extLst>
              <a:ext uri="{FF2B5EF4-FFF2-40B4-BE49-F238E27FC236}">
                <a16:creationId xmlns:a16="http://schemas.microsoft.com/office/drawing/2014/main" id="{F08D5E23-5019-409D-9672-50E7F35B66FA}"/>
              </a:ext>
            </a:extLst>
          </xdr:cNvPr>
          <xdr:cNvGrpSpPr/>
        </xdr:nvGrpSpPr>
        <xdr:grpSpPr>
          <a:xfrm>
            <a:off x="658349" y="2997071"/>
            <a:ext cx="2531891" cy="202201"/>
            <a:chOff x="707633" y="705314"/>
            <a:chExt cx="2335294" cy="197603"/>
          </a:xfrm>
        </xdr:grpSpPr>
        <xdr:sp macro="" textlink="">
          <xdr:nvSpPr>
            <xdr:cNvPr id="310" name="Rounded Rectangle 33">
              <a:hlinkClick xmlns:r="http://schemas.openxmlformats.org/officeDocument/2006/relationships" r:id="rId17"/>
              <a:extLst>
                <a:ext uri="{FF2B5EF4-FFF2-40B4-BE49-F238E27FC236}">
                  <a16:creationId xmlns:a16="http://schemas.microsoft.com/office/drawing/2014/main" id="{CA13CBA6-034B-4F97-BE13-AB0A874736C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311" name="Round Same Side Corner Rectangle 212">
              <a:extLst>
                <a:ext uri="{FF2B5EF4-FFF2-40B4-BE49-F238E27FC236}">
                  <a16:creationId xmlns:a16="http://schemas.microsoft.com/office/drawing/2014/main" id="{57B4BA8E-A854-4B9A-9949-F6E952FAF1C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67" name="Rounded Rectangle 33">
            <a:extLst>
              <a:ext uri="{FF2B5EF4-FFF2-40B4-BE49-F238E27FC236}">
                <a16:creationId xmlns:a16="http://schemas.microsoft.com/office/drawing/2014/main" id="{FBB51232-7B6E-4128-92A8-0B66C986FD7C}"/>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268" name="Group 267">
            <a:extLst>
              <a:ext uri="{FF2B5EF4-FFF2-40B4-BE49-F238E27FC236}">
                <a16:creationId xmlns:a16="http://schemas.microsoft.com/office/drawing/2014/main" id="{D6ECCB07-791C-432F-860C-D935134E2300}"/>
              </a:ext>
            </a:extLst>
          </xdr:cNvPr>
          <xdr:cNvGrpSpPr/>
        </xdr:nvGrpSpPr>
        <xdr:grpSpPr>
          <a:xfrm>
            <a:off x="659464" y="3555368"/>
            <a:ext cx="2531891" cy="202201"/>
            <a:chOff x="707633" y="705314"/>
            <a:chExt cx="2335294" cy="197603"/>
          </a:xfrm>
        </xdr:grpSpPr>
        <xdr:sp macro="" textlink="">
          <xdr:nvSpPr>
            <xdr:cNvPr id="308" name="Rounded Rectangle 33">
              <a:hlinkClick xmlns:r="http://schemas.openxmlformats.org/officeDocument/2006/relationships" r:id="rId18"/>
              <a:extLst>
                <a:ext uri="{FF2B5EF4-FFF2-40B4-BE49-F238E27FC236}">
                  <a16:creationId xmlns:a16="http://schemas.microsoft.com/office/drawing/2014/main" id="{3662A19D-9A8A-4D97-B29D-97FBF544D65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309" name="Round Same Side Corner Rectangle 212">
              <a:extLst>
                <a:ext uri="{FF2B5EF4-FFF2-40B4-BE49-F238E27FC236}">
                  <a16:creationId xmlns:a16="http://schemas.microsoft.com/office/drawing/2014/main" id="{CD937089-EDB3-4F04-8691-29F4EBFA441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69" name="Rounded Rectangle 33">
            <a:extLst>
              <a:ext uri="{FF2B5EF4-FFF2-40B4-BE49-F238E27FC236}">
                <a16:creationId xmlns:a16="http://schemas.microsoft.com/office/drawing/2014/main" id="{6BC36DB9-FC94-403A-BF0B-F262A614F1C4}"/>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270" name="Group 269">
            <a:extLst>
              <a:ext uri="{FF2B5EF4-FFF2-40B4-BE49-F238E27FC236}">
                <a16:creationId xmlns:a16="http://schemas.microsoft.com/office/drawing/2014/main" id="{1139C9B1-AED3-4CAC-A915-FE6C1B2AEEAE}"/>
              </a:ext>
            </a:extLst>
          </xdr:cNvPr>
          <xdr:cNvGrpSpPr/>
        </xdr:nvGrpSpPr>
        <xdr:grpSpPr>
          <a:xfrm>
            <a:off x="634367" y="5743319"/>
            <a:ext cx="2531891" cy="202201"/>
            <a:chOff x="707633" y="705314"/>
            <a:chExt cx="2335294" cy="197603"/>
          </a:xfrm>
        </xdr:grpSpPr>
        <xdr:sp macro="" textlink="">
          <xdr:nvSpPr>
            <xdr:cNvPr id="306" name="Rounded Rectangle 33">
              <a:hlinkClick xmlns:r="http://schemas.openxmlformats.org/officeDocument/2006/relationships" r:id="rId19"/>
              <a:extLst>
                <a:ext uri="{FF2B5EF4-FFF2-40B4-BE49-F238E27FC236}">
                  <a16:creationId xmlns:a16="http://schemas.microsoft.com/office/drawing/2014/main" id="{0ACF2BBE-680F-48DA-B225-04FEF01861B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307" name="Round Same Side Corner Rectangle 212">
              <a:extLst>
                <a:ext uri="{FF2B5EF4-FFF2-40B4-BE49-F238E27FC236}">
                  <a16:creationId xmlns:a16="http://schemas.microsoft.com/office/drawing/2014/main" id="{7BB3ED79-2C64-43CB-8494-FD3B9C36E98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1" name="Group 270">
            <a:extLst>
              <a:ext uri="{FF2B5EF4-FFF2-40B4-BE49-F238E27FC236}">
                <a16:creationId xmlns:a16="http://schemas.microsoft.com/office/drawing/2014/main" id="{4583A822-20D1-4D0A-8264-720D84AB4C31}"/>
              </a:ext>
            </a:extLst>
          </xdr:cNvPr>
          <xdr:cNvGrpSpPr/>
        </xdr:nvGrpSpPr>
        <xdr:grpSpPr>
          <a:xfrm>
            <a:off x="634367" y="6013059"/>
            <a:ext cx="2531891" cy="202201"/>
            <a:chOff x="707633" y="705314"/>
            <a:chExt cx="2335294" cy="197603"/>
          </a:xfrm>
        </xdr:grpSpPr>
        <xdr:sp macro="" textlink="">
          <xdr:nvSpPr>
            <xdr:cNvPr id="304" name="Rounded Rectangle 33">
              <a:hlinkClick xmlns:r="http://schemas.openxmlformats.org/officeDocument/2006/relationships" r:id="rId20"/>
              <a:extLst>
                <a:ext uri="{FF2B5EF4-FFF2-40B4-BE49-F238E27FC236}">
                  <a16:creationId xmlns:a16="http://schemas.microsoft.com/office/drawing/2014/main" id="{DCBE07C0-CD97-4218-B997-B40DD1EA75D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305" name="Round Same Side Corner Rectangle 212">
              <a:extLst>
                <a:ext uri="{FF2B5EF4-FFF2-40B4-BE49-F238E27FC236}">
                  <a16:creationId xmlns:a16="http://schemas.microsoft.com/office/drawing/2014/main" id="{7954E725-10B2-4343-99C6-C62FFFBE01D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2" name="Group 271">
            <a:extLst>
              <a:ext uri="{FF2B5EF4-FFF2-40B4-BE49-F238E27FC236}">
                <a16:creationId xmlns:a16="http://schemas.microsoft.com/office/drawing/2014/main" id="{C241893F-4D98-48D8-AA29-07E697DF3669}"/>
              </a:ext>
            </a:extLst>
          </xdr:cNvPr>
          <xdr:cNvGrpSpPr/>
        </xdr:nvGrpSpPr>
        <xdr:grpSpPr>
          <a:xfrm>
            <a:off x="634367" y="6282799"/>
            <a:ext cx="2531891" cy="202201"/>
            <a:chOff x="707633" y="705314"/>
            <a:chExt cx="2335294" cy="197603"/>
          </a:xfrm>
        </xdr:grpSpPr>
        <xdr:sp macro="" textlink="">
          <xdr:nvSpPr>
            <xdr:cNvPr id="302" name="Rounded Rectangle 33">
              <a:hlinkClick xmlns:r="http://schemas.openxmlformats.org/officeDocument/2006/relationships" r:id="rId21"/>
              <a:extLst>
                <a:ext uri="{FF2B5EF4-FFF2-40B4-BE49-F238E27FC236}">
                  <a16:creationId xmlns:a16="http://schemas.microsoft.com/office/drawing/2014/main" id="{A1F09204-C8CB-48BE-9F50-5E06B07E2D2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303" name="Round Same Side Corner Rectangle 212">
              <a:extLst>
                <a:ext uri="{FF2B5EF4-FFF2-40B4-BE49-F238E27FC236}">
                  <a16:creationId xmlns:a16="http://schemas.microsoft.com/office/drawing/2014/main" id="{67098617-11D8-4AFA-B8AF-67C5F34C2B5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3" name="Group 272">
            <a:extLst>
              <a:ext uri="{FF2B5EF4-FFF2-40B4-BE49-F238E27FC236}">
                <a16:creationId xmlns:a16="http://schemas.microsoft.com/office/drawing/2014/main" id="{A7CA5442-60A7-4D55-A68F-FDF746722DED}"/>
              </a:ext>
            </a:extLst>
          </xdr:cNvPr>
          <xdr:cNvGrpSpPr/>
        </xdr:nvGrpSpPr>
        <xdr:grpSpPr>
          <a:xfrm>
            <a:off x="634367" y="6552539"/>
            <a:ext cx="2531891" cy="202201"/>
            <a:chOff x="707633" y="705314"/>
            <a:chExt cx="2335294" cy="197603"/>
          </a:xfrm>
        </xdr:grpSpPr>
        <xdr:sp macro="" textlink="">
          <xdr:nvSpPr>
            <xdr:cNvPr id="300" name="Rounded Rectangle 33">
              <a:hlinkClick xmlns:r="http://schemas.openxmlformats.org/officeDocument/2006/relationships" r:id="rId22"/>
              <a:extLst>
                <a:ext uri="{FF2B5EF4-FFF2-40B4-BE49-F238E27FC236}">
                  <a16:creationId xmlns:a16="http://schemas.microsoft.com/office/drawing/2014/main" id="{4C7A557F-1E1C-4AF0-B63E-68F465AE875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301" name="Round Same Side Corner Rectangle 212">
              <a:extLst>
                <a:ext uri="{FF2B5EF4-FFF2-40B4-BE49-F238E27FC236}">
                  <a16:creationId xmlns:a16="http://schemas.microsoft.com/office/drawing/2014/main" id="{606A0450-9682-41F1-9FB9-617094DF632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4" name="Group 273">
            <a:extLst>
              <a:ext uri="{FF2B5EF4-FFF2-40B4-BE49-F238E27FC236}">
                <a16:creationId xmlns:a16="http://schemas.microsoft.com/office/drawing/2014/main" id="{9CAC27FC-99C1-4D6A-9929-F104BFD48C65}"/>
              </a:ext>
            </a:extLst>
          </xdr:cNvPr>
          <xdr:cNvGrpSpPr/>
        </xdr:nvGrpSpPr>
        <xdr:grpSpPr>
          <a:xfrm>
            <a:off x="634367" y="6822279"/>
            <a:ext cx="2531891" cy="202201"/>
            <a:chOff x="707633" y="705314"/>
            <a:chExt cx="2335294" cy="197603"/>
          </a:xfrm>
        </xdr:grpSpPr>
        <xdr:sp macro="" textlink="">
          <xdr:nvSpPr>
            <xdr:cNvPr id="298" name="Rounded Rectangle 33">
              <a:hlinkClick xmlns:r="http://schemas.openxmlformats.org/officeDocument/2006/relationships" r:id="rId23"/>
              <a:extLst>
                <a:ext uri="{FF2B5EF4-FFF2-40B4-BE49-F238E27FC236}">
                  <a16:creationId xmlns:a16="http://schemas.microsoft.com/office/drawing/2014/main" id="{C0D242C0-EC93-4E08-901A-EB0FE7DA6DA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99" name="Round Same Side Corner Rectangle 212">
              <a:extLst>
                <a:ext uri="{FF2B5EF4-FFF2-40B4-BE49-F238E27FC236}">
                  <a16:creationId xmlns:a16="http://schemas.microsoft.com/office/drawing/2014/main" id="{ADC31DC4-EE45-4087-8565-DCD4FE02A45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75" name="Rounded Rectangle 33">
            <a:extLst>
              <a:ext uri="{FF2B5EF4-FFF2-40B4-BE49-F238E27FC236}">
                <a16:creationId xmlns:a16="http://schemas.microsoft.com/office/drawing/2014/main" id="{97F2E188-265A-4A6E-B754-D2C288DF715C}"/>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276" name="Group 275">
            <a:extLst>
              <a:ext uri="{FF2B5EF4-FFF2-40B4-BE49-F238E27FC236}">
                <a16:creationId xmlns:a16="http://schemas.microsoft.com/office/drawing/2014/main" id="{072936A7-50D7-491D-A5D8-BCE8C3E0FD1A}"/>
              </a:ext>
            </a:extLst>
          </xdr:cNvPr>
          <xdr:cNvGrpSpPr/>
        </xdr:nvGrpSpPr>
        <xdr:grpSpPr>
          <a:xfrm>
            <a:off x="642225" y="7381865"/>
            <a:ext cx="2531891" cy="202201"/>
            <a:chOff x="707633" y="705314"/>
            <a:chExt cx="2335294" cy="197603"/>
          </a:xfrm>
        </xdr:grpSpPr>
        <xdr:sp macro="" textlink="">
          <xdr:nvSpPr>
            <xdr:cNvPr id="296" name="Rounded Rectangle 33">
              <a:hlinkClick xmlns:r="http://schemas.openxmlformats.org/officeDocument/2006/relationships" r:id="rId24"/>
              <a:extLst>
                <a:ext uri="{FF2B5EF4-FFF2-40B4-BE49-F238E27FC236}">
                  <a16:creationId xmlns:a16="http://schemas.microsoft.com/office/drawing/2014/main" id="{EF307A1F-A295-410B-9501-7E19CAA24FE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97" name="Round Same Side Corner Rectangle 212">
              <a:extLst>
                <a:ext uri="{FF2B5EF4-FFF2-40B4-BE49-F238E27FC236}">
                  <a16:creationId xmlns:a16="http://schemas.microsoft.com/office/drawing/2014/main" id="{38E51875-2455-4483-885F-588D41E78A9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7" name="Group 276">
            <a:extLst>
              <a:ext uri="{FF2B5EF4-FFF2-40B4-BE49-F238E27FC236}">
                <a16:creationId xmlns:a16="http://schemas.microsoft.com/office/drawing/2014/main" id="{84F86DD6-61D5-4A40-A8F8-3BCAEA5BD2D0}"/>
              </a:ext>
            </a:extLst>
          </xdr:cNvPr>
          <xdr:cNvGrpSpPr/>
        </xdr:nvGrpSpPr>
        <xdr:grpSpPr>
          <a:xfrm>
            <a:off x="642225" y="7651605"/>
            <a:ext cx="2531891" cy="202201"/>
            <a:chOff x="707633" y="705314"/>
            <a:chExt cx="2335294" cy="197603"/>
          </a:xfrm>
        </xdr:grpSpPr>
        <xdr:sp macro="" textlink="">
          <xdr:nvSpPr>
            <xdr:cNvPr id="294" name="Rounded Rectangle 33">
              <a:hlinkClick xmlns:r="http://schemas.openxmlformats.org/officeDocument/2006/relationships" r:id="rId25"/>
              <a:extLst>
                <a:ext uri="{FF2B5EF4-FFF2-40B4-BE49-F238E27FC236}">
                  <a16:creationId xmlns:a16="http://schemas.microsoft.com/office/drawing/2014/main" id="{1E94C4A5-558E-4597-8DF0-735E2FE256F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95" name="Round Same Side Corner Rectangle 212">
              <a:extLst>
                <a:ext uri="{FF2B5EF4-FFF2-40B4-BE49-F238E27FC236}">
                  <a16:creationId xmlns:a16="http://schemas.microsoft.com/office/drawing/2014/main" id="{DACF874D-1273-466C-A30D-5A763CD7215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78" name="Group 277">
            <a:extLst>
              <a:ext uri="{FF2B5EF4-FFF2-40B4-BE49-F238E27FC236}">
                <a16:creationId xmlns:a16="http://schemas.microsoft.com/office/drawing/2014/main" id="{AAAFA5C6-ED46-4928-94D3-6F5F0E3C4409}"/>
              </a:ext>
            </a:extLst>
          </xdr:cNvPr>
          <xdr:cNvGrpSpPr/>
        </xdr:nvGrpSpPr>
        <xdr:grpSpPr>
          <a:xfrm>
            <a:off x="634367" y="7921345"/>
            <a:ext cx="2531891" cy="202201"/>
            <a:chOff x="707633" y="705314"/>
            <a:chExt cx="2335294" cy="197603"/>
          </a:xfrm>
        </xdr:grpSpPr>
        <xdr:sp macro="" textlink="">
          <xdr:nvSpPr>
            <xdr:cNvPr id="292" name="Rounded Rectangle 33">
              <a:hlinkClick xmlns:r="http://schemas.openxmlformats.org/officeDocument/2006/relationships" r:id="rId26"/>
              <a:extLst>
                <a:ext uri="{FF2B5EF4-FFF2-40B4-BE49-F238E27FC236}">
                  <a16:creationId xmlns:a16="http://schemas.microsoft.com/office/drawing/2014/main" id="{B832069C-398D-413C-9059-7FE4BBC22E3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93" name="Round Same Side Corner Rectangle 212">
              <a:extLst>
                <a:ext uri="{FF2B5EF4-FFF2-40B4-BE49-F238E27FC236}">
                  <a16:creationId xmlns:a16="http://schemas.microsoft.com/office/drawing/2014/main" id="{DB71A1F7-2E2F-4345-8DC1-0919860730E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279" name="Rounded Rectangle 33">
            <a:extLst>
              <a:ext uri="{FF2B5EF4-FFF2-40B4-BE49-F238E27FC236}">
                <a16:creationId xmlns:a16="http://schemas.microsoft.com/office/drawing/2014/main" id="{EDFDB944-FA51-44DC-B10A-4AB2DC349E90}"/>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280" name="Group 279">
            <a:extLst>
              <a:ext uri="{FF2B5EF4-FFF2-40B4-BE49-F238E27FC236}">
                <a16:creationId xmlns:a16="http://schemas.microsoft.com/office/drawing/2014/main" id="{5033392D-4422-4474-810F-759B279A8026}"/>
              </a:ext>
            </a:extLst>
          </xdr:cNvPr>
          <xdr:cNvGrpSpPr/>
        </xdr:nvGrpSpPr>
        <xdr:grpSpPr>
          <a:xfrm>
            <a:off x="634367" y="8500492"/>
            <a:ext cx="2531891" cy="202201"/>
            <a:chOff x="707633" y="705314"/>
            <a:chExt cx="2335294" cy="197603"/>
          </a:xfrm>
        </xdr:grpSpPr>
        <xdr:sp macro="" textlink="">
          <xdr:nvSpPr>
            <xdr:cNvPr id="290" name="Rounded Rectangle 33">
              <a:hlinkClick xmlns:r="http://schemas.openxmlformats.org/officeDocument/2006/relationships" r:id="rId27"/>
              <a:extLst>
                <a:ext uri="{FF2B5EF4-FFF2-40B4-BE49-F238E27FC236}">
                  <a16:creationId xmlns:a16="http://schemas.microsoft.com/office/drawing/2014/main" id="{81E4610F-FDA2-4054-9EA6-3177A74DBB9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91" name="Round Same Side Corner Rectangle 212">
              <a:extLst>
                <a:ext uri="{FF2B5EF4-FFF2-40B4-BE49-F238E27FC236}">
                  <a16:creationId xmlns:a16="http://schemas.microsoft.com/office/drawing/2014/main" id="{5C5D09DD-C792-4717-8DBA-59FE1874CC2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81" name="Group 280">
            <a:extLst>
              <a:ext uri="{FF2B5EF4-FFF2-40B4-BE49-F238E27FC236}">
                <a16:creationId xmlns:a16="http://schemas.microsoft.com/office/drawing/2014/main" id="{027802FF-FD5B-4299-BDA9-B086758F7C6D}"/>
              </a:ext>
            </a:extLst>
          </xdr:cNvPr>
          <xdr:cNvGrpSpPr/>
        </xdr:nvGrpSpPr>
        <xdr:grpSpPr>
          <a:xfrm>
            <a:off x="634367" y="8770227"/>
            <a:ext cx="2531891" cy="202201"/>
            <a:chOff x="707633" y="705314"/>
            <a:chExt cx="2335294" cy="197603"/>
          </a:xfrm>
        </xdr:grpSpPr>
        <xdr:sp macro="" textlink="">
          <xdr:nvSpPr>
            <xdr:cNvPr id="288" name="Rounded Rectangle 33">
              <a:hlinkClick xmlns:r="http://schemas.openxmlformats.org/officeDocument/2006/relationships" r:id="rId28"/>
              <a:extLst>
                <a:ext uri="{FF2B5EF4-FFF2-40B4-BE49-F238E27FC236}">
                  <a16:creationId xmlns:a16="http://schemas.microsoft.com/office/drawing/2014/main" id="{1DBBC485-E2D8-4E38-91C9-C753D7EEE4B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89" name="Round Same Side Corner Rectangle 212">
              <a:extLst>
                <a:ext uri="{FF2B5EF4-FFF2-40B4-BE49-F238E27FC236}">
                  <a16:creationId xmlns:a16="http://schemas.microsoft.com/office/drawing/2014/main" id="{CA4721D8-B04F-4F9F-8FD8-EFEB23C5103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82" name="Group 281">
            <a:extLst>
              <a:ext uri="{FF2B5EF4-FFF2-40B4-BE49-F238E27FC236}">
                <a16:creationId xmlns:a16="http://schemas.microsoft.com/office/drawing/2014/main" id="{A32BE879-EDC2-470E-9CD2-1B1C7FCC6416}"/>
              </a:ext>
            </a:extLst>
          </xdr:cNvPr>
          <xdr:cNvGrpSpPr/>
        </xdr:nvGrpSpPr>
        <xdr:grpSpPr>
          <a:xfrm>
            <a:off x="658349" y="237995"/>
            <a:ext cx="2531891" cy="202201"/>
            <a:chOff x="707633" y="705314"/>
            <a:chExt cx="2335294" cy="197603"/>
          </a:xfrm>
        </xdr:grpSpPr>
        <xdr:sp macro="" textlink="">
          <xdr:nvSpPr>
            <xdr:cNvPr id="286" name="Rounded Rectangle 33">
              <a:hlinkClick xmlns:r="http://schemas.openxmlformats.org/officeDocument/2006/relationships" r:id="rId29"/>
              <a:extLst>
                <a:ext uri="{FF2B5EF4-FFF2-40B4-BE49-F238E27FC236}">
                  <a16:creationId xmlns:a16="http://schemas.microsoft.com/office/drawing/2014/main" id="{1A53A6A2-A307-4E77-BF1B-E7F2D4DF7B0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87" name="Round Same Side Corner Rectangle 212">
              <a:extLst>
                <a:ext uri="{FF2B5EF4-FFF2-40B4-BE49-F238E27FC236}">
                  <a16:creationId xmlns:a16="http://schemas.microsoft.com/office/drawing/2014/main" id="{6B8E10B5-5037-408E-AA34-D776D7BDEB8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283" name="Group 282">
            <a:extLst>
              <a:ext uri="{FF2B5EF4-FFF2-40B4-BE49-F238E27FC236}">
                <a16:creationId xmlns:a16="http://schemas.microsoft.com/office/drawing/2014/main" id="{AAAFBBBD-0A05-4265-9337-4EF310406414}"/>
              </a:ext>
            </a:extLst>
          </xdr:cNvPr>
          <xdr:cNvGrpSpPr/>
        </xdr:nvGrpSpPr>
        <xdr:grpSpPr>
          <a:xfrm>
            <a:off x="658349" y="507735"/>
            <a:ext cx="2531891" cy="202201"/>
            <a:chOff x="707633" y="705314"/>
            <a:chExt cx="2335294" cy="197603"/>
          </a:xfrm>
        </xdr:grpSpPr>
        <xdr:sp macro="" textlink="">
          <xdr:nvSpPr>
            <xdr:cNvPr id="284" name="Rounded Rectangle 33">
              <a:hlinkClick xmlns:r="http://schemas.openxmlformats.org/officeDocument/2006/relationships" r:id="rId30"/>
              <a:extLst>
                <a:ext uri="{FF2B5EF4-FFF2-40B4-BE49-F238E27FC236}">
                  <a16:creationId xmlns:a16="http://schemas.microsoft.com/office/drawing/2014/main" id="{4966706D-E14B-4F29-BA29-11E1D1FB2C3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285" name="Round Same Side Corner Rectangle 212">
              <a:extLst>
                <a:ext uri="{FF2B5EF4-FFF2-40B4-BE49-F238E27FC236}">
                  <a16:creationId xmlns:a16="http://schemas.microsoft.com/office/drawing/2014/main" id="{4FC8950C-E21E-4709-8DBA-48893B01B43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twoCellAnchor>
    <xdr:from>
      <xdr:col>8</xdr:col>
      <xdr:colOff>0</xdr:colOff>
      <xdr:row>12</xdr:row>
      <xdr:rowOff>261258</xdr:rowOff>
    </xdr:from>
    <xdr:to>
      <xdr:col>8</xdr:col>
      <xdr:colOff>2950028</xdr:colOff>
      <xdr:row>12</xdr:row>
      <xdr:rowOff>477612</xdr:rowOff>
    </xdr:to>
    <xdr:sp macro="" textlink="">
      <xdr:nvSpPr>
        <xdr:cNvPr id="89" name="TextBox 88">
          <a:hlinkClick xmlns:r="http://schemas.openxmlformats.org/officeDocument/2006/relationships" r:id="rId6"/>
          <a:extLst>
            <a:ext uri="{FF2B5EF4-FFF2-40B4-BE49-F238E27FC236}">
              <a16:creationId xmlns:a16="http://schemas.microsoft.com/office/drawing/2014/main" id="{0185D07E-788F-4A4B-BEE4-0E584129E3AD}"/>
            </a:ext>
          </a:extLst>
        </xdr:cNvPr>
        <xdr:cNvSpPr txBox="1"/>
      </xdr:nvSpPr>
      <xdr:spPr>
        <a:xfrm>
          <a:off x="13008429" y="3341915"/>
          <a:ext cx="2950028" cy="216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0</xdr:colOff>
      <xdr:row>14</xdr:row>
      <xdr:rowOff>794657</xdr:rowOff>
    </xdr:from>
    <xdr:to>
      <xdr:col>8</xdr:col>
      <xdr:colOff>2953838</xdr:colOff>
      <xdr:row>14</xdr:row>
      <xdr:rowOff>1014821</xdr:rowOff>
    </xdr:to>
    <xdr:sp macro="" textlink="">
      <xdr:nvSpPr>
        <xdr:cNvPr id="90" name="TextBox 89">
          <a:hlinkClick xmlns:r="http://schemas.openxmlformats.org/officeDocument/2006/relationships" r:id="rId6"/>
          <a:extLst>
            <a:ext uri="{FF2B5EF4-FFF2-40B4-BE49-F238E27FC236}">
              <a16:creationId xmlns:a16="http://schemas.microsoft.com/office/drawing/2014/main" id="{392027DC-3F67-406A-8048-2F8511A39E17}"/>
            </a:ext>
          </a:extLst>
        </xdr:cNvPr>
        <xdr:cNvSpPr txBox="1"/>
      </xdr:nvSpPr>
      <xdr:spPr>
        <a:xfrm>
          <a:off x="13008429" y="4876800"/>
          <a:ext cx="2953838" cy="220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5080</xdr:colOff>
      <xdr:row>17</xdr:row>
      <xdr:rowOff>172812</xdr:rowOff>
    </xdr:from>
    <xdr:to>
      <xdr:col>8</xdr:col>
      <xdr:colOff>2957648</xdr:colOff>
      <xdr:row>17</xdr:row>
      <xdr:rowOff>390436</xdr:rowOff>
    </xdr:to>
    <xdr:sp macro="" textlink="">
      <xdr:nvSpPr>
        <xdr:cNvPr id="15" name="TextBox 90">
          <a:hlinkClick xmlns:r="http://schemas.openxmlformats.org/officeDocument/2006/relationships" r:id="rId6"/>
          <a:extLst>
            <a:ext uri="{FF2B5EF4-FFF2-40B4-BE49-F238E27FC236}">
              <a16:creationId xmlns:a16="http://schemas.microsoft.com/office/drawing/2014/main" id="{7ED3F20F-8C3F-4D1B-8067-18551286E3ED}"/>
            </a:ext>
          </a:extLst>
        </xdr:cNvPr>
        <xdr:cNvSpPr txBox="1"/>
      </xdr:nvSpPr>
      <xdr:spPr>
        <a:xfrm>
          <a:off x="13013509" y="6225269"/>
          <a:ext cx="2952568" cy="21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8438334</xdr:colOff>
      <xdr:row>19</xdr:row>
      <xdr:rowOff>613408</xdr:rowOff>
    </xdr:from>
    <xdr:to>
      <xdr:col>8</xdr:col>
      <xdr:colOff>3483428</xdr:colOff>
      <xdr:row>21</xdr:row>
      <xdr:rowOff>359227</xdr:rowOff>
    </xdr:to>
    <xdr:sp macro="" textlink="">
      <xdr:nvSpPr>
        <xdr:cNvPr id="92" name="TextBox 91">
          <a:hlinkClick xmlns:r="http://schemas.openxmlformats.org/officeDocument/2006/relationships" r:id="rId6"/>
          <a:extLst>
            <a:ext uri="{FF2B5EF4-FFF2-40B4-BE49-F238E27FC236}">
              <a16:creationId xmlns:a16="http://schemas.microsoft.com/office/drawing/2014/main" id="{41ED1C5E-B053-4685-A04F-0C31793E8F6F}"/>
            </a:ext>
          </a:extLst>
        </xdr:cNvPr>
        <xdr:cNvSpPr txBox="1"/>
      </xdr:nvSpPr>
      <xdr:spPr>
        <a:xfrm>
          <a:off x="12977677" y="7754437"/>
          <a:ext cx="3514180" cy="1106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21770</xdr:colOff>
      <xdr:row>23</xdr:row>
      <xdr:rowOff>751114</xdr:rowOff>
    </xdr:from>
    <xdr:to>
      <xdr:col>8</xdr:col>
      <xdr:colOff>2975608</xdr:colOff>
      <xdr:row>24</xdr:row>
      <xdr:rowOff>13335</xdr:rowOff>
    </xdr:to>
    <xdr:sp macro="" textlink="">
      <xdr:nvSpPr>
        <xdr:cNvPr id="93" name="TextBox 92">
          <a:hlinkClick xmlns:r="http://schemas.openxmlformats.org/officeDocument/2006/relationships" r:id="rId6"/>
          <a:extLst>
            <a:ext uri="{FF2B5EF4-FFF2-40B4-BE49-F238E27FC236}">
              <a16:creationId xmlns:a16="http://schemas.microsoft.com/office/drawing/2014/main" id="{CB825B7C-F5C8-4FD0-9C26-60A6E0B3FBB9}"/>
            </a:ext>
          </a:extLst>
        </xdr:cNvPr>
        <xdr:cNvSpPr txBox="1"/>
      </xdr:nvSpPr>
      <xdr:spPr>
        <a:xfrm>
          <a:off x="13030199" y="10167257"/>
          <a:ext cx="2953838" cy="220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259987</xdr:colOff>
      <xdr:row>11</xdr:row>
      <xdr:rowOff>13426</xdr:rowOff>
    </xdr:from>
    <xdr:to>
      <xdr:col>8</xdr:col>
      <xdr:colOff>1658438</xdr:colOff>
      <xdr:row>11</xdr:row>
      <xdr:rowOff>283028</xdr:rowOff>
    </xdr:to>
    <xdr:sp macro="" textlink="">
      <xdr:nvSpPr>
        <xdr:cNvPr id="6" name="Rectangle 10">
          <a:hlinkClick xmlns:r="http://schemas.openxmlformats.org/officeDocument/2006/relationships" r:id="rId31"/>
          <a:extLst>
            <a:ext uri="{FF2B5EF4-FFF2-40B4-BE49-F238E27FC236}">
              <a16:creationId xmlns:a16="http://schemas.microsoft.com/office/drawing/2014/main" id="{9AEDA044-F325-3E99-A46E-8E0009814F93}"/>
            </a:ext>
          </a:extLst>
        </xdr:cNvPr>
        <xdr:cNvSpPr/>
      </xdr:nvSpPr>
      <xdr:spPr>
        <a:xfrm>
          <a:off x="13268416" y="2495369"/>
          <a:ext cx="1398451" cy="2696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250371</xdr:colOff>
      <xdr:row>15</xdr:row>
      <xdr:rowOff>119743</xdr:rowOff>
    </xdr:from>
    <xdr:to>
      <xdr:col>8</xdr:col>
      <xdr:colOff>1665514</xdr:colOff>
      <xdr:row>15</xdr:row>
      <xdr:rowOff>348343</xdr:rowOff>
    </xdr:to>
    <xdr:sp macro="" textlink="">
      <xdr:nvSpPr>
        <xdr:cNvPr id="12" name="Rectangle 11">
          <a:hlinkClick xmlns:r="http://schemas.openxmlformats.org/officeDocument/2006/relationships" r:id="rId31"/>
          <a:extLst>
            <a:ext uri="{FF2B5EF4-FFF2-40B4-BE49-F238E27FC236}">
              <a16:creationId xmlns:a16="http://schemas.microsoft.com/office/drawing/2014/main" id="{DD203A47-ED05-6007-65BF-CF80AB670E36}"/>
            </a:ext>
          </a:extLst>
        </xdr:cNvPr>
        <xdr:cNvSpPr/>
      </xdr:nvSpPr>
      <xdr:spPr>
        <a:xfrm>
          <a:off x="13258800" y="5170714"/>
          <a:ext cx="1415143"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544285</xdr:colOff>
      <xdr:row>23</xdr:row>
      <xdr:rowOff>21771</xdr:rowOff>
    </xdr:from>
    <xdr:to>
      <xdr:col>8</xdr:col>
      <xdr:colOff>2699657</xdr:colOff>
      <xdr:row>23</xdr:row>
      <xdr:rowOff>239486</xdr:rowOff>
    </xdr:to>
    <xdr:sp macro="" textlink="">
      <xdr:nvSpPr>
        <xdr:cNvPr id="7" name="Rectangle 12">
          <a:hlinkClick xmlns:r="http://schemas.openxmlformats.org/officeDocument/2006/relationships" r:id="rId32"/>
          <a:extLst>
            <a:ext uri="{FF2B5EF4-FFF2-40B4-BE49-F238E27FC236}">
              <a16:creationId xmlns:a16="http://schemas.microsoft.com/office/drawing/2014/main" id="{99112E18-0DA5-F111-C609-52715363BC75}"/>
            </a:ext>
          </a:extLst>
        </xdr:cNvPr>
        <xdr:cNvSpPr/>
      </xdr:nvSpPr>
      <xdr:spPr>
        <a:xfrm>
          <a:off x="13552714" y="9394371"/>
          <a:ext cx="2155372" cy="2177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4321628</xdr:colOff>
      <xdr:row>7</xdr:row>
      <xdr:rowOff>108857</xdr:rowOff>
    </xdr:from>
    <xdr:to>
      <xdr:col>7</xdr:col>
      <xdr:colOff>6041571</xdr:colOff>
      <xdr:row>7</xdr:row>
      <xdr:rowOff>402771</xdr:rowOff>
    </xdr:to>
    <xdr:sp macro="" textlink="">
      <xdr:nvSpPr>
        <xdr:cNvPr id="9" name="Rectangle 13">
          <a:hlinkClick xmlns:r="http://schemas.openxmlformats.org/officeDocument/2006/relationships" r:id="rId6"/>
          <a:extLst>
            <a:ext uri="{FF2B5EF4-FFF2-40B4-BE49-F238E27FC236}">
              <a16:creationId xmlns:a16="http://schemas.microsoft.com/office/drawing/2014/main" id="{26F5A8E4-F98D-5425-73B6-B2F6F178B645}"/>
            </a:ext>
          </a:extLst>
        </xdr:cNvPr>
        <xdr:cNvSpPr/>
      </xdr:nvSpPr>
      <xdr:spPr>
        <a:xfrm>
          <a:off x="8860971" y="1415143"/>
          <a:ext cx="1719943" cy="2939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0</xdr:row>
      <xdr:rowOff>104775</xdr:rowOff>
    </xdr:from>
    <xdr:to>
      <xdr:col>4</xdr:col>
      <xdr:colOff>404528</xdr:colOff>
      <xdr:row>3</xdr:row>
      <xdr:rowOff>101237</xdr:rowOff>
    </xdr:to>
    <xdr:pic>
      <xdr:nvPicPr>
        <xdr:cNvPr id="453" name="Picture 152">
          <a:hlinkClick xmlns:r="http://schemas.openxmlformats.org/officeDocument/2006/relationships" r:id="rId1"/>
          <a:extLst>
            <a:ext uri="{FF2B5EF4-FFF2-40B4-BE49-F238E27FC236}">
              <a16:creationId xmlns:a16="http://schemas.microsoft.com/office/drawing/2014/main" id="{9E415693-0FE0-4F81-BEF4-6F90B2FF3E8B}"/>
            </a:ext>
          </a:extLst>
        </xdr:cNvPr>
        <xdr:cNvPicPr>
          <a:picLocks noChangeAspect="1"/>
        </xdr:cNvPicPr>
      </xdr:nvPicPr>
      <xdr:blipFill>
        <a:blip xmlns:r="http://schemas.openxmlformats.org/officeDocument/2006/relationships" r:embed="rId2"/>
        <a:stretch>
          <a:fillRect/>
        </a:stretch>
      </xdr:blipFill>
      <xdr:spPr>
        <a:xfrm>
          <a:off x="285750" y="104775"/>
          <a:ext cx="2437163" cy="527322"/>
        </a:xfrm>
        <a:prstGeom prst="rect">
          <a:avLst/>
        </a:prstGeom>
        <a:ln>
          <a:noFill/>
        </a:ln>
      </xdr:spPr>
    </xdr:pic>
    <xdr:clientData/>
  </xdr:twoCellAnchor>
  <xdr:twoCellAnchor>
    <xdr:from>
      <xdr:col>7</xdr:col>
      <xdr:colOff>9820275</xdr:colOff>
      <xdr:row>1</xdr:row>
      <xdr:rowOff>152400</xdr:rowOff>
    </xdr:from>
    <xdr:to>
      <xdr:col>8</xdr:col>
      <xdr:colOff>2286992</xdr:colOff>
      <xdr:row>3</xdr:row>
      <xdr:rowOff>19259</xdr:rowOff>
    </xdr:to>
    <xdr:sp macro="" textlink="">
      <xdr:nvSpPr>
        <xdr:cNvPr id="455" name="Rounded Rectangle 14">
          <a:hlinkClick xmlns:r="http://schemas.openxmlformats.org/officeDocument/2006/relationships" r:id="rId3"/>
          <a:extLst>
            <a:ext uri="{FF2B5EF4-FFF2-40B4-BE49-F238E27FC236}">
              <a16:creationId xmlns:a16="http://schemas.microsoft.com/office/drawing/2014/main" id="{ABCB39B5-F26E-4767-B6AC-7667D0603B4B}"/>
            </a:ext>
          </a:extLst>
        </xdr:cNvPr>
        <xdr:cNvSpPr/>
      </xdr:nvSpPr>
      <xdr:spPr bwMode="auto">
        <a:xfrm>
          <a:off x="18735675" y="323850"/>
          <a:ext cx="2344142"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0</xdr:col>
      <xdr:colOff>76200</xdr:colOff>
      <xdr:row>8</xdr:row>
      <xdr:rowOff>21771</xdr:rowOff>
    </xdr:from>
    <xdr:to>
      <xdr:col>5</xdr:col>
      <xdr:colOff>240755</xdr:colOff>
      <xdr:row>24</xdr:row>
      <xdr:rowOff>103777</xdr:rowOff>
    </xdr:to>
    <xdr:grpSp>
      <xdr:nvGrpSpPr>
        <xdr:cNvPr id="160" name="Group 159">
          <a:extLst>
            <a:ext uri="{FF2B5EF4-FFF2-40B4-BE49-F238E27FC236}">
              <a16:creationId xmlns:a16="http://schemas.microsoft.com/office/drawing/2014/main" id="{D9E304F8-EBFE-4C8A-80FB-FE83A56F5BEC}"/>
            </a:ext>
          </a:extLst>
        </xdr:cNvPr>
        <xdr:cNvGrpSpPr/>
      </xdr:nvGrpSpPr>
      <xdr:grpSpPr>
        <a:xfrm>
          <a:off x="76200" y="1516924"/>
          <a:ext cx="3182438" cy="8708027"/>
          <a:chOff x="478366" y="237995"/>
          <a:chExt cx="2951083" cy="8734433"/>
        </a:xfrm>
      </xdr:grpSpPr>
      <xdr:grpSp>
        <xdr:nvGrpSpPr>
          <xdr:cNvPr id="161" name="Group 160">
            <a:extLst>
              <a:ext uri="{FF2B5EF4-FFF2-40B4-BE49-F238E27FC236}">
                <a16:creationId xmlns:a16="http://schemas.microsoft.com/office/drawing/2014/main" id="{BBC79CA4-6DC3-4772-B120-63DA5C571CCF}"/>
              </a:ext>
            </a:extLst>
          </xdr:cNvPr>
          <xdr:cNvGrpSpPr/>
        </xdr:nvGrpSpPr>
        <xdr:grpSpPr>
          <a:xfrm>
            <a:off x="658349" y="1069224"/>
            <a:ext cx="2531891" cy="202201"/>
            <a:chOff x="707633" y="705314"/>
            <a:chExt cx="2335294" cy="197603"/>
          </a:xfrm>
        </xdr:grpSpPr>
        <xdr:sp macro="" textlink="">
          <xdr:nvSpPr>
            <xdr:cNvPr id="239" name="Rounded Rectangle 33">
              <a:hlinkClick xmlns:r="http://schemas.openxmlformats.org/officeDocument/2006/relationships" r:id="rId4"/>
              <a:extLst>
                <a:ext uri="{FF2B5EF4-FFF2-40B4-BE49-F238E27FC236}">
                  <a16:creationId xmlns:a16="http://schemas.microsoft.com/office/drawing/2014/main" id="{86C0329F-9B46-4D8F-B03A-B8BF7BBAD59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0" name="Round Same Side Corner Rectangle 212">
              <a:extLst>
                <a:ext uri="{FF2B5EF4-FFF2-40B4-BE49-F238E27FC236}">
                  <a16:creationId xmlns:a16="http://schemas.microsoft.com/office/drawing/2014/main" id="{B724315B-E0D6-497F-9489-3AC84B8D7B6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2" name="Group 161">
            <a:extLst>
              <a:ext uri="{FF2B5EF4-FFF2-40B4-BE49-F238E27FC236}">
                <a16:creationId xmlns:a16="http://schemas.microsoft.com/office/drawing/2014/main" id="{C53E3B91-DAF7-47D8-9AD3-A7D5F5957848}"/>
              </a:ext>
            </a:extLst>
          </xdr:cNvPr>
          <xdr:cNvGrpSpPr/>
        </xdr:nvGrpSpPr>
        <xdr:grpSpPr>
          <a:xfrm>
            <a:off x="658349" y="1338964"/>
            <a:ext cx="2531891" cy="202201"/>
            <a:chOff x="707633" y="705314"/>
            <a:chExt cx="2335294" cy="197603"/>
          </a:xfrm>
        </xdr:grpSpPr>
        <xdr:sp macro="" textlink="">
          <xdr:nvSpPr>
            <xdr:cNvPr id="237" name="Rounded Rectangle 33">
              <a:hlinkClick xmlns:r="http://schemas.openxmlformats.org/officeDocument/2006/relationships" r:id="rId5"/>
              <a:extLst>
                <a:ext uri="{FF2B5EF4-FFF2-40B4-BE49-F238E27FC236}">
                  <a16:creationId xmlns:a16="http://schemas.microsoft.com/office/drawing/2014/main" id="{E6CB0985-8C74-4267-9AE2-9393D9984FF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38" name="Round Same Side Corner Rectangle 212">
              <a:extLst>
                <a:ext uri="{FF2B5EF4-FFF2-40B4-BE49-F238E27FC236}">
                  <a16:creationId xmlns:a16="http://schemas.microsoft.com/office/drawing/2014/main" id="{F3B9B4B9-013B-43C1-9565-2C68673161A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3" name="Group 162">
            <a:extLst>
              <a:ext uri="{FF2B5EF4-FFF2-40B4-BE49-F238E27FC236}">
                <a16:creationId xmlns:a16="http://schemas.microsoft.com/office/drawing/2014/main" id="{46969B28-2514-40E8-B0C4-76A439857968}"/>
              </a:ext>
            </a:extLst>
          </xdr:cNvPr>
          <xdr:cNvGrpSpPr/>
        </xdr:nvGrpSpPr>
        <xdr:grpSpPr>
          <a:xfrm>
            <a:off x="658349" y="1608704"/>
            <a:ext cx="2531891" cy="202201"/>
            <a:chOff x="707633" y="705314"/>
            <a:chExt cx="2335294" cy="197603"/>
          </a:xfrm>
        </xdr:grpSpPr>
        <xdr:sp macro="" textlink="">
          <xdr:nvSpPr>
            <xdr:cNvPr id="235" name="Rounded Rectangle 33">
              <a:hlinkClick xmlns:r="http://schemas.openxmlformats.org/officeDocument/2006/relationships" r:id="rId6"/>
              <a:extLst>
                <a:ext uri="{FF2B5EF4-FFF2-40B4-BE49-F238E27FC236}">
                  <a16:creationId xmlns:a16="http://schemas.microsoft.com/office/drawing/2014/main" id="{D61FCD95-17D2-4790-B363-98CD4E7104D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36" name="Round Same Side Corner Rectangle 212">
              <a:extLst>
                <a:ext uri="{FF2B5EF4-FFF2-40B4-BE49-F238E27FC236}">
                  <a16:creationId xmlns:a16="http://schemas.microsoft.com/office/drawing/2014/main" id="{F5404BB1-7D14-41BF-BBEE-2BA0C2FD78E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4" name="Group 163">
            <a:extLst>
              <a:ext uri="{FF2B5EF4-FFF2-40B4-BE49-F238E27FC236}">
                <a16:creationId xmlns:a16="http://schemas.microsoft.com/office/drawing/2014/main" id="{BCDC75BC-AE92-4543-B166-5EB2EBB2BF88}"/>
              </a:ext>
            </a:extLst>
          </xdr:cNvPr>
          <xdr:cNvGrpSpPr/>
        </xdr:nvGrpSpPr>
        <xdr:grpSpPr>
          <a:xfrm>
            <a:off x="658349" y="1878444"/>
            <a:ext cx="2531891" cy="202201"/>
            <a:chOff x="707633" y="705314"/>
            <a:chExt cx="2335294" cy="197603"/>
          </a:xfrm>
        </xdr:grpSpPr>
        <xdr:sp macro="" textlink="">
          <xdr:nvSpPr>
            <xdr:cNvPr id="233" name="Rounded Rectangle 33">
              <a:hlinkClick xmlns:r="http://schemas.openxmlformats.org/officeDocument/2006/relationships" r:id="rId7"/>
              <a:extLst>
                <a:ext uri="{FF2B5EF4-FFF2-40B4-BE49-F238E27FC236}">
                  <a16:creationId xmlns:a16="http://schemas.microsoft.com/office/drawing/2014/main" id="{19D9EF07-4F81-4198-AE8F-C8017C61A93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34" name="Round Same Side Corner Rectangle 212">
              <a:extLst>
                <a:ext uri="{FF2B5EF4-FFF2-40B4-BE49-F238E27FC236}">
                  <a16:creationId xmlns:a16="http://schemas.microsoft.com/office/drawing/2014/main" id="{0DC5C121-8A8C-4232-A4C1-D1ACA8DDB9B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5" name="Rounded Rectangle 33">
            <a:extLst>
              <a:ext uri="{FF2B5EF4-FFF2-40B4-BE49-F238E27FC236}">
                <a16:creationId xmlns:a16="http://schemas.microsoft.com/office/drawing/2014/main" id="{6D83F574-0B45-470E-A0D5-A3F258CAECC3}"/>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66" name="Rounded Rectangle 33">
            <a:extLst>
              <a:ext uri="{FF2B5EF4-FFF2-40B4-BE49-F238E27FC236}">
                <a16:creationId xmlns:a16="http://schemas.microsoft.com/office/drawing/2014/main" id="{5762F448-1738-44E9-8E9E-105471B69163}"/>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67" name="Group 166">
            <a:extLst>
              <a:ext uri="{FF2B5EF4-FFF2-40B4-BE49-F238E27FC236}">
                <a16:creationId xmlns:a16="http://schemas.microsoft.com/office/drawing/2014/main" id="{DA0600F6-D4C5-49D0-8686-DB212274FE1C}"/>
              </a:ext>
            </a:extLst>
          </xdr:cNvPr>
          <xdr:cNvGrpSpPr/>
        </xdr:nvGrpSpPr>
        <xdr:grpSpPr>
          <a:xfrm>
            <a:off x="658349" y="2457591"/>
            <a:ext cx="2531891" cy="202201"/>
            <a:chOff x="707633" y="705314"/>
            <a:chExt cx="2335294" cy="197603"/>
          </a:xfrm>
        </xdr:grpSpPr>
        <xdr:sp macro="" textlink="">
          <xdr:nvSpPr>
            <xdr:cNvPr id="231" name="Rounded Rectangle 33">
              <a:hlinkClick xmlns:r="http://schemas.openxmlformats.org/officeDocument/2006/relationships" r:id="rId8"/>
              <a:extLst>
                <a:ext uri="{FF2B5EF4-FFF2-40B4-BE49-F238E27FC236}">
                  <a16:creationId xmlns:a16="http://schemas.microsoft.com/office/drawing/2014/main" id="{3D1A6AED-FC1C-410E-8B0B-FB372E0EEF2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2" name="Round Same Side Corner Rectangle 212">
              <a:extLst>
                <a:ext uri="{FF2B5EF4-FFF2-40B4-BE49-F238E27FC236}">
                  <a16:creationId xmlns:a16="http://schemas.microsoft.com/office/drawing/2014/main" id="{070E2B2B-B2E2-41B5-9FB3-4CDF839E744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8" name="Group 167">
            <a:extLst>
              <a:ext uri="{FF2B5EF4-FFF2-40B4-BE49-F238E27FC236}">
                <a16:creationId xmlns:a16="http://schemas.microsoft.com/office/drawing/2014/main" id="{B62D5795-9D01-427B-A8E2-1313FBD2DA20}"/>
              </a:ext>
            </a:extLst>
          </xdr:cNvPr>
          <xdr:cNvGrpSpPr/>
        </xdr:nvGrpSpPr>
        <xdr:grpSpPr>
          <a:xfrm>
            <a:off x="658349" y="2727331"/>
            <a:ext cx="2531891" cy="202201"/>
            <a:chOff x="707633" y="705314"/>
            <a:chExt cx="2335294" cy="197603"/>
          </a:xfrm>
        </xdr:grpSpPr>
        <xdr:sp macro="" textlink="">
          <xdr:nvSpPr>
            <xdr:cNvPr id="229" name="Rounded Rectangle 33">
              <a:hlinkClick xmlns:r="http://schemas.openxmlformats.org/officeDocument/2006/relationships" r:id="rId9"/>
              <a:extLst>
                <a:ext uri="{FF2B5EF4-FFF2-40B4-BE49-F238E27FC236}">
                  <a16:creationId xmlns:a16="http://schemas.microsoft.com/office/drawing/2014/main" id="{4FB917B7-9392-4833-9C63-CA373C2F6BF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0" name="Round Same Side Corner Rectangle 212">
              <a:extLst>
                <a:ext uri="{FF2B5EF4-FFF2-40B4-BE49-F238E27FC236}">
                  <a16:creationId xmlns:a16="http://schemas.microsoft.com/office/drawing/2014/main" id="{2D2A472F-F979-421B-9B58-3DEA3AAF380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9" name="Rounded Rectangle 33">
            <a:extLst>
              <a:ext uri="{FF2B5EF4-FFF2-40B4-BE49-F238E27FC236}">
                <a16:creationId xmlns:a16="http://schemas.microsoft.com/office/drawing/2014/main" id="{436FFBDF-4E34-4C42-805E-8EDC9D34D48F}"/>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0" name="Group 169">
            <a:extLst>
              <a:ext uri="{FF2B5EF4-FFF2-40B4-BE49-F238E27FC236}">
                <a16:creationId xmlns:a16="http://schemas.microsoft.com/office/drawing/2014/main" id="{DFA2233A-AC50-423A-801E-30897E3FC549}"/>
              </a:ext>
            </a:extLst>
          </xdr:cNvPr>
          <xdr:cNvGrpSpPr/>
        </xdr:nvGrpSpPr>
        <xdr:grpSpPr>
          <a:xfrm>
            <a:off x="639001" y="4113665"/>
            <a:ext cx="2531891" cy="202201"/>
            <a:chOff x="707633" y="705314"/>
            <a:chExt cx="2335294" cy="197603"/>
          </a:xfrm>
        </xdr:grpSpPr>
        <xdr:sp macro="" textlink="">
          <xdr:nvSpPr>
            <xdr:cNvPr id="227" name="Rounded Rectangle 33">
              <a:hlinkClick xmlns:r="http://schemas.openxmlformats.org/officeDocument/2006/relationships" r:id="rId10"/>
              <a:extLst>
                <a:ext uri="{FF2B5EF4-FFF2-40B4-BE49-F238E27FC236}">
                  <a16:creationId xmlns:a16="http://schemas.microsoft.com/office/drawing/2014/main" id="{3346BC56-699C-41C7-8903-4F7615F4C0A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28" name="Round Same Side Corner Rectangle 212">
              <a:extLst>
                <a:ext uri="{FF2B5EF4-FFF2-40B4-BE49-F238E27FC236}">
                  <a16:creationId xmlns:a16="http://schemas.microsoft.com/office/drawing/2014/main" id="{599255B3-EFDA-44E2-8615-0B27C13CA51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1" name="Rounded Rectangle 33">
            <a:extLst>
              <a:ext uri="{FF2B5EF4-FFF2-40B4-BE49-F238E27FC236}">
                <a16:creationId xmlns:a16="http://schemas.microsoft.com/office/drawing/2014/main" id="{3277C27A-9ECC-4187-999D-22076CA841E2}"/>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2" name="Group 171">
            <a:extLst>
              <a:ext uri="{FF2B5EF4-FFF2-40B4-BE49-F238E27FC236}">
                <a16:creationId xmlns:a16="http://schemas.microsoft.com/office/drawing/2014/main" id="{BD947013-40A9-4CDF-9FE8-77BE86F5B857}"/>
              </a:ext>
            </a:extLst>
          </xdr:cNvPr>
          <xdr:cNvGrpSpPr/>
        </xdr:nvGrpSpPr>
        <xdr:grpSpPr>
          <a:xfrm>
            <a:off x="634367" y="4643273"/>
            <a:ext cx="2531891" cy="202201"/>
            <a:chOff x="707633" y="705314"/>
            <a:chExt cx="2335294" cy="197603"/>
          </a:xfrm>
        </xdr:grpSpPr>
        <xdr:sp macro="" textlink="">
          <xdr:nvSpPr>
            <xdr:cNvPr id="225" name="Rounded Rectangle 33">
              <a:hlinkClick xmlns:r="http://schemas.openxmlformats.org/officeDocument/2006/relationships" r:id="rId11"/>
              <a:extLst>
                <a:ext uri="{FF2B5EF4-FFF2-40B4-BE49-F238E27FC236}">
                  <a16:creationId xmlns:a16="http://schemas.microsoft.com/office/drawing/2014/main" id="{9A0C1D7F-072D-4FEE-9854-8EEE59635E5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26" name="Round Same Side Corner Rectangle 212">
              <a:extLst>
                <a:ext uri="{FF2B5EF4-FFF2-40B4-BE49-F238E27FC236}">
                  <a16:creationId xmlns:a16="http://schemas.microsoft.com/office/drawing/2014/main" id="{3E2738C0-C9F4-46D2-904D-7CD6720D3DB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3" name="Group 172">
            <a:extLst>
              <a:ext uri="{FF2B5EF4-FFF2-40B4-BE49-F238E27FC236}">
                <a16:creationId xmlns:a16="http://schemas.microsoft.com/office/drawing/2014/main" id="{A8A28A19-BB86-4251-BF48-6EDB45411032}"/>
              </a:ext>
            </a:extLst>
          </xdr:cNvPr>
          <xdr:cNvGrpSpPr/>
        </xdr:nvGrpSpPr>
        <xdr:grpSpPr>
          <a:xfrm>
            <a:off x="634367" y="4913013"/>
            <a:ext cx="2531891" cy="202201"/>
            <a:chOff x="707633" y="705314"/>
            <a:chExt cx="2335294" cy="197603"/>
          </a:xfrm>
        </xdr:grpSpPr>
        <xdr:sp macro="" textlink="">
          <xdr:nvSpPr>
            <xdr:cNvPr id="223" name="Rounded Rectangle 33">
              <a:hlinkClick xmlns:r="http://schemas.openxmlformats.org/officeDocument/2006/relationships" r:id="rId12"/>
              <a:extLst>
                <a:ext uri="{FF2B5EF4-FFF2-40B4-BE49-F238E27FC236}">
                  <a16:creationId xmlns:a16="http://schemas.microsoft.com/office/drawing/2014/main" id="{61F1A732-4207-4B77-89D8-2F441886C6D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24" name="Round Same Side Corner Rectangle 212">
              <a:extLst>
                <a:ext uri="{FF2B5EF4-FFF2-40B4-BE49-F238E27FC236}">
                  <a16:creationId xmlns:a16="http://schemas.microsoft.com/office/drawing/2014/main" id="{E05EE058-D6FC-4382-826E-86A3762EB0F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4" name="Group 173">
            <a:extLst>
              <a:ext uri="{FF2B5EF4-FFF2-40B4-BE49-F238E27FC236}">
                <a16:creationId xmlns:a16="http://schemas.microsoft.com/office/drawing/2014/main" id="{B21EB0C7-42CA-4C5D-AD8A-D43481B27F3A}"/>
              </a:ext>
            </a:extLst>
          </xdr:cNvPr>
          <xdr:cNvGrpSpPr/>
        </xdr:nvGrpSpPr>
        <xdr:grpSpPr>
          <a:xfrm>
            <a:off x="638306" y="5182753"/>
            <a:ext cx="2531891" cy="202201"/>
            <a:chOff x="707633" y="705314"/>
            <a:chExt cx="2335294" cy="197603"/>
          </a:xfrm>
        </xdr:grpSpPr>
        <xdr:sp macro="" textlink="">
          <xdr:nvSpPr>
            <xdr:cNvPr id="221" name="Rounded Rectangle 33">
              <a:hlinkClick xmlns:r="http://schemas.openxmlformats.org/officeDocument/2006/relationships" r:id="rId13"/>
              <a:extLst>
                <a:ext uri="{FF2B5EF4-FFF2-40B4-BE49-F238E27FC236}">
                  <a16:creationId xmlns:a16="http://schemas.microsoft.com/office/drawing/2014/main" id="{E9EB43B3-7901-45DC-83B6-CCF87F5B05C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2" name="Round Same Side Corner Rectangle 212">
              <a:extLst>
                <a:ext uri="{FF2B5EF4-FFF2-40B4-BE49-F238E27FC236}">
                  <a16:creationId xmlns:a16="http://schemas.microsoft.com/office/drawing/2014/main" id="{94098A6E-AC84-40CB-B1E8-C2C7CC83DF0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5" name="Group 174">
            <a:extLst>
              <a:ext uri="{FF2B5EF4-FFF2-40B4-BE49-F238E27FC236}">
                <a16:creationId xmlns:a16="http://schemas.microsoft.com/office/drawing/2014/main" id="{4E7F7728-FDFC-4983-B701-694B7D851612}"/>
              </a:ext>
            </a:extLst>
          </xdr:cNvPr>
          <xdr:cNvGrpSpPr/>
        </xdr:nvGrpSpPr>
        <xdr:grpSpPr>
          <a:xfrm>
            <a:off x="658349" y="2997071"/>
            <a:ext cx="2531891" cy="202201"/>
            <a:chOff x="707633" y="705314"/>
            <a:chExt cx="2335294" cy="197603"/>
          </a:xfrm>
        </xdr:grpSpPr>
        <xdr:sp macro="" textlink="">
          <xdr:nvSpPr>
            <xdr:cNvPr id="219" name="Rounded Rectangle 33">
              <a:hlinkClick xmlns:r="http://schemas.openxmlformats.org/officeDocument/2006/relationships" r:id="rId14"/>
              <a:extLst>
                <a:ext uri="{FF2B5EF4-FFF2-40B4-BE49-F238E27FC236}">
                  <a16:creationId xmlns:a16="http://schemas.microsoft.com/office/drawing/2014/main" id="{5A28301C-DE5F-44B6-A089-65E923E09C8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0" name="Round Same Side Corner Rectangle 212">
              <a:extLst>
                <a:ext uri="{FF2B5EF4-FFF2-40B4-BE49-F238E27FC236}">
                  <a16:creationId xmlns:a16="http://schemas.microsoft.com/office/drawing/2014/main" id="{A5256EF5-EC53-4AC8-8F04-C6FB2BFBD92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6" name="Rounded Rectangle 33">
            <a:extLst>
              <a:ext uri="{FF2B5EF4-FFF2-40B4-BE49-F238E27FC236}">
                <a16:creationId xmlns:a16="http://schemas.microsoft.com/office/drawing/2014/main" id="{0437B2DB-601F-477D-BB7A-24D104398145}"/>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77" name="Group 176">
            <a:extLst>
              <a:ext uri="{FF2B5EF4-FFF2-40B4-BE49-F238E27FC236}">
                <a16:creationId xmlns:a16="http://schemas.microsoft.com/office/drawing/2014/main" id="{3E695846-E67B-44CE-85C4-172CB7BC0E6D}"/>
              </a:ext>
            </a:extLst>
          </xdr:cNvPr>
          <xdr:cNvGrpSpPr/>
        </xdr:nvGrpSpPr>
        <xdr:grpSpPr>
          <a:xfrm>
            <a:off x="659464" y="3555368"/>
            <a:ext cx="2531891" cy="202201"/>
            <a:chOff x="707633" y="705314"/>
            <a:chExt cx="2335294" cy="197603"/>
          </a:xfrm>
        </xdr:grpSpPr>
        <xdr:sp macro="" textlink="">
          <xdr:nvSpPr>
            <xdr:cNvPr id="217" name="Rounded Rectangle 33">
              <a:hlinkClick xmlns:r="http://schemas.openxmlformats.org/officeDocument/2006/relationships" r:id="rId15"/>
              <a:extLst>
                <a:ext uri="{FF2B5EF4-FFF2-40B4-BE49-F238E27FC236}">
                  <a16:creationId xmlns:a16="http://schemas.microsoft.com/office/drawing/2014/main" id="{A6CB2AEB-2D61-4838-A350-E4920DE15FC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18" name="Round Same Side Corner Rectangle 212">
              <a:extLst>
                <a:ext uri="{FF2B5EF4-FFF2-40B4-BE49-F238E27FC236}">
                  <a16:creationId xmlns:a16="http://schemas.microsoft.com/office/drawing/2014/main" id="{D0A1ABEE-DF24-4649-9122-CEB7215A372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8" name="Rounded Rectangle 33">
            <a:extLst>
              <a:ext uri="{FF2B5EF4-FFF2-40B4-BE49-F238E27FC236}">
                <a16:creationId xmlns:a16="http://schemas.microsoft.com/office/drawing/2014/main" id="{8BE89B04-DD0B-4FE4-8A71-5D5C8C4C1AF6}"/>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79" name="Group 178">
            <a:extLst>
              <a:ext uri="{FF2B5EF4-FFF2-40B4-BE49-F238E27FC236}">
                <a16:creationId xmlns:a16="http://schemas.microsoft.com/office/drawing/2014/main" id="{212DF70A-DCD5-4784-9079-31193D60E154}"/>
              </a:ext>
            </a:extLst>
          </xdr:cNvPr>
          <xdr:cNvGrpSpPr/>
        </xdr:nvGrpSpPr>
        <xdr:grpSpPr>
          <a:xfrm>
            <a:off x="634367" y="5743319"/>
            <a:ext cx="2531891" cy="202201"/>
            <a:chOff x="707633" y="705314"/>
            <a:chExt cx="2335294" cy="197603"/>
          </a:xfrm>
        </xdr:grpSpPr>
        <xdr:sp macro="" textlink="">
          <xdr:nvSpPr>
            <xdr:cNvPr id="215" name="Rounded Rectangle 33">
              <a:hlinkClick xmlns:r="http://schemas.openxmlformats.org/officeDocument/2006/relationships" r:id="rId16"/>
              <a:extLst>
                <a:ext uri="{FF2B5EF4-FFF2-40B4-BE49-F238E27FC236}">
                  <a16:creationId xmlns:a16="http://schemas.microsoft.com/office/drawing/2014/main" id="{708CE94D-8A52-4426-9812-51A27013A4A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16" name="Round Same Side Corner Rectangle 212">
              <a:extLst>
                <a:ext uri="{FF2B5EF4-FFF2-40B4-BE49-F238E27FC236}">
                  <a16:creationId xmlns:a16="http://schemas.microsoft.com/office/drawing/2014/main" id="{C0449E9B-A3A6-41D7-A2B7-49B909EDB20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0" name="Group 179">
            <a:extLst>
              <a:ext uri="{FF2B5EF4-FFF2-40B4-BE49-F238E27FC236}">
                <a16:creationId xmlns:a16="http://schemas.microsoft.com/office/drawing/2014/main" id="{2CF81E6D-7E1B-414F-A489-A82B726ED4F6}"/>
              </a:ext>
            </a:extLst>
          </xdr:cNvPr>
          <xdr:cNvGrpSpPr/>
        </xdr:nvGrpSpPr>
        <xdr:grpSpPr>
          <a:xfrm>
            <a:off x="634367" y="6013059"/>
            <a:ext cx="2531891" cy="202201"/>
            <a:chOff x="707633" y="705314"/>
            <a:chExt cx="2335294" cy="197603"/>
          </a:xfrm>
        </xdr:grpSpPr>
        <xdr:sp macro="" textlink="">
          <xdr:nvSpPr>
            <xdr:cNvPr id="213" name="Rounded Rectangle 33">
              <a:hlinkClick xmlns:r="http://schemas.openxmlformats.org/officeDocument/2006/relationships" r:id="rId17"/>
              <a:extLst>
                <a:ext uri="{FF2B5EF4-FFF2-40B4-BE49-F238E27FC236}">
                  <a16:creationId xmlns:a16="http://schemas.microsoft.com/office/drawing/2014/main" id="{19E110FB-D874-40E5-A71F-C493414B9CC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14" name="Round Same Side Corner Rectangle 212">
              <a:extLst>
                <a:ext uri="{FF2B5EF4-FFF2-40B4-BE49-F238E27FC236}">
                  <a16:creationId xmlns:a16="http://schemas.microsoft.com/office/drawing/2014/main" id="{D1C40409-B457-480F-BE46-7BCDE12B952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1" name="Group 180">
            <a:extLst>
              <a:ext uri="{FF2B5EF4-FFF2-40B4-BE49-F238E27FC236}">
                <a16:creationId xmlns:a16="http://schemas.microsoft.com/office/drawing/2014/main" id="{6BB266F4-BA71-4A6C-87FF-33F715D996FC}"/>
              </a:ext>
            </a:extLst>
          </xdr:cNvPr>
          <xdr:cNvGrpSpPr/>
        </xdr:nvGrpSpPr>
        <xdr:grpSpPr>
          <a:xfrm>
            <a:off x="634367" y="6282799"/>
            <a:ext cx="2531891" cy="202201"/>
            <a:chOff x="707633" y="705314"/>
            <a:chExt cx="2335294" cy="197603"/>
          </a:xfrm>
        </xdr:grpSpPr>
        <xdr:sp macro="" textlink="">
          <xdr:nvSpPr>
            <xdr:cNvPr id="211" name="Rounded Rectangle 33">
              <a:hlinkClick xmlns:r="http://schemas.openxmlformats.org/officeDocument/2006/relationships" r:id="rId18"/>
              <a:extLst>
                <a:ext uri="{FF2B5EF4-FFF2-40B4-BE49-F238E27FC236}">
                  <a16:creationId xmlns:a16="http://schemas.microsoft.com/office/drawing/2014/main" id="{8B96B2BB-1FF7-4480-BFC9-92165FB3C61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2" name="Round Same Side Corner Rectangle 212">
              <a:extLst>
                <a:ext uri="{FF2B5EF4-FFF2-40B4-BE49-F238E27FC236}">
                  <a16:creationId xmlns:a16="http://schemas.microsoft.com/office/drawing/2014/main" id="{D5F131BA-8872-41EE-A8C4-2E4E5F2AA26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2" name="Group 181">
            <a:extLst>
              <a:ext uri="{FF2B5EF4-FFF2-40B4-BE49-F238E27FC236}">
                <a16:creationId xmlns:a16="http://schemas.microsoft.com/office/drawing/2014/main" id="{DB53FC2D-4D30-4F90-B3B8-10D77EDD7532}"/>
              </a:ext>
            </a:extLst>
          </xdr:cNvPr>
          <xdr:cNvGrpSpPr/>
        </xdr:nvGrpSpPr>
        <xdr:grpSpPr>
          <a:xfrm>
            <a:off x="634367" y="6552539"/>
            <a:ext cx="2531891" cy="202201"/>
            <a:chOff x="707633" y="705314"/>
            <a:chExt cx="2335294" cy="197603"/>
          </a:xfrm>
        </xdr:grpSpPr>
        <xdr:sp macro="" textlink="">
          <xdr:nvSpPr>
            <xdr:cNvPr id="209" name="Rounded Rectangle 33">
              <a:hlinkClick xmlns:r="http://schemas.openxmlformats.org/officeDocument/2006/relationships" r:id="rId19"/>
              <a:extLst>
                <a:ext uri="{FF2B5EF4-FFF2-40B4-BE49-F238E27FC236}">
                  <a16:creationId xmlns:a16="http://schemas.microsoft.com/office/drawing/2014/main" id="{3E182D61-7755-4D68-9D8D-924A30CC20B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0" name="Round Same Side Corner Rectangle 212">
              <a:extLst>
                <a:ext uri="{FF2B5EF4-FFF2-40B4-BE49-F238E27FC236}">
                  <a16:creationId xmlns:a16="http://schemas.microsoft.com/office/drawing/2014/main" id="{15A35BA4-ADD5-40E0-BC08-3A882867BD9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3" name="Group 182">
            <a:extLst>
              <a:ext uri="{FF2B5EF4-FFF2-40B4-BE49-F238E27FC236}">
                <a16:creationId xmlns:a16="http://schemas.microsoft.com/office/drawing/2014/main" id="{8938C6B5-EE54-41A0-900B-230DD4C6A0E0}"/>
              </a:ext>
            </a:extLst>
          </xdr:cNvPr>
          <xdr:cNvGrpSpPr/>
        </xdr:nvGrpSpPr>
        <xdr:grpSpPr>
          <a:xfrm>
            <a:off x="634367" y="6822279"/>
            <a:ext cx="2531891" cy="202201"/>
            <a:chOff x="707633" y="705314"/>
            <a:chExt cx="2335294" cy="197603"/>
          </a:xfrm>
        </xdr:grpSpPr>
        <xdr:sp macro="" textlink="">
          <xdr:nvSpPr>
            <xdr:cNvPr id="207" name="Rounded Rectangle 33">
              <a:hlinkClick xmlns:r="http://schemas.openxmlformats.org/officeDocument/2006/relationships" r:id="rId20"/>
              <a:extLst>
                <a:ext uri="{FF2B5EF4-FFF2-40B4-BE49-F238E27FC236}">
                  <a16:creationId xmlns:a16="http://schemas.microsoft.com/office/drawing/2014/main" id="{33E438BD-9DD4-41C1-9C44-081B4BCB964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08" name="Round Same Side Corner Rectangle 212">
              <a:extLst>
                <a:ext uri="{FF2B5EF4-FFF2-40B4-BE49-F238E27FC236}">
                  <a16:creationId xmlns:a16="http://schemas.microsoft.com/office/drawing/2014/main" id="{9CB0C7EB-02D7-49CA-87AE-77633D0455D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4" name="Rounded Rectangle 33">
            <a:extLst>
              <a:ext uri="{FF2B5EF4-FFF2-40B4-BE49-F238E27FC236}">
                <a16:creationId xmlns:a16="http://schemas.microsoft.com/office/drawing/2014/main" id="{3F121F0B-C388-4FDB-9991-EA933290D04C}"/>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85" name="Group 184">
            <a:extLst>
              <a:ext uri="{FF2B5EF4-FFF2-40B4-BE49-F238E27FC236}">
                <a16:creationId xmlns:a16="http://schemas.microsoft.com/office/drawing/2014/main" id="{04191CB1-9824-4136-8DE3-80FEFCA21AA1}"/>
              </a:ext>
            </a:extLst>
          </xdr:cNvPr>
          <xdr:cNvGrpSpPr/>
        </xdr:nvGrpSpPr>
        <xdr:grpSpPr>
          <a:xfrm>
            <a:off x="642225" y="7381865"/>
            <a:ext cx="2531891" cy="202201"/>
            <a:chOff x="707633" y="705314"/>
            <a:chExt cx="2335294" cy="197603"/>
          </a:xfrm>
        </xdr:grpSpPr>
        <xdr:sp macro="" textlink="">
          <xdr:nvSpPr>
            <xdr:cNvPr id="205" name="Rounded Rectangle 33">
              <a:hlinkClick xmlns:r="http://schemas.openxmlformats.org/officeDocument/2006/relationships" r:id="rId21"/>
              <a:extLst>
                <a:ext uri="{FF2B5EF4-FFF2-40B4-BE49-F238E27FC236}">
                  <a16:creationId xmlns:a16="http://schemas.microsoft.com/office/drawing/2014/main" id="{1D3C038D-70E4-4EA2-B847-6B4950DB910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06" name="Round Same Side Corner Rectangle 212">
              <a:extLst>
                <a:ext uri="{FF2B5EF4-FFF2-40B4-BE49-F238E27FC236}">
                  <a16:creationId xmlns:a16="http://schemas.microsoft.com/office/drawing/2014/main" id="{FA5D5FFB-7DE5-407A-80FF-5297D4A2BCF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6" name="Group 185">
            <a:extLst>
              <a:ext uri="{FF2B5EF4-FFF2-40B4-BE49-F238E27FC236}">
                <a16:creationId xmlns:a16="http://schemas.microsoft.com/office/drawing/2014/main" id="{BA35DF39-4F07-4BE8-A202-CA9184302069}"/>
              </a:ext>
            </a:extLst>
          </xdr:cNvPr>
          <xdr:cNvGrpSpPr/>
        </xdr:nvGrpSpPr>
        <xdr:grpSpPr>
          <a:xfrm>
            <a:off x="642225" y="7651605"/>
            <a:ext cx="2531891" cy="202201"/>
            <a:chOff x="707633" y="705314"/>
            <a:chExt cx="2335294" cy="197603"/>
          </a:xfrm>
        </xdr:grpSpPr>
        <xdr:sp macro="" textlink="">
          <xdr:nvSpPr>
            <xdr:cNvPr id="203" name="Rounded Rectangle 33">
              <a:hlinkClick xmlns:r="http://schemas.openxmlformats.org/officeDocument/2006/relationships" r:id="rId22"/>
              <a:extLst>
                <a:ext uri="{FF2B5EF4-FFF2-40B4-BE49-F238E27FC236}">
                  <a16:creationId xmlns:a16="http://schemas.microsoft.com/office/drawing/2014/main" id="{BF7ED23A-6976-4EBA-800D-422510BB828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04" name="Round Same Side Corner Rectangle 212">
              <a:extLst>
                <a:ext uri="{FF2B5EF4-FFF2-40B4-BE49-F238E27FC236}">
                  <a16:creationId xmlns:a16="http://schemas.microsoft.com/office/drawing/2014/main" id="{35F84150-C3AA-4F15-BA2A-ACF7F1143CD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7" name="Group 186">
            <a:extLst>
              <a:ext uri="{FF2B5EF4-FFF2-40B4-BE49-F238E27FC236}">
                <a16:creationId xmlns:a16="http://schemas.microsoft.com/office/drawing/2014/main" id="{27C618FB-B90A-4ACB-B2CA-900CCF6C4FDD}"/>
              </a:ext>
            </a:extLst>
          </xdr:cNvPr>
          <xdr:cNvGrpSpPr/>
        </xdr:nvGrpSpPr>
        <xdr:grpSpPr>
          <a:xfrm>
            <a:off x="634367" y="7921345"/>
            <a:ext cx="2531891" cy="202201"/>
            <a:chOff x="707633" y="705314"/>
            <a:chExt cx="2335294" cy="197603"/>
          </a:xfrm>
        </xdr:grpSpPr>
        <xdr:sp macro="" textlink="">
          <xdr:nvSpPr>
            <xdr:cNvPr id="201" name="Rounded Rectangle 33">
              <a:hlinkClick xmlns:r="http://schemas.openxmlformats.org/officeDocument/2006/relationships" r:id="rId23"/>
              <a:extLst>
                <a:ext uri="{FF2B5EF4-FFF2-40B4-BE49-F238E27FC236}">
                  <a16:creationId xmlns:a16="http://schemas.microsoft.com/office/drawing/2014/main" id="{BBDB1B49-BCEC-465A-ABEA-ADB00043D18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2" name="Round Same Side Corner Rectangle 212">
              <a:extLst>
                <a:ext uri="{FF2B5EF4-FFF2-40B4-BE49-F238E27FC236}">
                  <a16:creationId xmlns:a16="http://schemas.microsoft.com/office/drawing/2014/main" id="{0F080B49-52C0-44AD-870E-4C39B213C76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8" name="Rounded Rectangle 33">
            <a:extLst>
              <a:ext uri="{FF2B5EF4-FFF2-40B4-BE49-F238E27FC236}">
                <a16:creationId xmlns:a16="http://schemas.microsoft.com/office/drawing/2014/main" id="{C5D8A6D2-4545-4832-970F-50A2405B01C8}"/>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89" name="Group 188">
            <a:extLst>
              <a:ext uri="{FF2B5EF4-FFF2-40B4-BE49-F238E27FC236}">
                <a16:creationId xmlns:a16="http://schemas.microsoft.com/office/drawing/2014/main" id="{39F0A2DE-6CFC-4B58-A56E-AACE3B6F7DF7}"/>
              </a:ext>
            </a:extLst>
          </xdr:cNvPr>
          <xdr:cNvGrpSpPr/>
        </xdr:nvGrpSpPr>
        <xdr:grpSpPr>
          <a:xfrm>
            <a:off x="634367" y="8500492"/>
            <a:ext cx="2531891" cy="202201"/>
            <a:chOff x="707633" y="705314"/>
            <a:chExt cx="2335294" cy="197603"/>
          </a:xfrm>
        </xdr:grpSpPr>
        <xdr:sp macro="" textlink="">
          <xdr:nvSpPr>
            <xdr:cNvPr id="199" name="Rounded Rectangle 33">
              <a:hlinkClick xmlns:r="http://schemas.openxmlformats.org/officeDocument/2006/relationships" r:id="rId24"/>
              <a:extLst>
                <a:ext uri="{FF2B5EF4-FFF2-40B4-BE49-F238E27FC236}">
                  <a16:creationId xmlns:a16="http://schemas.microsoft.com/office/drawing/2014/main" id="{454C9D32-3A4B-403D-ABA5-EBF5754CCAF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0" name="Round Same Side Corner Rectangle 212">
              <a:extLst>
                <a:ext uri="{FF2B5EF4-FFF2-40B4-BE49-F238E27FC236}">
                  <a16:creationId xmlns:a16="http://schemas.microsoft.com/office/drawing/2014/main" id="{BCC0C465-B674-494A-81E9-0CA9248718D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0" name="Group 189">
            <a:extLst>
              <a:ext uri="{FF2B5EF4-FFF2-40B4-BE49-F238E27FC236}">
                <a16:creationId xmlns:a16="http://schemas.microsoft.com/office/drawing/2014/main" id="{3B61CA77-F31E-4346-82CA-857DDAE4BDB9}"/>
              </a:ext>
            </a:extLst>
          </xdr:cNvPr>
          <xdr:cNvGrpSpPr/>
        </xdr:nvGrpSpPr>
        <xdr:grpSpPr>
          <a:xfrm>
            <a:off x="634367" y="8770227"/>
            <a:ext cx="2531891" cy="202201"/>
            <a:chOff x="707633" y="705314"/>
            <a:chExt cx="2335294" cy="197603"/>
          </a:xfrm>
        </xdr:grpSpPr>
        <xdr:sp macro="" textlink="">
          <xdr:nvSpPr>
            <xdr:cNvPr id="197" name="Rounded Rectangle 33">
              <a:hlinkClick xmlns:r="http://schemas.openxmlformats.org/officeDocument/2006/relationships" r:id="rId25"/>
              <a:extLst>
                <a:ext uri="{FF2B5EF4-FFF2-40B4-BE49-F238E27FC236}">
                  <a16:creationId xmlns:a16="http://schemas.microsoft.com/office/drawing/2014/main" id="{3178B809-A085-428D-95A9-460B9BD313D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198" name="Round Same Side Corner Rectangle 212">
              <a:extLst>
                <a:ext uri="{FF2B5EF4-FFF2-40B4-BE49-F238E27FC236}">
                  <a16:creationId xmlns:a16="http://schemas.microsoft.com/office/drawing/2014/main" id="{FBAAA89F-EEDD-4ED6-966F-EA859ABD93C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1" name="Group 190">
            <a:extLst>
              <a:ext uri="{FF2B5EF4-FFF2-40B4-BE49-F238E27FC236}">
                <a16:creationId xmlns:a16="http://schemas.microsoft.com/office/drawing/2014/main" id="{40417824-F6FD-4905-8F81-C3B2B3F30506}"/>
              </a:ext>
            </a:extLst>
          </xdr:cNvPr>
          <xdr:cNvGrpSpPr/>
        </xdr:nvGrpSpPr>
        <xdr:grpSpPr>
          <a:xfrm>
            <a:off x="658349" y="237995"/>
            <a:ext cx="2531891" cy="202201"/>
            <a:chOff x="707633" y="705314"/>
            <a:chExt cx="2335294" cy="197603"/>
          </a:xfrm>
        </xdr:grpSpPr>
        <xdr:sp macro="" textlink="">
          <xdr:nvSpPr>
            <xdr:cNvPr id="195" name="Rounded Rectangle 33">
              <a:hlinkClick xmlns:r="http://schemas.openxmlformats.org/officeDocument/2006/relationships" r:id="rId26"/>
              <a:extLst>
                <a:ext uri="{FF2B5EF4-FFF2-40B4-BE49-F238E27FC236}">
                  <a16:creationId xmlns:a16="http://schemas.microsoft.com/office/drawing/2014/main" id="{174D06D9-AD16-4D23-ACBE-F72C5958277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196" name="Round Same Side Corner Rectangle 212">
              <a:extLst>
                <a:ext uri="{FF2B5EF4-FFF2-40B4-BE49-F238E27FC236}">
                  <a16:creationId xmlns:a16="http://schemas.microsoft.com/office/drawing/2014/main" id="{3D82CC91-F4ED-48EE-85B5-EBBAA85FD07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2" name="Group 191">
            <a:extLst>
              <a:ext uri="{FF2B5EF4-FFF2-40B4-BE49-F238E27FC236}">
                <a16:creationId xmlns:a16="http://schemas.microsoft.com/office/drawing/2014/main" id="{19E45107-687F-422F-9566-9ACD7CFF9FE6}"/>
              </a:ext>
            </a:extLst>
          </xdr:cNvPr>
          <xdr:cNvGrpSpPr/>
        </xdr:nvGrpSpPr>
        <xdr:grpSpPr>
          <a:xfrm>
            <a:off x="658349" y="507735"/>
            <a:ext cx="2531891" cy="202201"/>
            <a:chOff x="707633" y="705314"/>
            <a:chExt cx="2335294" cy="197603"/>
          </a:xfrm>
        </xdr:grpSpPr>
        <xdr:sp macro="" textlink="">
          <xdr:nvSpPr>
            <xdr:cNvPr id="193" name="Rounded Rectangle 33">
              <a:hlinkClick xmlns:r="http://schemas.openxmlformats.org/officeDocument/2006/relationships" r:id="rId27"/>
              <a:extLst>
                <a:ext uri="{FF2B5EF4-FFF2-40B4-BE49-F238E27FC236}">
                  <a16:creationId xmlns:a16="http://schemas.microsoft.com/office/drawing/2014/main" id="{C37F1E32-FBFE-4AD8-8FED-F5BED964A9B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94" name="Round Same Side Corner Rectangle 212">
              <a:extLst>
                <a:ext uri="{FF2B5EF4-FFF2-40B4-BE49-F238E27FC236}">
                  <a16:creationId xmlns:a16="http://schemas.microsoft.com/office/drawing/2014/main" id="{D1B3B428-5739-41EB-A2B7-3B6C133CFC6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twoCellAnchor>
    <xdr:from>
      <xdr:col>7</xdr:col>
      <xdr:colOff>1437550</xdr:colOff>
      <xdr:row>22</xdr:row>
      <xdr:rowOff>2411548</xdr:rowOff>
    </xdr:from>
    <xdr:to>
      <xdr:col>7</xdr:col>
      <xdr:colOff>6135008</xdr:colOff>
      <xdr:row>22</xdr:row>
      <xdr:rowOff>2600960</xdr:rowOff>
    </xdr:to>
    <xdr:sp macro="" textlink="">
      <xdr:nvSpPr>
        <xdr:cNvPr id="3" name="TextBox 84">
          <a:hlinkClick xmlns:r="http://schemas.openxmlformats.org/officeDocument/2006/relationships" r:id="rId3"/>
          <a:extLst>
            <a:ext uri="{FF2B5EF4-FFF2-40B4-BE49-F238E27FC236}">
              <a16:creationId xmlns:a16="http://schemas.microsoft.com/office/drawing/2014/main" id="{EAC5CFC1-11F3-4AEB-B8F0-8537C682B0C6}"/>
            </a:ext>
          </a:extLst>
        </xdr:cNvPr>
        <xdr:cNvSpPr txBox="1"/>
      </xdr:nvSpPr>
      <xdr:spPr>
        <a:xfrm>
          <a:off x="10342064" y="9421948"/>
          <a:ext cx="4697458" cy="189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304800</xdr:colOff>
      <xdr:row>25</xdr:row>
      <xdr:rowOff>327843</xdr:rowOff>
    </xdr:from>
    <xdr:to>
      <xdr:col>8</xdr:col>
      <xdr:colOff>2575380</xdr:colOff>
      <xdr:row>25</xdr:row>
      <xdr:rowOff>566057</xdr:rowOff>
    </xdr:to>
    <xdr:sp macro="" textlink="">
      <xdr:nvSpPr>
        <xdr:cNvPr id="7" name="TextBox 85">
          <a:hlinkClick xmlns:r="http://schemas.openxmlformats.org/officeDocument/2006/relationships" r:id="rId3"/>
          <a:extLst>
            <a:ext uri="{FF2B5EF4-FFF2-40B4-BE49-F238E27FC236}">
              <a16:creationId xmlns:a16="http://schemas.microsoft.com/office/drawing/2014/main" id="{74AD357E-DA8D-47FB-8C3B-D66111CD5F71}"/>
            </a:ext>
          </a:extLst>
        </xdr:cNvPr>
        <xdr:cNvSpPr txBox="1"/>
      </xdr:nvSpPr>
      <xdr:spPr>
        <a:xfrm>
          <a:off x="19082657" y="11180900"/>
          <a:ext cx="2270580" cy="238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8516439</xdr:colOff>
      <xdr:row>29</xdr:row>
      <xdr:rowOff>337457</xdr:rowOff>
    </xdr:from>
    <xdr:to>
      <xdr:col>8</xdr:col>
      <xdr:colOff>2503714</xdr:colOff>
      <xdr:row>29</xdr:row>
      <xdr:rowOff>535850</xdr:rowOff>
    </xdr:to>
    <xdr:sp macro="" textlink="">
      <xdr:nvSpPr>
        <xdr:cNvPr id="87" name="TextBox 86">
          <a:hlinkClick xmlns:r="http://schemas.openxmlformats.org/officeDocument/2006/relationships" r:id="rId3"/>
          <a:extLst>
            <a:ext uri="{FF2B5EF4-FFF2-40B4-BE49-F238E27FC236}">
              <a16:creationId xmlns:a16="http://schemas.microsoft.com/office/drawing/2014/main" id="{99A805ED-996F-4176-ABF3-0557C8D3F718}"/>
            </a:ext>
          </a:extLst>
        </xdr:cNvPr>
        <xdr:cNvSpPr txBox="1"/>
      </xdr:nvSpPr>
      <xdr:spPr>
        <a:xfrm>
          <a:off x="17420953" y="15425057"/>
          <a:ext cx="3860618" cy="198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58238</xdr:colOff>
      <xdr:row>29</xdr:row>
      <xdr:rowOff>500742</xdr:rowOff>
    </xdr:from>
    <xdr:to>
      <xdr:col>7</xdr:col>
      <xdr:colOff>664029</xdr:colOff>
      <xdr:row>29</xdr:row>
      <xdr:rowOff>684439</xdr:rowOff>
    </xdr:to>
    <xdr:sp macro="" textlink="">
      <xdr:nvSpPr>
        <xdr:cNvPr id="88" name="TextBox 87">
          <a:hlinkClick xmlns:r="http://schemas.openxmlformats.org/officeDocument/2006/relationships" r:id="rId3"/>
          <a:extLst>
            <a:ext uri="{FF2B5EF4-FFF2-40B4-BE49-F238E27FC236}">
              <a16:creationId xmlns:a16="http://schemas.microsoft.com/office/drawing/2014/main" id="{0AD3ACBA-DEDF-46F2-8BDE-F58CEE986BD6}"/>
            </a:ext>
          </a:extLst>
        </xdr:cNvPr>
        <xdr:cNvSpPr txBox="1"/>
      </xdr:nvSpPr>
      <xdr:spPr>
        <a:xfrm>
          <a:off x="8962752" y="15588342"/>
          <a:ext cx="605791" cy="183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1489438</xdr:colOff>
      <xdr:row>20</xdr:row>
      <xdr:rowOff>250372</xdr:rowOff>
    </xdr:from>
    <xdr:to>
      <xdr:col>7</xdr:col>
      <xdr:colOff>6172200</xdr:colOff>
      <xdr:row>20</xdr:row>
      <xdr:rowOff>455840</xdr:rowOff>
    </xdr:to>
    <xdr:sp macro="" textlink="">
      <xdr:nvSpPr>
        <xdr:cNvPr id="89" name="TextBox 88">
          <a:hlinkClick xmlns:r="http://schemas.openxmlformats.org/officeDocument/2006/relationships" r:id="rId3"/>
          <a:extLst>
            <a:ext uri="{FF2B5EF4-FFF2-40B4-BE49-F238E27FC236}">
              <a16:creationId xmlns:a16="http://schemas.microsoft.com/office/drawing/2014/main" id="{84E618B4-8133-42D5-82B0-1A011D4F651E}"/>
            </a:ext>
          </a:extLst>
        </xdr:cNvPr>
        <xdr:cNvSpPr txBox="1"/>
      </xdr:nvSpPr>
      <xdr:spPr>
        <a:xfrm>
          <a:off x="10393952" y="6030686"/>
          <a:ext cx="4682762" cy="205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8828315</xdr:colOff>
      <xdr:row>17</xdr:row>
      <xdr:rowOff>511629</xdr:rowOff>
    </xdr:from>
    <xdr:to>
      <xdr:col>8</xdr:col>
      <xdr:colOff>2817495</xdr:colOff>
      <xdr:row>17</xdr:row>
      <xdr:rowOff>706212</xdr:rowOff>
    </xdr:to>
    <xdr:sp macro="" textlink="">
      <xdr:nvSpPr>
        <xdr:cNvPr id="90" name="TextBox 89">
          <a:hlinkClick xmlns:r="http://schemas.openxmlformats.org/officeDocument/2006/relationships" r:id="rId3"/>
          <a:extLst>
            <a:ext uri="{FF2B5EF4-FFF2-40B4-BE49-F238E27FC236}">
              <a16:creationId xmlns:a16="http://schemas.microsoft.com/office/drawing/2014/main" id="{2CD7DCB9-7549-43CD-BF76-78E1606AF35D}"/>
            </a:ext>
          </a:extLst>
        </xdr:cNvPr>
        <xdr:cNvSpPr txBox="1"/>
      </xdr:nvSpPr>
      <xdr:spPr>
        <a:xfrm>
          <a:off x="17732829" y="3777343"/>
          <a:ext cx="3862523" cy="19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6</xdr:col>
      <xdr:colOff>5520962</xdr:colOff>
      <xdr:row>17</xdr:row>
      <xdr:rowOff>707572</xdr:rowOff>
    </xdr:from>
    <xdr:to>
      <xdr:col>7</xdr:col>
      <xdr:colOff>816429</xdr:colOff>
      <xdr:row>17</xdr:row>
      <xdr:rowOff>913040</xdr:rowOff>
    </xdr:to>
    <xdr:sp macro="" textlink="">
      <xdr:nvSpPr>
        <xdr:cNvPr id="91" name="TextBox 90">
          <a:hlinkClick xmlns:r="http://schemas.openxmlformats.org/officeDocument/2006/relationships" r:id="rId3"/>
          <a:extLst>
            <a:ext uri="{FF2B5EF4-FFF2-40B4-BE49-F238E27FC236}">
              <a16:creationId xmlns:a16="http://schemas.microsoft.com/office/drawing/2014/main" id="{5897381F-261D-4C41-92BF-1785CC54EB30}"/>
            </a:ext>
          </a:extLst>
        </xdr:cNvPr>
        <xdr:cNvSpPr txBox="1"/>
      </xdr:nvSpPr>
      <xdr:spPr>
        <a:xfrm>
          <a:off x="8851991" y="3973286"/>
          <a:ext cx="868952" cy="205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21772</xdr:colOff>
      <xdr:row>30</xdr:row>
      <xdr:rowOff>370115</xdr:rowOff>
    </xdr:from>
    <xdr:to>
      <xdr:col>7</xdr:col>
      <xdr:colOff>3884295</xdr:colOff>
      <xdr:row>31</xdr:row>
      <xdr:rowOff>20412</xdr:rowOff>
    </xdr:to>
    <xdr:sp macro="" textlink="">
      <xdr:nvSpPr>
        <xdr:cNvPr id="92" name="TextBox 91">
          <a:hlinkClick xmlns:r="http://schemas.openxmlformats.org/officeDocument/2006/relationships" r:id="rId3"/>
          <a:extLst>
            <a:ext uri="{FF2B5EF4-FFF2-40B4-BE49-F238E27FC236}">
              <a16:creationId xmlns:a16="http://schemas.microsoft.com/office/drawing/2014/main" id="{291C0F4E-DD30-4EE1-97E8-C33A24B095C6}"/>
            </a:ext>
          </a:extLst>
        </xdr:cNvPr>
        <xdr:cNvSpPr txBox="1"/>
      </xdr:nvSpPr>
      <xdr:spPr>
        <a:xfrm>
          <a:off x="8926286" y="16295915"/>
          <a:ext cx="3862523" cy="19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1787162</xdr:colOff>
      <xdr:row>30</xdr:row>
      <xdr:rowOff>195943</xdr:rowOff>
    </xdr:from>
    <xdr:to>
      <xdr:col>8</xdr:col>
      <xdr:colOff>2862943</xdr:colOff>
      <xdr:row>30</xdr:row>
      <xdr:rowOff>370659</xdr:rowOff>
    </xdr:to>
    <xdr:sp macro="" textlink="">
      <xdr:nvSpPr>
        <xdr:cNvPr id="93" name="TextBox 92">
          <a:hlinkClick xmlns:r="http://schemas.openxmlformats.org/officeDocument/2006/relationships" r:id="rId3"/>
          <a:extLst>
            <a:ext uri="{FF2B5EF4-FFF2-40B4-BE49-F238E27FC236}">
              <a16:creationId xmlns:a16="http://schemas.microsoft.com/office/drawing/2014/main" id="{2FE33427-C744-49D7-8D0B-829E6FE7CAA2}"/>
            </a:ext>
          </a:extLst>
        </xdr:cNvPr>
        <xdr:cNvSpPr txBox="1"/>
      </xdr:nvSpPr>
      <xdr:spPr>
        <a:xfrm>
          <a:off x="20565019" y="16121743"/>
          <a:ext cx="1075781" cy="174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7837715</xdr:colOff>
      <xdr:row>24</xdr:row>
      <xdr:rowOff>359229</xdr:rowOff>
    </xdr:from>
    <xdr:to>
      <xdr:col>8</xdr:col>
      <xdr:colOff>881743</xdr:colOff>
      <xdr:row>24</xdr:row>
      <xdr:rowOff>566057</xdr:rowOff>
    </xdr:to>
    <xdr:sp macro="" textlink="">
      <xdr:nvSpPr>
        <xdr:cNvPr id="6" name="Rectangle 3">
          <a:hlinkClick xmlns:r="http://schemas.openxmlformats.org/officeDocument/2006/relationships" r:id="rId21"/>
          <a:extLst>
            <a:ext uri="{FF2B5EF4-FFF2-40B4-BE49-F238E27FC236}">
              <a16:creationId xmlns:a16="http://schemas.microsoft.com/office/drawing/2014/main" id="{2B1BBC1D-819A-F2AD-2D44-4381DC07FD1D}"/>
            </a:ext>
          </a:extLst>
        </xdr:cNvPr>
        <xdr:cNvSpPr/>
      </xdr:nvSpPr>
      <xdr:spPr>
        <a:xfrm>
          <a:off x="16742229" y="10482943"/>
          <a:ext cx="2917371" cy="2068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5540828</xdr:colOff>
      <xdr:row>25</xdr:row>
      <xdr:rowOff>522514</xdr:rowOff>
    </xdr:from>
    <xdr:to>
      <xdr:col>7</xdr:col>
      <xdr:colOff>511629</xdr:colOff>
      <xdr:row>25</xdr:row>
      <xdr:rowOff>729343</xdr:rowOff>
    </xdr:to>
    <xdr:sp macro="" textlink="">
      <xdr:nvSpPr>
        <xdr:cNvPr id="10" name="Rectangle 4">
          <a:hlinkClick xmlns:r="http://schemas.openxmlformats.org/officeDocument/2006/relationships" r:id="rId3"/>
          <a:extLst>
            <a:ext uri="{FF2B5EF4-FFF2-40B4-BE49-F238E27FC236}">
              <a16:creationId xmlns:a16="http://schemas.microsoft.com/office/drawing/2014/main" id="{8FD78D4F-1A86-C405-82CC-0D05283409B0}"/>
            </a:ext>
          </a:extLst>
        </xdr:cNvPr>
        <xdr:cNvSpPr/>
      </xdr:nvSpPr>
      <xdr:spPr>
        <a:xfrm>
          <a:off x="8871857" y="11375571"/>
          <a:ext cx="544286" cy="2068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3163862</xdr:colOff>
      <xdr:row>4</xdr:row>
      <xdr:rowOff>29238</xdr:rowOff>
    </xdr:from>
    <xdr:to>
      <xdr:col>8</xdr:col>
      <xdr:colOff>542</xdr:colOff>
      <xdr:row>6</xdr:row>
      <xdr:rowOff>152288</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92" y="204534"/>
          <a:ext cx="551519" cy="548767"/>
        </a:xfrm>
        <a:prstGeom prst="rect">
          <a:avLst/>
        </a:prstGeom>
      </xdr:spPr>
    </xdr:pic>
    <xdr:clientData/>
  </xdr:twoCellAnchor>
  <xdr:twoCellAnchor editAs="oneCell">
    <xdr:from>
      <xdr:col>8</xdr:col>
      <xdr:colOff>145180</xdr:colOff>
      <xdr:row>4</xdr:row>
      <xdr:rowOff>30867</xdr:rowOff>
    </xdr:from>
    <xdr:to>
      <xdr:col>9</xdr:col>
      <xdr:colOff>488330</xdr:colOff>
      <xdr:row>6</xdr:row>
      <xdr:rowOff>123800</xdr:rowOff>
    </xdr:to>
    <xdr:pic>
      <xdr:nvPicPr>
        <xdr:cNvPr id="268" name="Picture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4694" y="727553"/>
          <a:ext cx="533650" cy="529813"/>
        </a:xfrm>
        <a:prstGeom prst="rect">
          <a:avLst/>
        </a:prstGeom>
      </xdr:spPr>
    </xdr:pic>
    <xdr:clientData/>
  </xdr:twoCellAnchor>
  <xdr:twoCellAnchor editAs="oneCell">
    <xdr:from>
      <xdr:col>9</xdr:col>
      <xdr:colOff>534067</xdr:colOff>
      <xdr:row>4</xdr:row>
      <xdr:rowOff>17992</xdr:rowOff>
    </xdr:from>
    <xdr:to>
      <xdr:col>9</xdr:col>
      <xdr:colOff>1089307</xdr:colOff>
      <xdr:row>6</xdr:row>
      <xdr:rowOff>110925</xdr:rowOff>
    </xdr:to>
    <xdr:pic>
      <xdr:nvPicPr>
        <xdr:cNvPr id="269" name="Picture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9524" y="714678"/>
          <a:ext cx="541270" cy="534893"/>
        </a:xfrm>
        <a:prstGeom prst="rect">
          <a:avLst/>
        </a:prstGeom>
      </xdr:spPr>
    </xdr:pic>
    <xdr:clientData/>
  </xdr:twoCellAnchor>
  <xdr:twoCellAnchor editAs="oneCell">
    <xdr:from>
      <xdr:col>0</xdr:col>
      <xdr:colOff>250372</xdr:colOff>
      <xdr:row>0</xdr:row>
      <xdr:rowOff>97971</xdr:rowOff>
    </xdr:from>
    <xdr:to>
      <xdr:col>4</xdr:col>
      <xdr:colOff>378675</xdr:colOff>
      <xdr:row>3</xdr:row>
      <xdr:rowOff>102688</xdr:rowOff>
    </xdr:to>
    <xdr:pic>
      <xdr:nvPicPr>
        <xdr:cNvPr id="308" name="Picture 86">
          <a:hlinkClick xmlns:r="http://schemas.openxmlformats.org/officeDocument/2006/relationships" r:id="rId4"/>
          <a:extLst>
            <a:ext uri="{FF2B5EF4-FFF2-40B4-BE49-F238E27FC236}">
              <a16:creationId xmlns:a16="http://schemas.microsoft.com/office/drawing/2014/main" id="{FE0A5067-DE8B-4FBD-936D-76B839814133}"/>
            </a:ext>
          </a:extLst>
        </xdr:cNvPr>
        <xdr:cNvPicPr>
          <a:picLocks noChangeAspect="1"/>
        </xdr:cNvPicPr>
      </xdr:nvPicPr>
      <xdr:blipFill>
        <a:blip xmlns:r="http://schemas.openxmlformats.org/officeDocument/2006/relationships" r:embed="rId5"/>
        <a:stretch>
          <a:fillRect/>
        </a:stretch>
      </xdr:blipFill>
      <xdr:spPr>
        <a:xfrm>
          <a:off x="250372" y="97971"/>
          <a:ext cx="2440973" cy="524782"/>
        </a:xfrm>
        <a:prstGeom prst="rect">
          <a:avLst/>
        </a:prstGeom>
      </xdr:spPr>
    </xdr:pic>
    <xdr:clientData/>
  </xdr:twoCellAnchor>
  <xdr:twoCellAnchor>
    <xdr:from>
      <xdr:col>27</xdr:col>
      <xdr:colOff>261258</xdr:colOff>
      <xdr:row>1</xdr:row>
      <xdr:rowOff>163286</xdr:rowOff>
    </xdr:from>
    <xdr:to>
      <xdr:col>30</xdr:col>
      <xdr:colOff>642161</xdr:colOff>
      <xdr:row>3</xdr:row>
      <xdr:rowOff>24702</xdr:rowOff>
    </xdr:to>
    <xdr:sp macro="" textlink="">
      <xdr:nvSpPr>
        <xdr:cNvPr id="312" name="Rounded Rectangle 14">
          <a:hlinkClick xmlns:r="http://schemas.openxmlformats.org/officeDocument/2006/relationships" r:id="rId6"/>
          <a:extLst>
            <a:ext uri="{FF2B5EF4-FFF2-40B4-BE49-F238E27FC236}">
              <a16:creationId xmlns:a16="http://schemas.microsoft.com/office/drawing/2014/main" id="{C56B6A12-2E23-49D1-ABE5-AD50D648872C}"/>
            </a:ext>
          </a:extLst>
        </xdr:cNvPr>
        <xdr:cNvSpPr/>
      </xdr:nvSpPr>
      <xdr:spPr bwMode="auto">
        <a:xfrm>
          <a:off x="20214772" y="337457"/>
          <a:ext cx="2340332" cy="20975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6</xdr:col>
      <xdr:colOff>79600</xdr:colOff>
      <xdr:row>22</xdr:row>
      <xdr:rowOff>82659</xdr:rowOff>
    </xdr:from>
    <xdr:to>
      <xdr:col>6</xdr:col>
      <xdr:colOff>331881</xdr:colOff>
      <xdr:row>23</xdr:row>
      <xdr:rowOff>72350</xdr:rowOff>
    </xdr:to>
    <xdr:sp macro="" textlink="">
      <xdr:nvSpPr>
        <xdr:cNvPr id="265" name="Rectangle 8">
          <a:extLst>
            <a:ext uri="{FF2B5EF4-FFF2-40B4-BE49-F238E27FC236}">
              <a16:creationId xmlns:a16="http://schemas.microsoft.com/office/drawing/2014/main" id="{F58699FB-C772-4446-8227-9C22D1A50350}"/>
            </a:ext>
          </a:extLst>
        </xdr:cNvPr>
        <xdr:cNvSpPr/>
      </xdr:nvSpPr>
      <xdr:spPr>
        <a:xfrm>
          <a:off x="3418430" y="3154789"/>
          <a:ext cx="248471" cy="162411"/>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79600</xdr:colOff>
      <xdr:row>24</xdr:row>
      <xdr:rowOff>82659</xdr:rowOff>
    </xdr:from>
    <xdr:to>
      <xdr:col>6</xdr:col>
      <xdr:colOff>331881</xdr:colOff>
      <xdr:row>25</xdr:row>
      <xdr:rowOff>72350</xdr:rowOff>
    </xdr:to>
    <xdr:sp macro="" textlink="">
      <xdr:nvSpPr>
        <xdr:cNvPr id="266" name="Rectangle 8">
          <a:extLst>
            <a:ext uri="{FF2B5EF4-FFF2-40B4-BE49-F238E27FC236}">
              <a16:creationId xmlns:a16="http://schemas.microsoft.com/office/drawing/2014/main" id="{EAE2791D-7CDB-45FF-909A-B4343EB173C0}"/>
            </a:ext>
          </a:extLst>
        </xdr:cNvPr>
        <xdr:cNvSpPr/>
      </xdr:nvSpPr>
      <xdr:spPr>
        <a:xfrm>
          <a:off x="3411899" y="4362015"/>
          <a:ext cx="248471" cy="161322"/>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65315</xdr:colOff>
      <xdr:row>7</xdr:row>
      <xdr:rowOff>174172</xdr:rowOff>
    </xdr:from>
    <xdr:to>
      <xdr:col>5</xdr:col>
      <xdr:colOff>229870</xdr:colOff>
      <xdr:row>57</xdr:row>
      <xdr:rowOff>7076</xdr:rowOff>
    </xdr:to>
    <xdr:grpSp>
      <xdr:nvGrpSpPr>
        <xdr:cNvPr id="92" name="Group 91">
          <a:extLst>
            <a:ext uri="{FF2B5EF4-FFF2-40B4-BE49-F238E27FC236}">
              <a16:creationId xmlns:a16="http://schemas.microsoft.com/office/drawing/2014/main" id="{88E10E12-0951-416D-A076-BD2076A68367}"/>
            </a:ext>
          </a:extLst>
        </xdr:cNvPr>
        <xdr:cNvGrpSpPr/>
      </xdr:nvGrpSpPr>
      <xdr:grpSpPr>
        <a:xfrm>
          <a:off x="62775" y="1484268"/>
          <a:ext cx="3182438" cy="8941707"/>
          <a:chOff x="478366" y="237995"/>
          <a:chExt cx="2951083" cy="8734433"/>
        </a:xfrm>
      </xdr:grpSpPr>
      <xdr:grpSp>
        <xdr:nvGrpSpPr>
          <xdr:cNvPr id="93" name="Group 92">
            <a:extLst>
              <a:ext uri="{FF2B5EF4-FFF2-40B4-BE49-F238E27FC236}">
                <a16:creationId xmlns:a16="http://schemas.microsoft.com/office/drawing/2014/main" id="{4D69C6E2-1A25-4CC9-BB1B-B95A30D1D6A5}"/>
              </a:ext>
            </a:extLst>
          </xdr:cNvPr>
          <xdr:cNvGrpSpPr/>
        </xdr:nvGrpSpPr>
        <xdr:grpSpPr>
          <a:xfrm>
            <a:off x="658349" y="1069224"/>
            <a:ext cx="2531891" cy="202201"/>
            <a:chOff x="707633" y="705314"/>
            <a:chExt cx="2335294" cy="197603"/>
          </a:xfrm>
        </xdr:grpSpPr>
        <xdr:sp macro="" textlink="">
          <xdr:nvSpPr>
            <xdr:cNvPr id="238" name="Rounded Rectangle 33">
              <a:hlinkClick xmlns:r="http://schemas.openxmlformats.org/officeDocument/2006/relationships" r:id="rId7"/>
              <a:extLst>
                <a:ext uri="{FF2B5EF4-FFF2-40B4-BE49-F238E27FC236}">
                  <a16:creationId xmlns:a16="http://schemas.microsoft.com/office/drawing/2014/main" id="{DEAD64EF-4DCA-425B-A5DA-48A3755878A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39" name="Round Same Side Corner Rectangle 212">
              <a:extLst>
                <a:ext uri="{FF2B5EF4-FFF2-40B4-BE49-F238E27FC236}">
                  <a16:creationId xmlns:a16="http://schemas.microsoft.com/office/drawing/2014/main" id="{B8026695-B771-4AD0-9322-F027D473933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94" name="Group 93">
            <a:extLst>
              <a:ext uri="{FF2B5EF4-FFF2-40B4-BE49-F238E27FC236}">
                <a16:creationId xmlns:a16="http://schemas.microsoft.com/office/drawing/2014/main" id="{4044BC8B-1E5C-4CE6-9187-792D82BC0D4B}"/>
              </a:ext>
            </a:extLst>
          </xdr:cNvPr>
          <xdr:cNvGrpSpPr/>
        </xdr:nvGrpSpPr>
        <xdr:grpSpPr>
          <a:xfrm>
            <a:off x="658349" y="1338964"/>
            <a:ext cx="2531891" cy="202201"/>
            <a:chOff x="707633" y="705314"/>
            <a:chExt cx="2335294" cy="197603"/>
          </a:xfrm>
        </xdr:grpSpPr>
        <xdr:sp macro="" textlink="">
          <xdr:nvSpPr>
            <xdr:cNvPr id="236" name="Rounded Rectangle 33">
              <a:hlinkClick xmlns:r="http://schemas.openxmlformats.org/officeDocument/2006/relationships" r:id="rId8"/>
              <a:extLst>
                <a:ext uri="{FF2B5EF4-FFF2-40B4-BE49-F238E27FC236}">
                  <a16:creationId xmlns:a16="http://schemas.microsoft.com/office/drawing/2014/main" id="{E3EF771F-50DF-4428-96F2-CF0BAD21687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37" name="Round Same Side Corner Rectangle 212">
              <a:extLst>
                <a:ext uri="{FF2B5EF4-FFF2-40B4-BE49-F238E27FC236}">
                  <a16:creationId xmlns:a16="http://schemas.microsoft.com/office/drawing/2014/main" id="{7549A4F9-D0A3-40BB-AC7D-952A9F6A3706}"/>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95" name="Group 94">
            <a:extLst>
              <a:ext uri="{FF2B5EF4-FFF2-40B4-BE49-F238E27FC236}">
                <a16:creationId xmlns:a16="http://schemas.microsoft.com/office/drawing/2014/main" id="{6356CCD6-9181-4B2B-8547-5476ADE3AF1E}"/>
              </a:ext>
            </a:extLst>
          </xdr:cNvPr>
          <xdr:cNvGrpSpPr/>
        </xdr:nvGrpSpPr>
        <xdr:grpSpPr>
          <a:xfrm>
            <a:off x="658349" y="1608704"/>
            <a:ext cx="2531891" cy="202201"/>
            <a:chOff x="707633" y="705314"/>
            <a:chExt cx="2335294" cy="197603"/>
          </a:xfrm>
        </xdr:grpSpPr>
        <xdr:sp macro="" textlink="">
          <xdr:nvSpPr>
            <xdr:cNvPr id="234" name="Rounded Rectangle 33">
              <a:hlinkClick xmlns:r="http://schemas.openxmlformats.org/officeDocument/2006/relationships" r:id="rId9"/>
              <a:extLst>
                <a:ext uri="{FF2B5EF4-FFF2-40B4-BE49-F238E27FC236}">
                  <a16:creationId xmlns:a16="http://schemas.microsoft.com/office/drawing/2014/main" id="{F494D36E-97E7-4396-8084-11F4FF08C3D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35" name="Round Same Side Corner Rectangle 212">
              <a:extLst>
                <a:ext uri="{FF2B5EF4-FFF2-40B4-BE49-F238E27FC236}">
                  <a16:creationId xmlns:a16="http://schemas.microsoft.com/office/drawing/2014/main" id="{E3AFA222-B376-4A6F-82F0-9E66AD9F07D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96" name="Group 95">
            <a:extLst>
              <a:ext uri="{FF2B5EF4-FFF2-40B4-BE49-F238E27FC236}">
                <a16:creationId xmlns:a16="http://schemas.microsoft.com/office/drawing/2014/main" id="{59D96A36-BA02-43B4-AF7D-11D7B04D0E49}"/>
              </a:ext>
            </a:extLst>
          </xdr:cNvPr>
          <xdr:cNvGrpSpPr/>
        </xdr:nvGrpSpPr>
        <xdr:grpSpPr>
          <a:xfrm>
            <a:off x="658349" y="1878444"/>
            <a:ext cx="2531891" cy="202201"/>
            <a:chOff x="707633" y="705314"/>
            <a:chExt cx="2335294" cy="197603"/>
          </a:xfrm>
        </xdr:grpSpPr>
        <xdr:sp macro="" textlink="">
          <xdr:nvSpPr>
            <xdr:cNvPr id="232" name="Rounded Rectangle 33">
              <a:hlinkClick xmlns:r="http://schemas.openxmlformats.org/officeDocument/2006/relationships" r:id="rId10"/>
              <a:extLst>
                <a:ext uri="{FF2B5EF4-FFF2-40B4-BE49-F238E27FC236}">
                  <a16:creationId xmlns:a16="http://schemas.microsoft.com/office/drawing/2014/main" id="{D83A8162-A426-4B5B-B5DB-0D7296D2060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33" name="Round Same Side Corner Rectangle 212">
              <a:extLst>
                <a:ext uri="{FF2B5EF4-FFF2-40B4-BE49-F238E27FC236}">
                  <a16:creationId xmlns:a16="http://schemas.microsoft.com/office/drawing/2014/main" id="{96B9075D-635C-4BD3-9774-EB99388C9ED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97" name="Rounded Rectangle 33">
            <a:extLst>
              <a:ext uri="{FF2B5EF4-FFF2-40B4-BE49-F238E27FC236}">
                <a16:creationId xmlns:a16="http://schemas.microsoft.com/office/drawing/2014/main" id="{7D63A1C5-6CA2-4DD9-8FE4-93C1FA7FB098}"/>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98" name="Rounded Rectangle 33">
            <a:extLst>
              <a:ext uri="{FF2B5EF4-FFF2-40B4-BE49-F238E27FC236}">
                <a16:creationId xmlns:a16="http://schemas.microsoft.com/office/drawing/2014/main" id="{3E4EE978-DF65-41D4-B63C-F88EC93BA407}"/>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99" name="Group 98">
            <a:extLst>
              <a:ext uri="{FF2B5EF4-FFF2-40B4-BE49-F238E27FC236}">
                <a16:creationId xmlns:a16="http://schemas.microsoft.com/office/drawing/2014/main" id="{DA4E3287-3A11-4273-9C71-2D5022AA77B5}"/>
              </a:ext>
            </a:extLst>
          </xdr:cNvPr>
          <xdr:cNvGrpSpPr/>
        </xdr:nvGrpSpPr>
        <xdr:grpSpPr>
          <a:xfrm>
            <a:off x="658349" y="2457591"/>
            <a:ext cx="2531891" cy="202201"/>
            <a:chOff x="707633" y="705314"/>
            <a:chExt cx="2335294" cy="197603"/>
          </a:xfrm>
        </xdr:grpSpPr>
        <xdr:sp macro="" textlink="">
          <xdr:nvSpPr>
            <xdr:cNvPr id="163" name="Rounded Rectangle 33">
              <a:hlinkClick xmlns:r="http://schemas.openxmlformats.org/officeDocument/2006/relationships" r:id="rId11"/>
              <a:extLst>
                <a:ext uri="{FF2B5EF4-FFF2-40B4-BE49-F238E27FC236}">
                  <a16:creationId xmlns:a16="http://schemas.microsoft.com/office/drawing/2014/main" id="{2F7FBAE4-66BC-49E8-B6E1-960E3B9873E6}"/>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164" name="Round Same Side Corner Rectangle 212">
              <a:extLst>
                <a:ext uri="{FF2B5EF4-FFF2-40B4-BE49-F238E27FC236}">
                  <a16:creationId xmlns:a16="http://schemas.microsoft.com/office/drawing/2014/main" id="{90D0C645-D42E-40D5-B2F8-3075E922390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0" name="Group 99">
            <a:extLst>
              <a:ext uri="{FF2B5EF4-FFF2-40B4-BE49-F238E27FC236}">
                <a16:creationId xmlns:a16="http://schemas.microsoft.com/office/drawing/2014/main" id="{B5E872B2-9C9B-4BD5-A0C3-37A838CBFB2B}"/>
              </a:ext>
            </a:extLst>
          </xdr:cNvPr>
          <xdr:cNvGrpSpPr/>
        </xdr:nvGrpSpPr>
        <xdr:grpSpPr>
          <a:xfrm>
            <a:off x="658349" y="2727331"/>
            <a:ext cx="2531891" cy="202201"/>
            <a:chOff x="707633" y="705314"/>
            <a:chExt cx="2335294" cy="197603"/>
          </a:xfrm>
        </xdr:grpSpPr>
        <xdr:sp macro="" textlink="">
          <xdr:nvSpPr>
            <xdr:cNvPr id="161" name="Rounded Rectangle 33">
              <a:hlinkClick xmlns:r="http://schemas.openxmlformats.org/officeDocument/2006/relationships" r:id="rId12"/>
              <a:extLst>
                <a:ext uri="{FF2B5EF4-FFF2-40B4-BE49-F238E27FC236}">
                  <a16:creationId xmlns:a16="http://schemas.microsoft.com/office/drawing/2014/main" id="{619F0B6A-59FC-4526-B627-6E926BECA19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162" name="Round Same Side Corner Rectangle 212">
              <a:extLst>
                <a:ext uri="{FF2B5EF4-FFF2-40B4-BE49-F238E27FC236}">
                  <a16:creationId xmlns:a16="http://schemas.microsoft.com/office/drawing/2014/main" id="{2F5F18AF-2196-45ED-B6F0-22D6778E804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01" name="Rounded Rectangle 33">
            <a:extLst>
              <a:ext uri="{FF2B5EF4-FFF2-40B4-BE49-F238E27FC236}">
                <a16:creationId xmlns:a16="http://schemas.microsoft.com/office/drawing/2014/main" id="{5BD0F898-6018-465D-B9D1-08953EBC4525}"/>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02" name="Group 101">
            <a:extLst>
              <a:ext uri="{FF2B5EF4-FFF2-40B4-BE49-F238E27FC236}">
                <a16:creationId xmlns:a16="http://schemas.microsoft.com/office/drawing/2014/main" id="{5A83C792-D64B-4D96-86C7-D2052271F7BD}"/>
              </a:ext>
            </a:extLst>
          </xdr:cNvPr>
          <xdr:cNvGrpSpPr/>
        </xdr:nvGrpSpPr>
        <xdr:grpSpPr>
          <a:xfrm>
            <a:off x="639001" y="4113665"/>
            <a:ext cx="2531891" cy="202201"/>
            <a:chOff x="707633" y="705314"/>
            <a:chExt cx="2335294" cy="197603"/>
          </a:xfrm>
        </xdr:grpSpPr>
        <xdr:sp macro="" textlink="">
          <xdr:nvSpPr>
            <xdr:cNvPr id="159" name="Rounded Rectangle 33">
              <a:hlinkClick xmlns:r="http://schemas.openxmlformats.org/officeDocument/2006/relationships" r:id="rId13"/>
              <a:extLst>
                <a:ext uri="{FF2B5EF4-FFF2-40B4-BE49-F238E27FC236}">
                  <a16:creationId xmlns:a16="http://schemas.microsoft.com/office/drawing/2014/main" id="{FE341968-FA14-4DED-8204-51CF5728A4F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160" name="Round Same Side Corner Rectangle 212">
              <a:extLst>
                <a:ext uri="{FF2B5EF4-FFF2-40B4-BE49-F238E27FC236}">
                  <a16:creationId xmlns:a16="http://schemas.microsoft.com/office/drawing/2014/main" id="{19043B9D-5D9A-46B8-8A23-43006F3D994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03" name="Rounded Rectangle 33">
            <a:extLst>
              <a:ext uri="{FF2B5EF4-FFF2-40B4-BE49-F238E27FC236}">
                <a16:creationId xmlns:a16="http://schemas.microsoft.com/office/drawing/2014/main" id="{78E97002-F78A-4132-AF57-EAC9AC474E6F}"/>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04" name="Group 103">
            <a:extLst>
              <a:ext uri="{FF2B5EF4-FFF2-40B4-BE49-F238E27FC236}">
                <a16:creationId xmlns:a16="http://schemas.microsoft.com/office/drawing/2014/main" id="{A0C2FC43-76B6-432A-A953-96BD8D7D4021}"/>
              </a:ext>
            </a:extLst>
          </xdr:cNvPr>
          <xdr:cNvGrpSpPr/>
        </xdr:nvGrpSpPr>
        <xdr:grpSpPr>
          <a:xfrm>
            <a:off x="634367" y="4643273"/>
            <a:ext cx="2531891" cy="202201"/>
            <a:chOff x="707633" y="705314"/>
            <a:chExt cx="2335294" cy="197603"/>
          </a:xfrm>
        </xdr:grpSpPr>
        <xdr:sp macro="" textlink="">
          <xdr:nvSpPr>
            <xdr:cNvPr id="157" name="Rounded Rectangle 33">
              <a:hlinkClick xmlns:r="http://schemas.openxmlformats.org/officeDocument/2006/relationships" r:id="rId14"/>
              <a:extLst>
                <a:ext uri="{FF2B5EF4-FFF2-40B4-BE49-F238E27FC236}">
                  <a16:creationId xmlns:a16="http://schemas.microsoft.com/office/drawing/2014/main" id="{C08CD136-58E7-4F45-AC48-961F061B1BC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158" name="Round Same Side Corner Rectangle 212">
              <a:extLst>
                <a:ext uri="{FF2B5EF4-FFF2-40B4-BE49-F238E27FC236}">
                  <a16:creationId xmlns:a16="http://schemas.microsoft.com/office/drawing/2014/main" id="{EF7A792A-91A1-43BC-B279-A6A8873F0E8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5" name="Group 104">
            <a:extLst>
              <a:ext uri="{FF2B5EF4-FFF2-40B4-BE49-F238E27FC236}">
                <a16:creationId xmlns:a16="http://schemas.microsoft.com/office/drawing/2014/main" id="{F1FF01A8-E733-49A8-9F53-98E75648E7D7}"/>
              </a:ext>
            </a:extLst>
          </xdr:cNvPr>
          <xdr:cNvGrpSpPr/>
        </xdr:nvGrpSpPr>
        <xdr:grpSpPr>
          <a:xfrm>
            <a:off x="634367" y="4913013"/>
            <a:ext cx="2531891" cy="202201"/>
            <a:chOff x="707633" y="705314"/>
            <a:chExt cx="2335294" cy="197603"/>
          </a:xfrm>
        </xdr:grpSpPr>
        <xdr:sp macro="" textlink="">
          <xdr:nvSpPr>
            <xdr:cNvPr id="155" name="Rounded Rectangle 33">
              <a:hlinkClick xmlns:r="http://schemas.openxmlformats.org/officeDocument/2006/relationships" r:id="rId15"/>
              <a:extLst>
                <a:ext uri="{FF2B5EF4-FFF2-40B4-BE49-F238E27FC236}">
                  <a16:creationId xmlns:a16="http://schemas.microsoft.com/office/drawing/2014/main" id="{77A8B9CC-04F4-47B4-9B4F-2B85CD13863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156" name="Round Same Side Corner Rectangle 212">
              <a:extLst>
                <a:ext uri="{FF2B5EF4-FFF2-40B4-BE49-F238E27FC236}">
                  <a16:creationId xmlns:a16="http://schemas.microsoft.com/office/drawing/2014/main" id="{18E82B26-8298-47AD-9F6F-B280DF09C1E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6" name="Group 105">
            <a:extLst>
              <a:ext uri="{FF2B5EF4-FFF2-40B4-BE49-F238E27FC236}">
                <a16:creationId xmlns:a16="http://schemas.microsoft.com/office/drawing/2014/main" id="{95F7F098-6D7B-4B92-8A63-C0EA1DBB9D21}"/>
              </a:ext>
            </a:extLst>
          </xdr:cNvPr>
          <xdr:cNvGrpSpPr/>
        </xdr:nvGrpSpPr>
        <xdr:grpSpPr>
          <a:xfrm>
            <a:off x="638306" y="5182753"/>
            <a:ext cx="2531891" cy="202201"/>
            <a:chOff x="707633" y="705314"/>
            <a:chExt cx="2335294" cy="197603"/>
          </a:xfrm>
        </xdr:grpSpPr>
        <xdr:sp macro="" textlink="">
          <xdr:nvSpPr>
            <xdr:cNvPr id="153" name="Rounded Rectangle 33">
              <a:hlinkClick xmlns:r="http://schemas.openxmlformats.org/officeDocument/2006/relationships" r:id="rId16"/>
              <a:extLst>
                <a:ext uri="{FF2B5EF4-FFF2-40B4-BE49-F238E27FC236}">
                  <a16:creationId xmlns:a16="http://schemas.microsoft.com/office/drawing/2014/main" id="{D0721A76-BEFA-459D-A06F-1DA8FEC6906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154" name="Round Same Side Corner Rectangle 212">
              <a:extLst>
                <a:ext uri="{FF2B5EF4-FFF2-40B4-BE49-F238E27FC236}">
                  <a16:creationId xmlns:a16="http://schemas.microsoft.com/office/drawing/2014/main" id="{526397CF-6BB3-4646-B09D-49CBE53F1EA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07" name="Group 106">
            <a:extLst>
              <a:ext uri="{FF2B5EF4-FFF2-40B4-BE49-F238E27FC236}">
                <a16:creationId xmlns:a16="http://schemas.microsoft.com/office/drawing/2014/main" id="{07CC1E28-D5A3-40FF-8B99-823F991F2008}"/>
              </a:ext>
            </a:extLst>
          </xdr:cNvPr>
          <xdr:cNvGrpSpPr/>
        </xdr:nvGrpSpPr>
        <xdr:grpSpPr>
          <a:xfrm>
            <a:off x="658349" y="2997071"/>
            <a:ext cx="2531891" cy="202201"/>
            <a:chOff x="707633" y="705314"/>
            <a:chExt cx="2335294" cy="197603"/>
          </a:xfrm>
        </xdr:grpSpPr>
        <xdr:sp macro="" textlink="">
          <xdr:nvSpPr>
            <xdr:cNvPr id="151" name="Rounded Rectangle 33">
              <a:hlinkClick xmlns:r="http://schemas.openxmlformats.org/officeDocument/2006/relationships" r:id="rId17"/>
              <a:extLst>
                <a:ext uri="{FF2B5EF4-FFF2-40B4-BE49-F238E27FC236}">
                  <a16:creationId xmlns:a16="http://schemas.microsoft.com/office/drawing/2014/main" id="{702A7FF1-BC5E-4772-AAEC-59B85E9B194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152" name="Round Same Side Corner Rectangle 212">
              <a:extLst>
                <a:ext uri="{FF2B5EF4-FFF2-40B4-BE49-F238E27FC236}">
                  <a16:creationId xmlns:a16="http://schemas.microsoft.com/office/drawing/2014/main" id="{79287E17-568D-4F39-9ACB-4D0B8C232E2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08" name="Rounded Rectangle 33">
            <a:extLst>
              <a:ext uri="{FF2B5EF4-FFF2-40B4-BE49-F238E27FC236}">
                <a16:creationId xmlns:a16="http://schemas.microsoft.com/office/drawing/2014/main" id="{9E4B9428-8DAA-4EA3-B6F1-85D9E301FBF4}"/>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09" name="Group 108">
            <a:extLst>
              <a:ext uri="{FF2B5EF4-FFF2-40B4-BE49-F238E27FC236}">
                <a16:creationId xmlns:a16="http://schemas.microsoft.com/office/drawing/2014/main" id="{5F08AB18-6D45-4339-80D5-18D1E8C98FA0}"/>
              </a:ext>
            </a:extLst>
          </xdr:cNvPr>
          <xdr:cNvGrpSpPr/>
        </xdr:nvGrpSpPr>
        <xdr:grpSpPr>
          <a:xfrm>
            <a:off x="659464" y="3555368"/>
            <a:ext cx="2531891" cy="202201"/>
            <a:chOff x="707633" y="705314"/>
            <a:chExt cx="2335294" cy="197603"/>
          </a:xfrm>
        </xdr:grpSpPr>
        <xdr:sp macro="" textlink="">
          <xdr:nvSpPr>
            <xdr:cNvPr id="149" name="Rounded Rectangle 33">
              <a:hlinkClick xmlns:r="http://schemas.openxmlformats.org/officeDocument/2006/relationships" r:id="rId18"/>
              <a:extLst>
                <a:ext uri="{FF2B5EF4-FFF2-40B4-BE49-F238E27FC236}">
                  <a16:creationId xmlns:a16="http://schemas.microsoft.com/office/drawing/2014/main" id="{645D8C6C-5FCF-4461-B22C-5FAADBC00B49}"/>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150" name="Round Same Side Corner Rectangle 212">
              <a:extLst>
                <a:ext uri="{FF2B5EF4-FFF2-40B4-BE49-F238E27FC236}">
                  <a16:creationId xmlns:a16="http://schemas.microsoft.com/office/drawing/2014/main" id="{C435E69B-7866-4535-91CA-C3992598803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10" name="Rounded Rectangle 33">
            <a:extLst>
              <a:ext uri="{FF2B5EF4-FFF2-40B4-BE49-F238E27FC236}">
                <a16:creationId xmlns:a16="http://schemas.microsoft.com/office/drawing/2014/main" id="{AC384EDC-37DA-4B57-B081-CFE636AB99F3}"/>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11" name="Group 110">
            <a:extLst>
              <a:ext uri="{FF2B5EF4-FFF2-40B4-BE49-F238E27FC236}">
                <a16:creationId xmlns:a16="http://schemas.microsoft.com/office/drawing/2014/main" id="{93B8B4F4-22B3-4965-9ED2-F6C9A883A683}"/>
              </a:ext>
            </a:extLst>
          </xdr:cNvPr>
          <xdr:cNvGrpSpPr/>
        </xdr:nvGrpSpPr>
        <xdr:grpSpPr>
          <a:xfrm>
            <a:off x="634367" y="5743319"/>
            <a:ext cx="2531891" cy="202201"/>
            <a:chOff x="707633" y="705314"/>
            <a:chExt cx="2335294" cy="197603"/>
          </a:xfrm>
        </xdr:grpSpPr>
        <xdr:sp macro="" textlink="">
          <xdr:nvSpPr>
            <xdr:cNvPr id="147" name="Rounded Rectangle 33">
              <a:hlinkClick xmlns:r="http://schemas.openxmlformats.org/officeDocument/2006/relationships" r:id="rId19"/>
              <a:extLst>
                <a:ext uri="{FF2B5EF4-FFF2-40B4-BE49-F238E27FC236}">
                  <a16:creationId xmlns:a16="http://schemas.microsoft.com/office/drawing/2014/main" id="{473A8455-3C02-498C-9993-4C2E85B0D22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148" name="Round Same Side Corner Rectangle 212">
              <a:extLst>
                <a:ext uri="{FF2B5EF4-FFF2-40B4-BE49-F238E27FC236}">
                  <a16:creationId xmlns:a16="http://schemas.microsoft.com/office/drawing/2014/main" id="{F6DA12BA-FBD4-4252-A0C0-03E4720D971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2" name="Group 111">
            <a:extLst>
              <a:ext uri="{FF2B5EF4-FFF2-40B4-BE49-F238E27FC236}">
                <a16:creationId xmlns:a16="http://schemas.microsoft.com/office/drawing/2014/main" id="{D7DE63FD-3CE1-4374-A066-61315F4FA8AE}"/>
              </a:ext>
            </a:extLst>
          </xdr:cNvPr>
          <xdr:cNvGrpSpPr/>
        </xdr:nvGrpSpPr>
        <xdr:grpSpPr>
          <a:xfrm>
            <a:off x="634367" y="6013059"/>
            <a:ext cx="2531891" cy="202201"/>
            <a:chOff x="707633" y="705314"/>
            <a:chExt cx="2335294" cy="197603"/>
          </a:xfrm>
        </xdr:grpSpPr>
        <xdr:sp macro="" textlink="">
          <xdr:nvSpPr>
            <xdr:cNvPr id="145" name="Rounded Rectangle 33">
              <a:hlinkClick xmlns:r="http://schemas.openxmlformats.org/officeDocument/2006/relationships" r:id="rId20"/>
              <a:extLst>
                <a:ext uri="{FF2B5EF4-FFF2-40B4-BE49-F238E27FC236}">
                  <a16:creationId xmlns:a16="http://schemas.microsoft.com/office/drawing/2014/main" id="{128D7615-37C8-4D64-A5FA-08E69E49583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146" name="Round Same Side Corner Rectangle 212">
              <a:extLst>
                <a:ext uri="{FF2B5EF4-FFF2-40B4-BE49-F238E27FC236}">
                  <a16:creationId xmlns:a16="http://schemas.microsoft.com/office/drawing/2014/main" id="{3D71A467-02F7-482F-91F2-64C035F595D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3" name="Group 112">
            <a:extLst>
              <a:ext uri="{FF2B5EF4-FFF2-40B4-BE49-F238E27FC236}">
                <a16:creationId xmlns:a16="http://schemas.microsoft.com/office/drawing/2014/main" id="{713875B7-42D4-4254-8062-D13CF9E4FE0E}"/>
              </a:ext>
            </a:extLst>
          </xdr:cNvPr>
          <xdr:cNvGrpSpPr/>
        </xdr:nvGrpSpPr>
        <xdr:grpSpPr>
          <a:xfrm>
            <a:off x="634367" y="6282799"/>
            <a:ext cx="2531891" cy="202201"/>
            <a:chOff x="707633" y="705314"/>
            <a:chExt cx="2335294" cy="197603"/>
          </a:xfrm>
        </xdr:grpSpPr>
        <xdr:sp macro="" textlink="">
          <xdr:nvSpPr>
            <xdr:cNvPr id="143" name="Rounded Rectangle 33">
              <a:hlinkClick xmlns:r="http://schemas.openxmlformats.org/officeDocument/2006/relationships" r:id="rId21"/>
              <a:extLst>
                <a:ext uri="{FF2B5EF4-FFF2-40B4-BE49-F238E27FC236}">
                  <a16:creationId xmlns:a16="http://schemas.microsoft.com/office/drawing/2014/main" id="{B67321A7-535E-45D7-9A6F-78C8E37F0F7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144" name="Round Same Side Corner Rectangle 212">
              <a:extLst>
                <a:ext uri="{FF2B5EF4-FFF2-40B4-BE49-F238E27FC236}">
                  <a16:creationId xmlns:a16="http://schemas.microsoft.com/office/drawing/2014/main" id="{EB9A2232-B9FA-4935-97CC-C073640C28A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4" name="Group 113">
            <a:extLst>
              <a:ext uri="{FF2B5EF4-FFF2-40B4-BE49-F238E27FC236}">
                <a16:creationId xmlns:a16="http://schemas.microsoft.com/office/drawing/2014/main" id="{7A687A02-3441-4A3A-A594-69702274E000}"/>
              </a:ext>
            </a:extLst>
          </xdr:cNvPr>
          <xdr:cNvGrpSpPr/>
        </xdr:nvGrpSpPr>
        <xdr:grpSpPr>
          <a:xfrm>
            <a:off x="634367" y="6552539"/>
            <a:ext cx="2531891" cy="202201"/>
            <a:chOff x="707633" y="705314"/>
            <a:chExt cx="2335294" cy="197603"/>
          </a:xfrm>
        </xdr:grpSpPr>
        <xdr:sp macro="" textlink="">
          <xdr:nvSpPr>
            <xdr:cNvPr id="141" name="Rounded Rectangle 33">
              <a:hlinkClick xmlns:r="http://schemas.openxmlformats.org/officeDocument/2006/relationships" r:id="rId22"/>
              <a:extLst>
                <a:ext uri="{FF2B5EF4-FFF2-40B4-BE49-F238E27FC236}">
                  <a16:creationId xmlns:a16="http://schemas.microsoft.com/office/drawing/2014/main" id="{92F5C868-6A10-4A5B-8BAA-8CA0795D813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142" name="Round Same Side Corner Rectangle 212">
              <a:extLst>
                <a:ext uri="{FF2B5EF4-FFF2-40B4-BE49-F238E27FC236}">
                  <a16:creationId xmlns:a16="http://schemas.microsoft.com/office/drawing/2014/main" id="{2B0ED901-3303-4D3D-971A-1755AC1FF67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5" name="Group 114">
            <a:extLst>
              <a:ext uri="{FF2B5EF4-FFF2-40B4-BE49-F238E27FC236}">
                <a16:creationId xmlns:a16="http://schemas.microsoft.com/office/drawing/2014/main" id="{C147C29B-069A-4251-B66E-3BE9C6367E83}"/>
              </a:ext>
            </a:extLst>
          </xdr:cNvPr>
          <xdr:cNvGrpSpPr/>
        </xdr:nvGrpSpPr>
        <xdr:grpSpPr>
          <a:xfrm>
            <a:off x="634367" y="6822279"/>
            <a:ext cx="2531891" cy="202201"/>
            <a:chOff x="707633" y="705314"/>
            <a:chExt cx="2335294" cy="197603"/>
          </a:xfrm>
        </xdr:grpSpPr>
        <xdr:sp macro="" textlink="">
          <xdr:nvSpPr>
            <xdr:cNvPr id="139" name="Rounded Rectangle 33">
              <a:hlinkClick xmlns:r="http://schemas.openxmlformats.org/officeDocument/2006/relationships" r:id="rId23"/>
              <a:extLst>
                <a:ext uri="{FF2B5EF4-FFF2-40B4-BE49-F238E27FC236}">
                  <a16:creationId xmlns:a16="http://schemas.microsoft.com/office/drawing/2014/main" id="{4228E608-D8F1-468A-AE07-05361CE2E0D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140" name="Round Same Side Corner Rectangle 212">
              <a:extLst>
                <a:ext uri="{FF2B5EF4-FFF2-40B4-BE49-F238E27FC236}">
                  <a16:creationId xmlns:a16="http://schemas.microsoft.com/office/drawing/2014/main" id="{5328DACA-79F0-4806-AF32-B738E689ABE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16" name="Rounded Rectangle 33">
            <a:extLst>
              <a:ext uri="{FF2B5EF4-FFF2-40B4-BE49-F238E27FC236}">
                <a16:creationId xmlns:a16="http://schemas.microsoft.com/office/drawing/2014/main" id="{0CF4DD50-78AC-4325-A37E-CD590C1591F6}"/>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17" name="Group 116">
            <a:extLst>
              <a:ext uri="{FF2B5EF4-FFF2-40B4-BE49-F238E27FC236}">
                <a16:creationId xmlns:a16="http://schemas.microsoft.com/office/drawing/2014/main" id="{F9844283-D9B0-45E8-9796-A52F5BD0A80B}"/>
              </a:ext>
            </a:extLst>
          </xdr:cNvPr>
          <xdr:cNvGrpSpPr/>
        </xdr:nvGrpSpPr>
        <xdr:grpSpPr>
          <a:xfrm>
            <a:off x="642225" y="7381865"/>
            <a:ext cx="2531891" cy="202201"/>
            <a:chOff x="707633" y="705314"/>
            <a:chExt cx="2335294" cy="197603"/>
          </a:xfrm>
        </xdr:grpSpPr>
        <xdr:sp macro="" textlink="">
          <xdr:nvSpPr>
            <xdr:cNvPr id="137" name="Rounded Rectangle 33">
              <a:hlinkClick xmlns:r="http://schemas.openxmlformats.org/officeDocument/2006/relationships" r:id="rId24"/>
              <a:extLst>
                <a:ext uri="{FF2B5EF4-FFF2-40B4-BE49-F238E27FC236}">
                  <a16:creationId xmlns:a16="http://schemas.microsoft.com/office/drawing/2014/main" id="{EA6A9515-8403-4560-AC76-EE4FD91AA23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138" name="Round Same Side Corner Rectangle 212">
              <a:extLst>
                <a:ext uri="{FF2B5EF4-FFF2-40B4-BE49-F238E27FC236}">
                  <a16:creationId xmlns:a16="http://schemas.microsoft.com/office/drawing/2014/main" id="{513671A4-1C53-4969-AC0E-5052EFA03F93}"/>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8" name="Group 117">
            <a:extLst>
              <a:ext uri="{FF2B5EF4-FFF2-40B4-BE49-F238E27FC236}">
                <a16:creationId xmlns:a16="http://schemas.microsoft.com/office/drawing/2014/main" id="{244AC208-909B-44CC-9790-5AC15524494A}"/>
              </a:ext>
            </a:extLst>
          </xdr:cNvPr>
          <xdr:cNvGrpSpPr/>
        </xdr:nvGrpSpPr>
        <xdr:grpSpPr>
          <a:xfrm>
            <a:off x="642225" y="7651605"/>
            <a:ext cx="2531891" cy="202201"/>
            <a:chOff x="707633" y="705314"/>
            <a:chExt cx="2335294" cy="197603"/>
          </a:xfrm>
        </xdr:grpSpPr>
        <xdr:sp macro="" textlink="">
          <xdr:nvSpPr>
            <xdr:cNvPr id="135" name="Rounded Rectangle 33">
              <a:hlinkClick xmlns:r="http://schemas.openxmlformats.org/officeDocument/2006/relationships" r:id="rId25"/>
              <a:extLst>
                <a:ext uri="{FF2B5EF4-FFF2-40B4-BE49-F238E27FC236}">
                  <a16:creationId xmlns:a16="http://schemas.microsoft.com/office/drawing/2014/main" id="{F34028DD-FCD0-4509-898F-FC9DCE39552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136" name="Round Same Side Corner Rectangle 212">
              <a:extLst>
                <a:ext uri="{FF2B5EF4-FFF2-40B4-BE49-F238E27FC236}">
                  <a16:creationId xmlns:a16="http://schemas.microsoft.com/office/drawing/2014/main" id="{558145FC-4EE3-4B9F-8FDC-4BD65DCFDD9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19" name="Group 118">
            <a:extLst>
              <a:ext uri="{FF2B5EF4-FFF2-40B4-BE49-F238E27FC236}">
                <a16:creationId xmlns:a16="http://schemas.microsoft.com/office/drawing/2014/main" id="{A85966CD-5863-4DC4-BC8F-96DEB9332F98}"/>
              </a:ext>
            </a:extLst>
          </xdr:cNvPr>
          <xdr:cNvGrpSpPr/>
        </xdr:nvGrpSpPr>
        <xdr:grpSpPr>
          <a:xfrm>
            <a:off x="634367" y="7921345"/>
            <a:ext cx="2531891" cy="202201"/>
            <a:chOff x="707633" y="705314"/>
            <a:chExt cx="2335294" cy="197603"/>
          </a:xfrm>
        </xdr:grpSpPr>
        <xdr:sp macro="" textlink="">
          <xdr:nvSpPr>
            <xdr:cNvPr id="133" name="Rounded Rectangle 33">
              <a:hlinkClick xmlns:r="http://schemas.openxmlformats.org/officeDocument/2006/relationships" r:id="rId26"/>
              <a:extLst>
                <a:ext uri="{FF2B5EF4-FFF2-40B4-BE49-F238E27FC236}">
                  <a16:creationId xmlns:a16="http://schemas.microsoft.com/office/drawing/2014/main" id="{2FC31CAD-1D5E-4C56-83A5-1924F072EF57}"/>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134" name="Round Same Side Corner Rectangle 212">
              <a:extLst>
                <a:ext uri="{FF2B5EF4-FFF2-40B4-BE49-F238E27FC236}">
                  <a16:creationId xmlns:a16="http://schemas.microsoft.com/office/drawing/2014/main" id="{36B40F7D-6A61-4D77-B605-189FC3411F9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20" name="Rounded Rectangle 33">
            <a:extLst>
              <a:ext uri="{FF2B5EF4-FFF2-40B4-BE49-F238E27FC236}">
                <a16:creationId xmlns:a16="http://schemas.microsoft.com/office/drawing/2014/main" id="{1B857566-FC18-49E7-90BB-C4248B180AAD}"/>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21" name="Group 120">
            <a:extLst>
              <a:ext uri="{FF2B5EF4-FFF2-40B4-BE49-F238E27FC236}">
                <a16:creationId xmlns:a16="http://schemas.microsoft.com/office/drawing/2014/main" id="{15AD3B01-3970-4C29-A852-5BFA8DC5CF58}"/>
              </a:ext>
            </a:extLst>
          </xdr:cNvPr>
          <xdr:cNvGrpSpPr/>
        </xdr:nvGrpSpPr>
        <xdr:grpSpPr>
          <a:xfrm>
            <a:off x="634367" y="8500492"/>
            <a:ext cx="2531891" cy="202201"/>
            <a:chOff x="707633" y="705314"/>
            <a:chExt cx="2335294" cy="197603"/>
          </a:xfrm>
        </xdr:grpSpPr>
        <xdr:sp macro="" textlink="">
          <xdr:nvSpPr>
            <xdr:cNvPr id="131" name="Rounded Rectangle 33">
              <a:hlinkClick xmlns:r="http://schemas.openxmlformats.org/officeDocument/2006/relationships" r:id="rId27"/>
              <a:extLst>
                <a:ext uri="{FF2B5EF4-FFF2-40B4-BE49-F238E27FC236}">
                  <a16:creationId xmlns:a16="http://schemas.microsoft.com/office/drawing/2014/main" id="{76E32D09-2AC3-4EC7-AAA3-8AA49FA80B9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132" name="Round Same Side Corner Rectangle 212">
              <a:extLst>
                <a:ext uri="{FF2B5EF4-FFF2-40B4-BE49-F238E27FC236}">
                  <a16:creationId xmlns:a16="http://schemas.microsoft.com/office/drawing/2014/main" id="{14CF6459-A874-4B83-B0FA-90A7FF32ED6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22" name="Group 121">
            <a:extLst>
              <a:ext uri="{FF2B5EF4-FFF2-40B4-BE49-F238E27FC236}">
                <a16:creationId xmlns:a16="http://schemas.microsoft.com/office/drawing/2014/main" id="{AB91EEBA-1F48-4555-B326-3811F1BA5EE0}"/>
              </a:ext>
            </a:extLst>
          </xdr:cNvPr>
          <xdr:cNvGrpSpPr/>
        </xdr:nvGrpSpPr>
        <xdr:grpSpPr>
          <a:xfrm>
            <a:off x="634367" y="8770227"/>
            <a:ext cx="2531891" cy="202201"/>
            <a:chOff x="707633" y="705314"/>
            <a:chExt cx="2335294" cy="197603"/>
          </a:xfrm>
        </xdr:grpSpPr>
        <xdr:sp macro="" textlink="">
          <xdr:nvSpPr>
            <xdr:cNvPr id="129" name="Rounded Rectangle 33">
              <a:hlinkClick xmlns:r="http://schemas.openxmlformats.org/officeDocument/2006/relationships" r:id="rId28"/>
              <a:extLst>
                <a:ext uri="{FF2B5EF4-FFF2-40B4-BE49-F238E27FC236}">
                  <a16:creationId xmlns:a16="http://schemas.microsoft.com/office/drawing/2014/main" id="{44966DE7-F72A-4978-B836-2130C14AF47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130" name="Round Same Side Corner Rectangle 212">
              <a:extLst>
                <a:ext uri="{FF2B5EF4-FFF2-40B4-BE49-F238E27FC236}">
                  <a16:creationId xmlns:a16="http://schemas.microsoft.com/office/drawing/2014/main" id="{7EEE5FF6-EF0C-4B7E-9182-451A74454C1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23" name="Group 122">
            <a:extLst>
              <a:ext uri="{FF2B5EF4-FFF2-40B4-BE49-F238E27FC236}">
                <a16:creationId xmlns:a16="http://schemas.microsoft.com/office/drawing/2014/main" id="{F8406099-A9DC-4B1A-AFBF-87CDC0D46FDD}"/>
              </a:ext>
            </a:extLst>
          </xdr:cNvPr>
          <xdr:cNvGrpSpPr/>
        </xdr:nvGrpSpPr>
        <xdr:grpSpPr>
          <a:xfrm>
            <a:off x="658349" y="237995"/>
            <a:ext cx="2531891" cy="202201"/>
            <a:chOff x="707633" y="705314"/>
            <a:chExt cx="2335294" cy="197603"/>
          </a:xfrm>
        </xdr:grpSpPr>
        <xdr:sp macro="" textlink="">
          <xdr:nvSpPr>
            <xdr:cNvPr id="127" name="Rounded Rectangle 33">
              <a:hlinkClick xmlns:r="http://schemas.openxmlformats.org/officeDocument/2006/relationships" r:id="rId29"/>
              <a:extLst>
                <a:ext uri="{FF2B5EF4-FFF2-40B4-BE49-F238E27FC236}">
                  <a16:creationId xmlns:a16="http://schemas.microsoft.com/office/drawing/2014/main" id="{290FF590-AB94-4DBB-BBFE-75E416CE3EC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128" name="Round Same Side Corner Rectangle 212">
              <a:extLst>
                <a:ext uri="{FF2B5EF4-FFF2-40B4-BE49-F238E27FC236}">
                  <a16:creationId xmlns:a16="http://schemas.microsoft.com/office/drawing/2014/main" id="{6D8FA120-8EDA-4211-87B3-75A85093245E}"/>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24" name="Group 123">
            <a:extLst>
              <a:ext uri="{FF2B5EF4-FFF2-40B4-BE49-F238E27FC236}">
                <a16:creationId xmlns:a16="http://schemas.microsoft.com/office/drawing/2014/main" id="{135562E8-2B7F-4D6A-A9DE-DEA8ADE42FEB}"/>
              </a:ext>
            </a:extLst>
          </xdr:cNvPr>
          <xdr:cNvGrpSpPr/>
        </xdr:nvGrpSpPr>
        <xdr:grpSpPr>
          <a:xfrm>
            <a:off x="658349" y="507735"/>
            <a:ext cx="2531891" cy="202201"/>
            <a:chOff x="707633" y="705314"/>
            <a:chExt cx="2335294" cy="197603"/>
          </a:xfrm>
        </xdr:grpSpPr>
        <xdr:sp macro="" textlink="">
          <xdr:nvSpPr>
            <xdr:cNvPr id="125" name="Rounded Rectangle 33">
              <a:hlinkClick xmlns:r="http://schemas.openxmlformats.org/officeDocument/2006/relationships" r:id="rId30"/>
              <a:extLst>
                <a:ext uri="{FF2B5EF4-FFF2-40B4-BE49-F238E27FC236}">
                  <a16:creationId xmlns:a16="http://schemas.microsoft.com/office/drawing/2014/main" id="{0FC6C85C-1347-4470-B35A-0C0E52640C3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26" name="Round Same Side Corner Rectangle 212">
              <a:extLst>
                <a:ext uri="{FF2B5EF4-FFF2-40B4-BE49-F238E27FC236}">
                  <a16:creationId xmlns:a16="http://schemas.microsoft.com/office/drawing/2014/main" id="{F18EF4E0-99A2-42B0-8E34-CEFA75B6CA15}"/>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twoCellAnchor editAs="oneCell">
    <xdr:from>
      <xdr:col>15</xdr:col>
      <xdr:colOff>416105</xdr:colOff>
      <xdr:row>13</xdr:row>
      <xdr:rowOff>17417</xdr:rowOff>
    </xdr:from>
    <xdr:to>
      <xdr:col>28</xdr:col>
      <xdr:colOff>633549</xdr:colOff>
      <xdr:row>45</xdr:row>
      <xdr:rowOff>142577</xdr:rowOff>
    </xdr:to>
    <xdr:pic>
      <xdr:nvPicPr>
        <xdr:cNvPr id="2" name="Picture 1">
          <a:extLst>
            <a:ext uri="{FF2B5EF4-FFF2-40B4-BE49-F238E27FC236}">
              <a16:creationId xmlns:a16="http://schemas.microsoft.com/office/drawing/2014/main" id="{AC6DBAA8-1841-4540-8AED-4D76D8231957}"/>
            </a:ext>
          </a:extLst>
        </xdr:cNvPr>
        <xdr:cNvPicPr>
          <a:picLocks noChangeAspect="1"/>
        </xdr:cNvPicPr>
      </xdr:nvPicPr>
      <xdr:blipFill>
        <a:blip xmlns:r="http://schemas.openxmlformats.org/officeDocument/2006/relationships" r:embed="rId31"/>
        <a:stretch>
          <a:fillRect/>
        </a:stretch>
      </xdr:blipFill>
      <xdr:spPr>
        <a:xfrm>
          <a:off x="15383962" y="2412274"/>
          <a:ext cx="8700681" cy="59533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2714445</xdr:colOff>
      <xdr:row>4</xdr:row>
      <xdr:rowOff>31088</xdr:rowOff>
    </xdr:from>
    <xdr:to>
      <xdr:col>7</xdr:col>
      <xdr:colOff>290041</xdr:colOff>
      <xdr:row>6</xdr:row>
      <xdr:rowOff>140185</xdr:rowOff>
    </xdr:to>
    <xdr:pic>
      <xdr:nvPicPr>
        <xdr:cNvPr id="12" name="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08879" y="206549"/>
          <a:ext cx="545859" cy="532675"/>
        </a:xfrm>
        <a:prstGeom prst="rect">
          <a:avLst/>
        </a:prstGeom>
      </xdr:spPr>
    </xdr:pic>
    <xdr:clientData/>
  </xdr:twoCellAnchor>
  <xdr:twoCellAnchor editAs="oneCell">
    <xdr:from>
      <xdr:col>7</xdr:col>
      <xdr:colOff>344983</xdr:colOff>
      <xdr:row>4</xdr:row>
      <xdr:rowOff>19840</xdr:rowOff>
    </xdr:from>
    <xdr:to>
      <xdr:col>7</xdr:col>
      <xdr:colOff>898953</xdr:colOff>
      <xdr:row>6</xdr:row>
      <xdr:rowOff>136557</xdr:rowOff>
    </xdr:to>
    <xdr:pic>
      <xdr:nvPicPr>
        <xdr:cNvPr id="13" name="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12220" y="195301"/>
          <a:ext cx="546350" cy="540295"/>
        </a:xfrm>
        <a:prstGeom prst="rect">
          <a:avLst/>
        </a:prstGeom>
      </xdr:spPr>
    </xdr:pic>
    <xdr:clientData/>
  </xdr:twoCellAnchor>
  <xdr:twoCellAnchor editAs="oneCell">
    <xdr:from>
      <xdr:col>7</xdr:col>
      <xdr:colOff>929376</xdr:colOff>
      <xdr:row>4</xdr:row>
      <xdr:rowOff>11469</xdr:rowOff>
    </xdr:from>
    <xdr:to>
      <xdr:col>8</xdr:col>
      <xdr:colOff>228586</xdr:colOff>
      <xdr:row>6</xdr:row>
      <xdr:rowOff>137209</xdr:rowOff>
    </xdr:to>
    <xdr:pic>
      <xdr:nvPicPr>
        <xdr:cNvPr id="2"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93271" y="191943"/>
          <a:ext cx="533650" cy="547380"/>
        </a:xfrm>
        <a:prstGeom prst="rect">
          <a:avLst/>
        </a:prstGeom>
      </xdr:spPr>
    </xdr:pic>
    <xdr:clientData/>
  </xdr:twoCellAnchor>
  <xdr:twoCellAnchor editAs="oneCell">
    <xdr:from>
      <xdr:col>8</xdr:col>
      <xdr:colOff>305629</xdr:colOff>
      <xdr:row>4</xdr:row>
      <xdr:rowOff>27359</xdr:rowOff>
    </xdr:from>
    <xdr:to>
      <xdr:col>8</xdr:col>
      <xdr:colOff>861172</xdr:colOff>
      <xdr:row>6</xdr:row>
      <xdr:rowOff>138494</xdr:rowOff>
    </xdr:to>
    <xdr:pic>
      <xdr:nvPicPr>
        <xdr:cNvPr id="4" name="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99418" y="207833"/>
          <a:ext cx="536493" cy="547380"/>
        </a:xfrm>
        <a:prstGeom prst="rect">
          <a:avLst/>
        </a:prstGeom>
      </xdr:spPr>
    </xdr:pic>
    <xdr:clientData/>
  </xdr:twoCellAnchor>
  <xdr:twoCellAnchor editAs="oneCell">
    <xdr:from>
      <xdr:col>8</xdr:col>
      <xdr:colOff>909323</xdr:colOff>
      <xdr:row>4</xdr:row>
      <xdr:rowOff>12368</xdr:rowOff>
    </xdr:from>
    <xdr:to>
      <xdr:col>9</xdr:col>
      <xdr:colOff>215518</xdr:colOff>
      <xdr:row>6</xdr:row>
      <xdr:rowOff>116518</xdr:rowOff>
    </xdr:to>
    <xdr:pic>
      <xdr:nvPicPr>
        <xdr:cNvPr id="5" name="Picture 16">
          <a:extLst>
            <a:ext uri="{FF2B5EF4-FFF2-40B4-BE49-F238E27FC236}">
              <a16:creationId xmlns:a16="http://schemas.microsoft.com/office/drawing/2014/main" id="{00000000-0008-0000-0800-000011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7862" t="12001" r="2812" b="4892"/>
        <a:stretch/>
      </xdr:blipFill>
      <xdr:spPr bwMode="auto">
        <a:xfrm>
          <a:off x="8703112" y="192842"/>
          <a:ext cx="548890" cy="53849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50800</xdr:colOff>
      <xdr:row>0</xdr:row>
      <xdr:rowOff>88900</xdr:rowOff>
    </xdr:from>
    <xdr:to>
      <xdr:col>4</xdr:col>
      <xdr:colOff>443898</xdr:colOff>
      <xdr:row>3</xdr:row>
      <xdr:rowOff>101872</xdr:rowOff>
    </xdr:to>
    <xdr:pic>
      <xdr:nvPicPr>
        <xdr:cNvPr id="159" name="Picture 83">
          <a:hlinkClick xmlns:r="http://schemas.openxmlformats.org/officeDocument/2006/relationships" r:id="rId6"/>
          <a:extLst>
            <a:ext uri="{FF2B5EF4-FFF2-40B4-BE49-F238E27FC236}">
              <a16:creationId xmlns:a16="http://schemas.microsoft.com/office/drawing/2014/main" id="{3A206620-B4EE-4150-9561-47FFADD955FF}"/>
            </a:ext>
          </a:extLst>
        </xdr:cNvPr>
        <xdr:cNvPicPr>
          <a:picLocks noChangeAspect="1"/>
        </xdr:cNvPicPr>
      </xdr:nvPicPr>
      <xdr:blipFill>
        <a:blip xmlns:r="http://schemas.openxmlformats.org/officeDocument/2006/relationships" r:embed="rId7"/>
        <a:stretch>
          <a:fillRect/>
        </a:stretch>
      </xdr:blipFill>
      <xdr:spPr>
        <a:xfrm>
          <a:off x="165100" y="88900"/>
          <a:ext cx="2437163" cy="528592"/>
        </a:xfrm>
        <a:prstGeom prst="rect">
          <a:avLst/>
        </a:prstGeom>
      </xdr:spPr>
    </xdr:pic>
    <xdr:clientData/>
  </xdr:twoCellAnchor>
  <xdr:twoCellAnchor>
    <xdr:from>
      <xdr:col>13</xdr:col>
      <xdr:colOff>292100</xdr:colOff>
      <xdr:row>1</xdr:row>
      <xdr:rowOff>175260</xdr:rowOff>
    </xdr:from>
    <xdr:to>
      <xdr:col>16</xdr:col>
      <xdr:colOff>656312</xdr:colOff>
      <xdr:row>3</xdr:row>
      <xdr:rowOff>34499</xdr:rowOff>
    </xdr:to>
    <xdr:sp macro="" textlink="">
      <xdr:nvSpPr>
        <xdr:cNvPr id="163" name="Rounded Rectangle 14">
          <a:hlinkClick xmlns:r="http://schemas.openxmlformats.org/officeDocument/2006/relationships" r:id="rId8"/>
          <a:extLst>
            <a:ext uri="{FF2B5EF4-FFF2-40B4-BE49-F238E27FC236}">
              <a16:creationId xmlns:a16="http://schemas.microsoft.com/office/drawing/2014/main" id="{D62C2A39-8977-4F08-B5A5-168AA31219B7}"/>
            </a:ext>
          </a:extLst>
        </xdr:cNvPr>
        <xdr:cNvSpPr/>
      </xdr:nvSpPr>
      <xdr:spPr bwMode="auto">
        <a:xfrm>
          <a:off x="15494000" y="353060"/>
          <a:ext cx="2345412" cy="214839"/>
        </a:xfrm>
        <a:prstGeom prst="roundRect">
          <a:avLst>
            <a:gd name="adj" fmla="val 9962"/>
          </a:avLst>
        </a:prstGeom>
        <a:solidFill>
          <a:srgbClr val="004650"/>
        </a:solidFill>
        <a:ln w="9525">
          <a:noFill/>
          <a:round/>
          <a:headEnd/>
          <a:tailEnd/>
        </a:ln>
      </xdr:spPr>
      <xdr:txBody>
        <a:bodyPr vert="horz" wrap="square" lIns="121719" tIns="60860" rIns="121719" bIns="60860" numCol="1" rtlCol="0" anchor="ctr"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2847" rtl="0" eaLnBrk="1" fontAlgn="auto" latinLnBrk="0" hangingPunct="1">
            <a:lnSpc>
              <a:spcPct val="100000"/>
            </a:lnSpc>
            <a:spcBef>
              <a:spcPts val="0"/>
            </a:spcBef>
            <a:spcAft>
              <a:spcPts val="0"/>
            </a:spcAft>
            <a:buClrTx/>
            <a:buSzTx/>
            <a:buFontTx/>
            <a:buNone/>
            <a:tabLst/>
            <a:defRPr/>
          </a:pPr>
          <a:r>
            <a:rPr kumimoji="0" lang="en-US" sz="1100" b="1" i="0" u="none" strike="noStrike" kern="1200" cap="none" spc="0" normalizeH="0" baseline="0" noProof="0">
              <a:ln>
                <a:noFill/>
              </a:ln>
              <a:solidFill>
                <a:prstClr val="white"/>
              </a:solidFill>
              <a:effectLst/>
              <a:uLnTx/>
              <a:uFillTx/>
              <a:latin typeface="Arial" panose="020B0604020202020204" pitchFamily="34" charset="0"/>
              <a:ea typeface="Helvetica Neue"/>
              <a:cs typeface="Arial" panose="020B0604020202020204" pitchFamily="34" charset="0"/>
              <a:sym typeface="Century Gothic"/>
            </a:rPr>
            <a:t>2022 Sustainability Report </a:t>
          </a:r>
        </a:p>
      </xdr:txBody>
    </xdr:sp>
    <xdr:clientData/>
  </xdr:twoCellAnchor>
  <xdr:twoCellAnchor>
    <xdr:from>
      <xdr:col>0</xdr:col>
      <xdr:colOff>101600</xdr:colOff>
      <xdr:row>8</xdr:row>
      <xdr:rowOff>12700</xdr:rowOff>
    </xdr:from>
    <xdr:to>
      <xdr:col>5</xdr:col>
      <xdr:colOff>258898</xdr:colOff>
      <xdr:row>58</xdr:row>
      <xdr:rowOff>11974</xdr:rowOff>
    </xdr:to>
    <xdr:grpSp>
      <xdr:nvGrpSpPr>
        <xdr:cNvPr id="164" name="Group 163">
          <a:extLst>
            <a:ext uri="{FF2B5EF4-FFF2-40B4-BE49-F238E27FC236}">
              <a16:creationId xmlns:a16="http://schemas.microsoft.com/office/drawing/2014/main" id="{EFF7E84A-7EAC-4E50-9D82-F94B9B0BB2D6}"/>
            </a:ext>
          </a:extLst>
        </xdr:cNvPr>
        <xdr:cNvGrpSpPr/>
      </xdr:nvGrpSpPr>
      <xdr:grpSpPr>
        <a:xfrm>
          <a:off x="99060" y="1506583"/>
          <a:ext cx="3173911" cy="9219474"/>
          <a:chOff x="478366" y="237995"/>
          <a:chExt cx="2951083" cy="8734433"/>
        </a:xfrm>
      </xdr:grpSpPr>
      <xdr:grpSp>
        <xdr:nvGrpSpPr>
          <xdr:cNvPr id="165" name="Group 164">
            <a:extLst>
              <a:ext uri="{FF2B5EF4-FFF2-40B4-BE49-F238E27FC236}">
                <a16:creationId xmlns:a16="http://schemas.microsoft.com/office/drawing/2014/main" id="{6FB912DD-B390-4B06-A0AF-4D057E8A0299}"/>
              </a:ext>
            </a:extLst>
          </xdr:cNvPr>
          <xdr:cNvGrpSpPr/>
        </xdr:nvGrpSpPr>
        <xdr:grpSpPr>
          <a:xfrm>
            <a:off x="658349" y="1069224"/>
            <a:ext cx="2531891" cy="202201"/>
            <a:chOff x="707633" y="705314"/>
            <a:chExt cx="2335294" cy="197603"/>
          </a:xfrm>
        </xdr:grpSpPr>
        <xdr:sp macro="" textlink="">
          <xdr:nvSpPr>
            <xdr:cNvPr id="246" name="Rounded Rectangle 33">
              <a:hlinkClick xmlns:r="http://schemas.openxmlformats.org/officeDocument/2006/relationships" r:id="rId9"/>
              <a:extLst>
                <a:ext uri="{FF2B5EF4-FFF2-40B4-BE49-F238E27FC236}">
                  <a16:creationId xmlns:a16="http://schemas.microsoft.com/office/drawing/2014/main" id="{38826B5F-3984-4F56-8ED6-310FE92E7A8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GRI Content Index</a:t>
              </a:r>
            </a:p>
          </xdr:txBody>
        </xdr:sp>
        <xdr:sp macro="" textlink="">
          <xdr:nvSpPr>
            <xdr:cNvPr id="247" name="Round Same Side Corner Rectangle 212">
              <a:extLst>
                <a:ext uri="{FF2B5EF4-FFF2-40B4-BE49-F238E27FC236}">
                  <a16:creationId xmlns:a16="http://schemas.microsoft.com/office/drawing/2014/main" id="{4BF28FEB-887D-44C9-BE64-03EA5445936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6" name="Group 165">
            <a:extLst>
              <a:ext uri="{FF2B5EF4-FFF2-40B4-BE49-F238E27FC236}">
                <a16:creationId xmlns:a16="http://schemas.microsoft.com/office/drawing/2014/main" id="{45660FBF-9AFF-4EB0-B04A-CD98E1025EDD}"/>
              </a:ext>
            </a:extLst>
          </xdr:cNvPr>
          <xdr:cNvGrpSpPr/>
        </xdr:nvGrpSpPr>
        <xdr:grpSpPr>
          <a:xfrm>
            <a:off x="658349" y="1338964"/>
            <a:ext cx="2531891" cy="202201"/>
            <a:chOff x="707633" y="705314"/>
            <a:chExt cx="2335294" cy="197603"/>
          </a:xfrm>
        </xdr:grpSpPr>
        <xdr:sp macro="" textlink="">
          <xdr:nvSpPr>
            <xdr:cNvPr id="244" name="Rounded Rectangle 33">
              <a:hlinkClick xmlns:r="http://schemas.openxmlformats.org/officeDocument/2006/relationships" r:id="rId10"/>
              <a:extLst>
                <a:ext uri="{FF2B5EF4-FFF2-40B4-BE49-F238E27FC236}">
                  <a16:creationId xmlns:a16="http://schemas.microsoft.com/office/drawing/2014/main" id="{296DC0D0-9245-4DA4-82DC-F7E947AE2AC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SASB Index</a:t>
              </a:r>
            </a:p>
          </xdr:txBody>
        </xdr:sp>
        <xdr:sp macro="" textlink="">
          <xdr:nvSpPr>
            <xdr:cNvPr id="245" name="Round Same Side Corner Rectangle 212">
              <a:extLst>
                <a:ext uri="{FF2B5EF4-FFF2-40B4-BE49-F238E27FC236}">
                  <a16:creationId xmlns:a16="http://schemas.microsoft.com/office/drawing/2014/main" id="{81AF5C78-6E18-448B-8F1A-BA8019D46490}"/>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7" name="Group 166">
            <a:extLst>
              <a:ext uri="{FF2B5EF4-FFF2-40B4-BE49-F238E27FC236}">
                <a16:creationId xmlns:a16="http://schemas.microsoft.com/office/drawing/2014/main" id="{1023ACB4-384D-4D2F-85D9-5FE38F58D879}"/>
              </a:ext>
            </a:extLst>
          </xdr:cNvPr>
          <xdr:cNvGrpSpPr/>
        </xdr:nvGrpSpPr>
        <xdr:grpSpPr>
          <a:xfrm>
            <a:off x="658349" y="1608704"/>
            <a:ext cx="2531891" cy="202201"/>
            <a:chOff x="707633" y="705314"/>
            <a:chExt cx="2335294" cy="197603"/>
          </a:xfrm>
        </xdr:grpSpPr>
        <xdr:sp macro="" textlink="">
          <xdr:nvSpPr>
            <xdr:cNvPr id="242" name="Rounded Rectangle 33">
              <a:hlinkClick xmlns:r="http://schemas.openxmlformats.org/officeDocument/2006/relationships" r:id="rId11"/>
              <a:extLst>
                <a:ext uri="{FF2B5EF4-FFF2-40B4-BE49-F238E27FC236}">
                  <a16:creationId xmlns:a16="http://schemas.microsoft.com/office/drawing/2014/main" id="{8B113BDE-5F2F-4361-BD33-8B71E4BDD76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UNGC Index</a:t>
              </a:r>
            </a:p>
          </xdr:txBody>
        </xdr:sp>
        <xdr:sp macro="" textlink="">
          <xdr:nvSpPr>
            <xdr:cNvPr id="243" name="Round Same Side Corner Rectangle 212">
              <a:extLst>
                <a:ext uri="{FF2B5EF4-FFF2-40B4-BE49-F238E27FC236}">
                  <a16:creationId xmlns:a16="http://schemas.microsoft.com/office/drawing/2014/main" id="{FB2EF773-7284-4D56-9D65-B255B6153F3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68" name="Group 167">
            <a:extLst>
              <a:ext uri="{FF2B5EF4-FFF2-40B4-BE49-F238E27FC236}">
                <a16:creationId xmlns:a16="http://schemas.microsoft.com/office/drawing/2014/main" id="{7E8B5E2A-3F83-44A1-B862-D3BF20CAC375}"/>
              </a:ext>
            </a:extLst>
          </xdr:cNvPr>
          <xdr:cNvGrpSpPr/>
        </xdr:nvGrpSpPr>
        <xdr:grpSpPr>
          <a:xfrm>
            <a:off x="658349" y="1878444"/>
            <a:ext cx="2531891" cy="202201"/>
            <a:chOff x="707633" y="705314"/>
            <a:chExt cx="2335294" cy="197603"/>
          </a:xfrm>
        </xdr:grpSpPr>
        <xdr:sp macro="" textlink="">
          <xdr:nvSpPr>
            <xdr:cNvPr id="237" name="Rounded Rectangle 33">
              <a:hlinkClick xmlns:r="http://schemas.openxmlformats.org/officeDocument/2006/relationships" r:id="rId12"/>
              <a:extLst>
                <a:ext uri="{FF2B5EF4-FFF2-40B4-BE49-F238E27FC236}">
                  <a16:creationId xmlns:a16="http://schemas.microsoft.com/office/drawing/2014/main" id="{6654BA0B-76AD-43E7-9458-13D083F0022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TCFD Index</a:t>
              </a:r>
            </a:p>
          </xdr:txBody>
        </xdr:sp>
        <xdr:sp macro="" textlink="">
          <xdr:nvSpPr>
            <xdr:cNvPr id="238" name="Round Same Side Corner Rectangle 212">
              <a:extLst>
                <a:ext uri="{FF2B5EF4-FFF2-40B4-BE49-F238E27FC236}">
                  <a16:creationId xmlns:a16="http://schemas.microsoft.com/office/drawing/2014/main" id="{ECE8B82F-2993-46B1-AFC6-5CB2E562630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69" name="Rounded Rectangle 33">
            <a:extLst>
              <a:ext uri="{FF2B5EF4-FFF2-40B4-BE49-F238E27FC236}">
                <a16:creationId xmlns:a16="http://schemas.microsoft.com/office/drawing/2014/main" id="{D6D41E91-6C2A-4878-8CA9-7F389C2421B2}"/>
              </a:ext>
            </a:extLst>
          </xdr:cNvPr>
          <xdr:cNvSpPr/>
        </xdr:nvSpPr>
        <xdr:spPr>
          <a:xfrm>
            <a:off x="478366" y="2148184"/>
            <a:ext cx="2861080" cy="24186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PRINCIPLES OF GOVERNANCE</a:t>
            </a:r>
          </a:p>
        </xdr:txBody>
      </xdr:sp>
      <xdr:sp macro="" textlink="">
        <xdr:nvSpPr>
          <xdr:cNvPr id="170" name="Rounded Rectangle 33">
            <a:extLst>
              <a:ext uri="{FF2B5EF4-FFF2-40B4-BE49-F238E27FC236}">
                <a16:creationId xmlns:a16="http://schemas.microsoft.com/office/drawing/2014/main" id="{67AFC9D5-6DDB-4977-975D-43C1016160CD}"/>
              </a:ext>
            </a:extLst>
          </xdr:cNvPr>
          <xdr:cNvSpPr/>
        </xdr:nvSpPr>
        <xdr:spPr>
          <a:xfrm>
            <a:off x="478366" y="779378"/>
            <a:ext cx="2861080" cy="22230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71" name="Group 170">
            <a:extLst>
              <a:ext uri="{FF2B5EF4-FFF2-40B4-BE49-F238E27FC236}">
                <a16:creationId xmlns:a16="http://schemas.microsoft.com/office/drawing/2014/main" id="{5CE724A1-DEE9-4FBA-B8DA-91E31F2D543B}"/>
              </a:ext>
            </a:extLst>
          </xdr:cNvPr>
          <xdr:cNvGrpSpPr/>
        </xdr:nvGrpSpPr>
        <xdr:grpSpPr>
          <a:xfrm>
            <a:off x="658349" y="2457591"/>
            <a:ext cx="2531891" cy="202201"/>
            <a:chOff x="707633" y="705314"/>
            <a:chExt cx="2335294" cy="197603"/>
          </a:xfrm>
        </xdr:grpSpPr>
        <xdr:sp macro="" textlink="">
          <xdr:nvSpPr>
            <xdr:cNvPr id="235" name="Rounded Rectangle 33">
              <a:hlinkClick xmlns:r="http://schemas.openxmlformats.org/officeDocument/2006/relationships" r:id="rId13"/>
              <a:extLst>
                <a:ext uri="{FF2B5EF4-FFF2-40B4-BE49-F238E27FC236}">
                  <a16:creationId xmlns:a16="http://schemas.microsoft.com/office/drawing/2014/main" id="{466DAA23-2D19-42DB-8FD6-88173F59BD1C}"/>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Governance</a:t>
              </a:r>
            </a:p>
          </xdr:txBody>
        </xdr:sp>
        <xdr:sp macro="" textlink="">
          <xdr:nvSpPr>
            <xdr:cNvPr id="236" name="Round Same Side Corner Rectangle 212">
              <a:extLst>
                <a:ext uri="{FF2B5EF4-FFF2-40B4-BE49-F238E27FC236}">
                  <a16:creationId xmlns:a16="http://schemas.microsoft.com/office/drawing/2014/main" id="{32F993BE-EEC4-4C28-B490-90F40452D1D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2" name="Group 171">
            <a:extLst>
              <a:ext uri="{FF2B5EF4-FFF2-40B4-BE49-F238E27FC236}">
                <a16:creationId xmlns:a16="http://schemas.microsoft.com/office/drawing/2014/main" id="{940FE939-7194-42A3-9AB6-3802F1AFA59F}"/>
              </a:ext>
            </a:extLst>
          </xdr:cNvPr>
          <xdr:cNvGrpSpPr/>
        </xdr:nvGrpSpPr>
        <xdr:grpSpPr>
          <a:xfrm>
            <a:off x="658349" y="2727331"/>
            <a:ext cx="2531891" cy="202201"/>
            <a:chOff x="707633" y="705314"/>
            <a:chExt cx="2335294" cy="197603"/>
          </a:xfrm>
        </xdr:grpSpPr>
        <xdr:sp macro="" textlink="">
          <xdr:nvSpPr>
            <xdr:cNvPr id="233" name="Rounded Rectangle 33">
              <a:hlinkClick xmlns:r="http://schemas.openxmlformats.org/officeDocument/2006/relationships" r:id="rId14"/>
              <a:extLst>
                <a:ext uri="{FF2B5EF4-FFF2-40B4-BE49-F238E27FC236}">
                  <a16:creationId xmlns:a16="http://schemas.microsoft.com/office/drawing/2014/main" id="{F8EFF457-2089-485A-AD64-6850E1C24CE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Ethics &amp; Integrity</a:t>
              </a:r>
            </a:p>
          </xdr:txBody>
        </xdr:sp>
        <xdr:sp macro="" textlink="">
          <xdr:nvSpPr>
            <xdr:cNvPr id="234" name="Round Same Side Corner Rectangle 212">
              <a:extLst>
                <a:ext uri="{FF2B5EF4-FFF2-40B4-BE49-F238E27FC236}">
                  <a16:creationId xmlns:a16="http://schemas.microsoft.com/office/drawing/2014/main" id="{361AA58F-466C-4B27-8B20-71890CDA92C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3" name="Rounded Rectangle 33">
            <a:extLst>
              <a:ext uri="{FF2B5EF4-FFF2-40B4-BE49-F238E27FC236}">
                <a16:creationId xmlns:a16="http://schemas.microsoft.com/office/drawing/2014/main" id="{791E3BF9-67A3-497C-99BA-8D18D643E38D}"/>
              </a:ext>
            </a:extLst>
          </xdr:cNvPr>
          <xdr:cNvSpPr/>
        </xdr:nvSpPr>
        <xdr:spPr>
          <a:xfrm>
            <a:off x="478366" y="3825108"/>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HEALTH AND SAFETY </a:t>
            </a:r>
          </a:p>
        </xdr:txBody>
      </xdr:sp>
      <xdr:grpSp>
        <xdr:nvGrpSpPr>
          <xdr:cNvPr id="174" name="Group 173">
            <a:extLst>
              <a:ext uri="{FF2B5EF4-FFF2-40B4-BE49-F238E27FC236}">
                <a16:creationId xmlns:a16="http://schemas.microsoft.com/office/drawing/2014/main" id="{221DD623-C64F-40E9-B22F-A491B0A363B5}"/>
              </a:ext>
            </a:extLst>
          </xdr:cNvPr>
          <xdr:cNvGrpSpPr/>
        </xdr:nvGrpSpPr>
        <xdr:grpSpPr>
          <a:xfrm>
            <a:off x="639001" y="4113665"/>
            <a:ext cx="2531891" cy="202201"/>
            <a:chOff x="707633" y="705314"/>
            <a:chExt cx="2335294" cy="197603"/>
          </a:xfrm>
        </xdr:grpSpPr>
        <xdr:sp macro="" textlink="">
          <xdr:nvSpPr>
            <xdr:cNvPr id="231" name="Rounded Rectangle 33">
              <a:hlinkClick xmlns:r="http://schemas.openxmlformats.org/officeDocument/2006/relationships" r:id="rId15"/>
              <a:extLst>
                <a:ext uri="{FF2B5EF4-FFF2-40B4-BE49-F238E27FC236}">
                  <a16:creationId xmlns:a16="http://schemas.microsoft.com/office/drawing/2014/main" id="{0503373A-DCD6-4F9A-BE37-1517A56467D2}"/>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Health &amp; Safety</a:t>
              </a:r>
            </a:p>
          </xdr:txBody>
        </xdr:sp>
        <xdr:sp macro="" textlink="">
          <xdr:nvSpPr>
            <xdr:cNvPr id="232" name="Round Same Side Corner Rectangle 212">
              <a:extLst>
                <a:ext uri="{FF2B5EF4-FFF2-40B4-BE49-F238E27FC236}">
                  <a16:creationId xmlns:a16="http://schemas.microsoft.com/office/drawing/2014/main" id="{1008AD37-9C2C-4DB6-AD2B-258EC424A4EA}"/>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75" name="Rounded Rectangle 33">
            <a:extLst>
              <a:ext uri="{FF2B5EF4-FFF2-40B4-BE49-F238E27FC236}">
                <a16:creationId xmlns:a16="http://schemas.microsoft.com/office/drawing/2014/main" id="{46EA6B3A-FE9B-4A2A-9285-D318F848AE9F}"/>
              </a:ext>
            </a:extLst>
          </xdr:cNvPr>
          <xdr:cNvSpPr/>
        </xdr:nvSpPr>
        <xdr:spPr>
          <a:xfrm>
            <a:off x="478366" y="4383405"/>
            <a:ext cx="1239034" cy="192329"/>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OUR PEOPLE</a:t>
            </a:r>
          </a:p>
        </xdr:txBody>
      </xdr:sp>
      <xdr:grpSp>
        <xdr:nvGrpSpPr>
          <xdr:cNvPr id="176" name="Group 175">
            <a:extLst>
              <a:ext uri="{FF2B5EF4-FFF2-40B4-BE49-F238E27FC236}">
                <a16:creationId xmlns:a16="http://schemas.microsoft.com/office/drawing/2014/main" id="{627AF8E9-F18E-44FC-AA0C-B274C80CE156}"/>
              </a:ext>
            </a:extLst>
          </xdr:cNvPr>
          <xdr:cNvGrpSpPr/>
        </xdr:nvGrpSpPr>
        <xdr:grpSpPr>
          <a:xfrm>
            <a:off x="634367" y="4643273"/>
            <a:ext cx="2531891" cy="202201"/>
            <a:chOff x="707633" y="705314"/>
            <a:chExt cx="2335294" cy="197603"/>
          </a:xfrm>
        </xdr:grpSpPr>
        <xdr:sp macro="" textlink="">
          <xdr:nvSpPr>
            <xdr:cNvPr id="229" name="Rounded Rectangle 33">
              <a:hlinkClick xmlns:r="http://schemas.openxmlformats.org/officeDocument/2006/relationships" r:id="rId16"/>
              <a:extLst>
                <a:ext uri="{FF2B5EF4-FFF2-40B4-BE49-F238E27FC236}">
                  <a16:creationId xmlns:a16="http://schemas.microsoft.com/office/drawing/2014/main" id="{1F4DCE80-0D3C-4F97-84F7-87680B326BA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Our People</a:t>
              </a:r>
            </a:p>
          </xdr:txBody>
        </xdr:sp>
        <xdr:sp macro="" textlink="">
          <xdr:nvSpPr>
            <xdr:cNvPr id="230" name="Round Same Side Corner Rectangle 212">
              <a:extLst>
                <a:ext uri="{FF2B5EF4-FFF2-40B4-BE49-F238E27FC236}">
                  <a16:creationId xmlns:a16="http://schemas.microsoft.com/office/drawing/2014/main" id="{795854F6-5658-404F-9813-8F849F8EA95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7" name="Group 176">
            <a:extLst>
              <a:ext uri="{FF2B5EF4-FFF2-40B4-BE49-F238E27FC236}">
                <a16:creationId xmlns:a16="http://schemas.microsoft.com/office/drawing/2014/main" id="{1816ADE3-6512-47DD-9C50-B488B3D80D7A}"/>
              </a:ext>
            </a:extLst>
          </xdr:cNvPr>
          <xdr:cNvGrpSpPr/>
        </xdr:nvGrpSpPr>
        <xdr:grpSpPr>
          <a:xfrm>
            <a:off x="634367" y="4913013"/>
            <a:ext cx="2531891" cy="202201"/>
            <a:chOff x="707633" y="705314"/>
            <a:chExt cx="2335294" cy="197603"/>
          </a:xfrm>
        </xdr:grpSpPr>
        <xdr:sp macro="" textlink="">
          <xdr:nvSpPr>
            <xdr:cNvPr id="227" name="Rounded Rectangle 33">
              <a:hlinkClick xmlns:r="http://schemas.openxmlformats.org/officeDocument/2006/relationships" r:id="rId17"/>
              <a:extLst>
                <a:ext uri="{FF2B5EF4-FFF2-40B4-BE49-F238E27FC236}">
                  <a16:creationId xmlns:a16="http://schemas.microsoft.com/office/drawing/2014/main" id="{34729240-0ABD-4AB2-89BE-9B54E43A804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Diversity</a:t>
              </a:r>
            </a:p>
          </xdr:txBody>
        </xdr:sp>
        <xdr:sp macro="" textlink="">
          <xdr:nvSpPr>
            <xdr:cNvPr id="228" name="Round Same Side Corner Rectangle 212">
              <a:extLst>
                <a:ext uri="{FF2B5EF4-FFF2-40B4-BE49-F238E27FC236}">
                  <a16:creationId xmlns:a16="http://schemas.microsoft.com/office/drawing/2014/main" id="{17D56131-A005-49BF-93FF-4FE6A6780282}"/>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8" name="Group 177">
            <a:extLst>
              <a:ext uri="{FF2B5EF4-FFF2-40B4-BE49-F238E27FC236}">
                <a16:creationId xmlns:a16="http://schemas.microsoft.com/office/drawing/2014/main" id="{F5071315-A57D-41D0-B50E-86FB0F858D78}"/>
              </a:ext>
            </a:extLst>
          </xdr:cNvPr>
          <xdr:cNvGrpSpPr/>
        </xdr:nvGrpSpPr>
        <xdr:grpSpPr>
          <a:xfrm>
            <a:off x="638306" y="5182753"/>
            <a:ext cx="2531891" cy="202201"/>
            <a:chOff x="707633" y="705314"/>
            <a:chExt cx="2335294" cy="197603"/>
          </a:xfrm>
        </xdr:grpSpPr>
        <xdr:sp macro="" textlink="">
          <xdr:nvSpPr>
            <xdr:cNvPr id="225" name="Rounded Rectangle 33">
              <a:hlinkClick xmlns:r="http://schemas.openxmlformats.org/officeDocument/2006/relationships" r:id="rId18"/>
              <a:extLst>
                <a:ext uri="{FF2B5EF4-FFF2-40B4-BE49-F238E27FC236}">
                  <a16:creationId xmlns:a16="http://schemas.microsoft.com/office/drawing/2014/main" id="{B3CD841E-FD09-4EB9-8FEB-014600F89CF1}"/>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Training </a:t>
              </a:r>
            </a:p>
          </xdr:txBody>
        </xdr:sp>
        <xdr:sp macro="" textlink="">
          <xdr:nvSpPr>
            <xdr:cNvPr id="226" name="Round Same Side Corner Rectangle 212">
              <a:extLst>
                <a:ext uri="{FF2B5EF4-FFF2-40B4-BE49-F238E27FC236}">
                  <a16:creationId xmlns:a16="http://schemas.microsoft.com/office/drawing/2014/main" id="{08482143-2B7B-4518-8553-A5DB98755D08}"/>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79" name="Group 178">
            <a:extLst>
              <a:ext uri="{FF2B5EF4-FFF2-40B4-BE49-F238E27FC236}">
                <a16:creationId xmlns:a16="http://schemas.microsoft.com/office/drawing/2014/main" id="{901A67BD-36F4-4109-A658-B2B740D225C4}"/>
              </a:ext>
            </a:extLst>
          </xdr:cNvPr>
          <xdr:cNvGrpSpPr/>
        </xdr:nvGrpSpPr>
        <xdr:grpSpPr>
          <a:xfrm>
            <a:off x="658349" y="2997071"/>
            <a:ext cx="2531891" cy="202201"/>
            <a:chOff x="707633" y="705314"/>
            <a:chExt cx="2335294" cy="197603"/>
          </a:xfrm>
        </xdr:grpSpPr>
        <xdr:sp macro="" textlink="">
          <xdr:nvSpPr>
            <xdr:cNvPr id="223" name="Rounded Rectangle 33">
              <a:hlinkClick xmlns:r="http://schemas.openxmlformats.org/officeDocument/2006/relationships" r:id="rId19"/>
              <a:extLst>
                <a:ext uri="{FF2B5EF4-FFF2-40B4-BE49-F238E27FC236}">
                  <a16:creationId xmlns:a16="http://schemas.microsoft.com/office/drawing/2014/main" id="{75726470-C1CF-47A3-A458-9414F1E831D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Responsible Production</a:t>
              </a:r>
            </a:p>
          </xdr:txBody>
        </xdr:sp>
        <xdr:sp macro="" textlink="">
          <xdr:nvSpPr>
            <xdr:cNvPr id="224" name="Round Same Side Corner Rectangle 212">
              <a:extLst>
                <a:ext uri="{FF2B5EF4-FFF2-40B4-BE49-F238E27FC236}">
                  <a16:creationId xmlns:a16="http://schemas.microsoft.com/office/drawing/2014/main" id="{4A5485CF-8B1A-4CC2-B5E4-3D7BD2CE50A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0" name="Rounded Rectangle 33">
            <a:extLst>
              <a:ext uri="{FF2B5EF4-FFF2-40B4-BE49-F238E27FC236}">
                <a16:creationId xmlns:a16="http://schemas.microsoft.com/office/drawing/2014/main" id="{073A12F2-D0AF-45FC-862A-F66669F45506}"/>
              </a:ext>
            </a:extLst>
          </xdr:cNvPr>
          <xdr:cNvSpPr/>
        </xdr:nvSpPr>
        <xdr:spPr>
          <a:xfrm>
            <a:off x="478366" y="3266811"/>
            <a:ext cx="2864524" cy="22101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RESPONSIBLE SUPPLY CHAIN</a:t>
            </a:r>
          </a:p>
        </xdr:txBody>
      </xdr:sp>
      <xdr:grpSp>
        <xdr:nvGrpSpPr>
          <xdr:cNvPr id="181" name="Group 180">
            <a:extLst>
              <a:ext uri="{FF2B5EF4-FFF2-40B4-BE49-F238E27FC236}">
                <a16:creationId xmlns:a16="http://schemas.microsoft.com/office/drawing/2014/main" id="{717687A8-6DE1-412F-B027-27FB8667B0F3}"/>
              </a:ext>
            </a:extLst>
          </xdr:cNvPr>
          <xdr:cNvGrpSpPr/>
        </xdr:nvGrpSpPr>
        <xdr:grpSpPr>
          <a:xfrm>
            <a:off x="659464" y="3555368"/>
            <a:ext cx="2531891" cy="202201"/>
            <a:chOff x="707633" y="705314"/>
            <a:chExt cx="2335294" cy="197603"/>
          </a:xfrm>
        </xdr:grpSpPr>
        <xdr:sp macro="" textlink="">
          <xdr:nvSpPr>
            <xdr:cNvPr id="221" name="Rounded Rectangle 33">
              <a:hlinkClick xmlns:r="http://schemas.openxmlformats.org/officeDocument/2006/relationships" r:id="rId20"/>
              <a:extLst>
                <a:ext uri="{FF2B5EF4-FFF2-40B4-BE49-F238E27FC236}">
                  <a16:creationId xmlns:a16="http://schemas.microsoft.com/office/drawing/2014/main" id="{724B2162-0926-4E4D-BDA7-074D6B0A4F35}"/>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Modern Slavery</a:t>
              </a:r>
            </a:p>
          </xdr:txBody>
        </xdr:sp>
        <xdr:sp macro="" textlink="">
          <xdr:nvSpPr>
            <xdr:cNvPr id="222" name="Round Same Side Corner Rectangle 212">
              <a:extLst>
                <a:ext uri="{FF2B5EF4-FFF2-40B4-BE49-F238E27FC236}">
                  <a16:creationId xmlns:a16="http://schemas.microsoft.com/office/drawing/2014/main" id="{2DA4D67D-C8A3-4D03-973B-9016FE02CEE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2" name="Rounded Rectangle 33">
            <a:extLst>
              <a:ext uri="{FF2B5EF4-FFF2-40B4-BE49-F238E27FC236}">
                <a16:creationId xmlns:a16="http://schemas.microsoft.com/office/drawing/2014/main" id="{F42007A0-B511-497E-B47A-944F0A00A625}"/>
              </a:ext>
            </a:extLst>
          </xdr:cNvPr>
          <xdr:cNvSpPr/>
        </xdr:nvSpPr>
        <xdr:spPr>
          <a:xfrm>
            <a:off x="478366" y="5452493"/>
            <a:ext cx="2951083" cy="223287"/>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ENVIRONMENT</a:t>
            </a:r>
          </a:p>
        </xdr:txBody>
      </xdr:sp>
      <xdr:grpSp>
        <xdr:nvGrpSpPr>
          <xdr:cNvPr id="183" name="Group 182">
            <a:extLst>
              <a:ext uri="{FF2B5EF4-FFF2-40B4-BE49-F238E27FC236}">
                <a16:creationId xmlns:a16="http://schemas.microsoft.com/office/drawing/2014/main" id="{D42DD658-5746-4479-98C9-1347FFCA9256}"/>
              </a:ext>
            </a:extLst>
          </xdr:cNvPr>
          <xdr:cNvGrpSpPr/>
        </xdr:nvGrpSpPr>
        <xdr:grpSpPr>
          <a:xfrm>
            <a:off x="634367" y="5743319"/>
            <a:ext cx="2531891" cy="202201"/>
            <a:chOff x="707633" y="705314"/>
            <a:chExt cx="2335294" cy="197603"/>
          </a:xfrm>
        </xdr:grpSpPr>
        <xdr:sp macro="" textlink="">
          <xdr:nvSpPr>
            <xdr:cNvPr id="219" name="Rounded Rectangle 33">
              <a:hlinkClick xmlns:r="http://schemas.openxmlformats.org/officeDocument/2006/relationships" r:id="rId21"/>
              <a:extLst>
                <a:ext uri="{FF2B5EF4-FFF2-40B4-BE49-F238E27FC236}">
                  <a16:creationId xmlns:a16="http://schemas.microsoft.com/office/drawing/2014/main" id="{25D99764-6749-4B01-8E23-27D58F825593}"/>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Air Quality </a:t>
              </a:r>
            </a:p>
          </xdr:txBody>
        </xdr:sp>
        <xdr:sp macro="" textlink="">
          <xdr:nvSpPr>
            <xdr:cNvPr id="220" name="Round Same Side Corner Rectangle 212">
              <a:extLst>
                <a:ext uri="{FF2B5EF4-FFF2-40B4-BE49-F238E27FC236}">
                  <a16:creationId xmlns:a16="http://schemas.microsoft.com/office/drawing/2014/main" id="{7D510418-6B08-4117-94A9-BEEE74B14BFB}"/>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4" name="Group 183">
            <a:extLst>
              <a:ext uri="{FF2B5EF4-FFF2-40B4-BE49-F238E27FC236}">
                <a16:creationId xmlns:a16="http://schemas.microsoft.com/office/drawing/2014/main" id="{AAC62DD1-0793-4087-8F6C-75C74BD4816C}"/>
              </a:ext>
            </a:extLst>
          </xdr:cNvPr>
          <xdr:cNvGrpSpPr/>
        </xdr:nvGrpSpPr>
        <xdr:grpSpPr>
          <a:xfrm>
            <a:off x="634367" y="6013059"/>
            <a:ext cx="2531891" cy="202201"/>
            <a:chOff x="707633" y="705314"/>
            <a:chExt cx="2335294" cy="197603"/>
          </a:xfrm>
        </xdr:grpSpPr>
        <xdr:sp macro="" textlink="">
          <xdr:nvSpPr>
            <xdr:cNvPr id="217" name="Rounded Rectangle 33">
              <a:hlinkClick xmlns:r="http://schemas.openxmlformats.org/officeDocument/2006/relationships" r:id="rId22"/>
              <a:extLst>
                <a:ext uri="{FF2B5EF4-FFF2-40B4-BE49-F238E27FC236}">
                  <a16:creationId xmlns:a16="http://schemas.microsoft.com/office/drawing/2014/main" id="{5FE4F02F-CB2C-48CC-B0E4-C50EB64BED0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Water </a:t>
              </a:r>
            </a:p>
          </xdr:txBody>
        </xdr:sp>
        <xdr:sp macro="" textlink="">
          <xdr:nvSpPr>
            <xdr:cNvPr id="218" name="Round Same Side Corner Rectangle 212">
              <a:extLst>
                <a:ext uri="{FF2B5EF4-FFF2-40B4-BE49-F238E27FC236}">
                  <a16:creationId xmlns:a16="http://schemas.microsoft.com/office/drawing/2014/main" id="{6FABE3DB-1061-40CA-A517-3276E33A0EE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5" name="Group 184">
            <a:extLst>
              <a:ext uri="{FF2B5EF4-FFF2-40B4-BE49-F238E27FC236}">
                <a16:creationId xmlns:a16="http://schemas.microsoft.com/office/drawing/2014/main" id="{14A99B76-0597-4F96-9AD1-0363CF7622DA}"/>
              </a:ext>
            </a:extLst>
          </xdr:cNvPr>
          <xdr:cNvGrpSpPr/>
        </xdr:nvGrpSpPr>
        <xdr:grpSpPr>
          <a:xfrm>
            <a:off x="634367" y="6282799"/>
            <a:ext cx="2531891" cy="202201"/>
            <a:chOff x="707633" y="705314"/>
            <a:chExt cx="2335294" cy="197603"/>
          </a:xfrm>
        </xdr:grpSpPr>
        <xdr:sp macro="" textlink="">
          <xdr:nvSpPr>
            <xdr:cNvPr id="215" name="Rounded Rectangle 33">
              <a:hlinkClick xmlns:r="http://schemas.openxmlformats.org/officeDocument/2006/relationships" r:id="rId23"/>
              <a:extLst>
                <a:ext uri="{FF2B5EF4-FFF2-40B4-BE49-F238E27FC236}">
                  <a16:creationId xmlns:a16="http://schemas.microsoft.com/office/drawing/2014/main" id="{17653DC0-3DB1-4189-9129-1C21D9B174AB}"/>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Biodiversity &amp; Land Management</a:t>
              </a:r>
            </a:p>
          </xdr:txBody>
        </xdr:sp>
        <xdr:sp macro="" textlink="">
          <xdr:nvSpPr>
            <xdr:cNvPr id="216" name="Round Same Side Corner Rectangle 212">
              <a:extLst>
                <a:ext uri="{FF2B5EF4-FFF2-40B4-BE49-F238E27FC236}">
                  <a16:creationId xmlns:a16="http://schemas.microsoft.com/office/drawing/2014/main" id="{F5AF5F5B-A621-4FDD-9E0D-FB40B57E5C5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6" name="Group 185">
            <a:extLst>
              <a:ext uri="{FF2B5EF4-FFF2-40B4-BE49-F238E27FC236}">
                <a16:creationId xmlns:a16="http://schemas.microsoft.com/office/drawing/2014/main" id="{ABE24556-763E-496B-A47B-7E07282E236E}"/>
              </a:ext>
            </a:extLst>
          </xdr:cNvPr>
          <xdr:cNvGrpSpPr/>
        </xdr:nvGrpSpPr>
        <xdr:grpSpPr>
          <a:xfrm>
            <a:off x="634367" y="6552539"/>
            <a:ext cx="2531891" cy="202201"/>
            <a:chOff x="707633" y="705314"/>
            <a:chExt cx="2335294" cy="197603"/>
          </a:xfrm>
        </xdr:grpSpPr>
        <xdr:sp macro="" textlink="">
          <xdr:nvSpPr>
            <xdr:cNvPr id="213" name="Rounded Rectangle 33">
              <a:hlinkClick xmlns:r="http://schemas.openxmlformats.org/officeDocument/2006/relationships" r:id="rId24"/>
              <a:extLst>
                <a:ext uri="{FF2B5EF4-FFF2-40B4-BE49-F238E27FC236}">
                  <a16:creationId xmlns:a16="http://schemas.microsoft.com/office/drawing/2014/main" id="{64FB9AF7-1337-4FA4-9FF1-8851A9FFE75D}"/>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Waste &amp; Tailings </a:t>
              </a:r>
            </a:p>
          </xdr:txBody>
        </xdr:sp>
        <xdr:sp macro="" textlink="">
          <xdr:nvSpPr>
            <xdr:cNvPr id="214" name="Round Same Side Corner Rectangle 212">
              <a:extLst>
                <a:ext uri="{FF2B5EF4-FFF2-40B4-BE49-F238E27FC236}">
                  <a16:creationId xmlns:a16="http://schemas.microsoft.com/office/drawing/2014/main" id="{E335F6BF-A40C-4747-846D-B3ACBF10DFFC}"/>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87" name="Group 186">
            <a:extLst>
              <a:ext uri="{FF2B5EF4-FFF2-40B4-BE49-F238E27FC236}">
                <a16:creationId xmlns:a16="http://schemas.microsoft.com/office/drawing/2014/main" id="{E3992605-64D1-496E-B709-B832B9D55C26}"/>
              </a:ext>
            </a:extLst>
          </xdr:cNvPr>
          <xdr:cNvGrpSpPr/>
        </xdr:nvGrpSpPr>
        <xdr:grpSpPr>
          <a:xfrm>
            <a:off x="634367" y="6822279"/>
            <a:ext cx="2531891" cy="202201"/>
            <a:chOff x="707633" y="705314"/>
            <a:chExt cx="2335294" cy="197603"/>
          </a:xfrm>
        </xdr:grpSpPr>
        <xdr:sp macro="" textlink="">
          <xdr:nvSpPr>
            <xdr:cNvPr id="211" name="Rounded Rectangle 33">
              <a:hlinkClick xmlns:r="http://schemas.openxmlformats.org/officeDocument/2006/relationships" r:id="rId25"/>
              <a:extLst>
                <a:ext uri="{FF2B5EF4-FFF2-40B4-BE49-F238E27FC236}">
                  <a16:creationId xmlns:a16="http://schemas.microsoft.com/office/drawing/2014/main" id="{C32F6BE5-97D3-4D5C-96B1-A9376A43965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Tailings Facility Register </a:t>
              </a:r>
            </a:p>
          </xdr:txBody>
        </xdr:sp>
        <xdr:sp macro="" textlink="">
          <xdr:nvSpPr>
            <xdr:cNvPr id="212" name="Round Same Side Corner Rectangle 212">
              <a:extLst>
                <a:ext uri="{FF2B5EF4-FFF2-40B4-BE49-F238E27FC236}">
                  <a16:creationId xmlns:a16="http://schemas.microsoft.com/office/drawing/2014/main" id="{972BDB22-2BCE-4D14-BE62-436609C5843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88" name="Rounded Rectangle 33">
            <a:extLst>
              <a:ext uri="{FF2B5EF4-FFF2-40B4-BE49-F238E27FC236}">
                <a16:creationId xmlns:a16="http://schemas.microsoft.com/office/drawing/2014/main" id="{C6B09850-8CFF-412F-AC84-99935F28C7C1}"/>
              </a:ext>
            </a:extLst>
          </xdr:cNvPr>
          <xdr:cNvSpPr/>
        </xdr:nvSpPr>
        <xdr:spPr>
          <a:xfrm>
            <a:off x="478366" y="7092019"/>
            <a:ext cx="2861080" cy="222307"/>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CLIMATE CHANGE</a:t>
            </a:r>
          </a:p>
        </xdr:txBody>
      </xdr:sp>
      <xdr:grpSp>
        <xdr:nvGrpSpPr>
          <xdr:cNvPr id="189" name="Group 188">
            <a:extLst>
              <a:ext uri="{FF2B5EF4-FFF2-40B4-BE49-F238E27FC236}">
                <a16:creationId xmlns:a16="http://schemas.microsoft.com/office/drawing/2014/main" id="{999039C8-FAD2-413D-982A-0F79613A8E06}"/>
              </a:ext>
            </a:extLst>
          </xdr:cNvPr>
          <xdr:cNvGrpSpPr/>
        </xdr:nvGrpSpPr>
        <xdr:grpSpPr>
          <a:xfrm>
            <a:off x="642225" y="7381865"/>
            <a:ext cx="2531891" cy="202201"/>
            <a:chOff x="707633" y="705314"/>
            <a:chExt cx="2335294" cy="197603"/>
          </a:xfrm>
        </xdr:grpSpPr>
        <xdr:sp macro="" textlink="">
          <xdr:nvSpPr>
            <xdr:cNvPr id="209" name="Rounded Rectangle 33">
              <a:hlinkClick xmlns:r="http://schemas.openxmlformats.org/officeDocument/2006/relationships" r:id="rId26"/>
              <a:extLst>
                <a:ext uri="{FF2B5EF4-FFF2-40B4-BE49-F238E27FC236}">
                  <a16:creationId xmlns:a16="http://schemas.microsoft.com/office/drawing/2014/main" id="{0FF264FA-7520-4BA5-9EEC-7F69D44CA9B0}"/>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Climate Risks &amp; Opportunities</a:t>
              </a:r>
            </a:p>
          </xdr:txBody>
        </xdr:sp>
        <xdr:sp macro="" textlink="">
          <xdr:nvSpPr>
            <xdr:cNvPr id="210" name="Round Same Side Corner Rectangle 212">
              <a:extLst>
                <a:ext uri="{FF2B5EF4-FFF2-40B4-BE49-F238E27FC236}">
                  <a16:creationId xmlns:a16="http://schemas.microsoft.com/office/drawing/2014/main" id="{64C316AA-5C68-4154-BC7C-68D067B2142F}"/>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0" name="Group 189">
            <a:extLst>
              <a:ext uri="{FF2B5EF4-FFF2-40B4-BE49-F238E27FC236}">
                <a16:creationId xmlns:a16="http://schemas.microsoft.com/office/drawing/2014/main" id="{F4CF2014-4199-4BD0-A705-140262EF9A65}"/>
              </a:ext>
            </a:extLst>
          </xdr:cNvPr>
          <xdr:cNvGrpSpPr/>
        </xdr:nvGrpSpPr>
        <xdr:grpSpPr>
          <a:xfrm>
            <a:off x="642225" y="7651605"/>
            <a:ext cx="2531891" cy="202201"/>
            <a:chOff x="707633" y="705314"/>
            <a:chExt cx="2335294" cy="197603"/>
          </a:xfrm>
        </xdr:grpSpPr>
        <xdr:sp macro="" textlink="">
          <xdr:nvSpPr>
            <xdr:cNvPr id="207" name="Rounded Rectangle 33">
              <a:hlinkClick xmlns:r="http://schemas.openxmlformats.org/officeDocument/2006/relationships" r:id="rId27"/>
              <a:extLst>
                <a:ext uri="{FF2B5EF4-FFF2-40B4-BE49-F238E27FC236}">
                  <a16:creationId xmlns:a16="http://schemas.microsoft.com/office/drawing/2014/main" id="{B085D82D-8AEF-4DC2-9EB7-C41A1A0880D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Energy Consumption</a:t>
              </a:r>
            </a:p>
          </xdr:txBody>
        </xdr:sp>
        <xdr:sp macro="" textlink="">
          <xdr:nvSpPr>
            <xdr:cNvPr id="208" name="Round Same Side Corner Rectangle 212">
              <a:extLst>
                <a:ext uri="{FF2B5EF4-FFF2-40B4-BE49-F238E27FC236}">
                  <a16:creationId xmlns:a16="http://schemas.microsoft.com/office/drawing/2014/main" id="{D48285DB-0A18-427B-9F2E-1C41F43758B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1" name="Group 190">
            <a:extLst>
              <a:ext uri="{FF2B5EF4-FFF2-40B4-BE49-F238E27FC236}">
                <a16:creationId xmlns:a16="http://schemas.microsoft.com/office/drawing/2014/main" id="{3F719F7F-266B-42BE-A17B-EBF8BB169969}"/>
              </a:ext>
            </a:extLst>
          </xdr:cNvPr>
          <xdr:cNvGrpSpPr/>
        </xdr:nvGrpSpPr>
        <xdr:grpSpPr>
          <a:xfrm>
            <a:off x="634367" y="7921345"/>
            <a:ext cx="2531891" cy="202201"/>
            <a:chOff x="707633" y="705314"/>
            <a:chExt cx="2335294" cy="197603"/>
          </a:xfrm>
        </xdr:grpSpPr>
        <xdr:sp macro="" textlink="">
          <xdr:nvSpPr>
            <xdr:cNvPr id="205" name="Rounded Rectangle 33">
              <a:hlinkClick xmlns:r="http://schemas.openxmlformats.org/officeDocument/2006/relationships" r:id="rId28"/>
              <a:extLst>
                <a:ext uri="{FF2B5EF4-FFF2-40B4-BE49-F238E27FC236}">
                  <a16:creationId xmlns:a16="http://schemas.microsoft.com/office/drawing/2014/main" id="{9D678475-87D0-42E4-9972-B15B0BC8ABE4}"/>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GHG Emissions</a:t>
              </a:r>
            </a:p>
          </xdr:txBody>
        </xdr:sp>
        <xdr:sp macro="" textlink="">
          <xdr:nvSpPr>
            <xdr:cNvPr id="206" name="Round Same Side Corner Rectangle 212">
              <a:extLst>
                <a:ext uri="{FF2B5EF4-FFF2-40B4-BE49-F238E27FC236}">
                  <a16:creationId xmlns:a16="http://schemas.microsoft.com/office/drawing/2014/main" id="{406684E6-3999-4F2E-943E-FE143B775CFD}"/>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sp macro="" textlink="">
        <xdr:nvSpPr>
          <xdr:cNvPr id="192" name="Rounded Rectangle 33">
            <a:extLst>
              <a:ext uri="{FF2B5EF4-FFF2-40B4-BE49-F238E27FC236}">
                <a16:creationId xmlns:a16="http://schemas.microsoft.com/office/drawing/2014/main" id="{AF8B5A35-CA6B-4FA0-9425-8651D33E9E13}"/>
              </a:ext>
            </a:extLst>
          </xdr:cNvPr>
          <xdr:cNvSpPr/>
        </xdr:nvSpPr>
        <xdr:spPr>
          <a:xfrm>
            <a:off x="478366" y="8191085"/>
            <a:ext cx="2861080" cy="241868"/>
          </a:xfrm>
          <a:prstGeom prst="roundRect">
            <a:avLst>
              <a:gd name="adj" fmla="val 10256"/>
            </a:avLst>
          </a:prstGeom>
          <a:noFill/>
          <a:ln w="12700" cap="flat" cmpd="sng" algn="ctr">
            <a:noFill/>
            <a:prstDash val="solid"/>
            <a:miter lim="800000"/>
          </a:ln>
          <a:effectLst/>
        </xdr:spPr>
        <xdr:txBody>
          <a:bodyPr wrap="square" lIns="108000" tIns="0" rIns="54000" bIns="0"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1200" cap="none" spc="15" normalizeH="0" baseline="0" noProof="0">
                <a:ln>
                  <a:noFill/>
                </a:ln>
                <a:solidFill>
                  <a:srgbClr val="4A9CA7"/>
                </a:solidFill>
                <a:effectLst/>
                <a:uLnTx/>
                <a:uFillTx/>
                <a:latin typeface="Arial" panose="020B0604020202020204" pitchFamily="34" charset="0"/>
                <a:ea typeface="+mn-ea"/>
                <a:cs typeface="Arial" panose="020B0604020202020204" pitchFamily="34" charset="0"/>
              </a:rPr>
              <a:t>SOCIAL</a:t>
            </a:r>
          </a:p>
        </xdr:txBody>
      </xdr:sp>
      <xdr:grpSp>
        <xdr:nvGrpSpPr>
          <xdr:cNvPr id="193" name="Group 192">
            <a:extLst>
              <a:ext uri="{FF2B5EF4-FFF2-40B4-BE49-F238E27FC236}">
                <a16:creationId xmlns:a16="http://schemas.microsoft.com/office/drawing/2014/main" id="{79B8CF97-4B47-464A-9FC0-EB45C71DF46E}"/>
              </a:ext>
            </a:extLst>
          </xdr:cNvPr>
          <xdr:cNvGrpSpPr/>
        </xdr:nvGrpSpPr>
        <xdr:grpSpPr>
          <a:xfrm>
            <a:off x="634367" y="8500492"/>
            <a:ext cx="2531891" cy="202201"/>
            <a:chOff x="707633" y="705314"/>
            <a:chExt cx="2335294" cy="197603"/>
          </a:xfrm>
        </xdr:grpSpPr>
        <xdr:sp macro="" textlink="">
          <xdr:nvSpPr>
            <xdr:cNvPr id="203" name="Rounded Rectangle 33">
              <a:hlinkClick xmlns:r="http://schemas.openxmlformats.org/officeDocument/2006/relationships" r:id="rId29"/>
              <a:extLst>
                <a:ext uri="{FF2B5EF4-FFF2-40B4-BE49-F238E27FC236}">
                  <a16:creationId xmlns:a16="http://schemas.microsoft.com/office/drawing/2014/main" id="{B55E2595-2644-4D9C-A4D5-EDB74AD8A94F}"/>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Cultural Heritage </a:t>
              </a:r>
            </a:p>
          </xdr:txBody>
        </xdr:sp>
        <xdr:sp macro="" textlink="">
          <xdr:nvSpPr>
            <xdr:cNvPr id="204" name="Round Same Side Corner Rectangle 212">
              <a:extLst>
                <a:ext uri="{FF2B5EF4-FFF2-40B4-BE49-F238E27FC236}">
                  <a16:creationId xmlns:a16="http://schemas.microsoft.com/office/drawing/2014/main" id="{757F8971-85A3-41AA-AF0E-C5E698EB2E19}"/>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4" name="Group 193">
            <a:extLst>
              <a:ext uri="{FF2B5EF4-FFF2-40B4-BE49-F238E27FC236}">
                <a16:creationId xmlns:a16="http://schemas.microsoft.com/office/drawing/2014/main" id="{8D052EE2-15D7-4B2A-B4F9-C78302F9CBBE}"/>
              </a:ext>
            </a:extLst>
          </xdr:cNvPr>
          <xdr:cNvGrpSpPr/>
        </xdr:nvGrpSpPr>
        <xdr:grpSpPr>
          <a:xfrm>
            <a:off x="634367" y="8770227"/>
            <a:ext cx="2531891" cy="202201"/>
            <a:chOff x="707633" y="705314"/>
            <a:chExt cx="2335294" cy="197603"/>
          </a:xfrm>
        </xdr:grpSpPr>
        <xdr:sp macro="" textlink="">
          <xdr:nvSpPr>
            <xdr:cNvPr id="201" name="Rounded Rectangle 33">
              <a:hlinkClick xmlns:r="http://schemas.openxmlformats.org/officeDocument/2006/relationships" r:id="rId30"/>
              <a:extLst>
                <a:ext uri="{FF2B5EF4-FFF2-40B4-BE49-F238E27FC236}">
                  <a16:creationId xmlns:a16="http://schemas.microsoft.com/office/drawing/2014/main" id="{7D71E447-EC46-4FB1-B7E7-1CFB7B476B38}"/>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Social &amp; Career Entry Pathways</a:t>
              </a:r>
            </a:p>
          </xdr:txBody>
        </xdr:sp>
        <xdr:sp macro="" textlink="">
          <xdr:nvSpPr>
            <xdr:cNvPr id="202" name="Round Same Side Corner Rectangle 212">
              <a:extLst>
                <a:ext uri="{FF2B5EF4-FFF2-40B4-BE49-F238E27FC236}">
                  <a16:creationId xmlns:a16="http://schemas.microsoft.com/office/drawing/2014/main" id="{B917FF37-1E43-417F-974F-5C00923B0117}"/>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5" name="Group 194">
            <a:extLst>
              <a:ext uri="{FF2B5EF4-FFF2-40B4-BE49-F238E27FC236}">
                <a16:creationId xmlns:a16="http://schemas.microsoft.com/office/drawing/2014/main" id="{E0291088-14DE-49DF-AE81-CD855DB9A67B}"/>
              </a:ext>
            </a:extLst>
          </xdr:cNvPr>
          <xdr:cNvGrpSpPr/>
        </xdr:nvGrpSpPr>
        <xdr:grpSpPr>
          <a:xfrm>
            <a:off x="658349" y="237995"/>
            <a:ext cx="2531891" cy="202201"/>
            <a:chOff x="707633" y="705314"/>
            <a:chExt cx="2335294" cy="197603"/>
          </a:xfrm>
        </xdr:grpSpPr>
        <xdr:sp macro="" textlink="">
          <xdr:nvSpPr>
            <xdr:cNvPr id="199" name="Rounded Rectangle 33">
              <a:hlinkClick xmlns:r="http://schemas.openxmlformats.org/officeDocument/2006/relationships" r:id="rId31"/>
              <a:extLst>
                <a:ext uri="{FF2B5EF4-FFF2-40B4-BE49-F238E27FC236}">
                  <a16:creationId xmlns:a16="http://schemas.microsoft.com/office/drawing/2014/main" id="{D1D8281B-DAFA-43AE-9B50-61934BF14E7E}"/>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About</a:t>
              </a:r>
            </a:p>
          </xdr:txBody>
        </xdr:sp>
        <xdr:sp macro="" textlink="">
          <xdr:nvSpPr>
            <xdr:cNvPr id="200" name="Round Same Side Corner Rectangle 212">
              <a:extLst>
                <a:ext uri="{FF2B5EF4-FFF2-40B4-BE49-F238E27FC236}">
                  <a16:creationId xmlns:a16="http://schemas.microsoft.com/office/drawing/2014/main" id="{DD3674BE-4840-4441-8743-8980E481A021}"/>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nvGrpSpPr>
          <xdr:cNvPr id="196" name="Group 195">
            <a:extLst>
              <a:ext uri="{FF2B5EF4-FFF2-40B4-BE49-F238E27FC236}">
                <a16:creationId xmlns:a16="http://schemas.microsoft.com/office/drawing/2014/main" id="{77F931C0-D4B8-4B6D-A14F-B77367986825}"/>
              </a:ext>
            </a:extLst>
          </xdr:cNvPr>
          <xdr:cNvGrpSpPr/>
        </xdr:nvGrpSpPr>
        <xdr:grpSpPr>
          <a:xfrm>
            <a:off x="658349" y="507735"/>
            <a:ext cx="2531891" cy="202201"/>
            <a:chOff x="707633" y="705314"/>
            <a:chExt cx="2335294" cy="197603"/>
          </a:xfrm>
        </xdr:grpSpPr>
        <xdr:sp macro="" textlink="">
          <xdr:nvSpPr>
            <xdr:cNvPr id="197" name="Rounded Rectangle 33">
              <a:hlinkClick xmlns:r="http://schemas.openxmlformats.org/officeDocument/2006/relationships" r:id="rId32"/>
              <a:extLst>
                <a:ext uri="{FF2B5EF4-FFF2-40B4-BE49-F238E27FC236}">
                  <a16:creationId xmlns:a16="http://schemas.microsoft.com/office/drawing/2014/main" id="{2ED30829-AA37-4ED3-8AEA-C4980EBB631A}"/>
                </a:ext>
              </a:extLst>
            </xdr:cNvPr>
            <xdr:cNvSpPr/>
          </xdr:nvSpPr>
          <xdr:spPr>
            <a:xfrm>
              <a:off x="707634" y="705314"/>
              <a:ext cx="2335293" cy="197603"/>
            </a:xfrm>
            <a:prstGeom prst="roundRect">
              <a:avLst/>
            </a:prstGeom>
            <a:solidFill>
              <a:sysClr val="window" lastClr="FFFFFF"/>
            </a:solidFill>
            <a:ln w="12700" cap="flat" cmpd="sng" algn="ctr">
              <a:noFill/>
              <a:prstDash val="solid"/>
              <a:miter lim="800000"/>
            </a:ln>
            <a:effectLst>
              <a:outerShdw blurRad="50800" dist="38100" dir="2700000" algn="tl" rotWithShape="0">
                <a:prstClr val="black">
                  <a:alpha val="40000"/>
                </a:prstClr>
              </a:outerShdw>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0" i="0" u="none" strike="noStrike" kern="1200" cap="none" spc="15"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Contents</a:t>
              </a:r>
            </a:p>
          </xdr:txBody>
        </xdr:sp>
        <xdr:sp macro="" textlink="">
          <xdr:nvSpPr>
            <xdr:cNvPr id="198" name="Round Same Side Corner Rectangle 212">
              <a:extLst>
                <a:ext uri="{FF2B5EF4-FFF2-40B4-BE49-F238E27FC236}">
                  <a16:creationId xmlns:a16="http://schemas.microsoft.com/office/drawing/2014/main" id="{49CED6B6-4E47-4AC9-A686-E39CFF5089B4}"/>
                </a:ext>
              </a:extLst>
            </xdr:cNvPr>
            <xdr:cNvSpPr/>
          </xdr:nvSpPr>
          <xdr:spPr>
            <a:xfrm rot="16200000">
              <a:off x="651069" y="765597"/>
              <a:ext cx="190164" cy="77036"/>
            </a:xfrm>
            <a:prstGeom prst="round2SameRect">
              <a:avLst>
                <a:gd name="adj1" fmla="val 32103"/>
                <a:gd name="adj2" fmla="val 0"/>
              </a:avLst>
            </a:prstGeom>
            <a:solidFill>
              <a:srgbClr val="4A9CA7"/>
            </a:solidFill>
            <a:ln w="12700" cap="flat" cmpd="sng" algn="ctr">
              <a:solidFill>
                <a:srgbClr val="4A9CA7"/>
              </a:solid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grpSp>
    </xdr:grpSp>
    <xdr:clientData/>
  </xdr:twoCellAnchor>
</xdr:wsDr>
</file>

<file path=xl/theme/theme1.xml><?xml version="1.0" encoding="utf-8"?>
<a:theme xmlns:a="http://schemas.openxmlformats.org/drawingml/2006/main" name="MinRes 2022">
  <a:themeElements>
    <a:clrScheme name="Custom 12">
      <a:dk1>
        <a:srgbClr val="000000"/>
      </a:dk1>
      <a:lt1>
        <a:srgbClr val="FFFFFF"/>
      </a:lt1>
      <a:dk2>
        <a:srgbClr val="004650"/>
      </a:dk2>
      <a:lt2>
        <a:srgbClr val="544741"/>
      </a:lt2>
      <a:accent1>
        <a:srgbClr val="CE372F"/>
      </a:accent1>
      <a:accent2>
        <a:srgbClr val="929799"/>
      </a:accent2>
      <a:accent3>
        <a:srgbClr val="E0C09D"/>
      </a:accent3>
      <a:accent4>
        <a:srgbClr val="C37C59"/>
      </a:accent4>
      <a:accent5>
        <a:srgbClr val="998500"/>
      </a:accent5>
      <a:accent6>
        <a:srgbClr val="4B9BA6"/>
      </a:accent6>
      <a:hlink>
        <a:srgbClr val="000000"/>
      </a:hlink>
      <a:folHlink>
        <a:srgbClr val="CE362F"/>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ineralresources.com.au/2022AnnualReport" TargetMode="External"/><Relationship Id="rId7" Type="http://schemas.openxmlformats.org/officeDocument/2006/relationships/drawing" Target="../drawings/drawing4.xml"/><Relationship Id="rId2" Type="http://schemas.openxmlformats.org/officeDocument/2006/relationships/hyperlink" Target="https://www.mineralresources.com.au/2022AnnualReport" TargetMode="External"/><Relationship Id="rId1" Type="http://schemas.openxmlformats.org/officeDocument/2006/relationships/hyperlink" Target="https://www.mineralresources.com.au/2022AnnualReport" TargetMode="External"/><Relationship Id="rId6" Type="http://schemas.openxmlformats.org/officeDocument/2006/relationships/printerSettings" Target="../printerSettings/printerSettings4.bin"/><Relationship Id="rId5" Type="http://schemas.openxmlformats.org/officeDocument/2006/relationships/hyperlink" Target="https://www.mineralresources.com.au/2022SustainabilityReport" TargetMode="External"/><Relationship Id="rId4" Type="http://schemas.openxmlformats.org/officeDocument/2006/relationships/hyperlink" Target="https://www.mineralresources.com.au/2022AnnualRepor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unglobalcompact.org/what-is-gc/mission/principles/principle-9" TargetMode="External"/><Relationship Id="rId3" Type="http://schemas.openxmlformats.org/officeDocument/2006/relationships/hyperlink" Target="https://www.unglobalcompact.org/what-is-gc/mission/principles/principle-4" TargetMode="External"/><Relationship Id="rId7" Type="http://schemas.openxmlformats.org/officeDocument/2006/relationships/hyperlink" Target="https://www.unglobalcompact.org/what-is-gc/mission/principles/principle-8" TargetMode="External"/><Relationship Id="rId12" Type="http://schemas.openxmlformats.org/officeDocument/2006/relationships/drawing" Target="../drawings/drawing6.xml"/><Relationship Id="rId2" Type="http://schemas.openxmlformats.org/officeDocument/2006/relationships/hyperlink" Target="https://www.unglobalcompact.org/what-is-gc/mission/principles/principle-3" TargetMode="External"/><Relationship Id="rId1" Type="http://schemas.openxmlformats.org/officeDocument/2006/relationships/hyperlink" Target="https://www.unglobalcompact.org/what-is-gc/mission/principles/principle-2" TargetMode="External"/><Relationship Id="rId6" Type="http://schemas.openxmlformats.org/officeDocument/2006/relationships/hyperlink" Target="https://www.unglobalcompact.org/what-is-gc/mission/principles/principle-7" TargetMode="External"/><Relationship Id="rId11" Type="http://schemas.openxmlformats.org/officeDocument/2006/relationships/printerSettings" Target="../printerSettings/printerSettings6.bin"/><Relationship Id="rId5" Type="http://schemas.openxmlformats.org/officeDocument/2006/relationships/hyperlink" Target="https://www.unglobalcompact.org/what-is-gc/mission/principles/principle-6" TargetMode="External"/><Relationship Id="rId10" Type="http://schemas.openxmlformats.org/officeDocument/2006/relationships/hyperlink" Target="https://www.unglobalcompact.org/what-is-gc/mission/principles/principle-1" TargetMode="External"/><Relationship Id="rId4" Type="http://schemas.openxmlformats.org/officeDocument/2006/relationships/hyperlink" Target="https://www.unglobalcompact.org/what-is-gc/mission/principles/principle-5" TargetMode="External"/><Relationship Id="rId9" Type="http://schemas.openxmlformats.org/officeDocument/2006/relationships/hyperlink" Target="https://www.unglobalcompact.org/what-is-gc/mission/principles/principle-10"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chrome-extension://efaidnbmnnnibpcajpcglclefindmkaj/https:/s3.ap-southeast-2.amazonaws.com/assets.mineralresources.com.au/app/uploads/2021/10/07155408/Community-Policy-2021.pdf" TargetMode="External"/><Relationship Id="rId18" Type="http://schemas.openxmlformats.org/officeDocument/2006/relationships/hyperlink" Target="chrome-extension://efaidnbmnnnibpcajpcglclefindmkaj/https:/s3.ap-southeast-2.amazonaws.com/assets.mineralresources.com.au/app/uploads/2022/03/03192947/Health-and-Safety-Policy-2022-SIGNED.pdf" TargetMode="External"/><Relationship Id="rId26" Type="http://schemas.openxmlformats.org/officeDocument/2006/relationships/hyperlink" Target="chrome-extension://efaidnbmnnnibpcajpcglclefindmkaj/https:/s3.ap-southeast-2.amazonaws.com/assets.mineralresources.com.au/app/uploads/2022/04/04193521/Sustainability-Policy-31-Mar-2022-Bd-approved-SIGNED.pdf" TargetMode="External"/><Relationship Id="rId3" Type="http://schemas.openxmlformats.org/officeDocument/2006/relationships/hyperlink" Target="chrome-extension://efaidnbmnnnibpcajpcglclefindmkaj/https:/s3.ap-southeast-2.amazonaws.com/assets.mineralresources.com.au/app/uploads/2021/10/07155438/Performance-Evaluation-Practices-Procedure-2021.pdf" TargetMode="External"/><Relationship Id="rId21" Type="http://schemas.openxmlformats.org/officeDocument/2006/relationships/hyperlink" Target="chrome-extension://efaidnbmnnnibpcajpcglclefindmkaj/https:/s3.ap-southeast-2.amazonaws.com/assets.mineralresources.com.au/app/uploads/2021/10/11104407/Mental-Health-Policy-2021.pdf" TargetMode="External"/><Relationship Id="rId7" Type="http://schemas.openxmlformats.org/officeDocument/2006/relationships/hyperlink" Target="chrome-extension://efaidnbmnnnibpcajpcglclefindmkaj/https:/s3.ap-southeast-2.amazonaws.com/assets.mineralresources.com.au/app/uploads/2022/06/15183158/Board-Nomination-Committee-Charter-2022.pdf" TargetMode="External"/><Relationship Id="rId12" Type="http://schemas.openxmlformats.org/officeDocument/2006/relationships/hyperlink" Target="chrome-extension://efaidnbmnnnibpcajpcglclefindmkaj/https:/s3.ap-southeast-2.amazonaws.com/assets.mineralresources.com.au/app/uploads/2021/11/03184154/MRL000145_MRL-Code-of-Conduct_03.11.21.pdf" TargetMode="External"/><Relationship Id="rId17" Type="http://schemas.openxmlformats.org/officeDocument/2006/relationships/hyperlink" Target="chrome-extension://efaidnbmnnnibpcajpcglclefindmkaj/https:/s3.ap-southeast-2.amazonaws.com/assets.mineralresources.com.au/app/uploads/2022/04/13212640/Gendered-violence-position-statement-31Mar2022-Bd-approved-SIGNED.pdf" TargetMode="External"/><Relationship Id="rId25" Type="http://schemas.openxmlformats.org/officeDocument/2006/relationships/hyperlink" Target="chrome-extension://efaidnbmnnnibpcajpcglclefindmkaj/https:/s3.ap-southeast-2.amazonaws.com/assets.mineralresources.com.au/app/uploads/2022/03/03192949/Securities-Trading-Policy-2022-SIGNED.pdf" TargetMode="External"/><Relationship Id="rId33" Type="http://schemas.openxmlformats.org/officeDocument/2006/relationships/drawing" Target="../drawings/drawing8.xml"/><Relationship Id="rId2" Type="http://schemas.openxmlformats.org/officeDocument/2006/relationships/hyperlink" Target="chrome-extension://efaidnbmnnnibpcajpcglclefindmkaj/https:/s3.ap-southeast-2.amazonaws.com/assets.mineralresources.com.au/app/uploads/2022/03/03192958/FY21-Corporate-Governance-Statement_inc.-skills-matrix.pdf" TargetMode="External"/><Relationship Id="rId16" Type="http://schemas.openxmlformats.org/officeDocument/2006/relationships/hyperlink" Target="chrome-extension://efaidnbmnnnibpcajpcglclefindmkaj/https:/s3.ap-southeast-2.amazonaws.com/assets.mineralresources.com.au/app/uploads/2021/10/07155454/Enterprise-Risk-Management-Framework-Policy-2021.pdf" TargetMode="External"/><Relationship Id="rId20" Type="http://schemas.openxmlformats.org/officeDocument/2006/relationships/hyperlink" Target="chrome-extension://efaidnbmnnnibpcajpcglclefindmkaj/https:/s3.ap-southeast-2.amazonaws.com/assets.mineralresources.com.au/app/uploads/2020/07/10100611/MRL-FI-POL-0021-Investor-Engagement_.pdf" TargetMode="External"/><Relationship Id="rId29" Type="http://schemas.openxmlformats.org/officeDocument/2006/relationships/hyperlink" Target="chrome-extension://efaidnbmnnnibpcajpcglclefindmkaj/https:/s3.ap-southeast-2.amazonaws.com/assets.mineralresources.com.au/app/uploads/2021/10/07155444/MRL-Whistleblower-Procedure-2021.pdf" TargetMode="External"/><Relationship Id="rId1" Type="http://schemas.openxmlformats.org/officeDocument/2006/relationships/hyperlink" Target="chrome-extension://efaidnbmnnnibpcajpcglclefindmkaj/https:/s3.ap-southeast-2.amazonaws.com/assets.mineralresources.com.au/app/uploads/2022/03/03192955/FY21-Appendix-4G-final.pdf" TargetMode="External"/><Relationship Id="rId6" Type="http://schemas.openxmlformats.org/officeDocument/2006/relationships/hyperlink" Target="chrome-extension://efaidnbmnnnibpcajpcglclefindmkaj/https:/s3.ap-southeast-2.amazonaws.com/assets.mineralresources.com.au/app/uploads/2022/07/19125126/Audit-Risk-Charter-2022-Bd-approved-signed.pdf" TargetMode="External"/><Relationship Id="rId11" Type="http://schemas.openxmlformats.org/officeDocument/2006/relationships/hyperlink" Target="chrome-extension://efaidnbmnnnibpcajpcglclefindmkaj/https:/s3.ap-southeast-2.amazonaws.com/assets.mineralresources.com.au/app/uploads/2022/04/13212617/Climate-Change-Policy-31Mar2022-Bd-approved-SIGNED-1.pdf" TargetMode="External"/><Relationship Id="rId24" Type="http://schemas.openxmlformats.org/officeDocument/2006/relationships/hyperlink" Target="chrome-extension://efaidnbmnnnibpcajpcglclefindmkaj/https:/s3.ap-southeast-2.amazonaws.com/assets.mineralresources.com.au/app/uploads/2022/05/02143640/Responsible-Production-Policy-SusCom-approval-2Mar2022-MAS-20220427.pdf" TargetMode="External"/><Relationship Id="rId32" Type="http://schemas.openxmlformats.org/officeDocument/2006/relationships/printerSettings" Target="../printerSettings/printerSettings8.bin"/><Relationship Id="rId5" Type="http://schemas.openxmlformats.org/officeDocument/2006/relationships/hyperlink" Target="chrome-extension://efaidnbmnnnibpcajpcglclefindmkaj/https:/s3.ap-southeast-2.amazonaws.com/assets.mineralresources.com.au/app/uploads/2021/04/12142930/MRL-Board-Charter.pdf" TargetMode="External"/><Relationship Id="rId15" Type="http://schemas.openxmlformats.org/officeDocument/2006/relationships/hyperlink" Target="chrome-extension://efaidnbmnnnibpcajpcglclefindmkaj/https:/s3.ap-southeast-2.amazonaws.com/assets.mineralresources.com.au/app/uploads/2022/04/22152215/MRL-HR-POL-0002-Diversity-and-Inclusion-Policy-FINAL.pdf" TargetMode="External"/><Relationship Id="rId23" Type="http://schemas.openxmlformats.org/officeDocument/2006/relationships/hyperlink" Target="chrome-extension://efaidnbmnnnibpcajpcglclefindmkaj/https:/s3.ap-southeast-2.amazonaws.com/assets.mineralresources.com.au/app/uploads/2022/07/19125212/Related-Party-Transactions-2022-Bd-approved-signed.pdf" TargetMode="External"/><Relationship Id="rId28" Type="http://schemas.openxmlformats.org/officeDocument/2006/relationships/hyperlink" Target="chrome-extension://efaidnbmnnnibpcajpcglclefindmkaj/https:/s3.ap-southeast-2.amazonaws.com/assets.mineralresources.com.au/app/uploads/2021/10/07155451/MRL-Whistleblower-Policy-2021.pdf" TargetMode="External"/><Relationship Id="rId10" Type="http://schemas.openxmlformats.org/officeDocument/2006/relationships/hyperlink" Target="chrome-extension://efaidnbmnnnibpcajpcglclefindmkaj/https:/s3.ap-southeast-2.amazonaws.com/assets.mineralresources.com.au/app/uploads/2021/10/07155505/Anti-Bribery-and-Corruption-Policy-2021.pdf" TargetMode="External"/><Relationship Id="rId19" Type="http://schemas.openxmlformats.org/officeDocument/2006/relationships/hyperlink" Target="chrome-extension://efaidnbmnnnibpcajpcglclefindmkaj/https:/s3.ap-southeast-2.amazonaws.com/assets.mineralresources.com.au/app/uploads/2022/04/08202451/Human-Rights-Policy-Board-approved-SIGNED.pdf" TargetMode="External"/><Relationship Id="rId31" Type="http://schemas.openxmlformats.org/officeDocument/2006/relationships/hyperlink" Target="https://s3.ap-southeast-2.amazonaws.com/assets.mineralresources.com.au/app/uploads/2022/09/01215123/Environment-Policy-2022.pdf" TargetMode="External"/><Relationship Id="rId4" Type="http://schemas.openxmlformats.org/officeDocument/2006/relationships/hyperlink" Target="chrome-extension://efaidnbmnnnibpcajpcglclefindmkaj/https:/s3.ap-southeast-2.amazonaws.com/assets.mineralresources.com.au/app/uploads/2021/10/07155435/Selection-and-Appointment-of-Director-Procedure-2021.pdf" TargetMode="External"/><Relationship Id="rId9" Type="http://schemas.openxmlformats.org/officeDocument/2006/relationships/hyperlink" Target="chrome-extension://efaidnbmnnnibpcajpcglclefindmkaj/https:/s3.ap-southeast-2.amazonaws.com/assets.mineralresources.com.au/app/uploads/2022/07/19125206/Sustainability-Committee-Charter-Bd-approved-signed.pdf" TargetMode="External"/><Relationship Id="rId14" Type="http://schemas.openxmlformats.org/officeDocument/2006/relationships/hyperlink" Target="chrome-extension://efaidnbmnnnibpcajpcglclefindmkaj/https:/s3.ap-southeast-2.amazonaws.com/assets.mineralresources.com.au/app/uploads/2021/10/07155503/Continuous-Disclosure-Policy-2021.pdf" TargetMode="External"/><Relationship Id="rId22" Type="http://schemas.openxmlformats.org/officeDocument/2006/relationships/hyperlink" Target="chrome-extension://efaidnbmnnnibpcajpcglclefindmkaj/https:/s3.ap-southeast-2.amazonaws.com/assets.mineralresources.com.au/app/uploads/2021/04/28110124/MRL-FI-POL-0026_01-Political-Donations-Policy.pdf" TargetMode="External"/><Relationship Id="rId27" Type="http://schemas.openxmlformats.org/officeDocument/2006/relationships/hyperlink" Target="chrome-extension://efaidnbmnnnibpcajpcglclefindmkaj/https:/s3.ap-southeast-2.amazonaws.com/assets.mineralresources.com.au/app/uploads/2022/07/19125208/Tailings-Storage-Facility-Policy-Bd-approved-signed.pdf" TargetMode="External"/><Relationship Id="rId30" Type="http://schemas.openxmlformats.org/officeDocument/2006/relationships/hyperlink" Target="https://s3.ap-southeast-2.amazonaws.com/assets.mineralresources.com.au/app/uploads/2022/09/01215120/Supplier-Code-of-Conduct-2022.pdf" TargetMode="External"/><Relationship Id="rId8" Type="http://schemas.openxmlformats.org/officeDocument/2006/relationships/hyperlink" Target="chrome-extension://efaidnbmnnnibpcajpcglclefindmkaj/https:/s3.ap-southeast-2.amazonaws.com/assets.mineralresources.com.au/app/uploads/2022/06/15183153/Board-Remuneration-Committee-Charter-2022.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C9B16-08D6-437A-B6D8-A052549A44F8}">
  <sheetPr codeName="Sheet1">
    <tabColor theme="1"/>
    <pageSetUpPr fitToPage="1"/>
  </sheetPr>
  <dimension ref="W1:XFC1048576"/>
  <sheetViews>
    <sheetView showGridLines="0" tabSelected="1" topLeftCell="A4" zoomScale="70" zoomScaleNormal="70" workbookViewId="0">
      <selection activeCell="T65" sqref="T65"/>
    </sheetView>
  </sheetViews>
  <sheetFormatPr defaultColWidth="0" defaultRowHeight="14" zeroHeight="1"/>
  <cols>
    <col min="1" max="1" width="3.58203125" style="3" customWidth="1"/>
    <col min="2" max="2" width="9.58203125" style="3" customWidth="1"/>
    <col min="3" max="10" width="8.58203125" style="3" customWidth="1"/>
    <col min="11" max="11" width="12.08203125" style="3" customWidth="1"/>
    <col min="12" max="22" width="3.58203125" style="3" customWidth="1"/>
    <col min="23" max="16383" width="3.58203125" style="3" hidden="1"/>
    <col min="16384" max="16384" width="0.9140625" style="3" customWidth="1"/>
  </cols>
  <sheetData>
    <row r="1" customFormat="1" hidden="1"/>
    <row r="2" customFormat="1" hidden="1"/>
    <row r="3" customFormat="1" hidden="1"/>
    <row r="4" customFormat="1"/>
    <row r="5" customFormat="1"/>
    <row r="6" customFormat="1"/>
    <row r="7" customFormat="1"/>
    <row r="8" customFormat="1"/>
    <row r="9" customFormat="1"/>
    <row r="10" customFormat="1"/>
    <row r="11" customFormat="1"/>
    <row r="12" customFormat="1"/>
    <row r="13" customFormat="1"/>
    <row r="14" customFormat="1"/>
    <row r="15" customFormat="1"/>
    <row r="16"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spans="30:32" customFormat="1"/>
    <row r="34" spans="30:32" customFormat="1"/>
    <row r="35" spans="30:32" customFormat="1" hidden="1"/>
    <row r="36" spans="30:32" customFormat="1" hidden="1"/>
    <row r="37" spans="30:32" customFormat="1" hidden="1"/>
    <row r="38" spans="30:32" customFormat="1" hidden="1"/>
    <row r="39" spans="30:32" customFormat="1" hidden="1"/>
    <row r="40" spans="30:32" customFormat="1" ht="19.399999999999999" customHeight="1">
      <c r="AD40" s="1"/>
      <c r="AE40" s="2"/>
      <c r="AF40" s="2"/>
    </row>
    <row r="41" spans="30:32" customFormat="1"/>
    <row r="42" spans="30:32" customFormat="1"/>
    <row r="43" spans="30:32" customFormat="1"/>
    <row r="44" spans="30:32" customFormat="1"/>
    <row r="45" spans="30:32" customFormat="1"/>
    <row r="46" spans="30:32" customFormat="1"/>
    <row r="47" spans="30:32" customFormat="1"/>
    <row r="48" spans="30:32"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1048575" ht="1.65" hidden="1" customHeight="1"/>
    <row r="1048576" ht="1.65" hidden="1" customHeight="1"/>
  </sheetData>
  <sheetProtection algorithmName="SHA-512" hashValue="JgG3e7dAQmvt4SGfPMn2QJg11aa4V41SD/m8+Gv172KagUg0SQqdCv99ju+NHCbAqg2KX19OIIWCk6pQxRmImw==" saltValue="rbIk6bDxmFtuWX9hS/FuKQ==" spinCount="100000" sheet="1" objects="1" scenarios="1"/>
  <pageMargins left="0.70866141732283472" right="0.70866141732283472" top="0.74803149606299213" bottom="0.74803149606299213" header="0.31496062992125984" footer="0.31496062992125984"/>
  <pageSetup scale="64"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A86E-F6F8-49CD-AC95-BA18C0E57E43}">
  <sheetPr codeName="Sheet8">
    <tabColor theme="9" tint="0.79998168889431442"/>
    <pageSetUpPr fitToPage="1"/>
  </sheetPr>
  <dimension ref="B5:W38"/>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10.58203125" style="3" customWidth="1"/>
    <col min="8" max="8" width="28.58203125" style="3" customWidth="1"/>
    <col min="9" max="9" width="3.08203125" style="3" customWidth="1"/>
    <col min="10" max="10" width="2.58203125" style="3" customWidth="1"/>
    <col min="11" max="11" width="3.58203125" style="3" customWidth="1"/>
    <col min="12" max="12" width="4.08203125" style="3" customWidth="1"/>
    <col min="13" max="13" width="13.58203125" style="3" customWidth="1"/>
    <col min="14" max="21" width="8.58203125" style="3"/>
    <col min="22" max="22" width="10.58203125" style="3" customWidth="1"/>
    <col min="23" max="16384" width="8.58203125" style="3"/>
  </cols>
  <sheetData>
    <row r="5" spans="2:23" customFormat="1">
      <c r="B5" s="80"/>
      <c r="C5" s="80"/>
      <c r="D5" s="80"/>
      <c r="E5" s="80"/>
      <c r="G5" s="80"/>
      <c r="H5" s="80"/>
      <c r="I5" s="80"/>
      <c r="J5" s="80"/>
      <c r="K5" s="80"/>
      <c r="L5" s="80"/>
      <c r="M5" s="80"/>
      <c r="N5" s="80"/>
      <c r="O5" s="80"/>
      <c r="P5" s="80"/>
      <c r="Q5" s="80"/>
      <c r="R5" s="80"/>
      <c r="S5" s="80"/>
      <c r="T5" s="80"/>
    </row>
    <row r="6" spans="2:23" customFormat="1" ht="20">
      <c r="B6" s="1293" t="s">
        <v>1264</v>
      </c>
      <c r="C6" s="1293"/>
      <c r="D6" s="1293"/>
      <c r="E6" s="1293"/>
      <c r="G6" s="257" t="s">
        <v>238</v>
      </c>
      <c r="H6" s="80"/>
      <c r="I6" s="80"/>
      <c r="J6" s="80"/>
      <c r="K6" s="80"/>
      <c r="L6" s="80"/>
      <c r="M6" s="80"/>
      <c r="N6" s="80"/>
      <c r="O6" s="80"/>
      <c r="P6" s="80"/>
      <c r="Q6" s="80"/>
      <c r="R6" s="80"/>
      <c r="S6" s="80"/>
      <c r="T6" s="80"/>
    </row>
    <row r="7" spans="2:23" customFormat="1" ht="14.5" thickBot="1">
      <c r="B7" s="258"/>
      <c r="C7" s="258"/>
      <c r="D7" s="258"/>
      <c r="E7" s="258"/>
      <c r="G7" s="258"/>
      <c r="H7" s="258"/>
      <c r="I7" s="258"/>
      <c r="J7" s="258"/>
      <c r="K7" s="258"/>
      <c r="L7" s="258"/>
      <c r="M7" s="258"/>
      <c r="N7" s="258"/>
      <c r="O7" s="258"/>
      <c r="P7" s="258"/>
      <c r="Q7" s="258"/>
      <c r="R7" s="258"/>
      <c r="S7" s="258"/>
      <c r="T7" s="258"/>
    </row>
    <row r="8" spans="2:23" ht="14.5" thickTop="1"/>
    <row r="9" spans="2:23">
      <c r="G9" s="132" t="s">
        <v>1050</v>
      </c>
      <c r="H9" s="11"/>
      <c r="I9" s="11"/>
      <c r="J9" s="11"/>
      <c r="K9" s="11"/>
      <c r="L9" s="11"/>
      <c r="M9" s="11"/>
      <c r="N9" s="11"/>
      <c r="O9" s="11"/>
      <c r="P9" s="11"/>
    </row>
    <row r="10" spans="2:23">
      <c r="G10" s="1326" t="s">
        <v>1315</v>
      </c>
      <c r="H10" s="1326"/>
      <c r="I10" s="1326"/>
      <c r="J10" s="1326"/>
      <c r="K10" s="1326"/>
      <c r="L10" s="1326"/>
      <c r="M10" s="1326"/>
      <c r="N10" s="1326"/>
      <c r="O10" s="1326"/>
      <c r="P10" s="1326"/>
      <c r="Q10" s="1326"/>
      <c r="R10" s="1326"/>
      <c r="S10" s="1326"/>
      <c r="T10" s="1326"/>
    </row>
    <row r="11" spans="2:23" ht="28.65" customHeight="1">
      <c r="G11" s="1326"/>
      <c r="H11" s="1326"/>
      <c r="I11" s="1326"/>
      <c r="J11" s="1326"/>
      <c r="K11" s="1326"/>
      <c r="L11" s="1326"/>
      <c r="M11" s="1326"/>
      <c r="N11" s="1326"/>
      <c r="O11" s="1326"/>
      <c r="P11" s="1326"/>
      <c r="Q11" s="1326"/>
      <c r="R11" s="1326"/>
      <c r="S11" s="1326"/>
      <c r="T11" s="1326"/>
    </row>
    <row r="12" spans="2:23" ht="72" customHeight="1">
      <c r="G12" s="1326" t="s">
        <v>1291</v>
      </c>
      <c r="H12" s="1326"/>
      <c r="I12" s="1326"/>
      <c r="J12" s="1326"/>
      <c r="K12" s="1326"/>
      <c r="L12" s="1326"/>
      <c r="M12" s="1326"/>
      <c r="N12" s="1326"/>
      <c r="O12" s="1326"/>
      <c r="P12" s="1326"/>
      <c r="Q12" s="1326"/>
      <c r="R12" s="1326"/>
      <c r="S12" s="1326"/>
      <c r="T12" s="1326"/>
      <c r="U12" s="15"/>
      <c r="V12" s="15"/>
      <c r="W12" s="15"/>
    </row>
    <row r="13" spans="2:23">
      <c r="G13" s="20"/>
      <c r="H13" s="20"/>
      <c r="I13" s="20"/>
      <c r="J13" s="20"/>
      <c r="K13" s="21"/>
      <c r="L13" s="21"/>
      <c r="M13" s="21"/>
      <c r="N13" s="20"/>
      <c r="O13" s="20"/>
      <c r="P13" s="20"/>
      <c r="Q13" s="20"/>
      <c r="R13" s="20"/>
      <c r="S13" s="20"/>
      <c r="T13" s="20"/>
      <c r="U13" s="20"/>
      <c r="V13" s="20"/>
      <c r="W13" s="168"/>
    </row>
    <row r="14" spans="2:23">
      <c r="G14" s="118" t="s">
        <v>1095</v>
      </c>
      <c r="H14" s="20"/>
      <c r="I14" s="20"/>
      <c r="J14" s="20"/>
      <c r="K14" s="21"/>
      <c r="L14" s="21"/>
      <c r="M14" s="21"/>
      <c r="N14" s="20"/>
      <c r="O14" s="20"/>
      <c r="P14" s="20"/>
      <c r="Q14" s="20"/>
      <c r="R14" s="20"/>
      <c r="S14" s="20"/>
      <c r="T14" s="20"/>
      <c r="U14" s="20"/>
      <c r="V14" s="20"/>
      <c r="W14" s="168"/>
    </row>
    <row r="15" spans="2:23">
      <c r="G15" s="20"/>
      <c r="H15" s="211"/>
      <c r="I15" s="211"/>
      <c r="J15" s="211"/>
      <c r="K15" s="212"/>
      <c r="L15" s="213"/>
      <c r="M15" s="213"/>
      <c r="N15" s="214"/>
      <c r="O15" s="214"/>
      <c r="P15" s="214"/>
      <c r="Q15" s="214"/>
      <c r="R15" s="214"/>
      <c r="S15" s="214"/>
      <c r="T15" s="214"/>
      <c r="U15" s="214"/>
      <c r="V15" s="214"/>
      <c r="W15" s="168"/>
    </row>
    <row r="16" spans="2:23">
      <c r="I16" s="178"/>
      <c r="J16" s="178"/>
      <c r="K16" s="126"/>
      <c r="L16" s="215"/>
      <c r="M16" s="19"/>
      <c r="N16" s="168"/>
      <c r="O16" s="168"/>
      <c r="P16" s="168"/>
      <c r="Q16" s="168"/>
      <c r="R16" s="168"/>
      <c r="S16" s="168"/>
      <c r="T16" s="168"/>
      <c r="U16" s="168"/>
      <c r="V16" s="168"/>
      <c r="W16" s="168"/>
    </row>
    <row r="17" spans="7:13">
      <c r="G17" s="45"/>
      <c r="K17" s="19"/>
      <c r="L17" s="19"/>
      <c r="M17" s="19"/>
    </row>
    <row r="18" spans="7:13">
      <c r="G18" s="45"/>
      <c r="K18" s="19"/>
      <c r="L18" s="19"/>
      <c r="M18" s="19"/>
    </row>
    <row r="19" spans="7:13">
      <c r="G19" s="45"/>
      <c r="K19" s="19"/>
      <c r="L19" s="19"/>
      <c r="M19" s="19"/>
    </row>
    <row r="20" spans="7:13">
      <c r="G20" s="45"/>
      <c r="K20" s="19"/>
      <c r="L20" s="19"/>
      <c r="M20" s="19"/>
    </row>
    <row r="21" spans="7:13">
      <c r="G21" s="45"/>
      <c r="K21" s="19"/>
      <c r="L21" s="19"/>
      <c r="M21" s="19"/>
    </row>
    <row r="22" spans="7:13">
      <c r="G22" s="45"/>
      <c r="K22" s="19"/>
      <c r="L22" s="19"/>
      <c r="M22" s="19"/>
    </row>
    <row r="23" spans="7:13">
      <c r="G23" s="45"/>
      <c r="K23" s="19"/>
      <c r="L23" s="19"/>
      <c r="M23" s="19"/>
    </row>
    <row r="24" spans="7:13">
      <c r="G24" s="45"/>
      <c r="K24" s="19"/>
      <c r="L24" s="19"/>
      <c r="M24" s="19"/>
    </row>
    <row r="25" spans="7:13">
      <c r="G25" s="45"/>
      <c r="K25" s="19"/>
      <c r="L25" s="19"/>
      <c r="M25" s="19"/>
    </row>
    <row r="26" spans="7:13">
      <c r="G26" s="45"/>
      <c r="K26" s="19"/>
      <c r="L26" s="19"/>
      <c r="M26" s="19"/>
    </row>
    <row r="27" spans="7:13">
      <c r="G27" s="45"/>
      <c r="K27" s="19"/>
      <c r="L27" s="19"/>
      <c r="M27" s="19"/>
    </row>
    <row r="28" spans="7:13">
      <c r="G28" s="45"/>
      <c r="K28" s="19"/>
      <c r="L28" s="19"/>
      <c r="M28" s="19"/>
    </row>
    <row r="29" spans="7:13">
      <c r="G29" s="45"/>
      <c r="K29" s="19"/>
      <c r="L29" s="19"/>
      <c r="M29" s="19"/>
    </row>
    <row r="30" spans="7:13">
      <c r="G30" s="45"/>
      <c r="K30" s="19"/>
      <c r="L30" s="19"/>
      <c r="M30" s="19"/>
    </row>
    <row r="31" spans="7:13">
      <c r="G31" s="45"/>
      <c r="K31" s="19"/>
      <c r="L31" s="19"/>
      <c r="M31" s="19"/>
    </row>
    <row r="32" spans="7:13">
      <c r="G32" s="45"/>
      <c r="K32" s="19"/>
      <c r="L32" s="19"/>
      <c r="M32" s="19"/>
    </row>
    <row r="33" spans="7:13">
      <c r="G33" s="45"/>
      <c r="K33" s="19"/>
      <c r="L33" s="19"/>
      <c r="M33" s="19"/>
    </row>
    <row r="34" spans="7:13">
      <c r="G34" s="45"/>
      <c r="K34" s="19"/>
      <c r="L34" s="19"/>
      <c r="M34" s="19"/>
    </row>
    <row r="35" spans="7:13">
      <c r="G35" s="45"/>
      <c r="K35" s="19"/>
      <c r="L35" s="19"/>
      <c r="M35" s="19"/>
    </row>
    <row r="36" spans="7:13">
      <c r="G36" s="45"/>
      <c r="K36" s="19"/>
      <c r="L36" s="19"/>
      <c r="M36" s="19"/>
    </row>
    <row r="37" spans="7:13">
      <c r="G37" s="45"/>
    </row>
    <row r="38" spans="7:13">
      <c r="G38" s="14"/>
      <c r="K38" s="19"/>
      <c r="L38" s="19"/>
      <c r="M38" s="19"/>
    </row>
  </sheetData>
  <sheetProtection algorithmName="SHA-512" hashValue="WD+6n6nylh4OmRf8cU3pf1OhlgwOPhkD7LFB1QO/aAPkU9dszZIw50pHSPfJlseosaCdJ0V13KGi4jBn2G3EKw==" saltValue="VDNAK+RSI5XFcMM4sfFRBQ==" spinCount="100000" sheet="1" objects="1" scenarios="1"/>
  <mergeCells count="3">
    <mergeCell ref="G12:T12"/>
    <mergeCell ref="G10:T11"/>
    <mergeCell ref="B6:E6"/>
  </mergeCells>
  <phoneticPr fontId="37" type="noConversion"/>
  <pageMargins left="0.70866141732283472" right="0.70866141732283472" top="0.74803149606299213" bottom="0.74803149606299213" header="0.31496062992125984" footer="0.31496062992125984"/>
  <pageSetup scale="46"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DBD06-8963-4489-A904-553BA1E884F5}">
  <sheetPr codeName="Sheet10">
    <tabColor theme="9" tint="0.79998168889431442"/>
    <pageSetUpPr fitToPage="1"/>
  </sheetPr>
  <dimension ref="B5:Y102"/>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45.58203125" style="3" customWidth="1"/>
    <col min="8" max="8" width="12.58203125" style="3" customWidth="1"/>
    <col min="9" max="9" width="12.08203125" style="3" customWidth="1"/>
    <col min="10" max="16" width="11.5" style="3" customWidth="1"/>
    <col min="17" max="17" width="13.08203125" style="3" customWidth="1"/>
    <col min="18" max="18" width="18.58203125" style="3" customWidth="1"/>
    <col min="19" max="19" width="11.5" style="3" customWidth="1"/>
    <col min="20" max="21" width="14" style="3" customWidth="1"/>
    <col min="22" max="22" width="11" style="3" customWidth="1"/>
    <col min="23" max="23" width="21.08203125" style="3" customWidth="1"/>
    <col min="24" max="16384" width="8.58203125" style="3"/>
  </cols>
  <sheetData>
    <row r="5" spans="2:22">
      <c r="B5" s="80"/>
      <c r="C5" s="80"/>
      <c r="D5" s="80"/>
      <c r="E5" s="80"/>
      <c r="G5" s="80"/>
      <c r="H5" s="80"/>
      <c r="I5" s="80"/>
      <c r="J5" s="80"/>
      <c r="K5" s="80"/>
      <c r="L5" s="80"/>
      <c r="M5" s="80"/>
      <c r="N5" s="80"/>
      <c r="O5" s="80"/>
      <c r="P5" s="80"/>
      <c r="Q5" s="80"/>
      <c r="R5" s="80"/>
      <c r="S5" s="80"/>
      <c r="T5" s="80"/>
      <c r="U5" s="80"/>
      <c r="V5" s="80"/>
    </row>
    <row r="6" spans="2:22" ht="20">
      <c r="B6" s="257" t="s">
        <v>4</v>
      </c>
      <c r="C6" s="80"/>
      <c r="D6" s="80"/>
      <c r="E6" s="80"/>
      <c r="G6" s="257" t="s">
        <v>322</v>
      </c>
      <c r="H6" s="80"/>
      <c r="I6" s="80"/>
      <c r="J6" s="80"/>
      <c r="K6" s="80"/>
      <c r="L6" s="80"/>
      <c r="M6" s="80"/>
      <c r="N6" s="80"/>
      <c r="O6" s="80"/>
      <c r="P6" s="80"/>
      <c r="Q6" s="80"/>
      <c r="R6" s="80"/>
      <c r="S6" s="80"/>
      <c r="T6" s="80"/>
      <c r="U6" s="80"/>
      <c r="V6" s="80"/>
    </row>
    <row r="7" spans="2:22" ht="14.5" thickBot="1">
      <c r="B7" s="258"/>
      <c r="C7" s="258"/>
      <c r="D7" s="258"/>
      <c r="E7" s="258"/>
      <c r="G7" s="258"/>
      <c r="H7" s="258"/>
      <c r="I7" s="258"/>
      <c r="J7" s="258"/>
      <c r="K7" s="258"/>
      <c r="L7" s="258"/>
      <c r="M7" s="258"/>
      <c r="N7" s="258"/>
      <c r="O7" s="258"/>
      <c r="P7" s="258"/>
      <c r="Q7" s="258"/>
      <c r="R7" s="258"/>
      <c r="S7" s="258"/>
      <c r="T7" s="258"/>
      <c r="U7" s="258"/>
      <c r="V7" s="258"/>
    </row>
    <row r="8" spans="2:22" ht="14.5" thickTop="1">
      <c r="B8" s="538"/>
      <c r="C8" s="538"/>
      <c r="D8" s="538"/>
      <c r="E8" s="538"/>
      <c r="G8" s="538"/>
      <c r="H8" s="538"/>
      <c r="I8" s="538"/>
      <c r="J8" s="538"/>
      <c r="K8" s="538"/>
      <c r="L8" s="538"/>
      <c r="M8" s="538"/>
      <c r="N8" s="538"/>
      <c r="O8" s="538"/>
      <c r="P8" s="538"/>
      <c r="Q8" s="538"/>
    </row>
    <row r="9" spans="2:22">
      <c r="G9" s="1326" t="s">
        <v>1270</v>
      </c>
      <c r="H9" s="1326"/>
      <c r="I9" s="1326"/>
      <c r="J9" s="1326"/>
      <c r="K9" s="1326"/>
      <c r="L9" s="1326"/>
      <c r="M9" s="1326"/>
      <c r="N9" s="1326"/>
      <c r="O9" s="1326"/>
      <c r="P9" s="1326"/>
      <c r="Q9" s="1326"/>
    </row>
    <row r="10" spans="2:22">
      <c r="G10" s="1326"/>
      <c r="H10" s="1326"/>
      <c r="I10" s="1326"/>
      <c r="J10" s="1326"/>
      <c r="K10" s="1326"/>
      <c r="L10" s="1326"/>
      <c r="M10" s="1326"/>
      <c r="N10" s="1326"/>
      <c r="O10" s="1326"/>
      <c r="P10" s="1326"/>
      <c r="Q10" s="1326"/>
    </row>
    <row r="11" spans="2:22">
      <c r="G11" s="1326"/>
      <c r="H11" s="1326"/>
      <c r="I11" s="1326"/>
      <c r="J11" s="1326"/>
      <c r="K11" s="1326"/>
      <c r="L11" s="1326"/>
      <c r="M11" s="1326"/>
      <c r="N11" s="1326"/>
      <c r="O11" s="1326"/>
      <c r="P11" s="1326"/>
      <c r="Q11" s="1326"/>
    </row>
    <row r="12" spans="2:22">
      <c r="G12" s="950"/>
      <c r="H12" s="950"/>
      <c r="I12" s="950"/>
      <c r="J12" s="950"/>
      <c r="K12" s="950"/>
      <c r="L12" s="950"/>
      <c r="M12" s="950"/>
      <c r="N12" s="950"/>
      <c r="O12" s="950"/>
      <c r="P12" s="950"/>
      <c r="Q12" s="950"/>
    </row>
    <row r="13" spans="2:22" ht="30" customHeight="1">
      <c r="G13" s="817" t="s">
        <v>1084</v>
      </c>
      <c r="H13" s="4"/>
      <c r="I13" s="4"/>
      <c r="J13" s="10"/>
      <c r="N13" s="10"/>
      <c r="S13" s="10"/>
    </row>
    <row r="14" spans="2:22" ht="14.9" customHeight="1">
      <c r="G14" s="132" t="s">
        <v>1285</v>
      </c>
      <c r="H14" s="4"/>
      <c r="I14" s="4"/>
      <c r="J14" s="10"/>
      <c r="N14" s="10"/>
      <c r="S14" s="10"/>
    </row>
    <row r="15" spans="2:22" ht="8.4" customHeight="1">
      <c r="G15" s="2"/>
      <c r="H15" s="2"/>
      <c r="I15" s="2"/>
    </row>
    <row r="16" spans="2:22">
      <c r="G16" s="62" t="s">
        <v>1104</v>
      </c>
      <c r="H16" s="2"/>
      <c r="I16" s="2"/>
    </row>
    <row r="17" spans="7:25">
      <c r="G17" s="279"/>
      <c r="H17" s="1329">
        <v>43281</v>
      </c>
      <c r="I17" s="1329"/>
      <c r="J17" s="1332"/>
      <c r="K17" s="1333">
        <v>43646</v>
      </c>
      <c r="L17" s="1329"/>
      <c r="M17" s="1332"/>
      <c r="N17" s="1333">
        <v>44012</v>
      </c>
      <c r="O17" s="1329"/>
      <c r="P17" s="1332"/>
      <c r="Q17" s="1333">
        <v>44377</v>
      </c>
      <c r="R17" s="1329"/>
      <c r="S17" s="1332"/>
      <c r="T17" s="1329">
        <v>44742</v>
      </c>
      <c r="U17" s="1329"/>
      <c r="V17" s="1329"/>
    </row>
    <row r="18" spans="7:25">
      <c r="G18" s="280" t="s">
        <v>323</v>
      </c>
      <c r="H18" s="952" t="s">
        <v>324</v>
      </c>
      <c r="I18" s="952" t="s">
        <v>325</v>
      </c>
      <c r="J18" s="263" t="s">
        <v>326</v>
      </c>
      <c r="K18" s="271" t="s">
        <v>324</v>
      </c>
      <c r="L18" s="952" t="s">
        <v>325</v>
      </c>
      <c r="M18" s="263" t="s">
        <v>227</v>
      </c>
      <c r="N18" s="271" t="s">
        <v>324</v>
      </c>
      <c r="O18" s="952" t="s">
        <v>325</v>
      </c>
      <c r="P18" s="263" t="s">
        <v>227</v>
      </c>
      <c r="Q18" s="277" t="s">
        <v>324</v>
      </c>
      <c r="R18" s="141" t="s">
        <v>325</v>
      </c>
      <c r="S18" s="278" t="s">
        <v>227</v>
      </c>
      <c r="T18" s="952" t="s">
        <v>324</v>
      </c>
      <c r="U18" s="952" t="s">
        <v>325</v>
      </c>
      <c r="V18" s="952" t="s">
        <v>227</v>
      </c>
    </row>
    <row r="19" spans="7:25">
      <c r="G19" s="281" t="s">
        <v>327</v>
      </c>
      <c r="H19" s="959">
        <v>9</v>
      </c>
      <c r="I19" s="959">
        <v>1</v>
      </c>
      <c r="J19" s="264">
        <v>10</v>
      </c>
      <c r="K19" s="272">
        <v>12</v>
      </c>
      <c r="L19" s="959">
        <v>3</v>
      </c>
      <c r="M19" s="264">
        <v>15</v>
      </c>
      <c r="N19" s="272">
        <v>16</v>
      </c>
      <c r="O19" s="959">
        <v>3</v>
      </c>
      <c r="P19" s="264">
        <v>19</v>
      </c>
      <c r="Q19" s="1008">
        <v>27</v>
      </c>
      <c r="R19" s="117">
        <v>5</v>
      </c>
      <c r="S19" s="1009">
        <v>32</v>
      </c>
      <c r="T19" s="45">
        <v>46</v>
      </c>
      <c r="U19" s="45">
        <v>8</v>
      </c>
      <c r="V19" s="45">
        <v>54</v>
      </c>
      <c r="W19" s="489"/>
    </row>
    <row r="20" spans="7:25">
      <c r="G20" s="282" t="s">
        <v>328</v>
      </c>
      <c r="H20" s="958">
        <v>221</v>
      </c>
      <c r="I20" s="958">
        <v>1211</v>
      </c>
      <c r="J20" s="265">
        <v>1432</v>
      </c>
      <c r="K20" s="273">
        <v>284</v>
      </c>
      <c r="L20" s="958">
        <v>1703</v>
      </c>
      <c r="M20" s="265">
        <v>1987</v>
      </c>
      <c r="N20" s="273">
        <v>299</v>
      </c>
      <c r="O20" s="958">
        <v>1771</v>
      </c>
      <c r="P20" s="265">
        <v>2070</v>
      </c>
      <c r="Q20" s="1010">
        <v>457</v>
      </c>
      <c r="R20" s="116">
        <v>2264</v>
      </c>
      <c r="S20" s="1011">
        <v>2721</v>
      </c>
      <c r="T20" s="87">
        <v>649</v>
      </c>
      <c r="U20" s="87">
        <v>2782</v>
      </c>
      <c r="V20" s="87">
        <v>3431</v>
      </c>
      <c r="W20" s="489"/>
    </row>
    <row r="21" spans="7:25">
      <c r="G21" s="281" t="s">
        <v>329</v>
      </c>
      <c r="H21" s="959">
        <v>1</v>
      </c>
      <c r="I21" s="959">
        <v>0</v>
      </c>
      <c r="J21" s="264">
        <v>1</v>
      </c>
      <c r="K21" s="272">
        <v>0</v>
      </c>
      <c r="L21" s="959">
        <v>0</v>
      </c>
      <c r="M21" s="264">
        <v>0</v>
      </c>
      <c r="N21" s="272">
        <v>4</v>
      </c>
      <c r="O21" s="959">
        <v>0</v>
      </c>
      <c r="P21" s="264">
        <v>4</v>
      </c>
      <c r="Q21" s="1008">
        <v>2</v>
      </c>
      <c r="R21" s="117">
        <v>3</v>
      </c>
      <c r="S21" s="1009">
        <v>5</v>
      </c>
      <c r="T21" s="45">
        <v>1</v>
      </c>
      <c r="U21" s="45">
        <v>0</v>
      </c>
      <c r="V21" s="45">
        <v>1</v>
      </c>
      <c r="W21" s="1134"/>
    </row>
    <row r="22" spans="7:25">
      <c r="G22" s="282" t="s">
        <v>330</v>
      </c>
      <c r="H22" s="266">
        <v>8</v>
      </c>
      <c r="I22" s="266">
        <v>280</v>
      </c>
      <c r="J22" s="267">
        <v>288</v>
      </c>
      <c r="K22" s="274">
        <v>31</v>
      </c>
      <c r="L22" s="958">
        <v>557</v>
      </c>
      <c r="M22" s="267">
        <v>588</v>
      </c>
      <c r="N22" s="274">
        <v>19</v>
      </c>
      <c r="O22" s="266">
        <v>172</v>
      </c>
      <c r="P22" s="267">
        <v>191</v>
      </c>
      <c r="Q22" s="1012">
        <v>40</v>
      </c>
      <c r="R22" s="1013">
        <v>374</v>
      </c>
      <c r="S22" s="1011">
        <v>414</v>
      </c>
      <c r="T22" s="87">
        <v>59</v>
      </c>
      <c r="U22" s="87">
        <v>231</v>
      </c>
      <c r="V22" s="87">
        <v>290</v>
      </c>
      <c r="W22" s="489"/>
    </row>
    <row r="23" spans="7:25">
      <c r="G23" s="281" t="s">
        <v>331</v>
      </c>
      <c r="H23" s="268">
        <v>25</v>
      </c>
      <c r="I23" s="268">
        <v>28</v>
      </c>
      <c r="J23" s="269">
        <v>53</v>
      </c>
      <c r="K23" s="275">
        <v>23</v>
      </c>
      <c r="L23" s="959">
        <v>33</v>
      </c>
      <c r="M23" s="269">
        <v>56</v>
      </c>
      <c r="N23" s="275">
        <v>23</v>
      </c>
      <c r="O23" s="268">
        <v>40</v>
      </c>
      <c r="P23" s="269">
        <v>63</v>
      </c>
      <c r="Q23" s="1014">
        <v>29</v>
      </c>
      <c r="R23" s="1015">
        <v>67</v>
      </c>
      <c r="S23" s="1009">
        <v>96</v>
      </c>
      <c r="T23" s="45">
        <v>28</v>
      </c>
      <c r="U23" s="45">
        <v>59</v>
      </c>
      <c r="V23" s="45">
        <v>87</v>
      </c>
      <c r="W23" s="489"/>
    </row>
    <row r="24" spans="7:25">
      <c r="G24" s="283" t="s">
        <v>326</v>
      </c>
      <c r="H24" s="86">
        <v>264</v>
      </c>
      <c r="I24" s="86">
        <v>1520</v>
      </c>
      <c r="J24" s="270">
        <v>1784</v>
      </c>
      <c r="K24" s="276">
        <v>350</v>
      </c>
      <c r="L24" s="86">
        <v>2296</v>
      </c>
      <c r="M24" s="270">
        <v>2646</v>
      </c>
      <c r="N24" s="276">
        <v>361</v>
      </c>
      <c r="O24" s="86">
        <v>1986</v>
      </c>
      <c r="P24" s="270">
        <v>2347</v>
      </c>
      <c r="Q24" s="1016">
        <f>SUM(Q19:Q23)</f>
        <v>555</v>
      </c>
      <c r="R24" s="1017">
        <f>SUM(R19:R23)</f>
        <v>2713</v>
      </c>
      <c r="S24" s="1018">
        <v>3268</v>
      </c>
      <c r="T24" s="426">
        <v>783</v>
      </c>
      <c r="U24" s="426">
        <v>3080</v>
      </c>
      <c r="V24" s="426">
        <v>3863</v>
      </c>
      <c r="W24" s="1106"/>
    </row>
    <row r="26" spans="7:25">
      <c r="G26" s="62" t="s">
        <v>1105</v>
      </c>
      <c r="O26" s="822"/>
      <c r="P26" s="538"/>
      <c r="Q26" s="538"/>
      <c r="R26" s="538"/>
      <c r="S26" s="538"/>
    </row>
    <row r="27" spans="7:25">
      <c r="G27" s="79"/>
      <c r="H27" s="1330">
        <v>44742</v>
      </c>
      <c r="I27" s="1330"/>
      <c r="J27" s="1330"/>
      <c r="K27" s="1330"/>
      <c r="L27" s="1330"/>
      <c r="M27" s="1330"/>
      <c r="O27" s="1331"/>
      <c r="P27" s="1331"/>
      <c r="Q27" s="1331"/>
      <c r="R27" s="1331"/>
      <c r="S27" s="538"/>
    </row>
    <row r="28" spans="7:25" ht="28">
      <c r="G28" s="395" t="s">
        <v>332</v>
      </c>
      <c r="H28" s="949" t="s">
        <v>327</v>
      </c>
      <c r="I28" s="949" t="s">
        <v>328</v>
      </c>
      <c r="J28" s="949" t="s">
        <v>333</v>
      </c>
      <c r="K28" s="949" t="s">
        <v>334</v>
      </c>
      <c r="L28" s="949" t="s">
        <v>331</v>
      </c>
      <c r="M28" s="949" t="s">
        <v>227</v>
      </c>
      <c r="O28" s="1331"/>
      <c r="P28" s="1331"/>
      <c r="Q28" s="1331"/>
      <c r="R28" s="1331"/>
      <c r="S28" s="538"/>
      <c r="W28" s="538"/>
      <c r="X28" s="538"/>
      <c r="Y28" s="538"/>
    </row>
    <row r="29" spans="7:25">
      <c r="G29" s="411" t="s">
        <v>335</v>
      </c>
      <c r="H29" s="959">
        <v>0</v>
      </c>
      <c r="I29" s="959">
        <v>341</v>
      </c>
      <c r="J29" s="959">
        <v>0</v>
      </c>
      <c r="K29" s="959">
        <v>2</v>
      </c>
      <c r="L29" s="959">
        <v>10</v>
      </c>
      <c r="M29" s="959">
        <v>353</v>
      </c>
      <c r="O29" s="823"/>
      <c r="P29" s="823"/>
      <c r="Q29" s="824"/>
      <c r="R29" s="825"/>
      <c r="S29" s="538"/>
      <c r="W29" s="538"/>
      <c r="X29" s="1204"/>
      <c r="Y29" s="538"/>
    </row>
    <row r="30" spans="7:25">
      <c r="G30" s="404" t="s">
        <v>336</v>
      </c>
      <c r="H30" s="958">
        <v>0</v>
      </c>
      <c r="I30" s="958">
        <v>1</v>
      </c>
      <c r="J30" s="958">
        <v>0</v>
      </c>
      <c r="K30" s="958">
        <v>0</v>
      </c>
      <c r="L30" s="958">
        <v>0</v>
      </c>
      <c r="M30" s="958">
        <v>1</v>
      </c>
      <c r="O30" s="538"/>
      <c r="P30" s="538"/>
      <c r="Q30" s="538"/>
      <c r="R30" s="538"/>
      <c r="S30" s="538"/>
      <c r="W30" s="538"/>
      <c r="X30" s="1204"/>
      <c r="Y30" s="538"/>
    </row>
    <row r="31" spans="7:25">
      <c r="G31" s="411" t="s">
        <v>337</v>
      </c>
      <c r="H31" s="959">
        <v>0</v>
      </c>
      <c r="I31" s="959">
        <v>23</v>
      </c>
      <c r="J31" s="959">
        <v>0</v>
      </c>
      <c r="K31" s="959">
        <v>1</v>
      </c>
      <c r="L31" s="959">
        <v>0</v>
      </c>
      <c r="M31" s="959">
        <v>24</v>
      </c>
      <c r="O31" s="538"/>
      <c r="P31" s="538"/>
      <c r="Q31" s="538"/>
      <c r="R31" s="538"/>
      <c r="S31" s="538"/>
      <c r="W31" s="538"/>
      <c r="X31" s="1204"/>
      <c r="Y31" s="538"/>
    </row>
    <row r="32" spans="7:25">
      <c r="G32" s="404" t="s">
        <v>338</v>
      </c>
      <c r="H32" s="958">
        <v>54</v>
      </c>
      <c r="I32" s="958">
        <v>1085</v>
      </c>
      <c r="J32" s="958">
        <v>1</v>
      </c>
      <c r="K32" s="958">
        <v>143</v>
      </c>
      <c r="L32" s="958">
        <v>43</v>
      </c>
      <c r="M32" s="958">
        <v>1326</v>
      </c>
      <c r="W32" s="538"/>
      <c r="X32" s="1204"/>
      <c r="Y32" s="538"/>
    </row>
    <row r="33" spans="7:25">
      <c r="G33" s="411" t="s">
        <v>339</v>
      </c>
      <c r="H33" s="959">
        <v>0</v>
      </c>
      <c r="I33" s="959">
        <v>26</v>
      </c>
      <c r="J33" s="959">
        <v>0</v>
      </c>
      <c r="K33" s="959">
        <v>3</v>
      </c>
      <c r="L33" s="959">
        <v>0</v>
      </c>
      <c r="M33" s="959">
        <v>29</v>
      </c>
      <c r="W33" s="538"/>
      <c r="X33" s="1204"/>
      <c r="Y33" s="538"/>
    </row>
    <row r="34" spans="7:25">
      <c r="G34" s="404" t="s">
        <v>340</v>
      </c>
      <c r="H34" s="958">
        <v>0</v>
      </c>
      <c r="I34" s="958">
        <v>517</v>
      </c>
      <c r="J34" s="958">
        <v>0</v>
      </c>
      <c r="K34" s="958">
        <v>17</v>
      </c>
      <c r="L34" s="958">
        <v>23</v>
      </c>
      <c r="M34" s="958">
        <v>557</v>
      </c>
      <c r="T34" s="1195"/>
      <c r="W34" s="538"/>
      <c r="X34" s="1201"/>
      <c r="Y34" s="538"/>
    </row>
    <row r="35" spans="7:25">
      <c r="G35" s="411" t="s">
        <v>341</v>
      </c>
      <c r="H35" s="959">
        <v>0</v>
      </c>
      <c r="I35" s="959">
        <v>308</v>
      </c>
      <c r="J35" s="959">
        <v>0</v>
      </c>
      <c r="K35" s="959">
        <v>77</v>
      </c>
      <c r="L35" s="959">
        <v>1</v>
      </c>
      <c r="M35" s="959">
        <v>386</v>
      </c>
      <c r="T35" s="1195"/>
      <c r="W35" s="538"/>
      <c r="X35" s="538"/>
      <c r="Y35" s="538"/>
    </row>
    <row r="36" spans="7:25">
      <c r="G36" s="404" t="s">
        <v>342</v>
      </c>
      <c r="H36" s="958">
        <v>0</v>
      </c>
      <c r="I36" s="958">
        <v>11</v>
      </c>
      <c r="J36" s="958">
        <v>0</v>
      </c>
      <c r="K36" s="958">
        <v>0</v>
      </c>
      <c r="L36" s="958">
        <v>1</v>
      </c>
      <c r="M36" s="958">
        <v>12</v>
      </c>
      <c r="T36" s="1195"/>
      <c r="W36" s="538"/>
      <c r="X36" s="538"/>
      <c r="Y36" s="538"/>
    </row>
    <row r="37" spans="7:25">
      <c r="G37" s="411" t="s">
        <v>343</v>
      </c>
      <c r="H37" s="959">
        <v>0</v>
      </c>
      <c r="I37" s="959">
        <v>1119</v>
      </c>
      <c r="J37" s="959">
        <v>0</v>
      </c>
      <c r="K37" s="959">
        <v>47</v>
      </c>
      <c r="L37" s="959">
        <v>9</v>
      </c>
      <c r="M37" s="959">
        <v>1175</v>
      </c>
      <c r="T37" s="1195"/>
      <c r="W37" s="538"/>
      <c r="X37" s="538"/>
      <c r="Y37" s="538"/>
    </row>
    <row r="38" spans="7:25">
      <c r="G38" s="122" t="s">
        <v>227</v>
      </c>
      <c r="H38" s="86">
        <v>54</v>
      </c>
      <c r="I38" s="86">
        <v>3431</v>
      </c>
      <c r="J38" s="86">
        <v>1</v>
      </c>
      <c r="K38" s="86">
        <v>290</v>
      </c>
      <c r="L38" s="86">
        <v>87</v>
      </c>
      <c r="M38" s="86">
        <v>3863</v>
      </c>
      <c r="T38" s="1195"/>
      <c r="W38" s="538"/>
      <c r="X38" s="538"/>
      <c r="Y38" s="538"/>
    </row>
    <row r="39" spans="7:25">
      <c r="H39" s="2"/>
      <c r="I39" s="2"/>
      <c r="W39" s="538"/>
      <c r="X39" s="538"/>
      <c r="Y39" s="538"/>
    </row>
    <row r="40" spans="7:25">
      <c r="G40" s="62" t="s">
        <v>1106</v>
      </c>
      <c r="H40" s="2"/>
      <c r="I40" s="2"/>
      <c r="W40" s="538"/>
      <c r="X40" s="538"/>
      <c r="Y40" s="538"/>
    </row>
    <row r="41" spans="7:25">
      <c r="G41" s="79"/>
      <c r="H41" s="1329">
        <v>44377</v>
      </c>
      <c r="I41" s="1329"/>
      <c r="J41" s="1329"/>
      <c r="K41" s="1329"/>
      <c r="L41" s="1329"/>
      <c r="M41" s="1329"/>
      <c r="N41" s="12"/>
      <c r="W41" s="538"/>
      <c r="X41" s="538"/>
      <c r="Y41" s="538"/>
    </row>
    <row r="42" spans="7:25" ht="28">
      <c r="G42" s="395" t="s">
        <v>332</v>
      </c>
      <c r="H42" s="401" t="s">
        <v>327</v>
      </c>
      <c r="I42" s="401" t="s">
        <v>328</v>
      </c>
      <c r="J42" s="401" t="s">
        <v>333</v>
      </c>
      <c r="K42" s="401" t="s">
        <v>334</v>
      </c>
      <c r="L42" s="401" t="s">
        <v>331</v>
      </c>
      <c r="M42" s="401" t="s">
        <v>227</v>
      </c>
      <c r="N42" s="12"/>
      <c r="W42" s="1205"/>
      <c r="X42" s="1206"/>
      <c r="Y42" s="538"/>
    </row>
    <row r="43" spans="7:25">
      <c r="G43" s="411" t="s">
        <v>335</v>
      </c>
      <c r="H43" s="41">
        <v>0</v>
      </c>
      <c r="I43" s="41">
        <v>214</v>
      </c>
      <c r="J43" s="41">
        <v>0</v>
      </c>
      <c r="K43" s="41">
        <v>3</v>
      </c>
      <c r="L43" s="41">
        <v>8</v>
      </c>
      <c r="M43" s="41">
        <f>SUM(H43:L43)</f>
        <v>225</v>
      </c>
      <c r="N43" s="12"/>
      <c r="W43" s="538"/>
      <c r="X43" s="538"/>
      <c r="Y43" s="538"/>
    </row>
    <row r="44" spans="7:25">
      <c r="G44" s="404" t="s">
        <v>336</v>
      </c>
      <c r="H44" s="66">
        <v>0</v>
      </c>
      <c r="I44" s="66">
        <v>1</v>
      </c>
      <c r="J44" s="66">
        <v>0</v>
      </c>
      <c r="K44" s="66">
        <v>0</v>
      </c>
      <c r="L44" s="66">
        <v>0</v>
      </c>
      <c r="M44" s="66">
        <f t="shared" ref="M44:M52" si="0">SUM(H44:L44)</f>
        <v>1</v>
      </c>
      <c r="N44" s="12"/>
      <c r="W44" s="538"/>
      <c r="X44" s="538"/>
      <c r="Y44" s="538"/>
    </row>
    <row r="45" spans="7:25">
      <c r="G45" s="411" t="s">
        <v>337</v>
      </c>
      <c r="H45" s="41">
        <v>0</v>
      </c>
      <c r="I45" s="41">
        <v>22</v>
      </c>
      <c r="J45" s="41">
        <v>0</v>
      </c>
      <c r="K45" s="41">
        <v>0</v>
      </c>
      <c r="L45" s="41">
        <v>0</v>
      </c>
      <c r="M45" s="41">
        <f t="shared" si="0"/>
        <v>22</v>
      </c>
      <c r="N45" s="12"/>
      <c r="W45" s="538"/>
      <c r="X45" s="538"/>
      <c r="Y45" s="538"/>
    </row>
    <row r="46" spans="7:25">
      <c r="G46" s="404" t="s">
        <v>338</v>
      </c>
      <c r="H46" s="66">
        <v>31</v>
      </c>
      <c r="I46" s="66">
        <v>717</v>
      </c>
      <c r="J46" s="427">
        <v>5</v>
      </c>
      <c r="K46" s="66">
        <v>209</v>
      </c>
      <c r="L46" s="66">
        <v>68</v>
      </c>
      <c r="M46" s="66">
        <f t="shared" si="0"/>
        <v>1030</v>
      </c>
      <c r="N46" s="12"/>
      <c r="W46" s="538"/>
      <c r="X46" s="538"/>
      <c r="Y46" s="538"/>
    </row>
    <row r="47" spans="7:25">
      <c r="G47" s="411" t="s">
        <v>339</v>
      </c>
      <c r="H47" s="41">
        <v>0</v>
      </c>
      <c r="I47" s="41">
        <v>23</v>
      </c>
      <c r="J47" s="41">
        <v>0</v>
      </c>
      <c r="K47" s="41">
        <v>0</v>
      </c>
      <c r="L47" s="41">
        <v>0</v>
      </c>
      <c r="M47" s="41">
        <f t="shared" si="0"/>
        <v>23</v>
      </c>
      <c r="N47" s="12"/>
      <c r="W47" s="1196"/>
      <c r="X47" s="1196"/>
      <c r="Y47" s="538"/>
    </row>
    <row r="48" spans="7:25">
      <c r="G48" s="404" t="s">
        <v>340</v>
      </c>
      <c r="H48" s="66">
        <v>0</v>
      </c>
      <c r="I48" s="66">
        <v>613</v>
      </c>
      <c r="J48" s="66">
        <v>0</v>
      </c>
      <c r="K48" s="66">
        <v>109</v>
      </c>
      <c r="L48" s="66">
        <v>9</v>
      </c>
      <c r="M48" s="66">
        <f t="shared" si="0"/>
        <v>731</v>
      </c>
      <c r="N48" s="12"/>
      <c r="W48" s="1207"/>
      <c r="X48" s="1200"/>
      <c r="Y48" s="538"/>
    </row>
    <row r="49" spans="7:25">
      <c r="G49" s="411" t="s">
        <v>341</v>
      </c>
      <c r="H49" s="41">
        <v>0</v>
      </c>
      <c r="I49" s="41">
        <v>40</v>
      </c>
      <c r="J49" s="41">
        <v>0</v>
      </c>
      <c r="K49" s="41">
        <v>2</v>
      </c>
      <c r="L49" s="41">
        <v>1</v>
      </c>
      <c r="M49" s="41">
        <f t="shared" si="0"/>
        <v>43</v>
      </c>
      <c r="N49" s="12"/>
      <c r="W49" s="1207"/>
      <c r="X49" s="1200"/>
      <c r="Y49" s="538"/>
    </row>
    <row r="50" spans="7:25">
      <c r="G50" s="404" t="s">
        <v>342</v>
      </c>
      <c r="H50" s="66">
        <v>1</v>
      </c>
      <c r="I50" s="66">
        <v>7</v>
      </c>
      <c r="J50" s="66">
        <v>0</v>
      </c>
      <c r="K50" s="66">
        <v>1</v>
      </c>
      <c r="L50" s="66">
        <v>1</v>
      </c>
      <c r="M50" s="66">
        <f t="shared" si="0"/>
        <v>10</v>
      </c>
      <c r="N50" s="12"/>
      <c r="W50" s="1207"/>
      <c r="X50" s="1200"/>
      <c r="Y50" s="538"/>
    </row>
    <row r="51" spans="7:25">
      <c r="G51" s="411" t="s">
        <v>343</v>
      </c>
      <c r="H51" s="41">
        <v>0</v>
      </c>
      <c r="I51" s="41">
        <v>1084</v>
      </c>
      <c r="J51" s="41">
        <v>0</v>
      </c>
      <c r="K51" s="41">
        <v>90</v>
      </c>
      <c r="L51" s="41">
        <v>9</v>
      </c>
      <c r="M51" s="41">
        <f t="shared" si="0"/>
        <v>1183</v>
      </c>
      <c r="N51" s="12"/>
      <c r="W51" s="1207"/>
      <c r="X51" s="1200"/>
      <c r="Y51" s="538"/>
    </row>
    <row r="52" spans="7:25">
      <c r="G52" s="122" t="s">
        <v>227</v>
      </c>
      <c r="H52" s="86">
        <f>SUM(H43:H51)</f>
        <v>32</v>
      </c>
      <c r="I52" s="86">
        <f>SUM(I43:I51)</f>
        <v>2721</v>
      </c>
      <c r="J52" s="86">
        <f>SUM(J43:J51)</f>
        <v>5</v>
      </c>
      <c r="K52" s="86">
        <f>SUM(K43:K51)</f>
        <v>414</v>
      </c>
      <c r="L52" s="86">
        <f>SUM(L43:L51)</f>
        <v>96</v>
      </c>
      <c r="M52" s="86">
        <f t="shared" si="0"/>
        <v>3268</v>
      </c>
      <c r="N52" s="12"/>
      <c r="W52" s="1207"/>
      <c r="X52" s="1200"/>
      <c r="Y52" s="538"/>
    </row>
    <row r="53" spans="7:25">
      <c r="G53" s="13"/>
      <c r="W53" s="538"/>
      <c r="X53" s="538"/>
      <c r="Y53" s="538"/>
    </row>
    <row r="54" spans="7:25">
      <c r="G54" s="62" t="s">
        <v>1107</v>
      </c>
    </row>
    <row r="55" spans="7:25">
      <c r="G55" s="79"/>
      <c r="H55" s="1329">
        <v>44012</v>
      </c>
      <c r="I55" s="1329"/>
      <c r="J55" s="1329"/>
      <c r="K55" s="1329"/>
      <c r="L55" s="1329"/>
      <c r="M55" s="1329"/>
    </row>
    <row r="56" spans="7:25" ht="28">
      <c r="G56" s="395" t="s">
        <v>332</v>
      </c>
      <c r="H56" s="401" t="s">
        <v>327</v>
      </c>
      <c r="I56" s="401" t="s">
        <v>328</v>
      </c>
      <c r="J56" s="401" t="s">
        <v>333</v>
      </c>
      <c r="K56" s="401" t="s">
        <v>334</v>
      </c>
      <c r="L56" s="401" t="s">
        <v>331</v>
      </c>
      <c r="M56" s="401" t="s">
        <v>227</v>
      </c>
    </row>
    <row r="57" spans="7:25">
      <c r="G57" s="411" t="s">
        <v>335</v>
      </c>
      <c r="H57" s="41">
        <v>0</v>
      </c>
      <c r="I57" s="41">
        <v>142</v>
      </c>
      <c r="J57" s="41">
        <v>0</v>
      </c>
      <c r="K57" s="41">
        <v>1</v>
      </c>
      <c r="L57" s="41">
        <v>0</v>
      </c>
      <c r="M57" s="41">
        <v>143</v>
      </c>
    </row>
    <row r="58" spans="7:25">
      <c r="G58" s="404" t="s">
        <v>344</v>
      </c>
      <c r="H58" s="66">
        <v>0</v>
      </c>
      <c r="I58" s="66">
        <v>1</v>
      </c>
      <c r="J58" s="66">
        <v>0</v>
      </c>
      <c r="K58" s="66">
        <v>0</v>
      </c>
      <c r="L58" s="66">
        <v>0</v>
      </c>
      <c r="M58" s="66">
        <v>1</v>
      </c>
    </row>
    <row r="59" spans="7:25">
      <c r="G59" s="411" t="s">
        <v>337</v>
      </c>
      <c r="H59" s="41">
        <v>0</v>
      </c>
      <c r="I59" s="41">
        <v>21</v>
      </c>
      <c r="J59" s="41">
        <v>0</v>
      </c>
      <c r="K59" s="41">
        <v>0</v>
      </c>
      <c r="L59" s="41">
        <v>0</v>
      </c>
      <c r="M59" s="41">
        <v>21</v>
      </c>
    </row>
    <row r="60" spans="7:25">
      <c r="G60" s="404" t="s">
        <v>338</v>
      </c>
      <c r="H60" s="66">
        <v>19</v>
      </c>
      <c r="I60" s="66">
        <v>554</v>
      </c>
      <c r="J60" s="66">
        <v>4</v>
      </c>
      <c r="K60" s="66">
        <v>128</v>
      </c>
      <c r="L60" s="66">
        <v>47</v>
      </c>
      <c r="M60" s="66">
        <v>752</v>
      </c>
    </row>
    <row r="61" spans="7:25">
      <c r="G61" s="411" t="s">
        <v>340</v>
      </c>
      <c r="H61" s="41">
        <v>0</v>
      </c>
      <c r="I61" s="41">
        <v>475</v>
      </c>
      <c r="J61" s="41">
        <v>0</v>
      </c>
      <c r="K61" s="41">
        <v>43</v>
      </c>
      <c r="L61" s="41">
        <v>3</v>
      </c>
      <c r="M61" s="41">
        <v>521</v>
      </c>
    </row>
    <row r="62" spans="7:25">
      <c r="G62" s="404" t="s">
        <v>341</v>
      </c>
      <c r="H62" s="66">
        <v>0</v>
      </c>
      <c r="I62" s="66">
        <v>42</v>
      </c>
      <c r="J62" s="66">
        <v>0</v>
      </c>
      <c r="K62" s="66">
        <v>13</v>
      </c>
      <c r="L62" s="66">
        <v>1</v>
      </c>
      <c r="M62" s="66">
        <v>56</v>
      </c>
    </row>
    <row r="63" spans="7:25">
      <c r="G63" s="411" t="s">
        <v>342</v>
      </c>
      <c r="H63" s="41">
        <v>0</v>
      </c>
      <c r="I63" s="41">
        <v>8</v>
      </c>
      <c r="J63" s="41">
        <v>0</v>
      </c>
      <c r="K63" s="41">
        <v>0</v>
      </c>
      <c r="L63" s="41">
        <v>1</v>
      </c>
      <c r="M63" s="41">
        <v>9</v>
      </c>
    </row>
    <row r="64" spans="7:25">
      <c r="G64" s="404" t="s">
        <v>343</v>
      </c>
      <c r="H64" s="66">
        <v>0</v>
      </c>
      <c r="I64" s="66">
        <v>827</v>
      </c>
      <c r="J64" s="66">
        <v>0</v>
      </c>
      <c r="K64" s="66">
        <v>6</v>
      </c>
      <c r="L64" s="66">
        <v>11</v>
      </c>
      <c r="M64" s="66">
        <v>844</v>
      </c>
    </row>
    <row r="65" spans="7:13">
      <c r="G65" s="32" t="s">
        <v>227</v>
      </c>
      <c r="H65" s="240">
        <v>19</v>
      </c>
      <c r="I65" s="240">
        <v>2070</v>
      </c>
      <c r="J65" s="240">
        <v>4</v>
      </c>
      <c r="K65" s="240">
        <v>191</v>
      </c>
      <c r="L65" s="240">
        <v>63</v>
      </c>
      <c r="M65" s="240">
        <v>2347</v>
      </c>
    </row>
    <row r="67" spans="7:13">
      <c r="G67" s="62" t="s">
        <v>1108</v>
      </c>
    </row>
    <row r="68" spans="7:13">
      <c r="G68" s="79"/>
      <c r="H68" s="1329">
        <v>43646</v>
      </c>
      <c r="I68" s="1329"/>
      <c r="J68" s="1329"/>
      <c r="K68" s="1329"/>
      <c r="L68" s="1329"/>
      <c r="M68" s="1329"/>
    </row>
    <row r="69" spans="7:13" ht="28">
      <c r="G69" s="395" t="s">
        <v>332</v>
      </c>
      <c r="H69" s="401" t="s">
        <v>327</v>
      </c>
      <c r="I69" s="401" t="s">
        <v>328</v>
      </c>
      <c r="J69" s="401" t="s">
        <v>333</v>
      </c>
      <c r="K69" s="401" t="s">
        <v>334</v>
      </c>
      <c r="L69" s="401" t="s">
        <v>331</v>
      </c>
      <c r="M69" s="401" t="s">
        <v>227</v>
      </c>
    </row>
    <row r="70" spans="7:13">
      <c r="G70" s="411" t="s">
        <v>335</v>
      </c>
      <c r="H70" s="41">
        <v>0</v>
      </c>
      <c r="I70" s="41">
        <v>45</v>
      </c>
      <c r="J70" s="41">
        <v>0</v>
      </c>
      <c r="K70" s="41">
        <v>6</v>
      </c>
      <c r="L70" s="41">
        <v>0</v>
      </c>
      <c r="M70" s="41">
        <v>51</v>
      </c>
    </row>
    <row r="71" spans="7:13">
      <c r="G71" s="404" t="s">
        <v>344</v>
      </c>
      <c r="H71" s="66">
        <v>0</v>
      </c>
      <c r="I71" s="66">
        <v>1</v>
      </c>
      <c r="J71" s="66">
        <v>0</v>
      </c>
      <c r="K71" s="66">
        <v>0</v>
      </c>
      <c r="L71" s="66">
        <v>0</v>
      </c>
      <c r="M71" s="66">
        <v>1</v>
      </c>
    </row>
    <row r="72" spans="7:13">
      <c r="G72" s="411" t="s">
        <v>337</v>
      </c>
      <c r="H72" s="41">
        <v>0</v>
      </c>
      <c r="I72" s="41">
        <v>18</v>
      </c>
      <c r="J72" s="41">
        <v>0</v>
      </c>
      <c r="K72" s="41">
        <v>0</v>
      </c>
      <c r="L72" s="41">
        <v>0</v>
      </c>
      <c r="M72" s="41">
        <v>18</v>
      </c>
    </row>
    <row r="73" spans="7:13">
      <c r="G73" s="404" t="s">
        <v>338</v>
      </c>
      <c r="H73" s="66">
        <v>15</v>
      </c>
      <c r="I73" s="66">
        <v>560</v>
      </c>
      <c r="J73" s="66">
        <v>0</v>
      </c>
      <c r="K73" s="66">
        <v>43</v>
      </c>
      <c r="L73" s="66">
        <v>47</v>
      </c>
      <c r="M73" s="66">
        <v>665</v>
      </c>
    </row>
    <row r="74" spans="7:13">
      <c r="G74" s="411" t="s">
        <v>340</v>
      </c>
      <c r="H74" s="41">
        <v>0</v>
      </c>
      <c r="I74" s="41">
        <v>390</v>
      </c>
      <c r="J74" s="41">
        <v>0</v>
      </c>
      <c r="K74" s="41">
        <v>4</v>
      </c>
      <c r="L74" s="41">
        <v>2</v>
      </c>
      <c r="M74" s="41">
        <v>396</v>
      </c>
    </row>
    <row r="75" spans="7:13">
      <c r="G75" s="404" t="s">
        <v>341</v>
      </c>
      <c r="H75" s="66">
        <v>0</v>
      </c>
      <c r="I75" s="66">
        <v>332</v>
      </c>
      <c r="J75" s="66">
        <v>0</v>
      </c>
      <c r="K75" s="66">
        <v>509</v>
      </c>
      <c r="L75" s="66">
        <v>0</v>
      </c>
      <c r="M75" s="66">
        <v>841</v>
      </c>
    </row>
    <row r="76" spans="7:13">
      <c r="G76" s="411" t="s">
        <v>342</v>
      </c>
      <c r="H76" s="41">
        <v>0</v>
      </c>
      <c r="I76" s="41">
        <v>0</v>
      </c>
      <c r="J76" s="41">
        <v>0</v>
      </c>
      <c r="K76" s="41">
        <v>0</v>
      </c>
      <c r="L76" s="41">
        <v>0</v>
      </c>
      <c r="M76" s="41">
        <v>0</v>
      </c>
    </row>
    <row r="77" spans="7:13">
      <c r="G77" s="404" t="s">
        <v>343</v>
      </c>
      <c r="H77" s="66">
        <v>0</v>
      </c>
      <c r="I77" s="66">
        <v>641</v>
      </c>
      <c r="J77" s="66">
        <v>0</v>
      </c>
      <c r="K77" s="66">
        <v>26</v>
      </c>
      <c r="L77" s="66">
        <v>7</v>
      </c>
      <c r="M77" s="66">
        <v>674</v>
      </c>
    </row>
    <row r="78" spans="7:13">
      <c r="G78" s="32" t="s">
        <v>227</v>
      </c>
      <c r="H78" s="240">
        <v>15</v>
      </c>
      <c r="I78" s="240">
        <v>1987</v>
      </c>
      <c r="J78" s="240">
        <v>0</v>
      </c>
      <c r="K78" s="240">
        <v>588</v>
      </c>
      <c r="L78" s="240">
        <v>56</v>
      </c>
      <c r="M78" s="240">
        <v>2646</v>
      </c>
    </row>
    <row r="80" spans="7:13">
      <c r="G80" s="62" t="s">
        <v>1109</v>
      </c>
    </row>
    <row r="81" spans="7:13">
      <c r="G81" s="79"/>
      <c r="H81" s="1329">
        <v>43281</v>
      </c>
      <c r="I81" s="1329"/>
      <c r="J81" s="1329"/>
      <c r="K81" s="1329"/>
      <c r="L81" s="1329"/>
      <c r="M81" s="1329"/>
    </row>
    <row r="82" spans="7:13" ht="56.15" customHeight="1">
      <c r="G82" s="395" t="s">
        <v>332</v>
      </c>
      <c r="H82" s="401" t="s">
        <v>327</v>
      </c>
      <c r="I82" s="401" t="s">
        <v>328</v>
      </c>
      <c r="J82" s="401" t="s">
        <v>333</v>
      </c>
      <c r="K82" s="401" t="s">
        <v>345</v>
      </c>
      <c r="L82" s="401" t="s">
        <v>331</v>
      </c>
      <c r="M82" s="401" t="s">
        <v>227</v>
      </c>
    </row>
    <row r="83" spans="7:13">
      <c r="G83" s="411" t="s">
        <v>335</v>
      </c>
      <c r="H83" s="41">
        <v>0</v>
      </c>
      <c r="I83" s="41">
        <v>25</v>
      </c>
      <c r="J83" s="41">
        <v>0</v>
      </c>
      <c r="K83" s="41">
        <v>0</v>
      </c>
      <c r="L83" s="41">
        <v>1</v>
      </c>
      <c r="M83" s="41">
        <v>26</v>
      </c>
    </row>
    <row r="84" spans="7:13">
      <c r="G84" s="404" t="s">
        <v>344</v>
      </c>
      <c r="H84" s="66">
        <v>0</v>
      </c>
      <c r="I84" s="66">
        <v>1</v>
      </c>
      <c r="J84" s="66">
        <v>0</v>
      </c>
      <c r="K84" s="66">
        <v>1</v>
      </c>
      <c r="L84" s="66">
        <v>0</v>
      </c>
      <c r="M84" s="66">
        <v>2</v>
      </c>
    </row>
    <row r="85" spans="7:13">
      <c r="G85" s="411" t="s">
        <v>337</v>
      </c>
      <c r="H85" s="41">
        <v>0</v>
      </c>
      <c r="I85" s="41">
        <v>19</v>
      </c>
      <c r="J85" s="41">
        <v>0</v>
      </c>
      <c r="K85" s="41">
        <v>0</v>
      </c>
      <c r="L85" s="41">
        <v>0</v>
      </c>
      <c r="M85" s="41">
        <v>19</v>
      </c>
    </row>
    <row r="86" spans="7:13">
      <c r="G86" s="404" t="s">
        <v>338</v>
      </c>
      <c r="H86" s="66">
        <v>10</v>
      </c>
      <c r="I86" s="66">
        <v>442</v>
      </c>
      <c r="J86" s="66">
        <v>1</v>
      </c>
      <c r="K86" s="66">
        <v>28</v>
      </c>
      <c r="L86" s="66">
        <v>43</v>
      </c>
      <c r="M86" s="66">
        <v>524</v>
      </c>
    </row>
    <row r="87" spans="7:13">
      <c r="G87" s="411" t="s">
        <v>340</v>
      </c>
      <c r="H87" s="41">
        <v>0</v>
      </c>
      <c r="I87" s="41">
        <v>328</v>
      </c>
      <c r="J87" s="41">
        <v>0</v>
      </c>
      <c r="K87" s="41">
        <v>8</v>
      </c>
      <c r="L87" s="41">
        <v>5</v>
      </c>
      <c r="M87" s="41">
        <v>341</v>
      </c>
    </row>
    <row r="88" spans="7:13">
      <c r="G88" s="404" t="s">
        <v>341</v>
      </c>
      <c r="H88" s="66">
        <v>0</v>
      </c>
      <c r="I88" s="66">
        <v>305</v>
      </c>
      <c r="J88" s="66">
        <v>0</v>
      </c>
      <c r="K88" s="66">
        <v>142</v>
      </c>
      <c r="L88" s="66">
        <v>1</v>
      </c>
      <c r="M88" s="66">
        <v>448</v>
      </c>
    </row>
    <row r="89" spans="7:13">
      <c r="G89" s="411" t="s">
        <v>342</v>
      </c>
      <c r="H89" s="41">
        <v>0</v>
      </c>
      <c r="I89" s="41">
        <v>0</v>
      </c>
      <c r="J89" s="41">
        <v>0</v>
      </c>
      <c r="K89" s="41">
        <v>0</v>
      </c>
      <c r="L89" s="41">
        <v>0</v>
      </c>
      <c r="M89" s="41">
        <v>0</v>
      </c>
    </row>
    <row r="90" spans="7:13">
      <c r="G90" s="404" t="s">
        <v>343</v>
      </c>
      <c r="H90" s="66">
        <v>0</v>
      </c>
      <c r="I90" s="66">
        <v>312</v>
      </c>
      <c r="J90" s="66">
        <v>0</v>
      </c>
      <c r="K90" s="66">
        <v>109</v>
      </c>
      <c r="L90" s="66">
        <v>3</v>
      </c>
      <c r="M90" s="66">
        <v>424</v>
      </c>
    </row>
    <row r="91" spans="7:13">
      <c r="G91" s="32" t="s">
        <v>227</v>
      </c>
      <c r="H91" s="240">
        <v>10</v>
      </c>
      <c r="I91" s="240">
        <v>1432</v>
      </c>
      <c r="J91" s="240">
        <v>1</v>
      </c>
      <c r="K91" s="240">
        <v>288</v>
      </c>
      <c r="L91" s="240">
        <v>53</v>
      </c>
      <c r="M91" s="240">
        <v>1784</v>
      </c>
    </row>
    <row r="93" spans="7:13">
      <c r="G93" s="781" t="s">
        <v>1056</v>
      </c>
    </row>
    <row r="94" spans="7:13">
      <c r="G94" s="781" t="s">
        <v>1057</v>
      </c>
      <c r="H94" s="771"/>
      <c r="I94" s="771"/>
      <c r="J94" s="771"/>
      <c r="K94" s="771"/>
      <c r="L94" s="771"/>
    </row>
    <row r="95" spans="7:13">
      <c r="G95" s="62" t="s">
        <v>1347</v>
      </c>
    </row>
    <row r="96" spans="7:13">
      <c r="G96" s="142"/>
      <c r="H96" s="400" t="s">
        <v>279</v>
      </c>
      <c r="I96" s="400" t="s">
        <v>280</v>
      </c>
      <c r="J96" s="400" t="s">
        <v>242</v>
      </c>
      <c r="K96" s="400" t="s">
        <v>243</v>
      </c>
      <c r="L96" s="199" t="s">
        <v>211</v>
      </c>
      <c r="M96" s="45"/>
    </row>
    <row r="97" spans="7:13" ht="28">
      <c r="G97" s="46" t="s">
        <v>1348</v>
      </c>
      <c r="H97" s="284">
        <v>0.44619999999999999</v>
      </c>
      <c r="I97" s="284">
        <v>0.47049999999999997</v>
      </c>
      <c r="J97" s="284">
        <v>0.41839999999999999</v>
      </c>
      <c r="K97" s="284">
        <f>1438/3268</f>
        <v>0.44002447980416154</v>
      </c>
      <c r="L97" s="428">
        <v>0.36991975148848044</v>
      </c>
      <c r="M97" s="45"/>
    </row>
    <row r="99" spans="7:13">
      <c r="G99" s="61" t="s">
        <v>1059</v>
      </c>
    </row>
    <row r="100" spans="7:13" ht="14.9" customHeight="1">
      <c r="G100" s="62" t="s">
        <v>1110</v>
      </c>
      <c r="H100" s="54"/>
      <c r="I100" s="54"/>
      <c r="J100" s="54"/>
      <c r="K100" s="54"/>
    </row>
    <row r="101" spans="7:13">
      <c r="G101" s="142"/>
      <c r="H101" s="142"/>
      <c r="I101" s="142"/>
      <c r="J101" s="143" t="s">
        <v>211</v>
      </c>
    </row>
    <row r="102" spans="7:13">
      <c r="G102" s="58" t="s">
        <v>1058</v>
      </c>
      <c r="H102" s="47"/>
      <c r="I102" s="47"/>
      <c r="J102" s="429">
        <v>0</v>
      </c>
    </row>
  </sheetData>
  <sheetProtection algorithmName="SHA-512" hashValue="5rBT4Dy6IdCaWL8nOcy3B3gjpDh7AR0f6k6aGVnPTLa/tyU48Y7rP6Ol5fE4rBUUGEtz8cAtdmkrbHI91xsOvg==" saltValue="bsT4vumIaNd0FdqUHqhhyA==" spinCount="100000" sheet="1" objects="1" scenarios="1"/>
  <mergeCells count="15">
    <mergeCell ref="T17:V17"/>
    <mergeCell ref="H17:J17"/>
    <mergeCell ref="K17:M17"/>
    <mergeCell ref="N17:P17"/>
    <mergeCell ref="Q17:S17"/>
    <mergeCell ref="O27:O28"/>
    <mergeCell ref="P27:P28"/>
    <mergeCell ref="Q27:Q28"/>
    <mergeCell ref="G9:Q11"/>
    <mergeCell ref="R27:R28"/>
    <mergeCell ref="H41:M41"/>
    <mergeCell ref="H55:M55"/>
    <mergeCell ref="H68:M68"/>
    <mergeCell ref="H81:M81"/>
    <mergeCell ref="H27:M27"/>
  </mergeCells>
  <pageMargins left="0.70866141732283472" right="0.70866141732283472" top="0.74803149606299213" bottom="0.74803149606299213" header="0.31496062992125984" footer="0.31496062992125984"/>
  <pageSetup scale="28"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C565-B1E8-4974-A960-B825395492E1}">
  <sheetPr>
    <tabColor theme="9" tint="0.79998168889431442"/>
    <pageSetUpPr fitToPage="1"/>
  </sheetPr>
  <dimension ref="B5:U49"/>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69.08203125" style="3" customWidth="1"/>
    <col min="8" max="8" width="11.58203125" style="3" bestFit="1" customWidth="1"/>
    <col min="9" max="9" width="33.08203125" style="3" customWidth="1"/>
    <col min="10" max="10" width="33.4140625" style="3" customWidth="1"/>
    <col min="11" max="11" width="33.08203125" style="3" customWidth="1"/>
    <col min="12" max="12" width="8.58203125" style="3"/>
    <col min="13" max="13" width="15.4140625" style="3" bestFit="1" customWidth="1"/>
    <col min="14" max="14" width="8.58203125" style="3"/>
    <col min="15" max="15" width="10.58203125" style="3" customWidth="1"/>
    <col min="16" max="17" width="8.58203125" style="3"/>
    <col min="18" max="18" width="17.58203125" style="3" bestFit="1" customWidth="1"/>
    <col min="19" max="16384" width="8.58203125" style="3"/>
  </cols>
  <sheetData>
    <row r="5" spans="2:20" customFormat="1">
      <c r="B5" s="80"/>
      <c r="C5" s="80"/>
      <c r="D5" s="80"/>
      <c r="E5" s="80"/>
      <c r="G5" s="80"/>
      <c r="H5" s="80"/>
      <c r="I5" s="80"/>
      <c r="J5" s="80"/>
      <c r="K5" s="80"/>
      <c r="L5" s="3"/>
      <c r="M5" s="3"/>
      <c r="N5" s="3"/>
      <c r="O5" s="3"/>
      <c r="P5" s="3"/>
      <c r="Q5" s="3"/>
    </row>
    <row r="6" spans="2:20" customFormat="1" ht="20">
      <c r="B6" s="257" t="s">
        <v>4</v>
      </c>
      <c r="C6" s="80"/>
      <c r="D6" s="80"/>
      <c r="E6" s="80"/>
      <c r="G6" s="257" t="s">
        <v>239</v>
      </c>
      <c r="H6" s="80"/>
      <c r="I6" s="80"/>
      <c r="J6" s="80"/>
      <c r="K6" s="80"/>
      <c r="L6" s="3"/>
      <c r="M6" s="3"/>
      <c r="N6" s="3"/>
      <c r="O6" s="3"/>
      <c r="P6" s="3"/>
      <c r="Q6" s="3"/>
    </row>
    <row r="7" spans="2:20" customFormat="1" ht="14.5" thickBot="1">
      <c r="B7" s="258"/>
      <c r="C7" s="258"/>
      <c r="D7" s="258"/>
      <c r="E7" s="258"/>
      <c r="G7" s="258"/>
      <c r="H7" s="258"/>
      <c r="I7" s="258"/>
      <c r="J7" s="258"/>
      <c r="K7" s="258"/>
      <c r="L7" s="3"/>
      <c r="M7" s="3"/>
      <c r="N7" s="3"/>
      <c r="O7" s="3"/>
      <c r="P7" s="3"/>
      <c r="Q7" s="3"/>
    </row>
    <row r="8" spans="2:20" ht="14.5" thickTop="1"/>
    <row r="9" spans="2:20" ht="14.15" customHeight="1">
      <c r="G9" s="1315" t="s">
        <v>1292</v>
      </c>
      <c r="H9" s="1315"/>
      <c r="I9" s="1315"/>
      <c r="J9" s="1315"/>
      <c r="K9" s="1315"/>
    </row>
    <row r="10" spans="2:20">
      <c r="G10" s="1315"/>
      <c r="H10" s="1315"/>
      <c r="I10" s="1315"/>
      <c r="J10" s="1315"/>
      <c r="K10" s="1315"/>
    </row>
    <row r="11" spans="2:20" ht="14.9" customHeight="1">
      <c r="G11" s="1315"/>
      <c r="H11" s="1315"/>
      <c r="I11" s="1315"/>
      <c r="J11" s="1315"/>
      <c r="K11" s="1315"/>
    </row>
    <row r="12" spans="2:20" ht="13.5" customHeight="1">
      <c r="G12" s="1315"/>
      <c r="H12" s="1315"/>
      <c r="I12" s="1315"/>
      <c r="J12" s="1315"/>
      <c r="K12" s="1315"/>
      <c r="L12" s="15"/>
      <c r="M12" s="15"/>
      <c r="N12" s="15"/>
      <c r="O12" s="15"/>
      <c r="P12" s="15"/>
    </row>
    <row r="13" spans="2:20" ht="13.5" customHeight="1">
      <c r="G13" s="1315"/>
      <c r="H13" s="1315"/>
      <c r="I13" s="1315"/>
      <c r="J13" s="1315"/>
      <c r="K13" s="1315"/>
      <c r="L13" s="15"/>
      <c r="M13" s="15"/>
      <c r="N13" s="15"/>
      <c r="O13" s="15"/>
      <c r="P13" s="15"/>
    </row>
    <row r="14" spans="2:20" ht="13.5" customHeight="1">
      <c r="G14" s="1315"/>
      <c r="H14" s="1315"/>
      <c r="I14" s="1315"/>
      <c r="J14" s="1315"/>
      <c r="K14" s="1315"/>
      <c r="L14" s="15"/>
      <c r="M14" s="15"/>
      <c r="N14" s="15"/>
      <c r="O14" s="15"/>
      <c r="P14" s="15"/>
    </row>
    <row r="15" spans="2:20" ht="6.65" customHeight="1">
      <c r="G15" s="759"/>
      <c r="H15" s="759"/>
      <c r="I15" s="759"/>
      <c r="J15" s="759"/>
      <c r="K15" s="759"/>
      <c r="L15" s="15"/>
      <c r="M15" s="15"/>
      <c r="N15" s="15"/>
      <c r="O15" s="15"/>
      <c r="P15" s="15"/>
    </row>
    <row r="16" spans="2:20" ht="45" customHeight="1">
      <c r="G16" s="332" t="s">
        <v>1051</v>
      </c>
      <c r="H16" s="772"/>
      <c r="I16" s="772"/>
      <c r="J16" s="772"/>
      <c r="K16" s="772"/>
      <c r="L16" s="15"/>
      <c r="M16" s="15"/>
      <c r="N16" s="15"/>
      <c r="O16" s="15"/>
      <c r="P16" s="15"/>
      <c r="T16" s="3" t="s">
        <v>1286</v>
      </c>
    </row>
    <row r="17" spans="5:20" ht="17.149999999999999" customHeight="1">
      <c r="G17" s="118" t="s">
        <v>1096</v>
      </c>
    </row>
    <row r="18" spans="5:20">
      <c r="G18" s="413" t="s">
        <v>240</v>
      </c>
      <c r="H18" s="128" t="s">
        <v>241</v>
      </c>
      <c r="I18" s="128" t="s">
        <v>242</v>
      </c>
      <c r="J18" s="128" t="s">
        <v>243</v>
      </c>
      <c r="K18" s="141" t="s">
        <v>211</v>
      </c>
      <c r="P18" s="168"/>
    </row>
    <row r="19" spans="5:20">
      <c r="G19" s="109" t="s">
        <v>244</v>
      </c>
      <c r="H19" s="104"/>
      <c r="I19" s="104"/>
      <c r="J19" s="104"/>
      <c r="K19" s="261"/>
      <c r="L19" s="20"/>
      <c r="M19" s="20"/>
      <c r="N19" s="20"/>
      <c r="O19" s="20"/>
      <c r="P19" s="168"/>
    </row>
    <row r="20" spans="5:20">
      <c r="G20" s="7" t="s">
        <v>245</v>
      </c>
      <c r="H20" s="8" t="s">
        <v>246</v>
      </c>
      <c r="I20" s="8">
        <f>SUM(Diversity!P33:P37)</f>
        <v>2346</v>
      </c>
      <c r="J20" s="8">
        <f>SUM(Diversity!S33:S37)</f>
        <v>3264</v>
      </c>
      <c r="K20" s="19">
        <f>SUM(Diversity!V33:V37)</f>
        <v>3863</v>
      </c>
      <c r="L20" s="214"/>
      <c r="M20" s="214"/>
      <c r="N20" s="214"/>
      <c r="O20" s="214"/>
      <c r="P20" s="168"/>
    </row>
    <row r="21" spans="5:20">
      <c r="G21" s="411" t="s">
        <v>247</v>
      </c>
      <c r="H21" s="5" t="s">
        <v>248</v>
      </c>
      <c r="I21" s="6">
        <f>'Our People'!P23</f>
        <v>63</v>
      </c>
      <c r="J21" s="30">
        <f>'Our People'!S23</f>
        <v>96</v>
      </c>
      <c r="K21" s="19">
        <f>'Our People'!V23</f>
        <v>87</v>
      </c>
      <c r="L21" s="168"/>
      <c r="M21" s="168"/>
      <c r="N21" s="168"/>
      <c r="O21" s="168"/>
      <c r="P21" s="168"/>
    </row>
    <row r="22" spans="5:20">
      <c r="G22" s="109" t="s">
        <v>249</v>
      </c>
      <c r="H22" s="104"/>
      <c r="I22" s="104"/>
      <c r="J22" s="104"/>
      <c r="K22" s="261"/>
    </row>
    <row r="23" spans="5:20">
      <c r="G23" s="411" t="s">
        <v>250</v>
      </c>
      <c r="H23" s="8" t="s">
        <v>246</v>
      </c>
      <c r="I23" s="6">
        <v>2065</v>
      </c>
      <c r="J23" s="6">
        <v>2383</v>
      </c>
      <c r="K23" s="359">
        <v>2682</v>
      </c>
    </row>
    <row r="24" spans="5:20">
      <c r="G24" s="411" t="s">
        <v>251</v>
      </c>
      <c r="H24" s="5" t="s">
        <v>248</v>
      </c>
      <c r="I24" s="5">
        <v>29</v>
      </c>
      <c r="J24" s="5">
        <v>29</v>
      </c>
      <c r="K24" s="1135">
        <v>29</v>
      </c>
    </row>
    <row r="25" spans="5:20">
      <c r="G25" s="411" t="s">
        <v>252</v>
      </c>
      <c r="H25" s="5" t="s">
        <v>248</v>
      </c>
      <c r="I25" s="6">
        <v>182</v>
      </c>
      <c r="J25" s="6">
        <v>159</v>
      </c>
      <c r="K25" s="1135">
        <v>175</v>
      </c>
      <c r="L25" s="38"/>
      <c r="M25" s="740"/>
    </row>
    <row r="26" spans="5:20">
      <c r="E26" s="38"/>
      <c r="G26" s="411" t="s">
        <v>253</v>
      </c>
      <c r="H26" s="8" t="s">
        <v>246</v>
      </c>
      <c r="I26" s="359">
        <v>1883</v>
      </c>
      <c r="J26" s="359">
        <v>2224</v>
      </c>
      <c r="K26" s="1209">
        <v>2507</v>
      </c>
      <c r="L26" s="38"/>
    </row>
    <row r="27" spans="5:20">
      <c r="G27" s="411" t="s">
        <v>254</v>
      </c>
      <c r="H27" s="5" t="s">
        <v>248</v>
      </c>
      <c r="I27" s="6">
        <v>1473</v>
      </c>
      <c r="J27" s="30">
        <v>1755</v>
      </c>
      <c r="K27" s="1209">
        <v>1928</v>
      </c>
      <c r="L27" s="1210"/>
      <c r="M27" s="1134"/>
    </row>
    <row r="28" spans="5:20">
      <c r="G28" s="411" t="s">
        <v>1247</v>
      </c>
      <c r="H28" s="5" t="s">
        <v>248</v>
      </c>
      <c r="I28" s="5">
        <v>12</v>
      </c>
      <c r="J28" s="5">
        <v>25</v>
      </c>
      <c r="K28" s="926">
        <v>26</v>
      </c>
      <c r="L28" s="489"/>
      <c r="M28" s="1134"/>
    </row>
    <row r="29" spans="5:20" ht="16.5" customHeight="1">
      <c r="G29" s="109" t="s">
        <v>255</v>
      </c>
      <c r="H29" s="104"/>
      <c r="I29" s="104"/>
      <c r="J29" s="104"/>
      <c r="K29" s="261"/>
      <c r="R29" s="1132"/>
    </row>
    <row r="30" spans="5:20">
      <c r="G30" s="411" t="s">
        <v>256</v>
      </c>
      <c r="H30" s="19" t="s">
        <v>257</v>
      </c>
      <c r="I30" s="425">
        <v>1.4</v>
      </c>
      <c r="J30" s="19">
        <v>1.93</v>
      </c>
      <c r="K30" s="925">
        <v>2.6080000000000001</v>
      </c>
    </row>
    <row r="31" spans="5:20">
      <c r="G31" s="411" t="s">
        <v>258</v>
      </c>
      <c r="H31" s="19" t="s">
        <v>259</v>
      </c>
      <c r="I31" s="1208">
        <v>16.89</v>
      </c>
      <c r="J31" s="19">
        <v>16.5</v>
      </c>
      <c r="K31" s="924">
        <v>22.65</v>
      </c>
      <c r="M31" s="1147"/>
      <c r="O31" s="740"/>
      <c r="R31" s="1132"/>
      <c r="T31" s="1134"/>
    </row>
    <row r="32" spans="5:20">
      <c r="G32" s="411" t="s">
        <v>260</v>
      </c>
      <c r="H32" s="19" t="s">
        <v>259</v>
      </c>
      <c r="I32" s="1208">
        <v>83.11</v>
      </c>
      <c r="J32" s="19">
        <v>83.5</v>
      </c>
      <c r="K32" s="924">
        <v>77.34</v>
      </c>
      <c r="M32" s="1147"/>
      <c r="O32" s="1134"/>
      <c r="R32" s="1132"/>
      <c r="T32" s="1134"/>
    </row>
    <row r="33" spans="7:21">
      <c r="G33" s="411" t="s">
        <v>261</v>
      </c>
      <c r="H33" s="19" t="s">
        <v>259</v>
      </c>
      <c r="I33" s="1208">
        <v>73.930000000000007</v>
      </c>
      <c r="J33" s="1208">
        <v>67.92</v>
      </c>
      <c r="K33" s="924">
        <v>86.12</v>
      </c>
      <c r="M33" s="1147"/>
      <c r="O33" s="1134"/>
      <c r="R33" s="1132"/>
      <c r="T33" s="1134"/>
      <c r="U33" s="1134"/>
    </row>
    <row r="34" spans="7:21">
      <c r="G34" s="405" t="s">
        <v>1248</v>
      </c>
      <c r="H34" s="19" t="s">
        <v>259</v>
      </c>
      <c r="I34" s="1208">
        <v>0.05</v>
      </c>
      <c r="J34" s="1208">
        <v>0.15</v>
      </c>
      <c r="K34" s="924">
        <v>0.47</v>
      </c>
      <c r="M34" s="1147"/>
      <c r="O34" s="1134"/>
      <c r="R34" s="1132"/>
      <c r="T34" s="1134"/>
    </row>
    <row r="35" spans="7:21" ht="5.4" customHeight="1">
      <c r="G35" s="405"/>
    </row>
    <row r="36" spans="7:21">
      <c r="G36" s="109" t="s">
        <v>262</v>
      </c>
      <c r="H36" s="104"/>
      <c r="I36" s="104"/>
      <c r="J36" s="104"/>
      <c r="K36" s="80"/>
      <c r="M36" s="1147"/>
    </row>
    <row r="37" spans="7:21">
      <c r="G37" s="734" t="s">
        <v>1551</v>
      </c>
      <c r="H37" s="735" t="s">
        <v>248</v>
      </c>
      <c r="I37" s="735">
        <v>129</v>
      </c>
      <c r="J37" s="735" t="s">
        <v>852</v>
      </c>
      <c r="K37" s="60">
        <v>158</v>
      </c>
    </row>
    <row r="38" spans="7:21">
      <c r="G38" s="109" t="s">
        <v>263</v>
      </c>
      <c r="H38" s="104"/>
      <c r="I38" s="104"/>
      <c r="J38" s="104"/>
      <c r="K38" s="80"/>
      <c r="N38" s="489"/>
    </row>
    <row r="39" spans="7:21">
      <c r="G39" s="3" t="s">
        <v>264</v>
      </c>
      <c r="H39" s="19" t="s">
        <v>265</v>
      </c>
      <c r="I39" s="3">
        <v>0</v>
      </c>
      <c r="J39" s="3">
        <v>0</v>
      </c>
      <c r="K39" s="3">
        <v>100</v>
      </c>
      <c r="R39" s="1133"/>
    </row>
    <row r="40" spans="7:21">
      <c r="G40" s="3" t="s">
        <v>966</v>
      </c>
      <c r="H40" s="19" t="s">
        <v>246</v>
      </c>
      <c r="I40" s="3">
        <v>0</v>
      </c>
      <c r="J40" s="3">
        <v>0</v>
      </c>
      <c r="K40" s="3">
        <v>0</v>
      </c>
      <c r="L40" s="489"/>
    </row>
    <row r="41" spans="7:21">
      <c r="G41" s="3" t="s">
        <v>967</v>
      </c>
      <c r="H41" s="19" t="s">
        <v>246</v>
      </c>
      <c r="I41" s="3">
        <v>0</v>
      </c>
      <c r="J41" s="3">
        <v>0</v>
      </c>
      <c r="K41" s="3">
        <v>0</v>
      </c>
    </row>
    <row r="42" spans="7:21">
      <c r="G42" s="109" t="s">
        <v>266</v>
      </c>
      <c r="H42" s="109"/>
      <c r="I42" s="109"/>
      <c r="J42" s="109"/>
      <c r="K42" s="109"/>
    </row>
    <row r="43" spans="7:21" ht="18.649999999999999" customHeight="1">
      <c r="G43" s="18" t="s">
        <v>968</v>
      </c>
      <c r="H43" s="19" t="s">
        <v>246</v>
      </c>
      <c r="I43" s="19" t="s">
        <v>222</v>
      </c>
      <c r="J43" s="3">
        <v>32</v>
      </c>
      <c r="K43" s="3">
        <v>14</v>
      </c>
    </row>
    <row r="44" spans="7:21" ht="13.4" customHeight="1">
      <c r="G44" s="109" t="s">
        <v>267</v>
      </c>
      <c r="H44" s="104"/>
      <c r="I44" s="104"/>
      <c r="J44" s="104"/>
      <c r="K44" s="80"/>
    </row>
    <row r="45" spans="7:21" ht="112">
      <c r="G45" s="60" t="s">
        <v>268</v>
      </c>
      <c r="H45" s="60"/>
      <c r="I45" s="682" t="s">
        <v>269</v>
      </c>
      <c r="J45" s="682" t="s">
        <v>269</v>
      </c>
      <c r="K45" s="682" t="s">
        <v>270</v>
      </c>
    </row>
    <row r="46" spans="7:21" ht="140.4" customHeight="1">
      <c r="G46" s="60" t="s">
        <v>847</v>
      </c>
      <c r="H46" s="60"/>
      <c r="I46" s="662" t="s">
        <v>848</v>
      </c>
      <c r="J46" s="662" t="s">
        <v>848</v>
      </c>
      <c r="K46" s="661" t="s">
        <v>849</v>
      </c>
    </row>
    <row r="47" spans="7:21" ht="40.4" customHeight="1">
      <c r="G47" s="109" t="s">
        <v>271</v>
      </c>
      <c r="H47" s="104"/>
      <c r="I47" s="104"/>
      <c r="J47" s="104"/>
      <c r="K47" s="80"/>
    </row>
    <row r="48" spans="7:21" ht="16.5">
      <c r="G48" s="165" t="s">
        <v>1402</v>
      </c>
      <c r="H48" s="171" t="s">
        <v>246</v>
      </c>
      <c r="I48" s="485" t="s">
        <v>222</v>
      </c>
      <c r="J48" s="486" t="s">
        <v>222</v>
      </c>
      <c r="K48" s="89">
        <v>2</v>
      </c>
    </row>
    <row r="49" spans="6:7" ht="17.899999999999999" customHeight="1">
      <c r="F49" s="59">
        <v>1</v>
      </c>
      <c r="G49" s="14" t="s">
        <v>272</v>
      </c>
    </row>
  </sheetData>
  <sheetProtection algorithmName="SHA-512" hashValue="i/QIq3wXyPcEIItFMeBC9sVSTypsLdSLYL+3YEmydHpKVGeVmQa7amUq/hYoCuXRUPBddqDiDUYWzpRB+rVhqQ==" saltValue="6GtkRwIdjPVQRaHgtb6Bdg==" spinCount="100000" sheet="1" objects="1" scenarios="1"/>
  <mergeCells count="1">
    <mergeCell ref="G9:K14"/>
  </mergeCells>
  <pageMargins left="0.70866141732283472" right="0.70866141732283472" top="0.74803149606299213" bottom="0.74803149606299213" header="0.31496062992125984" footer="0.31496062992125984"/>
  <pageSetup scale="27"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0AA9-0891-405A-ABE0-6F6B57850EAA}">
  <sheetPr codeName="Sheet9">
    <tabColor theme="9" tint="0.79998168889431442"/>
    <pageSetUpPr fitToPage="1"/>
  </sheetPr>
  <dimension ref="B1:Q125"/>
  <sheetViews>
    <sheetView showGridLines="0" zoomScale="70" zoomScaleNormal="70" workbookViewId="0">
      <selection activeCell="D2" sqref="D2"/>
    </sheetView>
  </sheetViews>
  <sheetFormatPr defaultColWidth="8.58203125" defaultRowHeight="14"/>
  <cols>
    <col min="1" max="1" width="3.58203125" customWidth="1"/>
    <col min="2" max="5" width="9" customWidth="1"/>
    <col min="6" max="6" width="4.08203125" customWidth="1"/>
    <col min="7" max="7" width="92.08203125" style="3" customWidth="1"/>
    <col min="8" max="8" width="9.5" style="3" customWidth="1"/>
    <col min="9" max="10" width="11.08203125" style="3" customWidth="1"/>
    <col min="11" max="11" width="14.58203125" style="3" customWidth="1"/>
    <col min="12" max="12" width="11.58203125" style="3" customWidth="1"/>
    <col min="13" max="13" width="10.08203125" style="3" customWidth="1"/>
    <col min="14" max="14" width="11.58203125" style="3" customWidth="1"/>
    <col min="15" max="15" width="10.08203125" style="3" customWidth="1"/>
    <col min="16" max="16" width="11.4140625" style="3" customWidth="1"/>
    <col min="17" max="17" width="14" style="3" bestFit="1" customWidth="1"/>
  </cols>
  <sheetData>
    <row r="1" spans="2:17">
      <c r="G1"/>
      <c r="H1"/>
      <c r="I1"/>
      <c r="J1"/>
      <c r="K1"/>
      <c r="L1"/>
      <c r="M1"/>
      <c r="N1"/>
      <c r="O1"/>
      <c r="P1"/>
      <c r="Q1"/>
    </row>
    <row r="2" spans="2:17">
      <c r="G2"/>
      <c r="H2"/>
      <c r="I2"/>
      <c r="J2"/>
      <c r="K2"/>
      <c r="L2"/>
      <c r="M2"/>
      <c r="N2"/>
      <c r="O2"/>
      <c r="P2"/>
      <c r="Q2"/>
    </row>
    <row r="3" spans="2:17">
      <c r="G3"/>
      <c r="H3"/>
      <c r="I3"/>
      <c r="J3"/>
      <c r="K3"/>
      <c r="L3"/>
      <c r="M3"/>
      <c r="N3"/>
      <c r="O3"/>
      <c r="P3"/>
      <c r="Q3"/>
    </row>
    <row r="4" spans="2:17">
      <c r="G4"/>
      <c r="H4"/>
      <c r="I4"/>
      <c r="J4"/>
      <c r="K4"/>
      <c r="L4"/>
      <c r="M4"/>
      <c r="N4"/>
      <c r="O4"/>
      <c r="P4"/>
      <c r="Q4"/>
    </row>
    <row r="5" spans="2:17">
      <c r="B5" s="80"/>
      <c r="C5" s="80"/>
      <c r="D5" s="80"/>
      <c r="E5" s="80"/>
      <c r="G5" s="80"/>
      <c r="H5" s="80"/>
      <c r="I5" s="80"/>
      <c r="J5" s="80"/>
      <c r="K5" s="80"/>
      <c r="L5" s="80"/>
      <c r="M5" s="80"/>
      <c r="N5" s="80"/>
      <c r="O5" s="80"/>
      <c r="P5" s="80"/>
      <c r="Q5" s="80"/>
    </row>
    <row r="6" spans="2:17" ht="20">
      <c r="B6" s="257" t="s">
        <v>4</v>
      </c>
      <c r="C6" s="80"/>
      <c r="D6" s="80"/>
      <c r="E6" s="80"/>
      <c r="G6" s="257" t="s">
        <v>273</v>
      </c>
      <c r="H6" s="80"/>
      <c r="I6" s="80"/>
      <c r="J6" s="80"/>
      <c r="K6" s="80"/>
      <c r="L6" s="80"/>
      <c r="M6" s="80"/>
      <c r="N6" s="80"/>
      <c r="O6" s="80"/>
      <c r="P6" s="80"/>
      <c r="Q6" s="80"/>
    </row>
    <row r="7" spans="2:17" ht="14.5" thickBot="1">
      <c r="B7" s="258"/>
      <c r="C7" s="258"/>
      <c r="D7" s="258"/>
      <c r="E7" s="258"/>
      <c r="G7" s="258"/>
      <c r="H7" s="258"/>
      <c r="I7" s="258"/>
      <c r="J7" s="258"/>
      <c r="K7" s="258"/>
      <c r="L7" s="258"/>
      <c r="M7" s="258"/>
      <c r="N7" s="258"/>
      <c r="O7" s="258"/>
      <c r="P7" s="258"/>
      <c r="Q7" s="258"/>
    </row>
    <row r="8" spans="2:17" ht="14.5" thickTop="1">
      <c r="G8" s="15"/>
      <c r="H8" s="15"/>
      <c r="I8" s="15"/>
      <c r="J8" s="15"/>
      <c r="K8" s="15"/>
      <c r="L8" s="15"/>
      <c r="M8" s="15"/>
      <c r="N8" s="15"/>
      <c r="O8" s="15"/>
      <c r="P8" s="15"/>
      <c r="Q8" s="15"/>
    </row>
    <row r="9" spans="2:17">
      <c r="G9" s="1326" t="s">
        <v>1268</v>
      </c>
      <c r="H9" s="1326"/>
      <c r="I9" s="1326"/>
      <c r="J9" s="1326"/>
      <c r="K9" s="1326"/>
      <c r="L9" s="1326"/>
      <c r="M9" s="1326"/>
      <c r="N9" s="1326"/>
      <c r="O9" s="1326"/>
      <c r="P9" s="1326"/>
      <c r="Q9" s="1326"/>
    </row>
    <row r="10" spans="2:17">
      <c r="G10" s="1326"/>
      <c r="H10" s="1326"/>
      <c r="I10" s="1326"/>
      <c r="J10" s="1326"/>
      <c r="K10" s="1326"/>
      <c r="L10" s="1326"/>
      <c r="M10" s="1326"/>
      <c r="N10" s="1326"/>
      <c r="O10" s="1326"/>
      <c r="P10" s="1326"/>
      <c r="Q10" s="1326"/>
    </row>
    <row r="12" spans="2:17">
      <c r="G12" s="3" t="s">
        <v>1269</v>
      </c>
    </row>
    <row r="14" spans="2:17" ht="17.899999999999999" customHeight="1">
      <c r="G14" s="1337" t="s">
        <v>1047</v>
      </c>
      <c r="H14" s="1337"/>
      <c r="I14" s="1337"/>
      <c r="J14" s="1337"/>
      <c r="K14" s="1337"/>
      <c r="L14" s="1337"/>
      <c r="M14" s="1337"/>
      <c r="N14" s="1337"/>
      <c r="O14" s="1337"/>
      <c r="P14" s="1337"/>
      <c r="Q14" s="28"/>
    </row>
    <row r="15" spans="2:17" ht="17.149999999999999" customHeight="1">
      <c r="G15" s="762" t="s">
        <v>1046</v>
      </c>
      <c r="H15" s="762"/>
      <c r="I15" s="762"/>
      <c r="J15" s="762"/>
      <c r="K15" s="762"/>
      <c r="L15" s="762"/>
      <c r="M15" s="762"/>
      <c r="N15" s="762"/>
      <c r="O15" s="762"/>
      <c r="P15" s="762"/>
      <c r="Q15" s="28"/>
    </row>
    <row r="16" spans="2:17" ht="21" customHeight="1">
      <c r="G16" s="62" t="s">
        <v>1207</v>
      </c>
      <c r="H16" s="11"/>
      <c r="I16" s="11"/>
      <c r="J16" s="11"/>
      <c r="K16" s="11"/>
      <c r="L16" s="11"/>
      <c r="M16" s="11"/>
      <c r="N16" s="11"/>
      <c r="O16" s="11"/>
      <c r="P16" s="11"/>
      <c r="Q16" s="2"/>
    </row>
    <row r="17" spans="7:17">
      <c r="G17" s="68"/>
      <c r="H17" s="128" t="s">
        <v>274</v>
      </c>
      <c r="I17" s="128" t="s">
        <v>275</v>
      </c>
      <c r="J17" s="128" t="s">
        <v>276</v>
      </c>
      <c r="K17" s="128" t="s">
        <v>277</v>
      </c>
      <c r="L17" s="128" t="s">
        <v>278</v>
      </c>
      <c r="M17" s="128" t="s">
        <v>279</v>
      </c>
      <c r="N17" s="128" t="s">
        <v>280</v>
      </c>
      <c r="O17" s="128" t="s">
        <v>242</v>
      </c>
      <c r="P17" s="128" t="s">
        <v>243</v>
      </c>
      <c r="Q17" s="128" t="s">
        <v>211</v>
      </c>
    </row>
    <row r="18" spans="7:17" ht="16">
      <c r="G18" s="109" t="s">
        <v>281</v>
      </c>
      <c r="H18" s="75">
        <v>14.52</v>
      </c>
      <c r="I18" s="75">
        <v>7.15</v>
      </c>
      <c r="J18" s="75">
        <v>4.8600000000000003</v>
      </c>
      <c r="K18" s="75">
        <v>5.99</v>
      </c>
      <c r="L18" s="75">
        <v>2.34</v>
      </c>
      <c r="M18" s="75">
        <v>2.4900000000000002</v>
      </c>
      <c r="N18" s="75">
        <v>3.99</v>
      </c>
      <c r="O18" s="75">
        <v>3.63</v>
      </c>
      <c r="P18" s="1094">
        <v>2.31</v>
      </c>
      <c r="Q18" s="261">
        <v>2.33</v>
      </c>
    </row>
    <row r="19" spans="7:17" ht="13.4" customHeight="1">
      <c r="G19" s="169" t="s">
        <v>282</v>
      </c>
      <c r="H19" s="1095">
        <v>1.32</v>
      </c>
      <c r="I19" s="1095">
        <v>0.89</v>
      </c>
      <c r="J19" s="1095">
        <v>0.21</v>
      </c>
      <c r="K19" s="1095">
        <v>0</v>
      </c>
      <c r="L19" s="1095">
        <v>0</v>
      </c>
      <c r="M19" s="1095">
        <v>0.17</v>
      </c>
      <c r="N19" s="1095">
        <v>0.12</v>
      </c>
      <c r="O19" s="1095">
        <v>0</v>
      </c>
      <c r="P19" s="1095">
        <v>0.12</v>
      </c>
      <c r="Q19" s="737">
        <v>0</v>
      </c>
    </row>
    <row r="20" spans="7:17" ht="26.15" customHeight="1">
      <c r="G20" s="1336" t="s">
        <v>985</v>
      </c>
      <c r="H20" s="1336"/>
      <c r="I20" s="1336"/>
      <c r="J20" s="1336"/>
      <c r="K20" s="1336"/>
      <c r="L20" s="1336"/>
      <c r="M20" s="1336"/>
      <c r="N20" s="1336"/>
      <c r="O20" s="1336"/>
      <c r="P20" s="1336"/>
      <c r="Q20" s="405"/>
    </row>
    <row r="21" spans="7:17" ht="6" customHeight="1">
      <c r="G21" s="15"/>
      <c r="H21" s="15"/>
      <c r="I21" s="15"/>
      <c r="J21" s="15"/>
      <c r="K21" s="15"/>
      <c r="L21" s="15"/>
      <c r="M21" s="15"/>
      <c r="N21" s="15"/>
      <c r="O21" s="15"/>
      <c r="P21" s="15"/>
    </row>
    <row r="22" spans="7:17">
      <c r="G22" s="786" t="s">
        <v>1097</v>
      </c>
      <c r="H22" s="15"/>
      <c r="I22" s="15"/>
      <c r="J22" s="15"/>
      <c r="K22" s="15"/>
      <c r="L22" s="15"/>
      <c r="M22" s="15"/>
      <c r="N22" s="15"/>
      <c r="O22" s="15"/>
      <c r="P22" s="15"/>
    </row>
    <row r="23" spans="7:17">
      <c r="G23" s="174"/>
      <c r="H23" s="67"/>
      <c r="I23" s="67"/>
      <c r="J23" s="67"/>
      <c r="K23" s="67"/>
      <c r="L23" s="67"/>
      <c r="M23" s="128" t="s">
        <v>279</v>
      </c>
      <c r="N23" s="128" t="s">
        <v>280</v>
      </c>
      <c r="O23" s="128" t="s">
        <v>242</v>
      </c>
      <c r="P23" s="128" t="s">
        <v>243</v>
      </c>
      <c r="Q23" s="141" t="s">
        <v>211</v>
      </c>
    </row>
    <row r="24" spans="7:17">
      <c r="G24" s="109" t="s">
        <v>1338</v>
      </c>
      <c r="H24" s="170"/>
      <c r="I24" s="170"/>
      <c r="J24" s="170"/>
      <c r="K24" s="170"/>
      <c r="L24" s="170"/>
      <c r="M24" s="104"/>
      <c r="N24" s="104"/>
      <c r="O24" s="104"/>
      <c r="P24" s="104"/>
      <c r="Q24" s="80"/>
    </row>
    <row r="25" spans="7:17">
      <c r="G25" s="411" t="s">
        <v>1316</v>
      </c>
      <c r="H25" s="5"/>
      <c r="I25" s="5"/>
      <c r="J25" s="5"/>
      <c r="K25" s="5"/>
      <c r="L25" s="5"/>
      <c r="M25" s="5">
        <v>0</v>
      </c>
      <c r="N25" s="5">
        <v>0</v>
      </c>
      <c r="O25" s="5">
        <v>0</v>
      </c>
      <c r="P25" s="5">
        <v>1</v>
      </c>
      <c r="Q25" s="5">
        <v>0</v>
      </c>
    </row>
    <row r="26" spans="7:17">
      <c r="G26" s="411" t="s">
        <v>283</v>
      </c>
      <c r="H26" s="5"/>
      <c r="I26" s="5"/>
      <c r="J26" s="5"/>
      <c r="K26" s="5"/>
      <c r="L26" s="5"/>
      <c r="M26" s="5">
        <v>0</v>
      </c>
      <c r="N26" s="5">
        <v>0</v>
      </c>
      <c r="O26" s="5">
        <v>0</v>
      </c>
      <c r="P26" s="29">
        <v>0.16</v>
      </c>
      <c r="Q26" s="5">
        <v>0</v>
      </c>
    </row>
    <row r="27" spans="7:17">
      <c r="G27" s="411" t="s">
        <v>284</v>
      </c>
      <c r="H27" s="5"/>
      <c r="I27" s="5"/>
      <c r="J27" s="5"/>
      <c r="K27" s="5"/>
      <c r="L27" s="5"/>
      <c r="M27" s="5">
        <v>0</v>
      </c>
      <c r="N27" s="5">
        <v>0</v>
      </c>
      <c r="O27" s="5">
        <v>0</v>
      </c>
      <c r="P27" s="29">
        <v>0.03</v>
      </c>
      <c r="Q27" s="5">
        <v>0</v>
      </c>
    </row>
    <row r="28" spans="7:17">
      <c r="G28" s="411" t="s">
        <v>1322</v>
      </c>
      <c r="H28" s="6"/>
      <c r="I28" s="6"/>
      <c r="J28" s="6"/>
      <c r="K28" s="6"/>
      <c r="L28" s="6"/>
      <c r="M28" s="6">
        <v>3382349</v>
      </c>
      <c r="N28" s="6">
        <v>5191716</v>
      </c>
      <c r="O28" s="6">
        <v>1933845</v>
      </c>
      <c r="P28" s="6">
        <v>6228301.9199999999</v>
      </c>
      <c r="Q28" s="1007">
        <v>7637401.5600000005</v>
      </c>
    </row>
    <row r="29" spans="7:17">
      <c r="G29" s="109" t="s">
        <v>1339</v>
      </c>
      <c r="H29" s="170"/>
      <c r="I29" s="170"/>
      <c r="J29" s="170"/>
      <c r="K29" s="170"/>
      <c r="L29" s="170"/>
      <c r="M29" s="104"/>
      <c r="N29" s="104"/>
      <c r="O29" s="104"/>
      <c r="P29" s="104"/>
      <c r="Q29" s="80"/>
    </row>
    <row r="30" spans="7:17">
      <c r="G30" s="411" t="s">
        <v>1317</v>
      </c>
      <c r="H30" s="5"/>
      <c r="I30" s="5"/>
      <c r="J30" s="5"/>
      <c r="K30" s="5"/>
      <c r="L30" s="5"/>
      <c r="M30" s="5">
        <v>1</v>
      </c>
      <c r="N30" s="5">
        <v>1</v>
      </c>
      <c r="O30" s="5">
        <v>0</v>
      </c>
      <c r="P30" s="5">
        <v>0</v>
      </c>
      <c r="Q30" s="5">
        <v>0</v>
      </c>
    </row>
    <row r="31" spans="7:17">
      <c r="G31" s="411" t="s">
        <v>285</v>
      </c>
      <c r="H31" s="5"/>
      <c r="I31" s="5"/>
      <c r="J31" s="5"/>
      <c r="K31" s="5"/>
      <c r="L31" s="5"/>
      <c r="M31" s="5">
        <v>0.38</v>
      </c>
      <c r="N31" s="5">
        <v>0.35</v>
      </c>
      <c r="O31" s="5">
        <v>0</v>
      </c>
      <c r="P31" s="5">
        <v>0</v>
      </c>
      <c r="Q31" s="5">
        <v>0</v>
      </c>
    </row>
    <row r="32" spans="7:17">
      <c r="G32" s="411" t="s">
        <v>286</v>
      </c>
      <c r="H32" s="5"/>
      <c r="I32" s="5"/>
      <c r="J32" s="5"/>
      <c r="K32" s="5"/>
      <c r="L32" s="5"/>
      <c r="M32" s="5">
        <v>0.08</v>
      </c>
      <c r="N32" s="5">
        <v>7.0000000000000007E-2</v>
      </c>
      <c r="O32" s="5">
        <v>0</v>
      </c>
      <c r="P32" s="5">
        <v>0</v>
      </c>
      <c r="Q32" s="5">
        <v>0</v>
      </c>
    </row>
    <row r="33" spans="7:17">
      <c r="G33" s="411" t="s">
        <v>1318</v>
      </c>
      <c r="H33" s="6"/>
      <c r="I33" s="6"/>
      <c r="J33" s="6"/>
      <c r="K33" s="6"/>
      <c r="L33" s="6"/>
      <c r="M33" s="6">
        <v>2657560</v>
      </c>
      <c r="N33" s="6">
        <v>2831694</v>
      </c>
      <c r="O33" s="6">
        <f>5057163-657585</f>
        <v>4399578</v>
      </c>
      <c r="P33" s="6">
        <v>1987047.5</v>
      </c>
      <c r="Q33" s="1007">
        <v>2679477.6</v>
      </c>
    </row>
    <row r="34" spans="7:17">
      <c r="G34" s="109" t="s">
        <v>1340</v>
      </c>
      <c r="H34" s="170"/>
      <c r="I34" s="170"/>
      <c r="J34" s="170"/>
      <c r="K34" s="170"/>
      <c r="L34" s="170"/>
      <c r="M34" s="104"/>
      <c r="N34" s="104"/>
      <c r="O34" s="104"/>
      <c r="P34" s="104"/>
      <c r="Q34" s="80"/>
    </row>
    <row r="35" spans="7:17">
      <c r="G35" s="411" t="s">
        <v>1319</v>
      </c>
      <c r="H35" s="5"/>
      <c r="I35" s="5"/>
      <c r="J35" s="5"/>
      <c r="K35" s="5"/>
      <c r="L35" s="5"/>
      <c r="M35" s="5">
        <v>1</v>
      </c>
      <c r="N35" s="5">
        <v>1</v>
      </c>
      <c r="O35" s="5">
        <v>0</v>
      </c>
      <c r="P35" s="5">
        <v>1</v>
      </c>
      <c r="Q35" s="5">
        <v>0</v>
      </c>
    </row>
    <row r="36" spans="7:17">
      <c r="G36" s="411" t="s">
        <v>287</v>
      </c>
      <c r="H36" s="5"/>
      <c r="I36" s="5"/>
      <c r="J36" s="5"/>
      <c r="K36" s="5"/>
      <c r="L36" s="5"/>
      <c r="M36" s="5">
        <v>0.17</v>
      </c>
      <c r="N36" s="5">
        <v>0.12</v>
      </c>
      <c r="O36" s="5">
        <v>0</v>
      </c>
      <c r="P36" s="29">
        <v>0.12</v>
      </c>
      <c r="Q36" s="5">
        <v>0</v>
      </c>
    </row>
    <row r="37" spans="7:17">
      <c r="G37" s="411" t="s">
        <v>288</v>
      </c>
      <c r="H37" s="5"/>
      <c r="I37" s="5"/>
      <c r="J37" s="5"/>
      <c r="K37" s="5"/>
      <c r="L37" s="5"/>
      <c r="M37" s="5">
        <v>0.03</v>
      </c>
      <c r="N37" s="5">
        <v>0.02</v>
      </c>
      <c r="O37" s="5">
        <v>0</v>
      </c>
      <c r="P37" s="29">
        <v>0.02</v>
      </c>
      <c r="Q37" s="5">
        <v>0</v>
      </c>
    </row>
    <row r="38" spans="7:17">
      <c r="G38" s="165" t="s">
        <v>1320</v>
      </c>
      <c r="H38" s="171"/>
      <c r="I38" s="171"/>
      <c r="J38" s="171"/>
      <c r="K38" s="171"/>
      <c r="L38" s="171"/>
      <c r="M38" s="171">
        <v>6039909</v>
      </c>
      <c r="N38" s="171">
        <v>8023411</v>
      </c>
      <c r="O38" s="171">
        <v>6333423</v>
      </c>
      <c r="P38" s="171">
        <v>8215349.4199999999</v>
      </c>
      <c r="Q38" s="365">
        <v>10316879</v>
      </c>
    </row>
    <row r="39" spans="7:17">
      <c r="G39" s="405"/>
    </row>
    <row r="40" spans="7:17">
      <c r="G40" s="778" t="s">
        <v>1098</v>
      </c>
    </row>
    <row r="41" spans="7:17">
      <c r="G41" s="413"/>
      <c r="H41" s="67"/>
      <c r="I41" s="67"/>
      <c r="J41" s="67"/>
      <c r="K41" s="67"/>
      <c r="L41" s="67"/>
      <c r="M41" s="128" t="s">
        <v>279</v>
      </c>
      <c r="N41" s="128" t="s">
        <v>280</v>
      </c>
      <c r="O41" s="128" t="s">
        <v>242</v>
      </c>
      <c r="P41" s="128" t="s">
        <v>243</v>
      </c>
      <c r="Q41" s="141" t="s">
        <v>211</v>
      </c>
    </row>
    <row r="42" spans="7:17">
      <c r="G42" s="109" t="s">
        <v>1341</v>
      </c>
      <c r="H42" s="170"/>
      <c r="I42" s="170"/>
      <c r="J42" s="170"/>
      <c r="K42" s="170"/>
      <c r="L42" s="170"/>
      <c r="M42" s="104"/>
      <c r="N42" s="104"/>
      <c r="O42" s="104"/>
      <c r="P42" s="104"/>
      <c r="Q42" s="80"/>
    </row>
    <row r="43" spans="7:17">
      <c r="G43" s="7" t="s">
        <v>1321</v>
      </c>
      <c r="H43" s="8"/>
      <c r="I43" s="8"/>
      <c r="J43" s="8"/>
      <c r="K43" s="8"/>
      <c r="L43" s="8"/>
      <c r="M43" s="8">
        <v>8</v>
      </c>
      <c r="N43" s="8">
        <v>19</v>
      </c>
      <c r="O43" s="8">
        <v>17</v>
      </c>
      <c r="P43" s="8">
        <v>13</v>
      </c>
      <c r="Q43" s="8">
        <v>15</v>
      </c>
    </row>
    <row r="44" spans="7:17">
      <c r="G44" s="411" t="s">
        <v>289</v>
      </c>
      <c r="H44" s="5"/>
      <c r="I44" s="5"/>
      <c r="J44" s="5"/>
      <c r="K44" s="5"/>
      <c r="L44" s="5"/>
      <c r="M44" s="5">
        <v>2.37</v>
      </c>
      <c r="N44" s="5">
        <v>3.66</v>
      </c>
      <c r="O44" s="29">
        <f>SUM((O43/O46)*1000000)</f>
        <v>8.7907769236934712</v>
      </c>
      <c r="P44" s="29">
        <f>SUM((P43/P46)*1000000)</f>
        <v>2.0872462778747245</v>
      </c>
      <c r="Q44" s="3">
        <v>1.96</v>
      </c>
    </row>
    <row r="45" spans="7:17">
      <c r="G45" s="411" t="s">
        <v>290</v>
      </c>
      <c r="H45" s="5"/>
      <c r="I45" s="5"/>
      <c r="J45" s="5"/>
      <c r="K45" s="5"/>
      <c r="L45" s="5"/>
      <c r="M45" s="5">
        <v>0.47</v>
      </c>
      <c r="N45" s="5">
        <v>0.73</v>
      </c>
      <c r="O45" s="29">
        <f>SUM((O43/O46)*200000)</f>
        <v>1.7581553847386941</v>
      </c>
      <c r="P45" s="29">
        <f>SUM((P43/P46)*200000)</f>
        <v>0.41744925557494489</v>
      </c>
      <c r="Q45" s="3">
        <v>0.39</v>
      </c>
    </row>
    <row r="46" spans="7:17">
      <c r="G46" s="411" t="s">
        <v>1322</v>
      </c>
      <c r="H46" s="6"/>
      <c r="I46" s="6"/>
      <c r="J46" s="6"/>
      <c r="K46" s="6"/>
      <c r="L46" s="6"/>
      <c r="M46" s="6">
        <v>3382349</v>
      </c>
      <c r="N46" s="6">
        <v>5191716</v>
      </c>
      <c r="O46" s="6">
        <v>1933845</v>
      </c>
      <c r="P46" s="6">
        <v>6228301.9199999999</v>
      </c>
      <c r="Q46" s="1007">
        <v>7637401.5600000005</v>
      </c>
    </row>
    <row r="47" spans="7:17">
      <c r="G47" s="109" t="s">
        <v>1342</v>
      </c>
      <c r="H47" s="170"/>
      <c r="I47" s="170"/>
      <c r="J47" s="170"/>
      <c r="K47" s="170"/>
      <c r="L47" s="170"/>
      <c r="M47" s="104"/>
      <c r="N47" s="104"/>
      <c r="O47" s="104"/>
      <c r="P47" s="104"/>
      <c r="Q47" s="80"/>
    </row>
    <row r="48" spans="7:17">
      <c r="G48" s="411" t="s">
        <v>1323</v>
      </c>
      <c r="H48" s="5"/>
      <c r="I48" s="5"/>
      <c r="J48" s="5"/>
      <c r="K48" s="5"/>
      <c r="L48" s="5"/>
      <c r="M48" s="5">
        <v>7</v>
      </c>
      <c r="N48" s="5">
        <v>13</v>
      </c>
      <c r="O48" s="5">
        <v>6</v>
      </c>
      <c r="P48" s="5">
        <v>6</v>
      </c>
      <c r="Q48" s="5">
        <v>9</v>
      </c>
    </row>
    <row r="49" spans="7:17">
      <c r="G49" s="411" t="s">
        <v>291</v>
      </c>
      <c r="H49" s="5"/>
      <c r="I49" s="5"/>
      <c r="J49" s="5"/>
      <c r="K49" s="5"/>
      <c r="L49" s="5"/>
      <c r="M49" s="5">
        <v>2.63</v>
      </c>
      <c r="N49" s="5">
        <v>4.59</v>
      </c>
      <c r="O49" s="29">
        <f>SUM((O48/O51)*1000000)</f>
        <v>1.3637671613050162</v>
      </c>
      <c r="P49" s="29">
        <f>SUM((P48/P51)*1000000)</f>
        <v>3.0195553956309547</v>
      </c>
      <c r="Q49" s="3">
        <v>3.36</v>
      </c>
    </row>
    <row r="50" spans="7:17">
      <c r="G50" s="411" t="s">
        <v>292</v>
      </c>
      <c r="H50" s="5"/>
      <c r="I50" s="5"/>
      <c r="J50" s="5"/>
      <c r="K50" s="5"/>
      <c r="L50" s="5"/>
      <c r="M50" s="5">
        <v>0.53</v>
      </c>
      <c r="N50" s="5">
        <v>0.92</v>
      </c>
      <c r="O50" s="29">
        <f>SUM((O48/O51)*200000)</f>
        <v>0.27275343226100324</v>
      </c>
      <c r="P50" s="29">
        <f>SUM((P48/P51)*200000)</f>
        <v>0.60391107912619091</v>
      </c>
      <c r="Q50" s="3">
        <v>0.67</v>
      </c>
    </row>
    <row r="51" spans="7:17">
      <c r="G51" s="411" t="s">
        <v>1318</v>
      </c>
      <c r="H51" s="6"/>
      <c r="I51" s="6"/>
      <c r="J51" s="6"/>
      <c r="K51" s="6"/>
      <c r="L51" s="6"/>
      <c r="M51" s="6">
        <v>2657560</v>
      </c>
      <c r="N51" s="6">
        <v>2831694</v>
      </c>
      <c r="O51" s="6">
        <v>4399578</v>
      </c>
      <c r="P51" s="6">
        <v>1987047.5</v>
      </c>
      <c r="Q51" s="1007">
        <v>2679477.6</v>
      </c>
    </row>
    <row r="52" spans="7:17">
      <c r="G52" s="109" t="s">
        <v>1343</v>
      </c>
      <c r="H52" s="170"/>
      <c r="I52" s="170"/>
      <c r="J52" s="170"/>
      <c r="K52" s="170"/>
      <c r="L52" s="170"/>
      <c r="M52" s="104"/>
      <c r="N52" s="104"/>
      <c r="O52" s="104"/>
      <c r="P52" s="104"/>
      <c r="Q52" s="80"/>
    </row>
    <row r="53" spans="7:17" ht="18.899999999999999" customHeight="1">
      <c r="G53" s="411" t="s">
        <v>1324</v>
      </c>
      <c r="H53" s="5"/>
      <c r="I53" s="5"/>
      <c r="J53" s="5"/>
      <c r="K53" s="5"/>
      <c r="L53" s="5"/>
      <c r="M53" s="5">
        <f t="shared" ref="M53:O53" si="0">SUM(M48,M43)</f>
        <v>15</v>
      </c>
      <c r="N53" s="5">
        <f t="shared" si="0"/>
        <v>32</v>
      </c>
      <c r="O53" s="30">
        <f t="shared" si="0"/>
        <v>23</v>
      </c>
      <c r="P53" s="30">
        <f>SUM(P48,P43)</f>
        <v>19</v>
      </c>
      <c r="Q53" s="366">
        <v>24</v>
      </c>
    </row>
    <row r="54" spans="7:17">
      <c r="G54" s="411" t="s">
        <v>293</v>
      </c>
      <c r="H54" s="5"/>
      <c r="I54" s="5"/>
      <c r="J54" s="5"/>
      <c r="K54" s="5"/>
      <c r="L54" s="5"/>
      <c r="M54" s="5">
        <v>2.4900000000000002</v>
      </c>
      <c r="N54" s="5">
        <v>3.99</v>
      </c>
      <c r="O54" s="29">
        <f>SUM((O53/O56)*1000000)</f>
        <v>3.6315275325838807</v>
      </c>
      <c r="P54" s="29">
        <f>SUM((P53/P56)*1000000)</f>
        <v>2.3127439903828217</v>
      </c>
      <c r="Q54" s="3">
        <v>2.33</v>
      </c>
    </row>
    <row r="55" spans="7:17">
      <c r="G55" s="411" t="s">
        <v>294</v>
      </c>
      <c r="H55" s="5"/>
      <c r="I55" s="5"/>
      <c r="J55" s="5"/>
      <c r="K55" s="5"/>
      <c r="L55" s="5"/>
      <c r="M55" s="5">
        <v>0.5</v>
      </c>
      <c r="N55" s="5">
        <v>0.8</v>
      </c>
      <c r="O55" s="29">
        <f>SUM((O53/O56)*200000)</f>
        <v>0.72630550651677617</v>
      </c>
      <c r="P55" s="29">
        <f>SUM((P53/P56)*200000)</f>
        <v>0.46254879807656435</v>
      </c>
      <c r="Q55" s="3">
        <v>0.47</v>
      </c>
    </row>
    <row r="56" spans="7:17">
      <c r="G56" s="165" t="s">
        <v>1320</v>
      </c>
      <c r="H56" s="171"/>
      <c r="I56" s="171"/>
      <c r="J56" s="171"/>
      <c r="K56" s="171"/>
      <c r="L56" s="171"/>
      <c r="M56" s="171">
        <v>6039909</v>
      </c>
      <c r="N56" s="171">
        <v>8023411</v>
      </c>
      <c r="O56" s="171">
        <f>O51+O46</f>
        <v>6333423</v>
      </c>
      <c r="P56" s="171">
        <f>SUM(P51,P46)</f>
        <v>8215349.4199999999</v>
      </c>
      <c r="Q56" s="365">
        <v>10316879</v>
      </c>
    </row>
    <row r="57" spans="7:17">
      <c r="G57" s="405"/>
      <c r="M57" s="19"/>
      <c r="N57" s="19"/>
      <c r="O57" s="19"/>
      <c r="P57" s="19"/>
    </row>
    <row r="58" spans="7:17">
      <c r="G58" s="778" t="s">
        <v>1099</v>
      </c>
      <c r="M58" s="19"/>
      <c r="N58" s="19"/>
      <c r="O58" s="19"/>
      <c r="P58" s="19"/>
    </row>
    <row r="59" spans="7:17">
      <c r="G59" s="413"/>
      <c r="H59" s="67"/>
      <c r="I59" s="67"/>
      <c r="J59" s="67"/>
      <c r="K59" s="67"/>
      <c r="L59" s="67"/>
      <c r="M59" s="128" t="s">
        <v>279</v>
      </c>
      <c r="N59" s="128" t="s">
        <v>280</v>
      </c>
      <c r="O59" s="128" t="s">
        <v>242</v>
      </c>
      <c r="P59" s="128" t="s">
        <v>243</v>
      </c>
      <c r="Q59" s="141" t="s">
        <v>211</v>
      </c>
    </row>
    <row r="60" spans="7:17">
      <c r="G60" s="109" t="s">
        <v>1345</v>
      </c>
      <c r="H60" s="170"/>
      <c r="I60" s="170"/>
      <c r="J60" s="170"/>
      <c r="K60" s="170"/>
      <c r="L60" s="170"/>
      <c r="M60" s="104"/>
      <c r="N60" s="104"/>
      <c r="O60" s="104"/>
      <c r="P60" s="104"/>
      <c r="Q60" s="80"/>
    </row>
    <row r="61" spans="7:17">
      <c r="G61" s="7" t="s">
        <v>1325</v>
      </c>
      <c r="H61" s="8"/>
      <c r="I61" s="8"/>
      <c r="J61" s="8"/>
      <c r="K61" s="8"/>
      <c r="L61" s="8"/>
      <c r="M61" s="8">
        <v>0</v>
      </c>
      <c r="N61" s="8">
        <v>0</v>
      </c>
      <c r="O61" s="8">
        <v>0</v>
      </c>
      <c r="P61" s="8">
        <v>0</v>
      </c>
      <c r="Q61" s="8">
        <v>0</v>
      </c>
    </row>
    <row r="62" spans="7:17">
      <c r="G62" s="411" t="s">
        <v>295</v>
      </c>
      <c r="H62" s="5"/>
      <c r="I62" s="5"/>
      <c r="J62" s="5"/>
      <c r="K62" s="5"/>
      <c r="L62" s="5"/>
      <c r="M62" s="5">
        <v>0</v>
      </c>
      <c r="N62" s="5">
        <v>0</v>
      </c>
      <c r="O62" s="5">
        <v>0</v>
      </c>
      <c r="P62" s="5">
        <v>0</v>
      </c>
      <c r="Q62" s="5">
        <v>0</v>
      </c>
    </row>
    <row r="63" spans="7:17">
      <c r="G63" s="411" t="s">
        <v>296</v>
      </c>
      <c r="H63" s="5"/>
      <c r="I63" s="5"/>
      <c r="J63" s="5"/>
      <c r="K63" s="5"/>
      <c r="L63" s="5"/>
      <c r="M63" s="5">
        <v>0</v>
      </c>
      <c r="N63" s="5">
        <v>0</v>
      </c>
      <c r="O63" s="5">
        <v>0</v>
      </c>
      <c r="P63" s="5">
        <v>0</v>
      </c>
      <c r="Q63" s="5">
        <v>0</v>
      </c>
    </row>
    <row r="64" spans="7:17">
      <c r="G64" s="411" t="s">
        <v>1322</v>
      </c>
      <c r="H64" s="6"/>
      <c r="I64" s="6"/>
      <c r="J64" s="6"/>
      <c r="K64" s="6"/>
      <c r="L64" s="6"/>
      <c r="M64" s="6">
        <v>3382349</v>
      </c>
      <c r="N64" s="6">
        <v>5191716</v>
      </c>
      <c r="O64" s="6">
        <v>1933845</v>
      </c>
      <c r="P64" s="6">
        <v>6228301.9199999999</v>
      </c>
      <c r="Q64" s="1007">
        <v>7637401.5600000005</v>
      </c>
    </row>
    <row r="65" spans="7:17">
      <c r="G65" s="109" t="s">
        <v>1344</v>
      </c>
      <c r="H65" s="170"/>
      <c r="I65" s="170"/>
      <c r="J65" s="170"/>
      <c r="K65" s="170"/>
      <c r="L65" s="170"/>
      <c r="M65" s="104"/>
      <c r="N65" s="104"/>
      <c r="O65" s="104"/>
      <c r="P65" s="104"/>
      <c r="Q65" s="80"/>
    </row>
    <row r="66" spans="7:17">
      <c r="G66" s="411" t="s">
        <v>1326</v>
      </c>
      <c r="H66" s="5"/>
      <c r="I66" s="5"/>
      <c r="J66" s="5"/>
      <c r="K66" s="5"/>
      <c r="L66" s="5"/>
      <c r="M66" s="5">
        <v>0</v>
      </c>
      <c r="N66" s="5">
        <v>0</v>
      </c>
      <c r="O66" s="5">
        <v>0</v>
      </c>
      <c r="P66" s="5">
        <v>0</v>
      </c>
      <c r="Q66" s="5">
        <v>0</v>
      </c>
    </row>
    <row r="67" spans="7:17">
      <c r="G67" s="411" t="s">
        <v>297</v>
      </c>
      <c r="H67" s="5"/>
      <c r="I67" s="5"/>
      <c r="J67" s="5"/>
      <c r="K67" s="5"/>
      <c r="L67" s="5"/>
      <c r="M67" s="5">
        <v>0</v>
      </c>
      <c r="N67" s="5">
        <v>0</v>
      </c>
      <c r="O67" s="5">
        <v>0</v>
      </c>
      <c r="P67" s="5">
        <v>0</v>
      </c>
      <c r="Q67" s="5">
        <v>0</v>
      </c>
    </row>
    <row r="68" spans="7:17">
      <c r="G68" s="411" t="s">
        <v>298</v>
      </c>
      <c r="H68" s="5"/>
      <c r="I68" s="5"/>
      <c r="J68" s="5"/>
      <c r="K68" s="5"/>
      <c r="L68" s="5"/>
      <c r="M68" s="5">
        <v>0</v>
      </c>
      <c r="N68" s="5">
        <v>0</v>
      </c>
      <c r="O68" s="5">
        <v>0</v>
      </c>
      <c r="P68" s="5">
        <v>0</v>
      </c>
      <c r="Q68" s="5">
        <v>0</v>
      </c>
    </row>
    <row r="69" spans="7:17">
      <c r="G69" s="411" t="s">
        <v>1318</v>
      </c>
      <c r="H69" s="6"/>
      <c r="I69" s="6"/>
      <c r="J69" s="6"/>
      <c r="K69" s="6"/>
      <c r="L69" s="6"/>
      <c r="M69" s="6">
        <v>2657560</v>
      </c>
      <c r="N69" s="6">
        <v>2831694</v>
      </c>
      <c r="O69" s="6">
        <f>5057163-657585</f>
        <v>4399578</v>
      </c>
      <c r="P69" s="6">
        <v>1987047.5</v>
      </c>
      <c r="Q69" s="1007">
        <v>2679477.6</v>
      </c>
    </row>
    <row r="70" spans="7:17">
      <c r="G70" s="109" t="s">
        <v>1343</v>
      </c>
      <c r="H70" s="170"/>
      <c r="I70" s="170"/>
      <c r="J70" s="170"/>
      <c r="K70" s="170"/>
      <c r="L70" s="170"/>
      <c r="M70" s="104"/>
      <c r="N70" s="104"/>
      <c r="O70" s="104"/>
      <c r="P70" s="104"/>
      <c r="Q70" s="80"/>
    </row>
    <row r="71" spans="7:17">
      <c r="G71" s="411" t="s">
        <v>1327</v>
      </c>
      <c r="H71" s="5"/>
      <c r="I71" s="5"/>
      <c r="J71" s="5"/>
      <c r="K71" s="5"/>
      <c r="L71" s="5"/>
      <c r="M71" s="5">
        <v>0</v>
      </c>
      <c r="N71" s="5">
        <v>0</v>
      </c>
      <c r="O71" s="5">
        <v>0</v>
      </c>
      <c r="P71" s="5">
        <v>0</v>
      </c>
      <c r="Q71" s="5">
        <v>0</v>
      </c>
    </row>
    <row r="72" spans="7:17">
      <c r="G72" s="7" t="s">
        <v>299</v>
      </c>
      <c r="H72" s="8"/>
      <c r="I72" s="8"/>
      <c r="J72" s="8"/>
      <c r="K72" s="8"/>
      <c r="L72" s="8"/>
      <c r="M72" s="8">
        <v>0</v>
      </c>
      <c r="N72" s="8">
        <v>0</v>
      </c>
      <c r="O72" s="8">
        <v>0</v>
      </c>
      <c r="P72" s="5">
        <v>0</v>
      </c>
      <c r="Q72" s="5">
        <v>0</v>
      </c>
    </row>
    <row r="73" spans="7:17">
      <c r="G73" s="411" t="s">
        <v>300</v>
      </c>
      <c r="H73" s="5"/>
      <c r="I73" s="5"/>
      <c r="J73" s="5"/>
      <c r="K73" s="5"/>
      <c r="L73" s="5"/>
      <c r="M73" s="5">
        <v>0</v>
      </c>
      <c r="N73" s="5">
        <v>0</v>
      </c>
      <c r="O73" s="5">
        <v>0</v>
      </c>
      <c r="P73" s="5">
        <v>0</v>
      </c>
      <c r="Q73" s="5">
        <v>0</v>
      </c>
    </row>
    <row r="74" spans="7:17">
      <c r="G74" s="165" t="s">
        <v>1320</v>
      </c>
      <c r="H74" s="171"/>
      <c r="I74" s="171"/>
      <c r="J74" s="171"/>
      <c r="K74" s="171"/>
      <c r="L74" s="171"/>
      <c r="M74" s="171">
        <v>6039909</v>
      </c>
      <c r="N74" s="171">
        <v>8023411</v>
      </c>
      <c r="O74" s="171">
        <v>6333423</v>
      </c>
      <c r="P74" s="171">
        <f>SUM(P69,P64)</f>
        <v>8215349.4199999999</v>
      </c>
      <c r="Q74" s="365">
        <v>10316879</v>
      </c>
    </row>
    <row r="75" spans="7:17">
      <c r="G75" s="405"/>
      <c r="M75" s="19"/>
      <c r="N75" s="19"/>
      <c r="O75" s="19"/>
      <c r="P75" s="19"/>
    </row>
    <row r="76" spans="7:17">
      <c r="G76" s="778" t="s">
        <v>1100</v>
      </c>
      <c r="M76" s="19"/>
      <c r="N76" s="19"/>
      <c r="O76" s="19"/>
      <c r="P76" s="19"/>
    </row>
    <row r="77" spans="7:17">
      <c r="G77" s="413"/>
      <c r="H77" s="67"/>
      <c r="I77" s="67"/>
      <c r="J77" s="67"/>
      <c r="K77" s="67"/>
      <c r="L77" s="67"/>
      <c r="M77" s="128" t="s">
        <v>279</v>
      </c>
      <c r="N77" s="128" t="s">
        <v>280</v>
      </c>
      <c r="O77" s="128" t="s">
        <v>242</v>
      </c>
      <c r="P77" s="128" t="s">
        <v>243</v>
      </c>
      <c r="Q77" s="141" t="s">
        <v>211</v>
      </c>
    </row>
    <row r="78" spans="7:17">
      <c r="G78" s="109" t="s">
        <v>1332</v>
      </c>
      <c r="H78" s="170"/>
      <c r="I78" s="170"/>
      <c r="J78" s="170"/>
      <c r="K78" s="170"/>
      <c r="L78" s="170"/>
      <c r="M78" s="104"/>
      <c r="N78" s="104"/>
      <c r="O78" s="104"/>
      <c r="P78" s="104"/>
      <c r="Q78" s="80"/>
    </row>
    <row r="79" spans="7:17">
      <c r="G79" s="7" t="s">
        <v>1328</v>
      </c>
      <c r="H79" s="8"/>
      <c r="I79" s="8"/>
      <c r="J79" s="8"/>
      <c r="K79" s="8"/>
      <c r="L79" s="8"/>
      <c r="M79" s="8">
        <v>0</v>
      </c>
      <c r="N79" s="8">
        <v>0</v>
      </c>
      <c r="O79" s="8">
        <v>0</v>
      </c>
      <c r="P79" s="8">
        <v>1</v>
      </c>
      <c r="Q79" s="8">
        <v>0</v>
      </c>
    </row>
    <row r="80" spans="7:17">
      <c r="G80" s="411" t="s">
        <v>301</v>
      </c>
      <c r="H80" s="5"/>
      <c r="I80" s="5"/>
      <c r="J80" s="5"/>
      <c r="K80" s="5"/>
      <c r="L80" s="5"/>
      <c r="M80" s="5">
        <v>0</v>
      </c>
      <c r="N80" s="5">
        <v>0</v>
      </c>
      <c r="O80" s="5">
        <v>0</v>
      </c>
      <c r="P80" s="29">
        <f>SUM((P79/P82)*1000000)</f>
        <v>0.16055740599036342</v>
      </c>
      <c r="Q80" s="5">
        <v>0</v>
      </c>
    </row>
    <row r="81" spans="7:17">
      <c r="G81" s="411" t="s">
        <v>302</v>
      </c>
      <c r="H81" s="5"/>
      <c r="I81" s="5"/>
      <c r="J81" s="5"/>
      <c r="K81" s="5"/>
      <c r="L81" s="5"/>
      <c r="M81" s="5">
        <v>0</v>
      </c>
      <c r="N81" s="5">
        <v>0</v>
      </c>
      <c r="O81" s="5">
        <v>0</v>
      </c>
      <c r="P81" s="29">
        <f>SUM((P79/P82)*200000)</f>
        <v>3.2111481198072687E-2</v>
      </c>
      <c r="Q81" s="5">
        <v>0</v>
      </c>
    </row>
    <row r="82" spans="7:17">
      <c r="G82" s="411" t="s">
        <v>1322</v>
      </c>
      <c r="H82" s="6"/>
      <c r="I82" s="6"/>
      <c r="J82" s="6"/>
      <c r="K82" s="6"/>
      <c r="L82" s="6"/>
      <c r="M82" s="6">
        <v>3382349</v>
      </c>
      <c r="N82" s="6">
        <v>5191716</v>
      </c>
      <c r="O82" s="6">
        <v>1933845</v>
      </c>
      <c r="P82" s="6">
        <v>6228301.9199999999</v>
      </c>
      <c r="Q82" s="1007">
        <v>7637401.5600000005</v>
      </c>
    </row>
    <row r="83" spans="7:17">
      <c r="G83" s="109" t="s">
        <v>1331</v>
      </c>
      <c r="H83" s="170"/>
      <c r="I83" s="170"/>
      <c r="J83" s="170"/>
      <c r="K83" s="170"/>
      <c r="L83" s="170"/>
      <c r="M83" s="104"/>
      <c r="N83" s="104"/>
      <c r="O83" s="104"/>
      <c r="P83" s="104"/>
      <c r="Q83" s="80"/>
    </row>
    <row r="84" spans="7:17">
      <c r="G84" s="411" t="s">
        <v>1329</v>
      </c>
      <c r="H84" s="5"/>
      <c r="I84" s="5"/>
      <c r="J84" s="5"/>
      <c r="K84" s="5"/>
      <c r="L84" s="5"/>
      <c r="M84" s="5">
        <v>1</v>
      </c>
      <c r="N84" s="5">
        <v>1</v>
      </c>
      <c r="O84" s="5">
        <v>0</v>
      </c>
      <c r="P84" s="5">
        <v>0</v>
      </c>
      <c r="Q84" s="5">
        <v>0</v>
      </c>
    </row>
    <row r="85" spans="7:17">
      <c r="G85" s="411" t="s">
        <v>303</v>
      </c>
      <c r="H85" s="5"/>
      <c r="I85" s="5"/>
      <c r="J85" s="5"/>
      <c r="K85" s="5"/>
      <c r="L85" s="5"/>
      <c r="M85" s="5">
        <v>0.38</v>
      </c>
      <c r="N85" s="5">
        <v>0.35</v>
      </c>
      <c r="O85" s="5">
        <v>0</v>
      </c>
      <c r="P85" s="5">
        <v>0</v>
      </c>
      <c r="Q85" s="5">
        <v>0</v>
      </c>
    </row>
    <row r="86" spans="7:17">
      <c r="G86" s="411" t="s">
        <v>304</v>
      </c>
      <c r="H86" s="5"/>
      <c r="I86" s="5"/>
      <c r="J86" s="5"/>
      <c r="K86" s="5"/>
      <c r="L86" s="5"/>
      <c r="M86" s="5">
        <v>0.08</v>
      </c>
      <c r="N86" s="5">
        <v>7.0000000000000007E-2</v>
      </c>
      <c r="O86" s="5">
        <v>0</v>
      </c>
      <c r="P86" s="5">
        <v>0</v>
      </c>
      <c r="Q86" s="5">
        <v>0</v>
      </c>
    </row>
    <row r="87" spans="7:17">
      <c r="G87" s="411" t="s">
        <v>1318</v>
      </c>
      <c r="H87" s="6"/>
      <c r="I87" s="6"/>
      <c r="J87" s="6"/>
      <c r="K87" s="6"/>
      <c r="L87" s="6"/>
      <c r="M87" s="6">
        <v>2657560</v>
      </c>
      <c r="N87" s="6">
        <v>2831694</v>
      </c>
      <c r="O87" s="6">
        <f>5057163-657585</f>
        <v>4399578</v>
      </c>
      <c r="P87" s="6">
        <v>6228301.9199999999</v>
      </c>
      <c r="Q87" s="1007">
        <v>2679477.6</v>
      </c>
    </row>
    <row r="88" spans="7:17">
      <c r="G88" s="109" t="s">
        <v>1333</v>
      </c>
      <c r="H88" s="170"/>
      <c r="I88" s="170"/>
      <c r="J88" s="170"/>
      <c r="K88" s="170"/>
      <c r="L88" s="170"/>
      <c r="M88" s="104"/>
      <c r="N88" s="104"/>
      <c r="O88" s="104"/>
      <c r="P88" s="104"/>
      <c r="Q88" s="80"/>
    </row>
    <row r="89" spans="7:17">
      <c r="G89" s="411" t="s">
        <v>1330</v>
      </c>
      <c r="H89" s="5"/>
      <c r="I89" s="5"/>
      <c r="J89" s="5"/>
      <c r="K89" s="5"/>
      <c r="L89" s="5"/>
      <c r="M89" s="5">
        <v>1</v>
      </c>
      <c r="N89" s="5">
        <v>1</v>
      </c>
      <c r="O89" s="5">
        <v>0</v>
      </c>
      <c r="P89" s="8">
        <v>1</v>
      </c>
      <c r="Q89" s="5">
        <v>0</v>
      </c>
    </row>
    <row r="90" spans="7:17">
      <c r="G90" s="7" t="s">
        <v>305</v>
      </c>
      <c r="H90" s="8"/>
      <c r="I90" s="8"/>
      <c r="J90" s="8"/>
      <c r="K90" s="8"/>
      <c r="L90" s="8"/>
      <c r="M90" s="8">
        <v>0.17</v>
      </c>
      <c r="N90" s="8">
        <v>0.12</v>
      </c>
      <c r="O90" s="8">
        <v>0</v>
      </c>
      <c r="P90" s="31">
        <f>SUM((P79/P92)*1000000)</f>
        <v>0.12172336791488536</v>
      </c>
      <c r="Q90" s="5">
        <v>0</v>
      </c>
    </row>
    <row r="91" spans="7:17">
      <c r="G91" s="411" t="s">
        <v>306</v>
      </c>
      <c r="H91" s="5"/>
      <c r="I91" s="5"/>
      <c r="J91" s="5"/>
      <c r="K91" s="5"/>
      <c r="L91" s="5"/>
      <c r="M91" s="5">
        <v>0.03</v>
      </c>
      <c r="N91" s="5">
        <v>0.02</v>
      </c>
      <c r="O91" s="5">
        <v>0</v>
      </c>
      <c r="P91" s="29">
        <f>SUM((P79/P92)*200000)</f>
        <v>2.4344673582977074E-2</v>
      </c>
      <c r="Q91" s="5">
        <v>0</v>
      </c>
    </row>
    <row r="92" spans="7:17">
      <c r="G92" s="165" t="s">
        <v>1320</v>
      </c>
      <c r="H92" s="171"/>
      <c r="I92" s="171"/>
      <c r="J92" s="171"/>
      <c r="K92" s="171"/>
      <c r="L92" s="171"/>
      <c r="M92" s="171">
        <v>6039909</v>
      </c>
      <c r="N92" s="171">
        <v>8023411</v>
      </c>
      <c r="O92" s="171">
        <v>6333423</v>
      </c>
      <c r="P92" s="171">
        <v>8215349.4199999999</v>
      </c>
      <c r="Q92" s="1159">
        <v>10316879</v>
      </c>
    </row>
    <row r="93" spans="7:17">
      <c r="G93" s="411"/>
      <c r="H93" s="6"/>
      <c r="I93" s="6"/>
      <c r="J93" s="6"/>
      <c r="K93" s="6"/>
      <c r="L93" s="6"/>
      <c r="M93" s="6"/>
      <c r="N93" s="6"/>
      <c r="O93" s="6"/>
      <c r="P93" s="6"/>
    </row>
    <row r="94" spans="7:17">
      <c r="G94" s="788" t="s">
        <v>1101</v>
      </c>
      <c r="H94" s="6"/>
      <c r="I94" s="6"/>
      <c r="J94" s="6"/>
      <c r="K94" s="6"/>
      <c r="L94" s="6"/>
      <c r="M94" s="6"/>
      <c r="N94" s="6"/>
      <c r="O94" s="6"/>
      <c r="P94" s="6"/>
    </row>
    <row r="95" spans="7:17">
      <c r="G95" s="413"/>
      <c r="H95" s="67"/>
      <c r="I95" s="67"/>
      <c r="J95" s="67"/>
      <c r="K95" s="67"/>
      <c r="L95" s="67"/>
      <c r="M95" s="128" t="s">
        <v>279</v>
      </c>
      <c r="N95" s="128" t="s">
        <v>280</v>
      </c>
      <c r="O95" s="128" t="s">
        <v>242</v>
      </c>
      <c r="P95" s="128" t="s">
        <v>243</v>
      </c>
      <c r="Q95" s="141" t="s">
        <v>211</v>
      </c>
    </row>
    <row r="96" spans="7:17">
      <c r="G96" s="109" t="s">
        <v>1334</v>
      </c>
      <c r="H96" s="170"/>
      <c r="I96" s="170"/>
      <c r="J96" s="170"/>
      <c r="K96" s="170"/>
      <c r="L96" s="170"/>
      <c r="M96" s="104"/>
      <c r="N96" s="104"/>
      <c r="O96" s="104"/>
      <c r="P96" s="104"/>
      <c r="Q96" s="80"/>
    </row>
    <row r="97" spans="6:17">
      <c r="G97" s="411" t="s">
        <v>1335</v>
      </c>
      <c r="H97" s="5"/>
      <c r="I97" s="5"/>
      <c r="J97" s="5"/>
      <c r="K97" s="5"/>
      <c r="L97" s="5"/>
      <c r="M97" s="5">
        <v>967</v>
      </c>
      <c r="N97" s="5">
        <v>1327</v>
      </c>
      <c r="O97" s="5">
        <v>1263</v>
      </c>
      <c r="P97" s="5">
        <v>1616</v>
      </c>
      <c r="Q97" s="5">
        <v>1549</v>
      </c>
    </row>
    <row r="98" spans="6:17">
      <c r="G98" s="7" t="s">
        <v>307</v>
      </c>
      <c r="H98" s="8"/>
      <c r="I98" s="8"/>
      <c r="J98" s="8"/>
      <c r="K98" s="8"/>
      <c r="L98" s="8"/>
      <c r="M98" s="8">
        <v>160.1</v>
      </c>
      <c r="N98" s="8">
        <v>165.39</v>
      </c>
      <c r="O98" s="31">
        <v>199.41822928928005</v>
      </c>
      <c r="P98" s="31">
        <v>196.70496255045472</v>
      </c>
      <c r="Q98" s="8">
        <v>150.13999999999999</v>
      </c>
    </row>
    <row r="99" spans="6:17">
      <c r="G99" s="411" t="s">
        <v>308</v>
      </c>
      <c r="H99" s="5"/>
      <c r="I99" s="5"/>
      <c r="J99" s="5"/>
      <c r="K99" s="5"/>
      <c r="L99" s="5"/>
      <c r="M99" s="5">
        <v>32.020000000000003</v>
      </c>
      <c r="N99" s="5">
        <v>33.08</v>
      </c>
      <c r="O99" s="29">
        <v>39.88364585785601</v>
      </c>
      <c r="P99" s="29">
        <v>39.340992510090949</v>
      </c>
      <c r="Q99" s="5">
        <v>30.03</v>
      </c>
    </row>
    <row r="100" spans="6:17">
      <c r="G100" s="165" t="s">
        <v>1320</v>
      </c>
      <c r="H100" s="171"/>
      <c r="I100" s="171"/>
      <c r="J100" s="171"/>
      <c r="K100" s="171"/>
      <c r="L100" s="171"/>
      <c r="M100" s="171">
        <v>6039909</v>
      </c>
      <c r="N100" s="171">
        <v>8023411</v>
      </c>
      <c r="O100" s="171">
        <v>6333423</v>
      </c>
      <c r="P100" s="171">
        <v>8215349.4199999999</v>
      </c>
      <c r="Q100" s="1159">
        <v>10316879</v>
      </c>
    </row>
    <row r="101" spans="6:17">
      <c r="G101" s="9"/>
      <c r="M101" s="19"/>
      <c r="N101" s="19"/>
      <c r="O101" s="19"/>
      <c r="P101" s="19"/>
    </row>
    <row r="102" spans="6:17">
      <c r="G102" s="299" t="s">
        <v>1102</v>
      </c>
      <c r="M102" s="19"/>
      <c r="N102" s="19"/>
      <c r="O102" s="19"/>
      <c r="P102" s="19"/>
    </row>
    <row r="103" spans="6:17">
      <c r="G103" s="413"/>
      <c r="H103" s="67"/>
      <c r="I103" s="67"/>
      <c r="J103" s="67"/>
      <c r="K103" s="67"/>
      <c r="L103" s="67"/>
      <c r="M103" s="128" t="s">
        <v>279</v>
      </c>
      <c r="N103" s="128" t="s">
        <v>280</v>
      </c>
      <c r="O103" s="128" t="s">
        <v>242</v>
      </c>
      <c r="P103" s="128" t="s">
        <v>243</v>
      </c>
      <c r="Q103" s="141" t="s">
        <v>211</v>
      </c>
    </row>
    <row r="104" spans="6:17">
      <c r="G104" s="109" t="s">
        <v>1336</v>
      </c>
      <c r="H104" s="170"/>
      <c r="I104" s="170"/>
      <c r="J104" s="170"/>
      <c r="K104" s="170"/>
      <c r="L104" s="170"/>
      <c r="M104" s="104"/>
      <c r="N104" s="104"/>
      <c r="O104" s="104"/>
      <c r="P104" s="104"/>
      <c r="Q104" s="80"/>
    </row>
    <row r="105" spans="6:17">
      <c r="G105" s="411" t="s">
        <v>1337</v>
      </c>
      <c r="H105" s="5"/>
      <c r="I105" s="5"/>
      <c r="J105" s="5"/>
      <c r="K105" s="5"/>
      <c r="L105" s="5"/>
      <c r="M105" s="5">
        <v>256</v>
      </c>
      <c r="N105" s="5">
        <v>300</v>
      </c>
      <c r="O105" s="5">
        <v>281</v>
      </c>
      <c r="P105" s="29">
        <v>349</v>
      </c>
      <c r="Q105" s="5">
        <v>335</v>
      </c>
    </row>
    <row r="106" spans="6:17">
      <c r="G106" s="7" t="s">
        <v>309</v>
      </c>
      <c r="H106" s="8"/>
      <c r="I106" s="8"/>
      <c r="J106" s="8"/>
      <c r="K106" s="8"/>
      <c r="L106" s="8"/>
      <c r="M106" s="8">
        <v>42.38</v>
      </c>
      <c r="N106" s="8">
        <v>37.39</v>
      </c>
      <c r="O106" s="31">
        <v>44.367792898090023</v>
      </c>
      <c r="P106" s="31">
        <v>42.481455402294991</v>
      </c>
      <c r="Q106" s="8">
        <v>32.47</v>
      </c>
    </row>
    <row r="107" spans="6:17">
      <c r="G107" s="411" t="s">
        <v>310</v>
      </c>
      <c r="H107" s="5"/>
      <c r="I107" s="5"/>
      <c r="J107" s="5"/>
      <c r="K107" s="5"/>
      <c r="L107" s="5"/>
      <c r="M107" s="5">
        <v>8.48</v>
      </c>
      <c r="N107" s="5">
        <v>7.48</v>
      </c>
      <c r="O107" s="29">
        <v>8.8735585796180043</v>
      </c>
      <c r="P107" s="29">
        <v>8.4962910804589971</v>
      </c>
      <c r="Q107" s="5">
        <v>6.49</v>
      </c>
    </row>
    <row r="108" spans="6:17">
      <c r="G108" s="367" t="s">
        <v>1320</v>
      </c>
      <c r="H108" s="368"/>
      <c r="I108" s="368"/>
      <c r="J108" s="368"/>
      <c r="K108" s="368"/>
      <c r="L108" s="368"/>
      <c r="M108" s="368">
        <v>6039909</v>
      </c>
      <c r="N108" s="368">
        <v>8023411</v>
      </c>
      <c r="O108" s="368">
        <v>6333423</v>
      </c>
      <c r="P108" s="368">
        <v>8215349.4199999999</v>
      </c>
      <c r="Q108" s="369">
        <v>10316879</v>
      </c>
    </row>
    <row r="109" spans="6:17">
      <c r="F109" s="3"/>
    </row>
    <row r="110" spans="6:17">
      <c r="G110" s="118" t="s">
        <v>1103</v>
      </c>
    </row>
    <row r="111" spans="6:17">
      <c r="G111" s="1338" t="s">
        <v>311</v>
      </c>
      <c r="H111" s="413"/>
      <c r="I111" s="413"/>
      <c r="J111" s="413"/>
      <c r="K111" s="138"/>
      <c r="L111" s="138"/>
      <c r="M111" s="138"/>
      <c r="N111" s="957" t="s">
        <v>243</v>
      </c>
      <c r="O111" s="957"/>
      <c r="P111" s="1335" t="s">
        <v>211</v>
      </c>
      <c r="Q111" s="1335"/>
    </row>
    <row r="112" spans="6:17">
      <c r="G112" s="1338"/>
      <c r="H112" s="79"/>
      <c r="I112" s="79"/>
      <c r="J112" s="79"/>
      <c r="K112" s="417"/>
      <c r="L112" s="396"/>
      <c r="M112" s="396"/>
      <c r="N112" s="128" t="s">
        <v>312</v>
      </c>
      <c r="O112" s="957" t="s">
        <v>313</v>
      </c>
      <c r="P112" s="128" t="s">
        <v>312</v>
      </c>
      <c r="Q112" s="957" t="s">
        <v>313</v>
      </c>
    </row>
    <row r="113" spans="7:17">
      <c r="G113" s="411" t="s">
        <v>314</v>
      </c>
      <c r="H113" s="5"/>
      <c r="N113" s="1096">
        <v>131</v>
      </c>
      <c r="O113" s="425">
        <f t="shared" ref="O113:O120" si="1">N113/$N$121*100</f>
        <v>38.192419825072889</v>
      </c>
      <c r="P113" s="19">
        <v>110</v>
      </c>
      <c r="Q113" s="425">
        <v>44.354838709677416</v>
      </c>
    </row>
    <row r="114" spans="7:17">
      <c r="G114" s="404" t="s">
        <v>315</v>
      </c>
      <c r="H114" s="70"/>
      <c r="I114" s="80"/>
      <c r="J114" s="80"/>
      <c r="K114" s="80"/>
      <c r="L114" s="80"/>
      <c r="M114" s="80"/>
      <c r="N114" s="1097">
        <v>111</v>
      </c>
      <c r="O114" s="1098">
        <f t="shared" si="1"/>
        <v>32.361516034985421</v>
      </c>
      <c r="P114" s="261">
        <v>61</v>
      </c>
      <c r="Q114" s="1098">
        <v>24.596774193548388</v>
      </c>
    </row>
    <row r="115" spans="7:17">
      <c r="G115" s="411" t="s">
        <v>316</v>
      </c>
      <c r="H115" s="5"/>
      <c r="N115" s="1096">
        <v>23</v>
      </c>
      <c r="O115" s="425">
        <f t="shared" si="1"/>
        <v>6.7055393586005829</v>
      </c>
      <c r="P115" s="19">
        <v>19</v>
      </c>
      <c r="Q115" s="425">
        <v>7.661290322580645</v>
      </c>
    </row>
    <row r="116" spans="7:17">
      <c r="G116" s="404" t="s">
        <v>317</v>
      </c>
      <c r="H116" s="70"/>
      <c r="I116" s="80"/>
      <c r="J116" s="80"/>
      <c r="K116" s="80"/>
      <c r="L116" s="80"/>
      <c r="M116" s="80"/>
      <c r="N116" s="1097">
        <v>20</v>
      </c>
      <c r="O116" s="1098">
        <f t="shared" si="1"/>
        <v>5.8309037900874632</v>
      </c>
      <c r="P116" s="261">
        <v>19</v>
      </c>
      <c r="Q116" s="1098">
        <v>7.661290322580645</v>
      </c>
    </row>
    <row r="117" spans="7:17">
      <c r="G117" s="411" t="s">
        <v>318</v>
      </c>
      <c r="H117" s="5"/>
      <c r="N117" s="1096">
        <v>13</v>
      </c>
      <c r="O117" s="425">
        <f t="shared" si="1"/>
        <v>3.7900874635568513</v>
      </c>
      <c r="P117" s="19">
        <v>10</v>
      </c>
      <c r="Q117" s="425">
        <v>4.032258064516129</v>
      </c>
    </row>
    <row r="118" spans="7:17">
      <c r="G118" s="404" t="s">
        <v>319</v>
      </c>
      <c r="H118" s="70"/>
      <c r="I118" s="80"/>
      <c r="J118" s="80"/>
      <c r="K118" s="80"/>
      <c r="L118" s="80"/>
      <c r="M118" s="80"/>
      <c r="N118" s="1097">
        <v>7</v>
      </c>
      <c r="O118" s="1098">
        <f t="shared" si="1"/>
        <v>2.0408163265306123</v>
      </c>
      <c r="P118" s="261">
        <v>4</v>
      </c>
      <c r="Q118" s="1098">
        <v>1.6129032258064515</v>
      </c>
    </row>
    <row r="119" spans="7:17">
      <c r="G119" s="411" t="s">
        <v>320</v>
      </c>
      <c r="H119" s="5"/>
      <c r="N119" s="1096">
        <v>7</v>
      </c>
      <c r="O119" s="425">
        <f t="shared" si="1"/>
        <v>2.0408163265306123</v>
      </c>
      <c r="P119" s="19">
        <v>10</v>
      </c>
      <c r="Q119" s="425">
        <v>4.032258064516129</v>
      </c>
    </row>
    <row r="120" spans="7:17">
      <c r="G120" s="218" t="s">
        <v>1346</v>
      </c>
      <c r="H120" s="219"/>
      <c r="I120" s="216"/>
      <c r="J120" s="216"/>
      <c r="K120" s="216"/>
      <c r="L120" s="216"/>
      <c r="M120" s="216"/>
      <c r="N120" s="1099">
        <v>31</v>
      </c>
      <c r="O120" s="1100">
        <f t="shared" si="1"/>
        <v>9.037900874635568</v>
      </c>
      <c r="P120" s="1101">
        <v>15</v>
      </c>
      <c r="Q120" s="1100">
        <v>6.0483870967741939</v>
      </c>
    </row>
    <row r="121" spans="7:17">
      <c r="G121" s="1334" t="s">
        <v>326</v>
      </c>
      <c r="H121" s="1334"/>
      <c r="I121" s="1334"/>
      <c r="J121" s="1334"/>
      <c r="K121" s="217"/>
      <c r="L121" s="217"/>
      <c r="M121" s="217"/>
      <c r="N121" s="1102">
        <f>SUM(N113:N120)</f>
        <v>343</v>
      </c>
      <c r="O121" s="1103">
        <f>SUM(O113:O120)</f>
        <v>100.00000000000003</v>
      </c>
      <c r="P121" s="1102">
        <f>SUM(P113:P120)</f>
        <v>248</v>
      </c>
      <c r="Q121" s="1103">
        <f>SUM(Q113:Q120)</f>
        <v>99.999999999999986</v>
      </c>
    </row>
    <row r="122" spans="7:17">
      <c r="L122" s="39"/>
      <c r="M122" s="39"/>
      <c r="N122" s="39"/>
      <c r="O122" s="39"/>
      <c r="P122" s="39"/>
    </row>
    <row r="123" spans="7:17">
      <c r="L123" s="39"/>
      <c r="M123" s="39"/>
      <c r="N123" s="39"/>
      <c r="O123" s="39"/>
      <c r="P123" s="39"/>
    </row>
    <row r="124" spans="7:17">
      <c r="L124" s="39"/>
      <c r="M124" s="39"/>
      <c r="N124" s="39"/>
      <c r="O124" s="39"/>
      <c r="P124" s="39"/>
    </row>
    <row r="125" spans="7:17">
      <c r="L125" s="39"/>
      <c r="M125" s="39"/>
      <c r="N125" s="39"/>
      <c r="O125" s="39"/>
      <c r="P125" s="39"/>
    </row>
  </sheetData>
  <sheetProtection algorithmName="SHA-512" hashValue="MnSno6Wld4QMABu5QQxUkw9NEdh1J/760EPD0E+zWbl2nucWMyGtpo1OVQodcQE5olrq/DJxxHD3bO/hPH4m4Q==" saltValue="JI8YW+g2BOz6k0GSRM7EjA==" spinCount="100000" sheet="1" objects="1" scenarios="1"/>
  <mergeCells count="6">
    <mergeCell ref="G9:Q10"/>
    <mergeCell ref="G121:J121"/>
    <mergeCell ref="P111:Q111"/>
    <mergeCell ref="G20:P20"/>
    <mergeCell ref="G14:P14"/>
    <mergeCell ref="G111:G112"/>
  </mergeCells>
  <pageMargins left="0.70866141732283472" right="0.70866141732283472" top="0.74803149606299213" bottom="0.74803149606299213" header="0.31496062992125984" footer="0.31496062992125984"/>
  <pageSetup scale="33"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74DB1-4A64-434B-8C8A-235CDFCD9ADD}">
  <sheetPr codeName="Sheet11">
    <tabColor theme="9" tint="0.79998168889431442"/>
    <pageSetUpPr fitToPage="1"/>
  </sheetPr>
  <dimension ref="B5:AB90"/>
  <sheetViews>
    <sheetView showGridLines="0" zoomScale="70" zoomScaleNormal="70" workbookViewId="0">
      <selection activeCell="D3" sqref="D3"/>
    </sheetView>
  </sheetViews>
  <sheetFormatPr defaultColWidth="8.58203125" defaultRowHeight="13.5" customHeight="1"/>
  <cols>
    <col min="1" max="1" width="3.58203125" style="3" customWidth="1"/>
    <col min="2" max="5" width="9" style="3" customWidth="1"/>
    <col min="6" max="6" width="4.08203125" style="3" customWidth="1"/>
    <col min="7" max="7" width="38.08203125" style="3" customWidth="1"/>
    <col min="8" max="11" width="13.5" style="3" customWidth="1"/>
    <col min="12" max="12" width="16.58203125" style="3" customWidth="1"/>
    <col min="13" max="13" width="13.5" style="3" customWidth="1"/>
    <col min="14" max="14" width="21.5" style="3" customWidth="1"/>
    <col min="15" max="23" width="13.5" style="3" customWidth="1"/>
    <col min="24" max="24" width="13" style="3" customWidth="1"/>
    <col min="25" max="25" width="13.08203125" style="3" customWidth="1"/>
    <col min="26" max="26" width="15.4140625" style="3" customWidth="1"/>
    <col min="27" max="27" width="9.08203125" style="3" customWidth="1"/>
    <col min="28" max="28" width="14.08203125" style="3" customWidth="1"/>
    <col min="29" max="16384" width="8.58203125" style="3"/>
  </cols>
  <sheetData>
    <row r="5" spans="2:27" customFormat="1" ht="14">
      <c r="B5" s="80"/>
      <c r="C5" s="80"/>
      <c r="D5" s="80"/>
      <c r="E5" s="80"/>
      <c r="G5" s="80"/>
      <c r="H5" s="80"/>
      <c r="I5" s="80"/>
      <c r="J5" s="80"/>
      <c r="K5" s="80"/>
      <c r="L5" s="80"/>
      <c r="M5" s="80"/>
      <c r="N5" s="80"/>
      <c r="O5" s="80"/>
      <c r="P5" s="80"/>
      <c r="Q5" s="80"/>
      <c r="R5" s="80"/>
      <c r="S5" s="80"/>
      <c r="T5" s="80"/>
      <c r="U5" s="80"/>
      <c r="V5" s="80"/>
      <c r="W5" s="80"/>
      <c r="X5" s="80"/>
      <c r="Y5" s="80"/>
      <c r="Z5" s="80"/>
      <c r="AA5" s="80"/>
    </row>
    <row r="6" spans="2:27" customFormat="1" ht="20">
      <c r="B6" s="257" t="s">
        <v>4</v>
      </c>
      <c r="C6" s="80"/>
      <c r="D6" s="80"/>
      <c r="E6" s="80"/>
      <c r="G6" s="257" t="s">
        <v>346</v>
      </c>
      <c r="H6" s="80"/>
      <c r="I6" s="80"/>
      <c r="J6" s="80"/>
      <c r="K6" s="80"/>
      <c r="L6" s="80"/>
      <c r="M6" s="80"/>
      <c r="N6" s="80"/>
      <c r="O6" s="80"/>
      <c r="P6" s="80"/>
      <c r="Q6" s="80"/>
      <c r="R6" s="80"/>
      <c r="S6" s="80"/>
      <c r="T6" s="80"/>
      <c r="U6" s="80"/>
      <c r="V6" s="80"/>
      <c r="W6" s="80"/>
      <c r="X6" s="80"/>
      <c r="Y6" s="80"/>
      <c r="Z6" s="80"/>
      <c r="AA6" s="80"/>
    </row>
    <row r="7" spans="2:27" customFormat="1" ht="14.5" thickBot="1">
      <c r="B7" s="258"/>
      <c r="C7" s="258"/>
      <c r="D7" s="258"/>
      <c r="E7" s="258"/>
      <c r="G7" s="258"/>
      <c r="H7" s="258"/>
      <c r="I7" s="258"/>
      <c r="J7" s="258"/>
      <c r="K7" s="258"/>
      <c r="L7" s="258"/>
      <c r="M7" s="258"/>
      <c r="N7" s="258"/>
      <c r="O7" s="258"/>
      <c r="P7" s="258"/>
      <c r="Q7" s="258"/>
      <c r="R7" s="258"/>
      <c r="S7" s="258"/>
      <c r="T7" s="258"/>
      <c r="U7" s="258"/>
      <c r="V7" s="258"/>
      <c r="W7" s="258"/>
      <c r="X7" s="258"/>
      <c r="Y7" s="258"/>
      <c r="Z7" s="258"/>
      <c r="AA7" s="258"/>
    </row>
    <row r="8" spans="2:27" ht="13.5" customHeight="1" thickTop="1"/>
    <row r="9" spans="2:27" ht="13.5" customHeight="1">
      <c r="G9" s="1326" t="s">
        <v>1293</v>
      </c>
      <c r="H9" s="1344"/>
      <c r="I9" s="1344"/>
      <c r="J9" s="1344"/>
      <c r="K9" s="1344"/>
      <c r="L9" s="1344"/>
      <c r="M9" s="1344"/>
      <c r="N9" s="1344"/>
      <c r="O9" s="1344"/>
      <c r="P9" s="1344"/>
      <c r="Q9" s="1344"/>
      <c r="R9" s="1344"/>
      <c r="S9" s="1344"/>
      <c r="T9" s="1344"/>
      <c r="U9" s="1344"/>
      <c r="V9" s="1344"/>
      <c r="W9" s="1344"/>
      <c r="X9" s="1344"/>
      <c r="Y9" s="1344"/>
      <c r="Z9" s="1344"/>
      <c r="AA9" s="1344"/>
    </row>
    <row r="10" spans="2:27" ht="13.5" customHeight="1">
      <c r="G10" s="1344"/>
      <c r="H10" s="1344"/>
      <c r="I10" s="1344"/>
      <c r="J10" s="1344"/>
      <c r="K10" s="1344"/>
      <c r="L10" s="1344"/>
      <c r="M10" s="1344"/>
      <c r="N10" s="1344"/>
      <c r="O10" s="1344"/>
      <c r="P10" s="1344"/>
      <c r="Q10" s="1344"/>
      <c r="R10" s="1344"/>
      <c r="S10" s="1344"/>
      <c r="T10" s="1344"/>
      <c r="U10" s="1344"/>
      <c r="V10" s="1344"/>
      <c r="W10" s="1344"/>
      <c r="X10" s="1344"/>
      <c r="Y10" s="1344"/>
      <c r="Z10" s="1344"/>
      <c r="AA10" s="1344"/>
    </row>
    <row r="11" spans="2:27" ht="13.5" customHeight="1">
      <c r="G11" s="771"/>
      <c r="H11" s="771"/>
      <c r="I11" s="771"/>
      <c r="J11" s="771"/>
      <c r="K11" s="771"/>
      <c r="L11" s="771"/>
      <c r="M11" s="771"/>
      <c r="N11" s="771"/>
      <c r="O11" s="771"/>
      <c r="P11" s="771"/>
      <c r="Q11" s="771"/>
      <c r="R11" s="771"/>
      <c r="S11" s="771"/>
      <c r="T11" s="771"/>
      <c r="U11" s="771"/>
      <c r="V11" s="771"/>
      <c r="W11" s="771"/>
      <c r="X11" s="771"/>
      <c r="Y11" s="771"/>
      <c r="Z11" s="771"/>
    </row>
    <row r="12" spans="2:27" ht="13.5" customHeight="1">
      <c r="G12" s="771" t="s">
        <v>1275</v>
      </c>
      <c r="H12" s="15"/>
      <c r="I12" s="15"/>
      <c r="J12" s="15"/>
      <c r="K12" s="15"/>
      <c r="L12" s="15"/>
      <c r="M12" s="15"/>
      <c r="N12" s="15"/>
      <c r="O12" s="15"/>
      <c r="P12" s="15"/>
      <c r="Q12" s="15"/>
      <c r="R12" s="15"/>
      <c r="S12" s="15"/>
      <c r="T12" s="15"/>
      <c r="U12" s="15"/>
      <c r="V12" s="15"/>
    </row>
    <row r="13" spans="2:27" ht="13.5" customHeight="1">
      <c r="G13" s="771"/>
      <c r="H13" s="15"/>
      <c r="I13" s="15"/>
      <c r="J13" s="15"/>
      <c r="K13" s="15"/>
      <c r="L13" s="15"/>
      <c r="M13" s="15"/>
      <c r="N13" s="15"/>
      <c r="O13" s="15"/>
      <c r="P13" s="15"/>
      <c r="Q13" s="15"/>
      <c r="R13" s="15"/>
      <c r="S13" s="15"/>
      <c r="T13" s="15"/>
      <c r="U13" s="15"/>
      <c r="V13" s="15"/>
    </row>
    <row r="14" spans="2:27" ht="13.5" customHeight="1">
      <c r="G14" s="61" t="s">
        <v>1156</v>
      </c>
      <c r="W14" s="538"/>
      <c r="X14" s="538"/>
      <c r="Y14" s="538"/>
      <c r="Z14" s="538"/>
    </row>
    <row r="15" spans="2:27" ht="13.5" customHeight="1">
      <c r="G15" s="687" t="s">
        <v>1158</v>
      </c>
      <c r="H15" s="689"/>
      <c r="I15" s="689"/>
      <c r="J15" s="689"/>
      <c r="K15" s="689"/>
      <c r="W15" s="538"/>
      <c r="X15" s="538"/>
      <c r="Y15" s="538"/>
      <c r="Z15" s="538"/>
    </row>
    <row r="16" spans="2:27" ht="13.5" customHeight="1">
      <c r="G16" s="710" t="s">
        <v>369</v>
      </c>
      <c r="H16" s="710"/>
      <c r="I16" s="710"/>
      <c r="J16" s="710"/>
      <c r="K16" s="829"/>
      <c r="L16" s="244"/>
      <c r="W16" s="538"/>
      <c r="X16" s="538"/>
      <c r="Y16" s="538"/>
      <c r="Z16" s="538"/>
    </row>
    <row r="17" spans="7:26" ht="13.5" customHeight="1">
      <c r="G17" s="711" t="s">
        <v>370</v>
      </c>
      <c r="H17" s="711" t="s">
        <v>371</v>
      </c>
      <c r="I17" s="712" t="s">
        <v>372</v>
      </c>
      <c r="J17" s="713"/>
      <c r="K17" s="713" t="s">
        <v>360</v>
      </c>
      <c r="L17" s="244" t="s">
        <v>1155</v>
      </c>
      <c r="W17" s="538"/>
      <c r="X17" s="1196"/>
      <c r="Y17" s="538"/>
      <c r="Z17" s="538"/>
    </row>
    <row r="18" spans="7:26" ht="13.5" customHeight="1">
      <c r="G18" s="714" t="s">
        <v>373</v>
      </c>
      <c r="H18" s="715" t="s">
        <v>374</v>
      </c>
      <c r="I18" s="716" t="s">
        <v>375</v>
      </c>
      <c r="J18" s="717"/>
      <c r="K18" s="717" t="s">
        <v>325</v>
      </c>
      <c r="L18" s="717" t="s">
        <v>356</v>
      </c>
      <c r="W18" s="538"/>
      <c r="X18" s="1197"/>
      <c r="Y18" s="1198"/>
      <c r="Z18" s="538"/>
    </row>
    <row r="19" spans="7:26" ht="13.5" customHeight="1">
      <c r="G19" s="718" t="s">
        <v>376</v>
      </c>
      <c r="H19" s="719" t="s">
        <v>377</v>
      </c>
      <c r="I19" s="718" t="s">
        <v>378</v>
      </c>
      <c r="J19" s="720"/>
      <c r="K19" s="720" t="s">
        <v>325</v>
      </c>
      <c r="L19" s="720" t="s">
        <v>356</v>
      </c>
      <c r="R19" s="1032"/>
      <c r="W19" s="538"/>
      <c r="X19" s="1197"/>
      <c r="Y19" s="1198"/>
      <c r="Z19" s="538"/>
    </row>
    <row r="20" spans="7:26" ht="13.5" customHeight="1">
      <c r="G20" s="714" t="s">
        <v>379</v>
      </c>
      <c r="H20" s="715" t="s">
        <v>380</v>
      </c>
      <c r="I20" s="716" t="s">
        <v>381</v>
      </c>
      <c r="J20" s="717"/>
      <c r="K20" s="717" t="s">
        <v>325</v>
      </c>
      <c r="L20" s="717" t="s">
        <v>356</v>
      </c>
      <c r="W20" s="538"/>
      <c r="X20" s="1199"/>
      <c r="Y20" s="1200"/>
      <c r="Z20" s="538"/>
    </row>
    <row r="21" spans="7:26" ht="13.5" customHeight="1">
      <c r="G21" s="718" t="s">
        <v>382</v>
      </c>
      <c r="H21" s="719" t="s">
        <v>383</v>
      </c>
      <c r="I21" s="718" t="s">
        <v>381</v>
      </c>
      <c r="J21" s="720"/>
      <c r="K21" s="720" t="s">
        <v>324</v>
      </c>
      <c r="L21" s="720" t="s">
        <v>356</v>
      </c>
      <c r="W21" s="538"/>
      <c r="X21" s="1199"/>
      <c r="Y21" s="1200"/>
      <c r="Z21" s="538"/>
    </row>
    <row r="22" spans="7:26" ht="13.5" customHeight="1">
      <c r="G22" s="714" t="s">
        <v>384</v>
      </c>
      <c r="H22" s="715" t="s">
        <v>384</v>
      </c>
      <c r="I22" s="716" t="s">
        <v>381</v>
      </c>
      <c r="J22" s="717"/>
      <c r="K22" s="717" t="s">
        <v>324</v>
      </c>
      <c r="L22" s="717" t="s">
        <v>355</v>
      </c>
      <c r="W22" s="538"/>
      <c r="X22" s="1199"/>
      <c r="Y22" s="1200"/>
      <c r="Z22" s="538"/>
    </row>
    <row r="23" spans="7:26" ht="13.5" customHeight="1">
      <c r="G23" s="721" t="s">
        <v>941</v>
      </c>
      <c r="H23" s="722" t="s">
        <v>385</v>
      </c>
      <c r="I23" s="721" t="s">
        <v>381</v>
      </c>
      <c r="J23" s="723"/>
      <c r="K23" s="723" t="s">
        <v>325</v>
      </c>
      <c r="L23" s="723" t="s">
        <v>356</v>
      </c>
      <c r="W23" s="538"/>
      <c r="X23" s="538"/>
      <c r="Y23" s="538"/>
      <c r="Z23" s="538"/>
    </row>
    <row r="24" spans="7:26" ht="13.5" customHeight="1">
      <c r="G24" s="61"/>
      <c r="W24" s="538"/>
      <c r="X24" s="538"/>
      <c r="Y24" s="538"/>
      <c r="Z24" s="538"/>
    </row>
    <row r="25" spans="7:26" ht="13.5" customHeight="1">
      <c r="G25" s="118" t="s">
        <v>1159</v>
      </c>
      <c r="W25" s="538"/>
      <c r="X25" s="538"/>
      <c r="Y25" s="538"/>
      <c r="Z25" s="538"/>
    </row>
    <row r="26" spans="7:26" ht="13.5" customHeight="1">
      <c r="G26" s="142"/>
      <c r="H26" s="400" t="s">
        <v>279</v>
      </c>
      <c r="I26" s="763" t="s">
        <v>280</v>
      </c>
      <c r="J26" s="763" t="s">
        <v>242</v>
      </c>
      <c r="K26" s="763" t="s">
        <v>243</v>
      </c>
      <c r="L26" s="763" t="s">
        <v>211</v>
      </c>
      <c r="W26" s="538"/>
      <c r="X26" s="538"/>
      <c r="Y26" s="538"/>
      <c r="Z26" s="538"/>
    </row>
    <row r="27" spans="7:26" ht="13.5" customHeight="1">
      <c r="G27" s="3" t="s">
        <v>347</v>
      </c>
      <c r="H27" s="1113">
        <v>0.14799999999999999</v>
      </c>
      <c r="I27" s="1113">
        <v>0.13200000000000001</v>
      </c>
      <c r="J27" s="1113">
        <v>0.154</v>
      </c>
      <c r="K27" s="1113">
        <f>555/3268</f>
        <v>0.16982864137086903</v>
      </c>
      <c r="L27" s="1114">
        <f>783/3863</f>
        <v>0.20269220812839761</v>
      </c>
      <c r="N27" s="489"/>
      <c r="O27" s="489"/>
      <c r="P27" s="489"/>
      <c r="Q27" s="489"/>
      <c r="R27" s="489"/>
      <c r="S27" s="489"/>
      <c r="T27" s="489"/>
      <c r="U27" s="489"/>
      <c r="V27" s="489"/>
      <c r="W27" s="744"/>
      <c r="X27" s="538"/>
      <c r="Y27" s="538"/>
      <c r="Z27" s="538"/>
    </row>
    <row r="28" spans="7:26" ht="13.5" customHeight="1">
      <c r="G28" s="144" t="s">
        <v>348</v>
      </c>
      <c r="H28" s="1115">
        <v>1.7000000000000001E-2</v>
      </c>
      <c r="I28" s="1115">
        <v>1.6E-2</v>
      </c>
      <c r="J28" s="1115">
        <v>1.4E-2</v>
      </c>
      <c r="K28" s="1116">
        <f>58/3268</f>
        <v>1.7747858017135864E-2</v>
      </c>
      <c r="L28" s="1117">
        <f>70/3863</f>
        <v>1.8120631633445509E-2</v>
      </c>
      <c r="N28" s="489"/>
      <c r="O28" s="489"/>
      <c r="P28" s="489"/>
      <c r="Q28" s="489"/>
      <c r="R28" s="489"/>
      <c r="S28" s="489"/>
      <c r="T28" s="489"/>
      <c r="U28" s="489"/>
      <c r="V28" s="489"/>
      <c r="W28" s="744"/>
      <c r="X28" s="538"/>
      <c r="Y28" s="538"/>
      <c r="Z28" s="538"/>
    </row>
    <row r="29" spans="7:26" ht="13.5" customHeight="1">
      <c r="G29" s="411"/>
      <c r="H29" s="124"/>
      <c r="I29" s="124"/>
      <c r="J29" s="124"/>
      <c r="K29" s="172"/>
      <c r="N29" s="489"/>
      <c r="O29" s="489"/>
      <c r="P29" s="489"/>
      <c r="Q29" s="489"/>
      <c r="R29" s="489"/>
      <c r="S29" s="489"/>
      <c r="T29" s="489"/>
      <c r="U29" s="489"/>
      <c r="V29" s="489"/>
      <c r="W29" s="744"/>
      <c r="X29" s="538"/>
      <c r="Y29" s="538"/>
      <c r="Z29" s="538"/>
    </row>
    <row r="30" spans="7:26" ht="13.5" customHeight="1">
      <c r="G30" s="118" t="s">
        <v>1111</v>
      </c>
      <c r="N30" s="489"/>
      <c r="O30" s="489"/>
      <c r="P30" s="489"/>
      <c r="Q30" s="489"/>
      <c r="R30" s="489"/>
      <c r="S30" s="489"/>
      <c r="T30" s="489"/>
      <c r="U30" s="489"/>
      <c r="V30" s="489"/>
      <c r="W30" s="744"/>
      <c r="X30" s="538"/>
      <c r="Y30" s="538"/>
      <c r="Z30" s="538"/>
    </row>
    <row r="31" spans="7:26" ht="13.5" customHeight="1">
      <c r="G31" s="400"/>
      <c r="H31" s="1329">
        <v>43281</v>
      </c>
      <c r="I31" s="1329"/>
      <c r="J31" s="1345"/>
      <c r="K31" s="1346">
        <v>43646</v>
      </c>
      <c r="L31" s="1329"/>
      <c r="M31" s="1345"/>
      <c r="N31" s="1346">
        <v>44012</v>
      </c>
      <c r="O31" s="1329"/>
      <c r="P31" s="1345"/>
      <c r="Q31" s="1346">
        <v>44377</v>
      </c>
      <c r="R31" s="1329"/>
      <c r="S31" s="1345"/>
      <c r="T31" s="1346">
        <v>44742</v>
      </c>
      <c r="U31" s="1329"/>
      <c r="V31" s="1347"/>
      <c r="W31" s="538"/>
      <c r="X31" s="538"/>
      <c r="Y31" s="538"/>
      <c r="Z31" s="538"/>
    </row>
    <row r="32" spans="7:26" ht="13.5" customHeight="1">
      <c r="G32" s="174" t="s">
        <v>942</v>
      </c>
      <c r="H32" s="141" t="s">
        <v>324</v>
      </c>
      <c r="I32" s="141" t="s">
        <v>325</v>
      </c>
      <c r="J32" s="952" t="s">
        <v>227</v>
      </c>
      <c r="K32" s="184" t="s">
        <v>324</v>
      </c>
      <c r="L32" s="141" t="s">
        <v>325</v>
      </c>
      <c r="M32" s="810" t="s">
        <v>326</v>
      </c>
      <c r="N32" s="809" t="s">
        <v>324</v>
      </c>
      <c r="O32" s="952" t="s">
        <v>325</v>
      </c>
      <c r="P32" s="810" t="s">
        <v>326</v>
      </c>
      <c r="Q32" s="809" t="s">
        <v>324</v>
      </c>
      <c r="R32" s="952" t="s">
        <v>325</v>
      </c>
      <c r="S32" s="810" t="s">
        <v>326</v>
      </c>
      <c r="T32" s="809" t="s">
        <v>324</v>
      </c>
      <c r="U32" s="952" t="s">
        <v>325</v>
      </c>
      <c r="V32" s="1194" t="s">
        <v>326</v>
      </c>
      <c r="W32" s="538"/>
      <c r="X32" s="538"/>
      <c r="Y32" s="538"/>
      <c r="Z32" s="538"/>
    </row>
    <row r="33" spans="7:28" ht="13.5" customHeight="1">
      <c r="G33" s="436" t="s">
        <v>349</v>
      </c>
      <c r="H33" s="185">
        <v>0</v>
      </c>
      <c r="I33" s="45">
        <v>2</v>
      </c>
      <c r="J33" s="186">
        <v>2</v>
      </c>
      <c r="K33" s="185">
        <v>0</v>
      </c>
      <c r="L33" s="45">
        <v>3</v>
      </c>
      <c r="M33" s="186">
        <v>3</v>
      </c>
      <c r="N33" s="185">
        <v>0</v>
      </c>
      <c r="O33" s="45">
        <v>3</v>
      </c>
      <c r="P33" s="186">
        <v>3</v>
      </c>
      <c r="Q33" s="185">
        <v>0</v>
      </c>
      <c r="R33" s="45">
        <v>4</v>
      </c>
      <c r="S33" s="191">
        <v>4</v>
      </c>
      <c r="T33" s="185">
        <v>0</v>
      </c>
      <c r="U33" s="45">
        <v>5</v>
      </c>
      <c r="V33" s="191">
        <v>5</v>
      </c>
      <c r="W33" s="538"/>
      <c r="X33" s="1197"/>
      <c r="Y33" s="1201"/>
      <c r="Z33" s="538"/>
    </row>
    <row r="34" spans="7:28" ht="13.5" customHeight="1">
      <c r="G34" s="437" t="s">
        <v>350</v>
      </c>
      <c r="H34" s="187">
        <v>4</v>
      </c>
      <c r="I34" s="1105">
        <v>33</v>
      </c>
      <c r="J34" s="188">
        <v>37</v>
      </c>
      <c r="K34" s="187">
        <v>3</v>
      </c>
      <c r="L34" s="1105">
        <v>40</v>
      </c>
      <c r="M34" s="188">
        <v>43</v>
      </c>
      <c r="N34" s="187">
        <v>4</v>
      </c>
      <c r="O34" s="1105">
        <v>36</v>
      </c>
      <c r="P34" s="188">
        <v>40</v>
      </c>
      <c r="Q34" s="187">
        <v>7</v>
      </c>
      <c r="R34" s="1105">
        <v>98</v>
      </c>
      <c r="S34" s="192">
        <v>105</v>
      </c>
      <c r="T34" s="187">
        <v>6</v>
      </c>
      <c r="U34" s="1105">
        <v>46</v>
      </c>
      <c r="V34" s="192">
        <v>52</v>
      </c>
      <c r="W34" s="744"/>
      <c r="X34" s="1197"/>
      <c r="Y34" s="1202"/>
      <c r="Z34" s="538"/>
    </row>
    <row r="35" spans="7:28" ht="13.5" customHeight="1">
      <c r="G35" s="438" t="s">
        <v>351</v>
      </c>
      <c r="H35" s="185">
        <v>17</v>
      </c>
      <c r="I35" s="45">
        <v>139</v>
      </c>
      <c r="J35" s="186">
        <v>156</v>
      </c>
      <c r="K35" s="185">
        <v>18</v>
      </c>
      <c r="L35" s="45">
        <v>160</v>
      </c>
      <c r="M35" s="186">
        <v>178</v>
      </c>
      <c r="N35" s="185">
        <v>21</v>
      </c>
      <c r="O35" s="45">
        <v>167</v>
      </c>
      <c r="P35" s="186">
        <v>188</v>
      </c>
      <c r="Q35" s="185">
        <v>20</v>
      </c>
      <c r="R35" s="45">
        <v>157</v>
      </c>
      <c r="S35" s="191">
        <v>177</v>
      </c>
      <c r="T35" s="185">
        <v>33</v>
      </c>
      <c r="U35" s="45">
        <v>260</v>
      </c>
      <c r="V35" s="191">
        <v>293</v>
      </c>
      <c r="W35" s="1203"/>
      <c r="X35" s="1199"/>
      <c r="Y35" s="1201"/>
      <c r="Z35" s="538"/>
    </row>
    <row r="36" spans="7:28" ht="13.5" customHeight="1">
      <c r="G36" s="439" t="s">
        <v>352</v>
      </c>
      <c r="H36" s="187">
        <v>66</v>
      </c>
      <c r="I36" s="1105">
        <v>180</v>
      </c>
      <c r="J36" s="188">
        <v>246</v>
      </c>
      <c r="K36" s="187">
        <v>87</v>
      </c>
      <c r="L36" s="1105">
        <v>241</v>
      </c>
      <c r="M36" s="188">
        <v>328</v>
      </c>
      <c r="N36" s="187">
        <v>90</v>
      </c>
      <c r="O36" s="1105">
        <v>255</v>
      </c>
      <c r="P36" s="188">
        <v>345</v>
      </c>
      <c r="Q36" s="187">
        <v>156</v>
      </c>
      <c r="R36" s="1105">
        <v>377</v>
      </c>
      <c r="S36" s="192">
        <v>533</v>
      </c>
      <c r="T36" s="187">
        <v>138</v>
      </c>
      <c r="U36" s="1105">
        <v>380</v>
      </c>
      <c r="V36" s="192">
        <v>518</v>
      </c>
      <c r="W36" s="538"/>
      <c r="X36" s="1199"/>
      <c r="Y36" s="1202"/>
      <c r="Z36" s="538"/>
    </row>
    <row r="37" spans="7:28" ht="13.5" customHeight="1">
      <c r="G37" s="440" t="s">
        <v>353</v>
      </c>
      <c r="H37" s="441">
        <v>177</v>
      </c>
      <c r="I37" s="193">
        <v>1165</v>
      </c>
      <c r="J37" s="443">
        <v>1342</v>
      </c>
      <c r="K37" s="441">
        <v>242</v>
      </c>
      <c r="L37" s="193">
        <v>1851</v>
      </c>
      <c r="M37" s="443">
        <v>2093</v>
      </c>
      <c r="N37" s="441">
        <v>246</v>
      </c>
      <c r="O37" s="193">
        <v>1524</v>
      </c>
      <c r="P37" s="443">
        <v>1770</v>
      </c>
      <c r="Q37" s="441">
        <v>371</v>
      </c>
      <c r="R37" s="193">
        <v>2074</v>
      </c>
      <c r="S37" s="442">
        <v>2445</v>
      </c>
      <c r="T37" s="441">
        <v>606</v>
      </c>
      <c r="U37" s="193">
        <v>2389</v>
      </c>
      <c r="V37" s="442">
        <v>2995</v>
      </c>
      <c r="W37" s="744"/>
      <c r="X37" s="1199"/>
      <c r="Y37" s="1201"/>
      <c r="Z37" s="538"/>
    </row>
    <row r="38" spans="7:28" ht="13.5" customHeight="1">
      <c r="G38" s="1020" t="s">
        <v>1249</v>
      </c>
      <c r="H38" s="535"/>
      <c r="I38" s="535"/>
      <c r="J38" s="724"/>
      <c r="K38" s="535"/>
      <c r="L38" s="535"/>
      <c r="M38" s="724"/>
      <c r="N38" s="535"/>
      <c r="O38" s="535"/>
      <c r="P38" s="724"/>
      <c r="Q38" s="535"/>
      <c r="R38" s="535"/>
      <c r="S38" s="724"/>
      <c r="T38" s="535"/>
      <c r="U38" s="535"/>
      <c r="V38" s="724"/>
      <c r="W38" s="744"/>
      <c r="X38" s="744"/>
      <c r="Y38" s="538"/>
      <c r="Z38" s="538"/>
    </row>
    <row r="39" spans="7:28" ht="13.5" customHeight="1">
      <c r="G39" s="259"/>
      <c r="H39" s="55"/>
      <c r="I39" s="55"/>
      <c r="J39" s="260"/>
      <c r="K39" s="55"/>
      <c r="L39" s="55"/>
      <c r="M39" s="260"/>
      <c r="N39" s="55"/>
      <c r="O39" s="55"/>
      <c r="P39" s="260"/>
      <c r="Q39" s="55"/>
      <c r="R39" s="55"/>
      <c r="S39" s="260"/>
    </row>
    <row r="40" spans="7:28" ht="13.5" customHeight="1">
      <c r="G40" s="118" t="s">
        <v>1160</v>
      </c>
    </row>
    <row r="41" spans="7:28" ht="13.5" customHeight="1">
      <c r="G41" s="262"/>
      <c r="H41" s="1342">
        <v>43281</v>
      </c>
      <c r="I41" s="1330"/>
      <c r="J41" s="1330"/>
      <c r="K41" s="1343"/>
      <c r="L41" s="1342">
        <v>43646</v>
      </c>
      <c r="M41" s="1330"/>
      <c r="N41" s="1330"/>
      <c r="O41" s="1343"/>
      <c r="P41" s="1342">
        <v>44012</v>
      </c>
      <c r="Q41" s="1330"/>
      <c r="R41" s="1330"/>
      <c r="S41" s="1343"/>
      <c r="T41" s="1342">
        <v>44377</v>
      </c>
      <c r="U41" s="1330"/>
      <c r="V41" s="1330"/>
      <c r="W41" s="1343"/>
      <c r="X41" s="1342">
        <v>44742</v>
      </c>
      <c r="Y41" s="1330"/>
      <c r="Z41" s="1330"/>
      <c r="AA41" s="1343"/>
    </row>
    <row r="42" spans="7:28" ht="13.5" customHeight="1">
      <c r="G42" s="174" t="s">
        <v>942</v>
      </c>
      <c r="H42" s="809" t="s">
        <v>354</v>
      </c>
      <c r="I42" s="952" t="s">
        <v>355</v>
      </c>
      <c r="J42" s="952" t="s">
        <v>356</v>
      </c>
      <c r="K42" s="810" t="s">
        <v>326</v>
      </c>
      <c r="L42" s="809" t="s">
        <v>354</v>
      </c>
      <c r="M42" s="952" t="s">
        <v>355</v>
      </c>
      <c r="N42" s="952" t="s">
        <v>356</v>
      </c>
      <c r="O42" s="810" t="s">
        <v>326</v>
      </c>
      <c r="P42" s="809" t="s">
        <v>354</v>
      </c>
      <c r="Q42" s="952" t="s">
        <v>355</v>
      </c>
      <c r="R42" s="952" t="s">
        <v>356</v>
      </c>
      <c r="S42" s="810" t="s">
        <v>326</v>
      </c>
      <c r="T42" s="809" t="s">
        <v>354</v>
      </c>
      <c r="U42" s="952" t="s">
        <v>355</v>
      </c>
      <c r="V42" s="952" t="s">
        <v>356</v>
      </c>
      <c r="W42" s="810" t="s">
        <v>326</v>
      </c>
      <c r="X42" s="809" t="s">
        <v>354</v>
      </c>
      <c r="Y42" s="952" t="s">
        <v>355</v>
      </c>
      <c r="Z42" s="952" t="s">
        <v>356</v>
      </c>
      <c r="AA42" s="810" t="s">
        <v>326</v>
      </c>
    </row>
    <row r="43" spans="7:28" ht="13.5" customHeight="1">
      <c r="G43" s="436" t="s">
        <v>349</v>
      </c>
      <c r="H43" s="185">
        <v>0</v>
      </c>
      <c r="I43" s="45">
        <v>1</v>
      </c>
      <c r="J43" s="45">
        <v>1</v>
      </c>
      <c r="K43" s="186">
        <v>2</v>
      </c>
      <c r="L43" s="185">
        <v>0</v>
      </c>
      <c r="M43" s="45">
        <v>0</v>
      </c>
      <c r="N43" s="45">
        <v>3</v>
      </c>
      <c r="O43" s="186">
        <v>3</v>
      </c>
      <c r="P43" s="185">
        <v>0</v>
      </c>
      <c r="Q43" s="45">
        <v>1</v>
      </c>
      <c r="R43" s="45">
        <v>2</v>
      </c>
      <c r="S43" s="186">
        <v>3</v>
      </c>
      <c r="T43" s="185">
        <v>0</v>
      </c>
      <c r="U43" s="45">
        <v>1</v>
      </c>
      <c r="V43" s="45">
        <v>2</v>
      </c>
      <c r="W43" s="191">
        <v>3</v>
      </c>
      <c r="X43" s="185">
        <v>0</v>
      </c>
      <c r="Y43" s="45">
        <v>1</v>
      </c>
      <c r="Z43" s="45">
        <v>4</v>
      </c>
      <c r="AA43" s="191">
        <v>5</v>
      </c>
      <c r="AB43" s="740"/>
    </row>
    <row r="44" spans="7:28" ht="13.5" customHeight="1">
      <c r="G44" s="437" t="s">
        <v>350</v>
      </c>
      <c r="H44" s="189">
        <v>0</v>
      </c>
      <c r="I44" s="87">
        <v>20</v>
      </c>
      <c r="J44" s="87">
        <v>17</v>
      </c>
      <c r="K44" s="190">
        <v>37</v>
      </c>
      <c r="L44" s="189">
        <v>0</v>
      </c>
      <c r="M44" s="87">
        <v>19</v>
      </c>
      <c r="N44" s="87">
        <v>24</v>
      </c>
      <c r="O44" s="190">
        <v>43</v>
      </c>
      <c r="P44" s="189">
        <v>0</v>
      </c>
      <c r="Q44" s="87">
        <v>23</v>
      </c>
      <c r="R44" s="87">
        <v>17</v>
      </c>
      <c r="S44" s="190">
        <v>40</v>
      </c>
      <c r="T44" s="189">
        <v>0</v>
      </c>
      <c r="U44" s="87">
        <v>70</v>
      </c>
      <c r="V44" s="87">
        <v>35</v>
      </c>
      <c r="W44" s="166">
        <v>105</v>
      </c>
      <c r="X44" s="189">
        <v>0</v>
      </c>
      <c r="Y44" s="87">
        <v>25</v>
      </c>
      <c r="Z44" s="87">
        <v>27</v>
      </c>
      <c r="AA44" s="166">
        <v>52</v>
      </c>
      <c r="AB44" s="740"/>
    </row>
    <row r="45" spans="7:28" ht="13.5" customHeight="1">
      <c r="G45" s="438" t="s">
        <v>351</v>
      </c>
      <c r="H45" s="185">
        <v>1</v>
      </c>
      <c r="I45" s="45">
        <v>95</v>
      </c>
      <c r="J45" s="45">
        <v>60</v>
      </c>
      <c r="K45" s="186">
        <v>156</v>
      </c>
      <c r="L45" s="185">
        <v>1</v>
      </c>
      <c r="M45" s="45">
        <v>110</v>
      </c>
      <c r="N45" s="45">
        <v>67</v>
      </c>
      <c r="O45" s="186">
        <v>178</v>
      </c>
      <c r="P45" s="185">
        <v>2</v>
      </c>
      <c r="Q45" s="45">
        <v>126</v>
      </c>
      <c r="R45" s="45">
        <v>60</v>
      </c>
      <c r="S45" s="186">
        <v>188</v>
      </c>
      <c r="T45" s="185">
        <v>1</v>
      </c>
      <c r="U45" s="45">
        <v>122</v>
      </c>
      <c r="V45" s="45">
        <v>54</v>
      </c>
      <c r="W45" s="191">
        <v>177</v>
      </c>
      <c r="X45" s="185">
        <v>2</v>
      </c>
      <c r="Y45" s="45">
        <v>194</v>
      </c>
      <c r="Z45" s="45">
        <v>97</v>
      </c>
      <c r="AA45" s="191">
        <v>293</v>
      </c>
      <c r="AB45" s="489"/>
    </row>
    <row r="46" spans="7:28" ht="13.5" customHeight="1">
      <c r="G46" s="439" t="s">
        <v>352</v>
      </c>
      <c r="H46" s="189">
        <v>29</v>
      </c>
      <c r="I46" s="87">
        <v>158</v>
      </c>
      <c r="J46" s="87">
        <v>59</v>
      </c>
      <c r="K46" s="190">
        <v>246</v>
      </c>
      <c r="L46" s="189">
        <v>44</v>
      </c>
      <c r="M46" s="87">
        <v>200</v>
      </c>
      <c r="N46" s="87">
        <v>84</v>
      </c>
      <c r="O46" s="190">
        <v>328</v>
      </c>
      <c r="P46" s="189">
        <v>45</v>
      </c>
      <c r="Q46" s="87">
        <v>220</v>
      </c>
      <c r="R46" s="87">
        <v>80</v>
      </c>
      <c r="S46" s="190">
        <v>345</v>
      </c>
      <c r="T46" s="189">
        <v>79</v>
      </c>
      <c r="U46" s="87">
        <v>335</v>
      </c>
      <c r="V46" s="87">
        <v>119</v>
      </c>
      <c r="W46" s="166">
        <v>533</v>
      </c>
      <c r="X46" s="189">
        <v>110</v>
      </c>
      <c r="Y46" s="87">
        <v>315</v>
      </c>
      <c r="Z46" s="87">
        <v>93</v>
      </c>
      <c r="AA46" s="166">
        <v>518</v>
      </c>
      <c r="AB46" s="489"/>
    </row>
    <row r="47" spans="7:28" ht="13.5" customHeight="1">
      <c r="G47" s="440" t="s">
        <v>353</v>
      </c>
      <c r="H47" s="441">
        <v>152</v>
      </c>
      <c r="I47" s="193">
        <v>781</v>
      </c>
      <c r="J47" s="193">
        <v>409</v>
      </c>
      <c r="K47" s="443">
        <v>1342</v>
      </c>
      <c r="L47" s="441">
        <v>305</v>
      </c>
      <c r="M47" s="193">
        <v>1199</v>
      </c>
      <c r="N47" s="193">
        <v>589</v>
      </c>
      <c r="O47" s="443">
        <v>2093</v>
      </c>
      <c r="P47" s="441">
        <v>292</v>
      </c>
      <c r="Q47" s="193">
        <v>980</v>
      </c>
      <c r="R47" s="193">
        <v>498</v>
      </c>
      <c r="S47" s="443">
        <v>1770</v>
      </c>
      <c r="T47" s="441">
        <v>466</v>
      </c>
      <c r="U47" s="193">
        <v>1348</v>
      </c>
      <c r="V47" s="193">
        <v>631</v>
      </c>
      <c r="W47" s="442">
        <v>2445</v>
      </c>
      <c r="X47" s="441">
        <v>542</v>
      </c>
      <c r="Y47" s="193">
        <v>1648</v>
      </c>
      <c r="Z47" s="193">
        <v>805</v>
      </c>
      <c r="AA47" s="442">
        <v>2995</v>
      </c>
      <c r="AB47" s="489"/>
    </row>
    <row r="48" spans="7:28" ht="13.5" customHeight="1">
      <c r="G48" s="1020" t="s">
        <v>1249</v>
      </c>
      <c r="H48" s="535"/>
      <c r="I48" s="535"/>
      <c r="J48" s="535"/>
      <c r="K48" s="724"/>
      <c r="L48" s="535"/>
      <c r="M48" s="535"/>
      <c r="N48" s="535"/>
      <c r="O48" s="724"/>
      <c r="P48" s="535"/>
      <c r="Q48" s="535"/>
      <c r="R48" s="535"/>
      <c r="S48" s="724"/>
      <c r="T48" s="535"/>
      <c r="U48" s="535"/>
      <c r="V48" s="535"/>
      <c r="W48" s="724"/>
      <c r="X48" s="535"/>
      <c r="Y48" s="535"/>
      <c r="Z48" s="535"/>
      <c r="AA48" s="724"/>
      <c r="AB48" s="497"/>
    </row>
    <row r="49" spans="5:27" ht="13.5" customHeight="1">
      <c r="G49" s="259"/>
      <c r="H49" s="55"/>
      <c r="I49" s="55"/>
      <c r="J49" s="55"/>
      <c r="K49" s="260"/>
      <c r="L49" s="55"/>
      <c r="M49" s="55"/>
      <c r="N49" s="55"/>
      <c r="O49" s="260"/>
      <c r="P49" s="55"/>
      <c r="Q49" s="55"/>
      <c r="R49" s="55"/>
      <c r="S49" s="260"/>
      <c r="T49" s="55"/>
      <c r="U49" s="55"/>
      <c r="V49" s="55"/>
      <c r="W49" s="55"/>
      <c r="X49" s="740"/>
      <c r="Y49" s="740"/>
      <c r="Z49" s="740"/>
    </row>
    <row r="50" spans="5:27" ht="13.5" customHeight="1">
      <c r="G50" s="118" t="s">
        <v>1161</v>
      </c>
    </row>
    <row r="51" spans="5:27" ht="13.5" customHeight="1">
      <c r="G51" s="142"/>
      <c r="H51" s="1346">
        <v>43281</v>
      </c>
      <c r="I51" s="1329"/>
      <c r="J51" s="1345"/>
      <c r="K51" s="1346">
        <v>43646</v>
      </c>
      <c r="L51" s="1329"/>
      <c r="M51" s="1345"/>
      <c r="N51" s="1346">
        <v>44012</v>
      </c>
      <c r="O51" s="1329"/>
      <c r="P51" s="1345"/>
      <c r="Q51" s="1346">
        <v>44377</v>
      </c>
      <c r="R51" s="1329"/>
      <c r="S51" s="1357"/>
      <c r="T51" s="1329">
        <v>44742</v>
      </c>
      <c r="U51" s="1329"/>
      <c r="V51" s="1329"/>
      <c r="X51" s="489"/>
      <c r="Y51" s="489"/>
      <c r="Z51" s="489"/>
      <c r="AA51" s="497"/>
    </row>
    <row r="52" spans="5:27" ht="13.5" customHeight="1">
      <c r="G52" s="174" t="s">
        <v>942</v>
      </c>
      <c r="H52" s="1039" t="s">
        <v>358</v>
      </c>
      <c r="I52" s="949" t="s">
        <v>359</v>
      </c>
      <c r="J52" s="949" t="s">
        <v>227</v>
      </c>
      <c r="K52" s="1039" t="s">
        <v>358</v>
      </c>
      <c r="L52" s="949" t="s">
        <v>359</v>
      </c>
      <c r="M52" s="1040" t="s">
        <v>227</v>
      </c>
      <c r="N52" s="1039" t="s">
        <v>358</v>
      </c>
      <c r="O52" s="949" t="s">
        <v>359</v>
      </c>
      <c r="P52" s="1040" t="s">
        <v>227</v>
      </c>
      <c r="Q52" s="1039" t="s">
        <v>358</v>
      </c>
      <c r="R52" s="949" t="s">
        <v>359</v>
      </c>
      <c r="S52" s="953" t="s">
        <v>227</v>
      </c>
      <c r="T52" s="949" t="s">
        <v>358</v>
      </c>
      <c r="U52" s="949" t="s">
        <v>359</v>
      </c>
      <c r="V52" s="949" t="s">
        <v>227</v>
      </c>
      <c r="X52" s="489"/>
      <c r="Y52" s="497"/>
    </row>
    <row r="53" spans="5:27" ht="13.5" customHeight="1">
      <c r="G53" s="436" t="s">
        <v>349</v>
      </c>
      <c r="H53" s="185">
        <v>0</v>
      </c>
      <c r="I53" s="45">
        <v>2</v>
      </c>
      <c r="J53" s="191">
        <v>2</v>
      </c>
      <c r="K53" s="185">
        <v>0</v>
      </c>
      <c r="L53" s="45">
        <v>3</v>
      </c>
      <c r="M53" s="186">
        <v>3</v>
      </c>
      <c r="N53" s="185">
        <v>0</v>
      </c>
      <c r="O53" s="45">
        <v>3</v>
      </c>
      <c r="P53" s="186">
        <v>3</v>
      </c>
      <c r="Q53" s="185">
        <v>0</v>
      </c>
      <c r="R53" s="45">
        <v>3</v>
      </c>
      <c r="S53" s="444">
        <v>3</v>
      </c>
      <c r="T53" s="45">
        <v>0</v>
      </c>
      <c r="U53" s="45">
        <v>5</v>
      </c>
      <c r="V53" s="191">
        <v>5</v>
      </c>
      <c r="W53" s="497"/>
      <c r="X53" s="489"/>
    </row>
    <row r="54" spans="5:27" ht="13.5" customHeight="1">
      <c r="G54" s="437" t="s">
        <v>350</v>
      </c>
      <c r="H54" s="189">
        <v>0</v>
      </c>
      <c r="I54" s="87">
        <v>37</v>
      </c>
      <c r="J54" s="166">
        <v>37</v>
      </c>
      <c r="K54" s="189">
        <v>0</v>
      </c>
      <c r="L54" s="87">
        <v>43</v>
      </c>
      <c r="M54" s="190">
        <v>43</v>
      </c>
      <c r="N54" s="189">
        <v>0</v>
      </c>
      <c r="O54" s="87">
        <v>40</v>
      </c>
      <c r="P54" s="190">
        <v>40</v>
      </c>
      <c r="Q54" s="189">
        <v>0</v>
      </c>
      <c r="R54" s="87">
        <v>105</v>
      </c>
      <c r="S54" s="445">
        <v>105</v>
      </c>
      <c r="T54" s="87">
        <v>0</v>
      </c>
      <c r="U54" s="87">
        <v>52</v>
      </c>
      <c r="V54" s="166">
        <v>52</v>
      </c>
      <c r="X54" s="489"/>
    </row>
    <row r="55" spans="5:27" ht="13.5" customHeight="1">
      <c r="G55" s="438" t="s">
        <v>351</v>
      </c>
      <c r="H55" s="185">
        <v>2</v>
      </c>
      <c r="I55" s="45">
        <v>154</v>
      </c>
      <c r="J55" s="191">
        <v>156</v>
      </c>
      <c r="K55" s="185">
        <v>0</v>
      </c>
      <c r="L55" s="45">
        <v>178</v>
      </c>
      <c r="M55" s="186">
        <v>178</v>
      </c>
      <c r="N55" s="185">
        <v>0</v>
      </c>
      <c r="O55" s="45">
        <v>188</v>
      </c>
      <c r="P55" s="186">
        <v>188</v>
      </c>
      <c r="Q55" s="185">
        <v>1</v>
      </c>
      <c r="R55" s="45">
        <v>176</v>
      </c>
      <c r="S55" s="444">
        <v>177</v>
      </c>
      <c r="T55" s="45">
        <v>2</v>
      </c>
      <c r="U55" s="45">
        <v>291</v>
      </c>
      <c r="V55" s="191">
        <v>293</v>
      </c>
      <c r="W55" s="489"/>
      <c r="X55" s="489"/>
    </row>
    <row r="56" spans="5:27" ht="13.5" customHeight="1">
      <c r="G56" s="439" t="s">
        <v>352</v>
      </c>
      <c r="H56" s="189">
        <v>1</v>
      </c>
      <c r="I56" s="87">
        <v>245</v>
      </c>
      <c r="J56" s="166">
        <v>246</v>
      </c>
      <c r="K56" s="189">
        <v>4</v>
      </c>
      <c r="L56" s="87">
        <v>324</v>
      </c>
      <c r="M56" s="190">
        <v>328</v>
      </c>
      <c r="N56" s="189">
        <v>2</v>
      </c>
      <c r="O56" s="87">
        <v>343</v>
      </c>
      <c r="P56" s="190">
        <v>345</v>
      </c>
      <c r="Q56" s="189">
        <v>7</v>
      </c>
      <c r="R56" s="87">
        <v>526</v>
      </c>
      <c r="S56" s="445">
        <v>533</v>
      </c>
      <c r="T56" s="87">
        <v>3</v>
      </c>
      <c r="U56" s="87">
        <v>515</v>
      </c>
      <c r="V56" s="166">
        <v>518</v>
      </c>
      <c r="W56" s="489"/>
    </row>
    <row r="57" spans="5:27" ht="12.65" customHeight="1">
      <c r="G57" s="440" t="s">
        <v>353</v>
      </c>
      <c r="H57" s="441">
        <v>28</v>
      </c>
      <c r="I57" s="193">
        <v>1314</v>
      </c>
      <c r="J57" s="442">
        <v>1342</v>
      </c>
      <c r="K57" s="441">
        <v>39</v>
      </c>
      <c r="L57" s="193">
        <v>2054</v>
      </c>
      <c r="M57" s="443">
        <v>2093</v>
      </c>
      <c r="N57" s="441">
        <v>31</v>
      </c>
      <c r="O57" s="193">
        <v>1739</v>
      </c>
      <c r="P57" s="443">
        <v>1770</v>
      </c>
      <c r="Q57" s="441">
        <v>50</v>
      </c>
      <c r="R57" s="193">
        <v>2395</v>
      </c>
      <c r="S57" s="446">
        <v>2445</v>
      </c>
      <c r="T57" s="193">
        <v>65</v>
      </c>
      <c r="U57" s="193">
        <v>2930</v>
      </c>
      <c r="V57" s="442">
        <v>2995</v>
      </c>
      <c r="W57" s="489"/>
    </row>
    <row r="58" spans="5:27" s="1019" customFormat="1" ht="21" customHeight="1">
      <c r="G58" s="1020" t="s">
        <v>1249</v>
      </c>
      <c r="H58" s="1021"/>
      <c r="I58" s="1021"/>
      <c r="J58" s="1022"/>
      <c r="K58" s="1021"/>
      <c r="L58" s="1023"/>
      <c r="M58" s="1024"/>
      <c r="N58" s="1023"/>
      <c r="O58" s="1023"/>
      <c r="P58" s="1024"/>
      <c r="Q58" s="1023"/>
      <c r="R58" s="1023"/>
      <c r="S58" s="1024"/>
      <c r="T58" s="1023"/>
      <c r="U58" s="1023"/>
      <c r="V58" s="1024"/>
    </row>
    <row r="59" spans="5:27" ht="13.5" customHeight="1">
      <c r="E59"/>
      <c r="F59"/>
    </row>
    <row r="60" spans="5:27" ht="13.5" customHeight="1">
      <c r="E60"/>
      <c r="F60"/>
      <c r="G60" s="762" t="s">
        <v>1060</v>
      </c>
      <c r="H60" s="773"/>
      <c r="I60" s="402"/>
      <c r="J60" s="402"/>
      <c r="K60" s="402"/>
      <c r="L60" s="402"/>
      <c r="M60" s="402"/>
      <c r="N60" s="402"/>
      <c r="O60" s="55"/>
      <c r="P60" s="55"/>
      <c r="Q60" s="55"/>
      <c r="R60" s="55"/>
      <c r="S60" s="55"/>
    </row>
    <row r="61" spans="5:27" ht="13.5" customHeight="1">
      <c r="E61"/>
      <c r="F61"/>
      <c r="G61" s="62" t="s">
        <v>1112</v>
      </c>
      <c r="H61" s="402"/>
      <c r="I61" s="402"/>
      <c r="J61" s="402"/>
      <c r="K61" s="402"/>
      <c r="L61" s="402"/>
      <c r="M61" s="402"/>
      <c r="N61" s="402"/>
      <c r="O61" s="55"/>
      <c r="P61" s="55"/>
      <c r="Q61" s="55"/>
      <c r="R61" s="55"/>
      <c r="S61" s="55"/>
    </row>
    <row r="62" spans="5:27" ht="13.5" customHeight="1">
      <c r="E62"/>
      <c r="F62"/>
      <c r="G62" s="434"/>
      <c r="H62" s="1348" t="s">
        <v>360</v>
      </c>
      <c r="I62" s="1348"/>
      <c r="J62" s="1349"/>
      <c r="K62" s="1356" t="s">
        <v>361</v>
      </c>
      <c r="L62" s="1305"/>
      <c r="M62" s="1305"/>
      <c r="N62" s="1358"/>
      <c r="O62" s="1356" t="s">
        <v>332</v>
      </c>
      <c r="P62" s="1305"/>
      <c r="Q62" s="1305"/>
      <c r="R62" s="1305"/>
      <c r="S62" s="1305"/>
      <c r="T62" s="1305"/>
      <c r="U62" s="1305"/>
      <c r="V62" s="1305"/>
      <c r="W62" s="1305"/>
    </row>
    <row r="63" spans="5:27" ht="13.5" customHeight="1">
      <c r="E63"/>
      <c r="F63"/>
      <c r="G63" s="434"/>
      <c r="H63" s="400" t="s">
        <v>324</v>
      </c>
      <c r="I63" s="400" t="s">
        <v>325</v>
      </c>
      <c r="J63" s="197" t="s">
        <v>227</v>
      </c>
      <c r="K63" s="196" t="s">
        <v>354</v>
      </c>
      <c r="L63" s="400" t="s">
        <v>362</v>
      </c>
      <c r="M63" s="400" t="s">
        <v>363</v>
      </c>
      <c r="N63" s="197" t="s">
        <v>227</v>
      </c>
      <c r="O63" s="195" t="s">
        <v>343</v>
      </c>
      <c r="P63" s="195" t="s">
        <v>338</v>
      </c>
      <c r="Q63" s="195" t="s">
        <v>364</v>
      </c>
      <c r="R63" s="195" t="s">
        <v>335</v>
      </c>
      <c r="S63" s="195" t="s">
        <v>341</v>
      </c>
      <c r="T63" s="195" t="s">
        <v>342</v>
      </c>
      <c r="U63" s="195" t="s">
        <v>337</v>
      </c>
      <c r="V63" s="195" t="s">
        <v>336</v>
      </c>
      <c r="W63" s="195" t="s">
        <v>227</v>
      </c>
    </row>
    <row r="64" spans="5:27" ht="13.5" customHeight="1">
      <c r="G64" s="435" t="s">
        <v>365</v>
      </c>
      <c r="H64" s="223">
        <v>355</v>
      </c>
      <c r="I64" s="48">
        <v>1590</v>
      </c>
      <c r="J64" s="220">
        <f>SUM(H64:I64)</f>
        <v>1945</v>
      </c>
      <c r="K64" s="221">
        <v>418</v>
      </c>
      <c r="L64" s="48">
        <v>1097</v>
      </c>
      <c r="M64" s="48">
        <v>430</v>
      </c>
      <c r="N64" s="222">
        <v>1945</v>
      </c>
      <c r="O64" s="223">
        <v>694</v>
      </c>
      <c r="P64" s="223">
        <v>541</v>
      </c>
      <c r="Q64" s="223">
        <f>17+469</f>
        <v>486</v>
      </c>
      <c r="R64" s="48">
        <v>200</v>
      </c>
      <c r="S64" s="223">
        <v>18</v>
      </c>
      <c r="T64" s="223">
        <v>2</v>
      </c>
      <c r="U64" s="223">
        <v>3</v>
      </c>
      <c r="V64" s="223">
        <v>1</v>
      </c>
      <c r="W64" s="224">
        <f>SUM(O64:V64)</f>
        <v>1945</v>
      </c>
    </row>
    <row r="65" spans="7:23" ht="13.5" customHeight="1">
      <c r="G65" s="80" t="s">
        <v>366</v>
      </c>
      <c r="H65" s="430">
        <f>H64/$J$64</f>
        <v>0.18251928020565553</v>
      </c>
      <c r="I65" s="430">
        <f>I64/$J$64</f>
        <v>0.81748071979434445</v>
      </c>
      <c r="J65" s="431"/>
      <c r="K65" s="433">
        <f>K64/$N$64</f>
        <v>0.21491002570694087</v>
      </c>
      <c r="L65" s="430">
        <f>L64/$N$64</f>
        <v>0.56401028277634957</v>
      </c>
      <c r="M65" s="430">
        <f>M64/$N$64</f>
        <v>0.2210796915167095</v>
      </c>
      <c r="N65" s="430"/>
      <c r="O65" s="433">
        <f t="shared" ref="O65:V65" si="0">O64/1945</f>
        <v>0.35681233933161954</v>
      </c>
      <c r="P65" s="430">
        <f t="shared" si="0"/>
        <v>0.2781491002570694</v>
      </c>
      <c r="Q65" s="430">
        <f t="shared" si="0"/>
        <v>0.24987146529562981</v>
      </c>
      <c r="R65" s="430">
        <f t="shared" si="0"/>
        <v>0.10282776349614396</v>
      </c>
      <c r="S65" s="430">
        <f t="shared" si="0"/>
        <v>9.2544987146529565E-3</v>
      </c>
      <c r="T65" s="432">
        <f t="shared" si="0"/>
        <v>1.0282776349614395E-3</v>
      </c>
      <c r="U65" s="432">
        <f t="shared" si="0"/>
        <v>1.5424164524421595E-3</v>
      </c>
      <c r="V65" s="432">
        <f t="shared" si="0"/>
        <v>5.1413881748071976E-4</v>
      </c>
      <c r="W65" s="430"/>
    </row>
    <row r="66" spans="7:23" ht="13.5" customHeight="1">
      <c r="G66" s="435" t="s">
        <v>367</v>
      </c>
      <c r="H66" s="223">
        <v>499</v>
      </c>
      <c r="I66" s="48">
        <v>1673</v>
      </c>
      <c r="J66" s="220">
        <v>2172</v>
      </c>
      <c r="K66" s="221">
        <v>469</v>
      </c>
      <c r="L66" s="48">
        <v>1195</v>
      </c>
      <c r="M66" s="48">
        <v>508</v>
      </c>
      <c r="N66" s="222">
        <v>2172</v>
      </c>
      <c r="O66" s="223">
        <v>585</v>
      </c>
      <c r="P66" s="223">
        <v>773</v>
      </c>
      <c r="Q66" s="223">
        <v>340</v>
      </c>
      <c r="R66" s="48">
        <v>269</v>
      </c>
      <c r="S66" s="223">
        <v>189</v>
      </c>
      <c r="T66" s="223">
        <v>7</v>
      </c>
      <c r="U66" s="223">
        <v>9</v>
      </c>
      <c r="V66" s="223">
        <v>0</v>
      </c>
      <c r="W66" s="224">
        <v>2172</v>
      </c>
    </row>
    <row r="67" spans="7:23" ht="13.5" customHeight="1">
      <c r="G67" s="105" t="s">
        <v>368</v>
      </c>
      <c r="H67" s="226">
        <v>0.22974217311233885</v>
      </c>
      <c r="I67" s="226">
        <v>0.77025782688766109</v>
      </c>
      <c r="J67" s="227"/>
      <c r="K67" s="225">
        <v>0.21593001841620627</v>
      </c>
      <c r="L67" s="226">
        <v>0.55018416206261511</v>
      </c>
      <c r="M67" s="226">
        <v>0.23388581952117865</v>
      </c>
      <c r="N67" s="228"/>
      <c r="O67" s="226">
        <v>0.26933701657458564</v>
      </c>
      <c r="P67" s="226">
        <v>0.35589318600368325</v>
      </c>
      <c r="Q67" s="226">
        <v>0.15653775322283608</v>
      </c>
      <c r="R67" s="226">
        <v>0.12384898710865562</v>
      </c>
      <c r="S67" s="226">
        <v>8.7016574585635359E-2</v>
      </c>
      <c r="T67" s="229">
        <v>3.2228360957642726E-3</v>
      </c>
      <c r="U67" s="229">
        <v>4.1436464088397788E-3</v>
      </c>
      <c r="V67" s="229">
        <v>0</v>
      </c>
      <c r="W67" s="194"/>
    </row>
    <row r="68" spans="7:23" ht="13.5" customHeight="1">
      <c r="G68" s="402"/>
      <c r="H68" s="402"/>
      <c r="I68" s="402"/>
      <c r="J68" s="402"/>
      <c r="K68" s="402"/>
      <c r="L68" s="402"/>
      <c r="M68" s="402"/>
      <c r="N68" s="402"/>
      <c r="O68" s="55"/>
      <c r="P68" s="55"/>
      <c r="Q68" s="55"/>
      <c r="R68" s="55"/>
      <c r="S68" s="55"/>
    </row>
    <row r="69" spans="7:23" ht="13.5" customHeight="1">
      <c r="G69" s="687" t="s">
        <v>1113</v>
      </c>
      <c r="H69" s="688"/>
      <c r="I69" s="688"/>
      <c r="J69" s="688"/>
      <c r="K69" s="688"/>
      <c r="L69" s="688"/>
      <c r="M69" s="688"/>
      <c r="N69" s="688"/>
      <c r="O69" s="688"/>
      <c r="P69" s="688"/>
      <c r="Q69" s="688"/>
      <c r="R69" s="688"/>
      <c r="S69" s="688"/>
      <c r="T69" s="689"/>
      <c r="U69" s="689"/>
      <c r="V69" s="689"/>
      <c r="W69" s="689"/>
    </row>
    <row r="70" spans="7:23" ht="13.5" customHeight="1">
      <c r="G70" s="690"/>
      <c r="H70" s="1350" t="s">
        <v>360</v>
      </c>
      <c r="I70" s="1351"/>
      <c r="J70" s="1352"/>
      <c r="K70" s="1353" t="s">
        <v>361</v>
      </c>
      <c r="L70" s="1354"/>
      <c r="M70" s="1354"/>
      <c r="N70" s="1355"/>
      <c r="O70" s="1353" t="s">
        <v>332</v>
      </c>
      <c r="P70" s="1354"/>
      <c r="Q70" s="1354"/>
      <c r="R70" s="1354"/>
      <c r="S70" s="1354"/>
      <c r="T70" s="1354"/>
      <c r="U70" s="1354"/>
      <c r="V70" s="1354"/>
      <c r="W70" s="1354"/>
    </row>
    <row r="71" spans="7:23" ht="13.5" customHeight="1">
      <c r="G71" s="690"/>
      <c r="H71" s="691" t="s">
        <v>324</v>
      </c>
      <c r="I71" s="692" t="s">
        <v>325</v>
      </c>
      <c r="J71" s="693" t="s">
        <v>227</v>
      </c>
      <c r="K71" s="691" t="s">
        <v>354</v>
      </c>
      <c r="L71" s="692" t="s">
        <v>362</v>
      </c>
      <c r="M71" s="692" t="s">
        <v>363</v>
      </c>
      <c r="N71" s="693" t="s">
        <v>227</v>
      </c>
      <c r="O71" s="694" t="s">
        <v>343</v>
      </c>
      <c r="P71" s="694" t="s">
        <v>338</v>
      </c>
      <c r="Q71" s="694" t="s">
        <v>364</v>
      </c>
      <c r="R71" s="694" t="s">
        <v>335</v>
      </c>
      <c r="S71" s="694" t="s">
        <v>341</v>
      </c>
      <c r="T71" s="694" t="s">
        <v>342</v>
      </c>
      <c r="U71" s="694" t="s">
        <v>337</v>
      </c>
      <c r="V71" s="694" t="s">
        <v>336</v>
      </c>
      <c r="W71" s="694" t="s">
        <v>227</v>
      </c>
    </row>
    <row r="72" spans="7:23" ht="13.5" customHeight="1">
      <c r="G72" s="695" t="s">
        <v>937</v>
      </c>
      <c r="H72" s="696">
        <v>173</v>
      </c>
      <c r="I72" s="697">
        <v>1037</v>
      </c>
      <c r="J72" s="698">
        <v>1210</v>
      </c>
      <c r="K72" s="699">
        <v>176</v>
      </c>
      <c r="L72" s="697">
        <v>727</v>
      </c>
      <c r="M72" s="697">
        <v>307</v>
      </c>
      <c r="N72" s="700">
        <v>1210</v>
      </c>
      <c r="O72" s="701">
        <v>494</v>
      </c>
      <c r="P72" s="701">
        <v>241</v>
      </c>
      <c r="Q72" s="701">
        <v>354</v>
      </c>
      <c r="R72" s="697">
        <v>104</v>
      </c>
      <c r="S72" s="701">
        <v>13</v>
      </c>
      <c r="T72" s="701">
        <v>0</v>
      </c>
      <c r="U72" s="701">
        <v>3</v>
      </c>
      <c r="V72" s="701">
        <v>1</v>
      </c>
      <c r="W72" s="702">
        <v>1210</v>
      </c>
    </row>
    <row r="73" spans="7:23" ht="13.5" customHeight="1">
      <c r="G73" s="703" t="s">
        <v>938</v>
      </c>
      <c r="H73" s="754">
        <v>0.14297520661157026</v>
      </c>
      <c r="I73" s="705">
        <v>0.85702479338842974</v>
      </c>
      <c r="J73" s="706"/>
      <c r="K73" s="704">
        <v>0.14545454545454545</v>
      </c>
      <c r="L73" s="705">
        <v>0.60082644628099169</v>
      </c>
      <c r="M73" s="705">
        <v>0.25371900826446281</v>
      </c>
      <c r="N73" s="707"/>
      <c r="O73" s="708">
        <v>0.40826446280991735</v>
      </c>
      <c r="P73" s="708">
        <v>0.19917355371900827</v>
      </c>
      <c r="Q73" s="708">
        <v>0.29256198347107437</v>
      </c>
      <c r="R73" s="708">
        <v>8.5950413223140495E-2</v>
      </c>
      <c r="S73" s="708">
        <v>1.0743801652892562E-2</v>
      </c>
      <c r="T73" s="708">
        <v>0</v>
      </c>
      <c r="U73" s="708">
        <v>2.4793388429752068E-3</v>
      </c>
      <c r="V73" s="708">
        <v>8.2644628099173552E-4</v>
      </c>
      <c r="W73" s="705"/>
    </row>
    <row r="74" spans="7:23" ht="13.5" customHeight="1">
      <c r="G74" s="695" t="s">
        <v>939</v>
      </c>
      <c r="H74" s="696">
        <v>282</v>
      </c>
      <c r="I74" s="697">
        <v>1283</v>
      </c>
      <c r="J74" s="698">
        <v>1565</v>
      </c>
      <c r="K74" s="699">
        <v>266</v>
      </c>
      <c r="L74" s="697">
        <v>908</v>
      </c>
      <c r="M74" s="697">
        <v>391</v>
      </c>
      <c r="N74" s="700">
        <v>1565</v>
      </c>
      <c r="O74" s="701">
        <v>569</v>
      </c>
      <c r="P74" s="701">
        <v>384</v>
      </c>
      <c r="Q74" s="701">
        <v>343</v>
      </c>
      <c r="R74" s="697">
        <v>196</v>
      </c>
      <c r="S74" s="701">
        <v>63</v>
      </c>
      <c r="T74" s="701">
        <v>4</v>
      </c>
      <c r="U74" s="701">
        <v>6</v>
      </c>
      <c r="V74" s="701">
        <v>0</v>
      </c>
      <c r="W74" s="702">
        <v>1565</v>
      </c>
    </row>
    <row r="75" spans="7:23" ht="13.5" customHeight="1">
      <c r="G75" s="703" t="s">
        <v>940</v>
      </c>
      <c r="H75" s="704">
        <v>0.18019169329073481</v>
      </c>
      <c r="I75" s="705">
        <v>0.81980830670926519</v>
      </c>
      <c r="J75" s="706"/>
      <c r="K75" s="704">
        <v>0.16996805111821087</v>
      </c>
      <c r="L75" s="705">
        <v>0.58019169329073483</v>
      </c>
      <c r="M75" s="705">
        <v>0.2498402555910543</v>
      </c>
      <c r="N75" s="707"/>
      <c r="O75" s="708">
        <v>0.3635782747603834</v>
      </c>
      <c r="P75" s="708">
        <v>0.24536741214057509</v>
      </c>
      <c r="Q75" s="708">
        <v>0.21916932907348244</v>
      </c>
      <c r="R75" s="708">
        <v>0.12523961661341854</v>
      </c>
      <c r="S75" s="708">
        <v>4.0255591054313096E-2</v>
      </c>
      <c r="T75" s="708">
        <v>2.5559105431309905E-3</v>
      </c>
      <c r="U75" s="708">
        <v>3.8338658146964857E-3</v>
      </c>
      <c r="V75" s="708">
        <v>0</v>
      </c>
      <c r="W75" s="709"/>
    </row>
    <row r="77" spans="7:23" ht="13.5" customHeight="1">
      <c r="G77" s="118" t="s">
        <v>1114</v>
      </c>
    </row>
    <row r="78" spans="7:23" ht="13.5" customHeight="1">
      <c r="G78" s="725" t="s">
        <v>952</v>
      </c>
      <c r="H78" s="725" t="s">
        <v>357</v>
      </c>
      <c r="I78" s="726"/>
      <c r="J78" s="727"/>
      <c r="K78" s="727"/>
      <c r="L78" s="727"/>
      <c r="M78" s="727"/>
      <c r="N78" s="727"/>
    </row>
    <row r="79" spans="7:23" ht="13.5" customHeight="1">
      <c r="G79" s="729" t="s">
        <v>944</v>
      </c>
      <c r="H79" s="1339" t="s">
        <v>349</v>
      </c>
      <c r="I79" s="728"/>
      <c r="J79" s="728"/>
      <c r="K79" s="1339" t="s">
        <v>953</v>
      </c>
      <c r="L79" s="728"/>
      <c r="M79" s="728"/>
      <c r="N79" s="728"/>
    </row>
    <row r="80" spans="7:23" ht="13.5" customHeight="1">
      <c r="G80" s="729" t="s">
        <v>943</v>
      </c>
      <c r="H80" s="1339"/>
      <c r="I80" s="728"/>
      <c r="J80" s="728"/>
      <c r="K80" s="1339"/>
      <c r="L80" s="728"/>
      <c r="M80" s="728"/>
      <c r="N80" s="728"/>
    </row>
    <row r="81" spans="7:14" ht="13.5" customHeight="1">
      <c r="G81" s="789" t="s">
        <v>954</v>
      </c>
      <c r="H81" s="790" t="s">
        <v>350</v>
      </c>
      <c r="I81" s="791"/>
      <c r="J81" s="538"/>
      <c r="K81" s="1340" t="s">
        <v>955</v>
      </c>
      <c r="L81" s="538"/>
      <c r="M81" s="538"/>
      <c r="N81" s="538"/>
    </row>
    <row r="82" spans="7:14" ht="13.5" customHeight="1">
      <c r="G82" s="789" t="s">
        <v>945</v>
      </c>
      <c r="H82" s="790"/>
      <c r="I82" s="791"/>
      <c r="J82" s="538"/>
      <c r="K82" s="1340"/>
      <c r="L82" s="538"/>
      <c r="M82" s="538"/>
      <c r="N82" s="538"/>
    </row>
    <row r="83" spans="7:14" ht="13.5" customHeight="1">
      <c r="G83" s="729" t="s">
        <v>946</v>
      </c>
      <c r="H83" s="729" t="s">
        <v>351</v>
      </c>
      <c r="I83" s="728"/>
      <c r="J83" s="728"/>
      <c r="K83" s="729" t="s">
        <v>956</v>
      </c>
      <c r="L83" s="728"/>
      <c r="M83" s="728"/>
      <c r="N83" s="728"/>
    </row>
    <row r="84" spans="7:14" ht="13.5" customHeight="1">
      <c r="G84" s="789" t="s">
        <v>352</v>
      </c>
      <c r="H84" s="789" t="s">
        <v>352</v>
      </c>
      <c r="I84" s="538"/>
      <c r="J84" s="538"/>
      <c r="K84" s="789" t="s">
        <v>957</v>
      </c>
      <c r="L84" s="538"/>
      <c r="M84" s="538"/>
      <c r="N84" s="538"/>
    </row>
    <row r="85" spans="7:14" ht="13.5" customHeight="1">
      <c r="G85" s="729" t="s">
        <v>947</v>
      </c>
      <c r="H85" s="1339" t="s">
        <v>353</v>
      </c>
      <c r="I85" s="728"/>
      <c r="J85" s="728"/>
      <c r="K85" s="1339" t="s">
        <v>958</v>
      </c>
      <c r="L85" s="728"/>
      <c r="M85" s="728"/>
      <c r="N85" s="728"/>
    </row>
    <row r="86" spans="7:14" ht="13.5" customHeight="1">
      <c r="G86" s="729" t="s">
        <v>948</v>
      </c>
      <c r="H86" s="1339"/>
      <c r="I86" s="728"/>
      <c r="J86" s="728"/>
      <c r="K86" s="1339"/>
      <c r="L86" s="728"/>
      <c r="M86" s="728"/>
      <c r="N86" s="728"/>
    </row>
    <row r="87" spans="7:14" ht="13.5" customHeight="1">
      <c r="G87" s="729" t="s">
        <v>949</v>
      </c>
      <c r="H87" s="1339"/>
      <c r="I87" s="728"/>
      <c r="J87" s="728"/>
      <c r="K87" s="1339"/>
      <c r="L87" s="728"/>
      <c r="M87" s="728"/>
      <c r="N87" s="728"/>
    </row>
    <row r="88" spans="7:14" ht="13.5" customHeight="1">
      <c r="G88" s="729" t="s">
        <v>950</v>
      </c>
      <c r="H88" s="1339"/>
      <c r="I88" s="728"/>
      <c r="J88" s="728"/>
      <c r="K88" s="1339"/>
      <c r="L88" s="728"/>
      <c r="M88" s="728"/>
      <c r="N88" s="728"/>
    </row>
    <row r="89" spans="7:14" ht="13.5" customHeight="1">
      <c r="G89" s="729" t="s">
        <v>959</v>
      </c>
      <c r="H89" s="1339"/>
      <c r="I89" s="728"/>
      <c r="J89" s="728"/>
      <c r="K89" s="1339"/>
      <c r="L89" s="728"/>
      <c r="M89" s="728"/>
      <c r="N89" s="728"/>
    </row>
    <row r="90" spans="7:14" ht="13.5" customHeight="1">
      <c r="G90" s="1041" t="s">
        <v>951</v>
      </c>
      <c r="H90" s="1341"/>
      <c r="I90" s="105"/>
      <c r="J90" s="105"/>
      <c r="K90" s="1341"/>
      <c r="L90" s="105"/>
      <c r="M90" s="105"/>
      <c r="N90" s="105"/>
    </row>
  </sheetData>
  <sheetProtection algorithmName="SHA-512" hashValue="ZjdcpIWgb+F+ydT+oDXZl8E3E0spd/bIDOvbJbB0TAsSX5Wb81WDQ3sJt1c5WEaEPZMlERPAjQ4Bx+SKGrVtYQ==" saltValue="Q4RojUUG3JijUR6PqbtuXA==" spinCount="100000" sheet="1" objects="1" scenarios="1"/>
  <mergeCells count="27">
    <mergeCell ref="H62:J62"/>
    <mergeCell ref="T51:V51"/>
    <mergeCell ref="H51:J51"/>
    <mergeCell ref="H70:J70"/>
    <mergeCell ref="K70:N70"/>
    <mergeCell ref="O70:W70"/>
    <mergeCell ref="O62:W62"/>
    <mergeCell ref="K51:M51"/>
    <mergeCell ref="N51:P51"/>
    <mergeCell ref="Q51:S51"/>
    <mergeCell ref="K62:N62"/>
    <mergeCell ref="H41:K41"/>
    <mergeCell ref="L41:O41"/>
    <mergeCell ref="P41:S41"/>
    <mergeCell ref="T41:W41"/>
    <mergeCell ref="G9:AA10"/>
    <mergeCell ref="X41:AA41"/>
    <mergeCell ref="H31:J31"/>
    <mergeCell ref="K31:M31"/>
    <mergeCell ref="N31:P31"/>
    <mergeCell ref="Q31:S31"/>
    <mergeCell ref="T31:V31"/>
    <mergeCell ref="H79:H80"/>
    <mergeCell ref="K79:K80"/>
    <mergeCell ref="K81:K82"/>
    <mergeCell ref="H85:H90"/>
    <mergeCell ref="K85:K90"/>
  </mergeCells>
  <phoneticPr fontId="37" type="noConversion"/>
  <hyperlinks>
    <hyperlink ref="G38" location="Diversity!G69" display="1 Refer to Table 8 'MinRes employee category mapping' for a definition of each category in relation to Workplace Gender Equality Agency definitions. " xr:uid="{4B189BA8-8FBE-437B-9C98-83567BC89312}"/>
    <hyperlink ref="G48" location="Diversity!G69" display="1 Refer to Table 8 'MinRes employee category mapping' for a definition of each category in relation to Workplace Gender Equality Agency definitions. " xr:uid="{00C8DBD2-B62E-4F42-BA7F-E19443EB8B76}"/>
    <hyperlink ref="G58" location="Diversity!G69" display="1 Refer to Table 8 'MinRes employee category mapping' for a definition of each category in relation to Workplace Gender Equality Agency definitions. " xr:uid="{7E2D2819-0BD0-44E0-BAAE-341368635188}"/>
  </hyperlinks>
  <pageMargins left="0.70866141732283472" right="0.70866141732283472" top="0.74803149606299213" bottom="0.74803149606299213" header="0.31496062992125984" footer="0.31496062992125984"/>
  <pageSetup scale="23"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738D-EF8B-4DFC-9AC8-081A2F89B187}">
  <sheetPr>
    <tabColor theme="9" tint="0.79998168889431442"/>
    <pageSetUpPr fitToPage="1"/>
  </sheetPr>
  <dimension ref="A5:Q63"/>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76.08203125" style="3" customWidth="1"/>
    <col min="8" max="10" width="15.5" style="3" customWidth="1"/>
    <col min="11" max="11" width="12.58203125" style="3" customWidth="1"/>
    <col min="12" max="12" width="11.58203125" style="3" customWidth="1"/>
    <col min="13" max="13" width="12.5" style="3" customWidth="1"/>
    <col min="14" max="16384" width="8.58203125" style="3"/>
  </cols>
  <sheetData>
    <row r="5" spans="1:17" customFormat="1">
      <c r="B5" s="80"/>
      <c r="C5" s="80"/>
      <c r="D5" s="80"/>
      <c r="E5" s="80"/>
      <c r="G5" s="80"/>
      <c r="H5" s="80"/>
      <c r="I5" s="80"/>
      <c r="J5" s="80"/>
      <c r="K5" s="80"/>
      <c r="L5" s="538"/>
      <c r="M5" s="538"/>
      <c r="N5" s="538"/>
      <c r="O5" s="538"/>
      <c r="P5" s="538"/>
      <c r="Q5" s="538"/>
    </row>
    <row r="6" spans="1:17" customFormat="1" ht="20">
      <c r="B6" s="257" t="s">
        <v>4</v>
      </c>
      <c r="C6" s="80"/>
      <c r="D6" s="80"/>
      <c r="E6" s="80"/>
      <c r="G6" s="257" t="s">
        <v>386</v>
      </c>
      <c r="H6" s="80"/>
      <c r="I6" s="80"/>
      <c r="J6" s="80"/>
      <c r="K6" s="80"/>
      <c r="L6" s="538"/>
      <c r="M6" s="538"/>
      <c r="N6" s="538"/>
      <c r="O6" s="538"/>
      <c r="P6" s="538"/>
      <c r="Q6" s="538"/>
    </row>
    <row r="7" spans="1:17" customFormat="1" ht="14.5" thickBot="1">
      <c r="B7" s="258"/>
      <c r="C7" s="258"/>
      <c r="D7" s="258"/>
      <c r="E7" s="258"/>
      <c r="G7" s="258"/>
      <c r="H7" s="258"/>
      <c r="I7" s="258"/>
      <c r="J7" s="258"/>
      <c r="K7" s="258"/>
      <c r="L7" s="538"/>
      <c r="M7" s="538"/>
      <c r="N7" s="538"/>
      <c r="O7" s="538"/>
      <c r="P7" s="538"/>
      <c r="Q7" s="538"/>
    </row>
    <row r="8" spans="1:17" ht="14.15" customHeight="1" thickTop="1">
      <c r="A8" s="60"/>
      <c r="B8" s="60"/>
      <c r="C8" s="60"/>
      <c r="D8" s="60"/>
      <c r="E8" s="60"/>
      <c r="F8" s="60"/>
      <c r="G8" s="1359" t="s">
        <v>1349</v>
      </c>
      <c r="H8" s="1359"/>
      <c r="I8" s="1359"/>
      <c r="J8" s="1359"/>
      <c r="K8" s="1359"/>
      <c r="L8" s="1045"/>
      <c r="M8" s="1045"/>
      <c r="N8" s="1045"/>
      <c r="O8" s="1045"/>
      <c r="P8" s="1045"/>
      <c r="Q8" s="1045"/>
    </row>
    <row r="9" spans="1:17">
      <c r="A9" s="60"/>
      <c r="B9" s="60"/>
      <c r="C9" s="60"/>
      <c r="D9" s="60"/>
      <c r="E9" s="60"/>
      <c r="F9" s="60"/>
      <c r="G9" s="1359"/>
      <c r="H9" s="1359"/>
      <c r="I9" s="1359"/>
      <c r="J9" s="1359"/>
      <c r="K9" s="1359"/>
      <c r="L9" s="1045"/>
      <c r="M9" s="1045"/>
      <c r="N9" s="1045"/>
      <c r="O9" s="1045"/>
      <c r="P9" s="1045"/>
      <c r="Q9" s="1045"/>
    </row>
    <row r="10" spans="1:17">
      <c r="A10" s="60"/>
      <c r="B10" s="60"/>
      <c r="C10" s="60"/>
      <c r="D10" s="60"/>
      <c r="E10" s="60"/>
      <c r="F10" s="60"/>
      <c r="G10" s="1359"/>
      <c r="H10" s="1359"/>
      <c r="I10" s="1359"/>
      <c r="J10" s="1359"/>
      <c r="K10" s="1359"/>
      <c r="L10" s="1045"/>
      <c r="M10" s="1045"/>
      <c r="N10" s="1045"/>
      <c r="O10" s="1045"/>
      <c r="P10" s="1045"/>
      <c r="Q10" s="1045"/>
    </row>
    <row r="11" spans="1:17">
      <c r="A11" s="60"/>
      <c r="B11" s="60"/>
      <c r="C11" s="60"/>
      <c r="D11" s="60"/>
      <c r="E11" s="60"/>
      <c r="F11" s="60"/>
      <c r="G11" s="1359"/>
      <c r="H11" s="1359"/>
      <c r="I11" s="1359"/>
      <c r="J11" s="1359"/>
      <c r="K11" s="1359"/>
      <c r="L11" s="1045"/>
      <c r="M11" s="1045"/>
      <c r="N11" s="1045"/>
      <c r="O11" s="1045"/>
      <c r="P11" s="1045"/>
      <c r="Q11" s="1045"/>
    </row>
    <row r="12" spans="1:17">
      <c r="A12" s="60"/>
      <c r="B12" s="60"/>
      <c r="C12" s="60"/>
      <c r="D12" s="60"/>
      <c r="E12" s="60"/>
      <c r="F12" s="60"/>
      <c r="G12" s="1359"/>
      <c r="H12" s="1359"/>
      <c r="I12" s="1359"/>
      <c r="J12" s="1359"/>
      <c r="K12" s="1359"/>
      <c r="L12" s="1045"/>
      <c r="M12" s="1045"/>
      <c r="N12" s="1045"/>
      <c r="O12" s="1045"/>
      <c r="P12" s="1045"/>
      <c r="Q12" s="1045"/>
    </row>
    <row r="13" spans="1:17">
      <c r="A13" s="60"/>
      <c r="B13" s="60"/>
      <c r="C13" s="60"/>
      <c r="D13" s="60"/>
      <c r="E13" s="60"/>
      <c r="F13" s="60"/>
      <c r="G13" s="1359"/>
      <c r="H13" s="1359"/>
      <c r="I13" s="1359"/>
      <c r="J13" s="1359"/>
      <c r="K13" s="1359"/>
      <c r="L13" s="954"/>
      <c r="M13" s="954"/>
      <c r="N13" s="954"/>
      <c r="O13" s="954"/>
      <c r="P13" s="954"/>
      <c r="Q13" s="954"/>
    </row>
    <row r="14" spans="1:17">
      <c r="A14" s="60"/>
      <c r="B14" s="60"/>
      <c r="C14" s="60"/>
      <c r="D14" s="60"/>
      <c r="E14" s="60"/>
      <c r="F14" s="60"/>
      <c r="G14" s="1045"/>
      <c r="H14" s="1045"/>
      <c r="I14" s="1045"/>
      <c r="J14" s="1045"/>
      <c r="K14" s="1045"/>
      <c r="L14" s="954"/>
      <c r="M14" s="954"/>
      <c r="N14" s="954"/>
      <c r="O14" s="954"/>
      <c r="P14" s="954"/>
      <c r="Q14" s="954"/>
    </row>
    <row r="15" spans="1:17">
      <c r="A15" s="60"/>
      <c r="B15" s="60"/>
      <c r="C15" s="60"/>
      <c r="D15" s="60"/>
      <c r="E15" s="60"/>
      <c r="F15" s="60"/>
      <c r="G15" s="779" t="s">
        <v>1043</v>
      </c>
      <c r="H15" s="764"/>
      <c r="I15" s="764"/>
      <c r="J15" s="764"/>
      <c r="K15" s="764"/>
      <c r="L15" s="764"/>
      <c r="M15" s="764"/>
      <c r="N15" s="764"/>
      <c r="O15" s="764"/>
      <c r="P15" s="764"/>
      <c r="Q15" s="764"/>
    </row>
    <row r="16" spans="1:17">
      <c r="A16" s="60"/>
      <c r="B16" s="60"/>
      <c r="C16" s="60"/>
      <c r="D16" s="60"/>
      <c r="E16" s="60"/>
      <c r="F16" s="60"/>
      <c r="G16" s="795" t="s">
        <v>1115</v>
      </c>
      <c r="H16" s="528"/>
      <c r="I16" s="528"/>
      <c r="J16" s="528"/>
      <c r="K16" s="528"/>
      <c r="L16" s="528"/>
      <c r="M16" s="528"/>
      <c r="N16" s="528"/>
      <c r="O16" s="528"/>
      <c r="P16" s="528"/>
      <c r="Q16" s="528"/>
    </row>
    <row r="17" spans="6:13">
      <c r="G17" s="67"/>
      <c r="H17" s="536" t="s">
        <v>243</v>
      </c>
      <c r="I17" s="536" t="s">
        <v>211</v>
      </c>
    </row>
    <row r="18" spans="6:13">
      <c r="G18" s="796" t="s">
        <v>326</v>
      </c>
      <c r="H18" s="568">
        <v>219</v>
      </c>
      <c r="I18" s="569">
        <v>318</v>
      </c>
    </row>
    <row r="20" spans="6:13">
      <c r="G20" s="118" t="s">
        <v>1116</v>
      </c>
    </row>
    <row r="21" spans="6:13">
      <c r="G21" s="67"/>
      <c r="H21" s="417" t="s">
        <v>243</v>
      </c>
      <c r="I21" s="417" t="s">
        <v>211</v>
      </c>
      <c r="J21" s="503" t="s">
        <v>242</v>
      </c>
      <c r="K21" s="503" t="s">
        <v>243</v>
      </c>
      <c r="L21" s="503" t="s">
        <v>211</v>
      </c>
    </row>
    <row r="22" spans="6:13">
      <c r="G22" s="540" t="s">
        <v>814</v>
      </c>
      <c r="H22" s="574">
        <v>46009</v>
      </c>
      <c r="I22" s="574">
        <v>64238</v>
      </c>
      <c r="J22" s="520"/>
      <c r="K22" s="520"/>
      <c r="L22" s="520"/>
    </row>
    <row r="23" spans="6:13">
      <c r="G23" s="541" t="s">
        <v>816</v>
      </c>
      <c r="H23" s="575">
        <v>29816</v>
      </c>
      <c r="I23" s="575">
        <v>41251</v>
      </c>
      <c r="J23" s="520"/>
      <c r="K23" s="520"/>
      <c r="L23" s="520"/>
    </row>
    <row r="24" spans="6:13">
      <c r="G24" s="1092" t="s">
        <v>227</v>
      </c>
      <c r="H24" s="1093">
        <f>SUM(H22:H23)</f>
        <v>75825</v>
      </c>
      <c r="I24" s="1093">
        <f>SUM(I22:I23)</f>
        <v>105489</v>
      </c>
      <c r="J24" s="411"/>
      <c r="K24" s="411"/>
      <c r="L24" s="411"/>
    </row>
    <row r="25" spans="6:13" s="60" customFormat="1">
      <c r="F25" s="565">
        <v>1</v>
      </c>
      <c r="G25" s="554" t="s">
        <v>815</v>
      </c>
      <c r="H25" s="553"/>
      <c r="I25" s="553"/>
      <c r="J25" s="552"/>
      <c r="K25" s="552"/>
      <c r="L25" s="552"/>
    </row>
    <row r="26" spans="6:13">
      <c r="M26" s="538"/>
    </row>
    <row r="27" spans="6:13">
      <c r="G27" s="118" t="s">
        <v>1117</v>
      </c>
      <c r="M27" s="538"/>
    </row>
    <row r="28" spans="6:13">
      <c r="G28" s="140"/>
      <c r="H28" s="577" t="s">
        <v>243</v>
      </c>
      <c r="I28" s="577" t="s">
        <v>211</v>
      </c>
    </row>
    <row r="29" spans="6:13" ht="16.5">
      <c r="G29" s="560" t="s">
        <v>817</v>
      </c>
      <c r="H29" s="561">
        <v>4.8600000000000003</v>
      </c>
      <c r="I29" s="561">
        <v>5.82</v>
      </c>
    </row>
    <row r="30" spans="6:13">
      <c r="G30" s="558" t="s">
        <v>812</v>
      </c>
      <c r="H30" s="559">
        <v>5.68</v>
      </c>
      <c r="I30" s="567">
        <v>7.2</v>
      </c>
    </row>
    <row r="31" spans="6:13" s="555" customFormat="1">
      <c r="F31" s="564">
        <v>1</v>
      </c>
      <c r="G31" s="563" t="s">
        <v>815</v>
      </c>
      <c r="H31" s="562"/>
      <c r="I31" s="562"/>
    </row>
    <row r="32" spans="6:13" s="555" customFormat="1">
      <c r="F32" s="564"/>
      <c r="G32" s="563"/>
      <c r="H32" s="562"/>
      <c r="I32" s="562"/>
    </row>
    <row r="33" spans="6:14" s="555" customFormat="1">
      <c r="F33" s="564"/>
      <c r="G33" s="794" t="s">
        <v>1118</v>
      </c>
      <c r="H33" s="562"/>
      <c r="I33" s="562"/>
    </row>
    <row r="34" spans="6:14" s="555" customFormat="1">
      <c r="F34" s="564"/>
      <c r="G34" s="1338"/>
      <c r="H34" s="1362" t="s">
        <v>243</v>
      </c>
      <c r="I34" s="1362"/>
      <c r="J34" s="1362" t="s">
        <v>211</v>
      </c>
      <c r="K34" s="1362"/>
    </row>
    <row r="35" spans="6:14" s="555" customFormat="1">
      <c r="F35" s="564"/>
      <c r="G35" s="1338"/>
      <c r="H35" s="417" t="s">
        <v>324</v>
      </c>
      <c r="I35" s="417" t="s">
        <v>325</v>
      </c>
      <c r="J35" s="417" t="s">
        <v>324</v>
      </c>
      <c r="K35" s="417" t="s">
        <v>325</v>
      </c>
    </row>
    <row r="36" spans="6:14" s="555" customFormat="1">
      <c r="F36" s="564"/>
      <c r="G36" s="411" t="s">
        <v>327</v>
      </c>
      <c r="H36" s="45">
        <v>2.7</v>
      </c>
      <c r="I36" s="45">
        <v>4</v>
      </c>
      <c r="J36" s="45">
        <v>4.34</v>
      </c>
      <c r="K36" s="45">
        <v>2.8</v>
      </c>
    </row>
    <row r="37" spans="6:14" s="555" customFormat="1">
      <c r="F37" s="564"/>
      <c r="G37" s="404" t="s">
        <v>328</v>
      </c>
      <c r="H37" s="65">
        <v>7.53</v>
      </c>
      <c r="I37" s="65">
        <v>12.54</v>
      </c>
      <c r="J37" s="65">
        <v>9.27</v>
      </c>
      <c r="K37" s="65">
        <v>13.59</v>
      </c>
    </row>
    <row r="38" spans="6:14" s="555" customFormat="1">
      <c r="F38" s="564"/>
      <c r="G38" s="411" t="s">
        <v>329</v>
      </c>
      <c r="H38" s="45">
        <v>2.5</v>
      </c>
      <c r="I38" s="45">
        <v>3</v>
      </c>
      <c r="J38" s="45">
        <v>7.63</v>
      </c>
      <c r="K38" s="45">
        <v>20.440000000000001</v>
      </c>
    </row>
    <row r="39" spans="6:14" s="555" customFormat="1">
      <c r="F39" s="564"/>
      <c r="G39" s="404" t="s">
        <v>330</v>
      </c>
      <c r="H39" s="66">
        <v>7.79</v>
      </c>
      <c r="I39" s="66">
        <v>7.51</v>
      </c>
      <c r="J39" s="66">
        <v>12.97</v>
      </c>
      <c r="K39" s="66">
        <v>8.19</v>
      </c>
    </row>
    <row r="40" spans="6:14">
      <c r="G40" s="165" t="s">
        <v>331</v>
      </c>
      <c r="H40" s="193">
        <v>5.63</v>
      </c>
      <c r="I40" s="193">
        <v>8.1199999999999992</v>
      </c>
      <c r="J40" s="193">
        <v>7.72</v>
      </c>
      <c r="K40" s="193">
        <v>12.04</v>
      </c>
    </row>
    <row r="41" spans="6:14">
      <c r="G41" s="578"/>
      <c r="H41" s="535"/>
      <c r="I41" s="535"/>
      <c r="J41" s="535"/>
      <c r="K41" s="535"/>
    </row>
    <row r="42" spans="6:14" ht="16.5">
      <c r="G42" s="118" t="s">
        <v>1119</v>
      </c>
      <c r="L42" s="538"/>
      <c r="M42" s="538"/>
      <c r="N42" s="538"/>
    </row>
    <row r="43" spans="6:14">
      <c r="G43" s="537"/>
      <c r="H43" s="536" t="s">
        <v>243</v>
      </c>
      <c r="I43" s="536" t="s">
        <v>211</v>
      </c>
      <c r="L43" s="538"/>
      <c r="M43" s="538"/>
      <c r="N43" s="538"/>
    </row>
    <row r="44" spans="6:14" ht="16.5">
      <c r="G44" s="540" t="s">
        <v>818</v>
      </c>
      <c r="H44" s="574">
        <v>2308</v>
      </c>
      <c r="I44" s="574">
        <v>4823</v>
      </c>
      <c r="L44" s="538"/>
      <c r="M44" s="538"/>
      <c r="N44" s="538"/>
    </row>
    <row r="45" spans="6:14">
      <c r="G45" s="541" t="s">
        <v>816</v>
      </c>
      <c r="H45" s="575">
        <v>16</v>
      </c>
      <c r="I45" s="575">
        <v>28</v>
      </c>
      <c r="L45" s="538"/>
      <c r="M45" s="538"/>
      <c r="N45" s="538"/>
    </row>
    <row r="46" spans="6:14">
      <c r="G46" s="1092" t="s">
        <v>227</v>
      </c>
      <c r="H46" s="1093">
        <f>SUM(H44:H45)</f>
        <v>2324</v>
      </c>
      <c r="I46" s="1093">
        <f>SUM(I44:I45)</f>
        <v>4851</v>
      </c>
      <c r="L46" s="538"/>
      <c r="M46" s="538"/>
      <c r="N46" s="538"/>
    </row>
    <row r="47" spans="6:14">
      <c r="F47" s="572">
        <v>1</v>
      </c>
      <c r="G47" s="573" t="s">
        <v>815</v>
      </c>
      <c r="H47" s="571"/>
      <c r="I47" s="571"/>
      <c r="L47" s="538"/>
      <c r="M47" s="538"/>
      <c r="N47" s="538"/>
    </row>
    <row r="48" spans="6:14">
      <c r="G48" s="570"/>
      <c r="H48" s="571"/>
      <c r="I48" s="571"/>
      <c r="L48" s="538"/>
      <c r="M48" s="538"/>
      <c r="N48" s="538"/>
    </row>
    <row r="49" spans="3:16">
      <c r="G49" s="793" t="s">
        <v>1120</v>
      </c>
      <c r="H49" s="571"/>
      <c r="I49" s="571"/>
      <c r="L49" s="538"/>
      <c r="M49" s="538"/>
      <c r="N49" s="538"/>
    </row>
    <row r="50" spans="3:16">
      <c r="G50" s="1338"/>
      <c r="H50" s="1362" t="s">
        <v>243</v>
      </c>
      <c r="I50" s="1362"/>
      <c r="J50" s="1362" t="s">
        <v>211</v>
      </c>
      <c r="K50" s="1362"/>
      <c r="L50" s="543"/>
      <c r="M50" s="543"/>
      <c r="N50" s="538"/>
    </row>
    <row r="51" spans="3:16">
      <c r="G51" s="1338"/>
      <c r="H51" s="417" t="s">
        <v>387</v>
      </c>
      <c r="I51" s="417" t="s">
        <v>325</v>
      </c>
      <c r="J51" s="536" t="s">
        <v>387</v>
      </c>
      <c r="K51" s="536" t="s">
        <v>325</v>
      </c>
      <c r="L51" s="538"/>
      <c r="M51" s="539"/>
      <c r="N51" s="538"/>
    </row>
    <row r="52" spans="3:16">
      <c r="G52" s="542" t="s">
        <v>328</v>
      </c>
      <c r="H52" s="535">
        <v>0.62</v>
      </c>
      <c r="I52" s="535">
        <v>0.6</v>
      </c>
      <c r="J52" s="548">
        <v>0.98</v>
      </c>
      <c r="K52" s="548">
        <v>0.98</v>
      </c>
      <c r="L52" s="538"/>
      <c r="M52" s="556"/>
      <c r="N52" s="538"/>
    </row>
    <row r="53" spans="3:16">
      <c r="G53" s="540" t="s">
        <v>329</v>
      </c>
      <c r="H53" s="65">
        <v>0</v>
      </c>
      <c r="I53" s="66">
        <v>0</v>
      </c>
      <c r="J53" s="546">
        <v>0</v>
      </c>
      <c r="K53" s="547">
        <v>0.22</v>
      </c>
      <c r="L53" s="538"/>
      <c r="M53" s="557"/>
      <c r="N53" s="538"/>
    </row>
    <row r="54" spans="3:16">
      <c r="G54" s="542" t="s">
        <v>330</v>
      </c>
      <c r="H54" s="535">
        <v>1.03</v>
      </c>
      <c r="I54" s="535">
        <v>0.27</v>
      </c>
      <c r="J54" s="548">
        <v>0.39</v>
      </c>
      <c r="K54" s="548">
        <v>0.83</v>
      </c>
      <c r="L54" s="538"/>
      <c r="M54" s="551"/>
      <c r="N54" s="538"/>
    </row>
    <row r="55" spans="3:16">
      <c r="G55" s="544" t="s">
        <v>331</v>
      </c>
      <c r="H55" s="549">
        <v>0.49</v>
      </c>
      <c r="I55" s="549">
        <v>0.35</v>
      </c>
      <c r="J55" s="550">
        <v>0</v>
      </c>
      <c r="K55" s="550">
        <v>0</v>
      </c>
      <c r="L55" s="538"/>
      <c r="M55" s="551"/>
      <c r="N55" s="538"/>
    </row>
    <row r="56" spans="3:16" ht="71.400000000000006" customHeight="1">
      <c r="F56" s="566">
        <v>3</v>
      </c>
      <c r="G56" s="1360" t="s">
        <v>1294</v>
      </c>
      <c r="H56" s="1361"/>
      <c r="I56" s="1361"/>
      <c r="J56" s="1361"/>
      <c r="K56" s="1361"/>
      <c r="N56" s="504"/>
      <c r="O56" s="508"/>
      <c r="P56" s="507"/>
    </row>
    <row r="57" spans="3:16" ht="14.5">
      <c r="N57" s="504"/>
      <c r="O57" s="508"/>
      <c r="P57" s="507"/>
    </row>
    <row r="58" spans="3:16" ht="14.5">
      <c r="N58" s="504"/>
      <c r="O58" s="508"/>
      <c r="P58" s="507"/>
    </row>
    <row r="59" spans="3:16" ht="14.5">
      <c r="G59" s="506"/>
      <c r="H59" s="507"/>
      <c r="I59" s="507"/>
      <c r="J59" s="504"/>
      <c r="K59" s="508"/>
      <c r="L59" s="507"/>
      <c r="M59" s="507"/>
      <c r="N59" s="504"/>
      <c r="O59" s="508"/>
      <c r="P59" s="507"/>
    </row>
    <row r="60" spans="3:16" ht="14.5">
      <c r="G60" s="555"/>
      <c r="H60" s="507"/>
      <c r="I60" s="507"/>
      <c r="J60" s="504"/>
      <c r="K60" s="508"/>
      <c r="L60" s="507"/>
      <c r="M60" s="507"/>
      <c r="N60" s="504"/>
      <c r="O60" s="508"/>
      <c r="P60" s="507"/>
    </row>
    <row r="61" spans="3:16" ht="14.5">
      <c r="G61" s="506"/>
      <c r="H61" s="507"/>
      <c r="I61" s="507"/>
      <c r="J61" s="507"/>
      <c r="K61" s="508"/>
      <c r="L61" s="507"/>
      <c r="M61" s="507"/>
      <c r="N61" s="507"/>
      <c r="O61" s="508"/>
      <c r="P61" s="507"/>
    </row>
    <row r="62" spans="3:16" ht="14.5">
      <c r="G62" s="506"/>
      <c r="H62" s="504"/>
      <c r="I62" s="507"/>
      <c r="J62" s="504"/>
      <c r="K62" s="508"/>
      <c r="L62" s="504"/>
      <c r="M62" s="507"/>
      <c r="N62" s="504"/>
      <c r="O62" s="508"/>
      <c r="P62" s="507"/>
    </row>
    <row r="63" spans="3:16" ht="14.5">
      <c r="C63" s="60"/>
      <c r="G63" s="505"/>
      <c r="H63" s="508"/>
      <c r="I63" s="508"/>
      <c r="J63" s="508"/>
      <c r="K63" s="508"/>
      <c r="L63" s="508"/>
      <c r="M63" s="508"/>
      <c r="N63" s="508"/>
      <c r="O63" s="508"/>
      <c r="P63" s="508"/>
    </row>
  </sheetData>
  <sheetProtection algorithmName="SHA-512" hashValue="WOqjbt/zydKwbDBrLwPo1a9SFBFKQGdiqP1guXcxwc7YxtEqMM5nqw/G4hNEWZ/5LW+QQEoJdFSSiRF4MLl+zQ==" saltValue="EERcETTHO0jOEqxlkPNaWg==" spinCount="100000" sheet="1" objects="1" scenarios="1"/>
  <mergeCells count="8">
    <mergeCell ref="G8:K13"/>
    <mergeCell ref="G56:K56"/>
    <mergeCell ref="G50:G51"/>
    <mergeCell ref="G34:G35"/>
    <mergeCell ref="H34:I34"/>
    <mergeCell ref="J34:K34"/>
    <mergeCell ref="H50:I50"/>
    <mergeCell ref="J50:K50"/>
  </mergeCells>
  <pageMargins left="0.70866141732283472" right="0.70866141732283472" top="0.74803149606299213" bottom="0.74803149606299213" header="0.31496062992125984" footer="0.31496062992125984"/>
  <pageSetup scale="34"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88E1-C36C-4AB2-9369-16CBC0AB6514}">
  <sheetPr codeName="Sheet12">
    <tabColor theme="9" tint="0.79998168889431442"/>
    <pageSetUpPr fitToPage="1"/>
  </sheetPr>
  <dimension ref="B5:T84"/>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32" style="3" customWidth="1"/>
    <col min="8" max="8" width="32.58203125" style="3" customWidth="1"/>
    <col min="9" max="9" width="17.08203125" style="3" customWidth="1"/>
    <col min="10" max="10" width="15.08203125" style="3" customWidth="1"/>
    <col min="11" max="11" width="15.5" style="3" customWidth="1"/>
    <col min="12" max="12" width="14.08203125" style="3" customWidth="1"/>
    <col min="13" max="13" width="16.08203125" style="3" customWidth="1"/>
    <col min="14" max="14" width="15.58203125" style="3" customWidth="1"/>
    <col min="15" max="15" width="9.58203125" style="3" customWidth="1"/>
    <col min="16" max="16" width="14.08203125" style="3" customWidth="1"/>
    <col min="17" max="17" width="28.4140625" style="3" bestFit="1" customWidth="1"/>
    <col min="18" max="18" width="12.08203125" style="3" customWidth="1"/>
    <col min="19" max="19" width="11.08203125" style="3" customWidth="1"/>
    <col min="20" max="20" width="19.58203125" style="3" customWidth="1"/>
    <col min="21" max="16384" width="8.58203125" style="3"/>
  </cols>
  <sheetData>
    <row r="5" spans="2:17" customFormat="1">
      <c r="B5" s="80"/>
      <c r="C5" s="80"/>
      <c r="D5" s="80"/>
      <c r="E5" s="80"/>
      <c r="G5" s="80"/>
      <c r="H5" s="80"/>
      <c r="I5" s="80"/>
      <c r="J5" s="80"/>
      <c r="K5" s="80"/>
      <c r="L5" s="80"/>
      <c r="M5" s="80"/>
      <c r="N5" s="80"/>
      <c r="O5" s="538"/>
      <c r="P5" s="538"/>
      <c r="Q5" s="538"/>
    </row>
    <row r="6" spans="2:17" customFormat="1" ht="20">
      <c r="B6" s="257" t="s">
        <v>4</v>
      </c>
      <c r="C6" s="80"/>
      <c r="D6" s="80"/>
      <c r="E6" s="80"/>
      <c r="G6" s="257" t="s">
        <v>388</v>
      </c>
      <c r="H6" s="80"/>
      <c r="I6" s="80"/>
      <c r="J6" s="80"/>
      <c r="K6" s="80"/>
      <c r="L6" s="80"/>
      <c r="M6" s="80"/>
      <c r="N6" s="80"/>
      <c r="O6" s="538"/>
      <c r="P6" s="538"/>
      <c r="Q6" s="538"/>
    </row>
    <row r="7" spans="2:17" customFormat="1" ht="14.5" thickBot="1">
      <c r="B7" s="258"/>
      <c r="C7" s="258"/>
      <c r="D7" s="258"/>
      <c r="E7" s="258"/>
      <c r="G7" s="258"/>
      <c r="H7" s="258"/>
      <c r="I7" s="258"/>
      <c r="J7" s="258"/>
      <c r="K7" s="258"/>
      <c r="L7" s="258"/>
      <c r="M7" s="258"/>
      <c r="N7" s="258"/>
      <c r="O7" s="538"/>
      <c r="P7" s="538"/>
      <c r="Q7" s="538"/>
    </row>
    <row r="8" spans="2:17" ht="14.5" thickTop="1">
      <c r="G8" s="1046"/>
      <c r="H8" s="1046"/>
      <c r="I8" s="1046"/>
      <c r="J8" s="1046"/>
      <c r="K8" s="1046"/>
      <c r="L8" s="1046"/>
      <c r="M8" s="1046"/>
      <c r="N8" s="1046"/>
      <c r="O8" s="1046"/>
      <c r="P8" s="1046"/>
      <c r="Q8" s="1046"/>
    </row>
    <row r="9" spans="2:17">
      <c r="G9" s="1363" t="s">
        <v>1271</v>
      </c>
      <c r="H9" s="1363"/>
      <c r="I9" s="1363"/>
      <c r="J9" s="1363"/>
      <c r="K9" s="1363"/>
      <c r="L9" s="1363"/>
      <c r="M9" s="1363"/>
      <c r="N9" s="1363"/>
      <c r="O9" s="1046"/>
      <c r="P9" s="1046"/>
      <c r="Q9" s="1046"/>
    </row>
    <row r="10" spans="2:17">
      <c r="G10" s="1363"/>
      <c r="H10" s="1363"/>
      <c r="I10" s="1363"/>
      <c r="J10" s="1363"/>
      <c r="K10" s="1363"/>
      <c r="L10" s="1363"/>
      <c r="M10" s="1363"/>
      <c r="N10" s="1363"/>
      <c r="O10" s="1046"/>
      <c r="P10" s="1046"/>
      <c r="Q10" s="1046"/>
    </row>
    <row r="11" spans="2:17">
      <c r="G11" s="502"/>
    </row>
    <row r="12" spans="2:17">
      <c r="G12" s="1047" t="s">
        <v>1272</v>
      </c>
    </row>
    <row r="13" spans="2:17">
      <c r="G13" s="502"/>
    </row>
    <row r="14" spans="2:17">
      <c r="G14" s="399" t="s">
        <v>1350</v>
      </c>
    </row>
    <row r="15" spans="2:17">
      <c r="G15" s="399" t="s">
        <v>389</v>
      </c>
      <c r="L15" s="24"/>
    </row>
    <row r="16" spans="2:17" ht="8.9" customHeight="1">
      <c r="G16" s="34"/>
      <c r="L16" s="24"/>
    </row>
    <row r="17" spans="7:20">
      <c r="G17" s="62" t="s">
        <v>1121</v>
      </c>
    </row>
    <row r="18" spans="7:20" ht="16">
      <c r="G18" s="67" t="s">
        <v>390</v>
      </c>
      <c r="H18" s="67" t="s">
        <v>391</v>
      </c>
      <c r="I18" s="128" t="s">
        <v>278</v>
      </c>
      <c r="J18" s="128" t="s">
        <v>279</v>
      </c>
      <c r="K18" s="128" t="s">
        <v>280</v>
      </c>
      <c r="L18" s="128" t="s">
        <v>242</v>
      </c>
      <c r="M18" s="128" t="s">
        <v>243</v>
      </c>
      <c r="N18" s="128" t="s">
        <v>970</v>
      </c>
    </row>
    <row r="19" spans="7:20">
      <c r="G19" s="67" t="s">
        <v>1493</v>
      </c>
      <c r="H19" s="67"/>
      <c r="I19" s="1157"/>
      <c r="J19" s="1157"/>
      <c r="K19" s="1157"/>
      <c r="L19" s="1157"/>
      <c r="M19" s="1157"/>
      <c r="N19" s="67"/>
      <c r="O19" s="288"/>
      <c r="P19" s="289"/>
    </row>
    <row r="20" spans="7:20">
      <c r="G20" s="129"/>
      <c r="H20" s="129" t="s">
        <v>393</v>
      </c>
      <c r="I20" s="245">
        <f t="shared" ref="I20:L27" si="0">SUM(I29,I38,I56,I65,I74)</f>
        <v>909.18825634507391</v>
      </c>
      <c r="J20" s="245">
        <f t="shared" si="0"/>
        <v>1203.3521211367934</v>
      </c>
      <c r="K20" s="245">
        <f t="shared" si="0"/>
        <v>1072.5158216703198</v>
      </c>
      <c r="L20" s="245">
        <f t="shared" si="0"/>
        <v>1792.7468496161671</v>
      </c>
      <c r="M20" s="334">
        <f t="shared" ref="M20:M27" si="1">SUM(M29,M38,M47,M56,M65,M74)</f>
        <v>2341.7742329385055</v>
      </c>
      <c r="N20" s="336">
        <f t="shared" ref="N20:N27" si="2">SUM(N29,N38,N47,N56,N74)</f>
        <v>1988.7109749378621</v>
      </c>
      <c r="O20" s="288"/>
      <c r="P20" s="289"/>
    </row>
    <row r="21" spans="7:20">
      <c r="G21" s="130"/>
      <c r="H21" s="130" t="s">
        <v>394</v>
      </c>
      <c r="I21" s="246">
        <f t="shared" si="0"/>
        <v>0.26085609887585476</v>
      </c>
      <c r="J21" s="246">
        <f t="shared" si="0"/>
        <v>0.58370687906940599</v>
      </c>
      <c r="K21" s="246">
        <f t="shared" si="0"/>
        <v>0.73609247940011402</v>
      </c>
      <c r="L21" s="246">
        <f t="shared" si="0"/>
        <v>0.82270761034054474</v>
      </c>
      <c r="M21" s="335">
        <f t="shared" si="1"/>
        <v>0.91004471244433471</v>
      </c>
      <c r="N21" s="337">
        <f t="shared" si="2"/>
        <v>1.0985360829804267</v>
      </c>
      <c r="O21" s="288"/>
      <c r="P21" s="289"/>
    </row>
    <row r="22" spans="7:20">
      <c r="G22" s="129"/>
      <c r="H22" s="129" t="s">
        <v>395</v>
      </c>
      <c r="I22" s="245">
        <f t="shared" si="0"/>
        <v>2.2721558860927873E-3</v>
      </c>
      <c r="J22" s="245">
        <f t="shared" si="0"/>
        <v>3.0980836050622557E-3</v>
      </c>
      <c r="K22" s="245">
        <f t="shared" si="0"/>
        <v>3.2162631260403197E-3</v>
      </c>
      <c r="L22" s="245">
        <f t="shared" si="0"/>
        <v>5.7520102654449162E-3</v>
      </c>
      <c r="M22" s="334">
        <f t="shared" si="1"/>
        <v>5.3549564510995285E-3</v>
      </c>
      <c r="N22" s="336">
        <f t="shared" si="2"/>
        <v>6.0071162623168538E-3</v>
      </c>
      <c r="O22" s="291"/>
      <c r="P22" s="290"/>
    </row>
    <row r="23" spans="7:20">
      <c r="G23" s="130"/>
      <c r="H23" s="130" t="s">
        <v>396</v>
      </c>
      <c r="I23" s="246">
        <f t="shared" si="0"/>
        <v>1996.1817428139861</v>
      </c>
      <c r="J23" s="246">
        <f t="shared" si="0"/>
        <v>2169.9111183816331</v>
      </c>
      <c r="K23" s="246">
        <f t="shared" si="0"/>
        <v>1972.2944961137209</v>
      </c>
      <c r="L23" s="246">
        <f t="shared" si="0"/>
        <v>2759.9585029396121</v>
      </c>
      <c r="M23" s="335">
        <f t="shared" si="1"/>
        <v>3618.5301560220205</v>
      </c>
      <c r="N23" s="337">
        <f t="shared" si="2"/>
        <v>3966.7613863136885</v>
      </c>
      <c r="O23" s="294"/>
      <c r="P23" s="1160"/>
    </row>
    <row r="24" spans="7:20">
      <c r="G24" s="129"/>
      <c r="H24" s="129" t="s">
        <v>397</v>
      </c>
      <c r="I24" s="245">
        <f t="shared" si="0"/>
        <v>6809.1927693542493</v>
      </c>
      <c r="J24" s="245">
        <f t="shared" si="0"/>
        <v>10911.278938996018</v>
      </c>
      <c r="K24" s="245">
        <f t="shared" si="0"/>
        <v>14070.806895919728</v>
      </c>
      <c r="L24" s="245">
        <f t="shared" si="0"/>
        <v>18803.097375282105</v>
      </c>
      <c r="M24" s="334">
        <f t="shared" si="1"/>
        <v>21208.893318773749</v>
      </c>
      <c r="N24" s="336">
        <f t="shared" si="2"/>
        <v>24102.110353669279</v>
      </c>
      <c r="O24" s="288"/>
      <c r="P24" s="289"/>
    </row>
    <row r="25" spans="7:20">
      <c r="G25" s="130"/>
      <c r="H25" s="130" t="s">
        <v>398</v>
      </c>
      <c r="I25" s="246">
        <f t="shared" si="0"/>
        <v>119.2261204381728</v>
      </c>
      <c r="J25" s="246">
        <f t="shared" si="0"/>
        <v>125.92561068000042</v>
      </c>
      <c r="K25" s="246">
        <f t="shared" si="0"/>
        <v>104.14667399977495</v>
      </c>
      <c r="L25" s="246">
        <f t="shared" si="0"/>
        <v>155.02670191400281</v>
      </c>
      <c r="M25" s="335">
        <f t="shared" si="1"/>
        <v>211.05409968090487</v>
      </c>
      <c r="N25" s="337">
        <f t="shared" si="2"/>
        <v>234.53880079731942</v>
      </c>
      <c r="O25" s="288"/>
      <c r="P25" s="289"/>
    </row>
    <row r="26" spans="7:20">
      <c r="G26" s="129"/>
      <c r="H26" s="129" t="s">
        <v>399</v>
      </c>
      <c r="I26" s="245">
        <f t="shared" si="0"/>
        <v>0.96675394290118188</v>
      </c>
      <c r="J26" s="245">
        <f t="shared" si="0"/>
        <v>1.2838052409076914</v>
      </c>
      <c r="K26" s="245">
        <f t="shared" si="0"/>
        <v>1.2703987230430454</v>
      </c>
      <c r="L26" s="245">
        <f t="shared" si="0"/>
        <v>1.5580887419022267</v>
      </c>
      <c r="M26" s="334">
        <f t="shared" si="1"/>
        <v>2.2754148565610217</v>
      </c>
      <c r="N26" s="336">
        <f t="shared" si="2"/>
        <v>2.4402032845429087</v>
      </c>
      <c r="O26" s="291"/>
      <c r="P26" s="290"/>
    </row>
    <row r="27" spans="7:20">
      <c r="G27" s="130"/>
      <c r="H27" s="130" t="s">
        <v>400</v>
      </c>
      <c r="I27" s="246">
        <f t="shared" si="0"/>
        <v>151.10088513514637</v>
      </c>
      <c r="J27" s="246">
        <f t="shared" si="0"/>
        <v>166.28985196089928</v>
      </c>
      <c r="K27" s="246">
        <f t="shared" si="0"/>
        <v>143.4098475889451</v>
      </c>
      <c r="L27" s="246">
        <f t="shared" si="0"/>
        <v>205.27448722220373</v>
      </c>
      <c r="M27" s="335">
        <f t="shared" si="1"/>
        <v>249.36844528230955</v>
      </c>
      <c r="N27" s="337">
        <f t="shared" si="2"/>
        <v>263.86459247089618</v>
      </c>
      <c r="O27" s="294"/>
      <c r="P27" s="293"/>
    </row>
    <row r="28" spans="7:20">
      <c r="G28" s="67" t="s">
        <v>392</v>
      </c>
      <c r="H28" s="67"/>
      <c r="I28" s="417"/>
      <c r="J28" s="417"/>
      <c r="K28" s="417"/>
      <c r="L28" s="417"/>
      <c r="M28" s="417"/>
      <c r="N28" s="67"/>
      <c r="O28" s="288"/>
      <c r="P28" s="289"/>
      <c r="Q28" s="288"/>
      <c r="R28" s="288"/>
      <c r="S28" s="288"/>
      <c r="T28" s="288"/>
    </row>
    <row r="29" spans="7:20">
      <c r="G29" s="129"/>
      <c r="H29" s="129" t="s">
        <v>393</v>
      </c>
      <c r="I29" s="245">
        <v>300.08341068459998</v>
      </c>
      <c r="J29" s="245">
        <v>232.69813235558311</v>
      </c>
      <c r="K29" s="245">
        <v>416.660642086108</v>
      </c>
      <c r="L29" s="245">
        <v>900.92896087131908</v>
      </c>
      <c r="M29" s="334">
        <v>1034.6627357998552</v>
      </c>
      <c r="N29" s="336">
        <v>824.72573255595626</v>
      </c>
      <c r="O29" s="288"/>
      <c r="P29" s="289"/>
      <c r="Q29" s="288"/>
      <c r="R29" s="288"/>
      <c r="S29" s="288"/>
      <c r="T29" s="288"/>
    </row>
    <row r="30" spans="7:20">
      <c r="G30" s="130"/>
      <c r="H30" s="130" t="s">
        <v>394</v>
      </c>
      <c r="I30" s="246">
        <v>2.1179005529198661E-2</v>
      </c>
      <c r="J30" s="246">
        <v>3.1877795234309794E-2</v>
      </c>
      <c r="K30" s="246">
        <v>0.28223249748154589</v>
      </c>
      <c r="L30" s="246">
        <v>0.314663068208416</v>
      </c>
      <c r="M30" s="335">
        <v>0.26160633905584235</v>
      </c>
      <c r="N30" s="337">
        <v>0.35064212150550339</v>
      </c>
      <c r="O30" s="295"/>
      <c r="P30" s="292"/>
      <c r="Q30" s="295"/>
      <c r="R30" s="295"/>
      <c r="S30" s="295"/>
      <c r="T30" s="295"/>
    </row>
    <row r="31" spans="7:20">
      <c r="G31" s="129"/>
      <c r="H31" s="129" t="s">
        <v>395</v>
      </c>
      <c r="I31" s="245">
        <v>1.5399723927880268E-3</v>
      </c>
      <c r="J31" s="245">
        <v>2.257766305766456E-3</v>
      </c>
      <c r="K31" s="245">
        <v>2.390804604077625E-3</v>
      </c>
      <c r="L31" s="245">
        <v>5.0561567549969495E-3</v>
      </c>
      <c r="M31" s="334">
        <v>3.8068383764464837E-3</v>
      </c>
      <c r="N31" s="336">
        <v>3.7243884557829577E-3</v>
      </c>
    </row>
    <row r="32" spans="7:20">
      <c r="G32" s="130"/>
      <c r="H32" s="130" t="s">
        <v>396</v>
      </c>
      <c r="I32" s="246">
        <v>649.68994295799996</v>
      </c>
      <c r="J32" s="246">
        <v>276.25471661798304</v>
      </c>
      <c r="K32" s="246">
        <v>644.74393542759992</v>
      </c>
      <c r="L32" s="246">
        <v>971.15799532315407</v>
      </c>
      <c r="M32" s="335">
        <v>1277.2885673035473</v>
      </c>
      <c r="N32" s="337">
        <v>1317.133617782217</v>
      </c>
    </row>
    <row r="33" spans="7:14">
      <c r="G33" s="129"/>
      <c r="H33" s="129" t="s">
        <v>397</v>
      </c>
      <c r="I33" s="245">
        <v>2165.0212278710769</v>
      </c>
      <c r="J33" s="245">
        <v>3047.1898972588774</v>
      </c>
      <c r="K33" s="245">
        <v>6859.3226329333484</v>
      </c>
      <c r="L33" s="245">
        <v>10459.063391060199</v>
      </c>
      <c r="M33" s="334">
        <v>10420.8647197095</v>
      </c>
      <c r="N33" s="336">
        <v>11636.761972810786</v>
      </c>
    </row>
    <row r="34" spans="7:14">
      <c r="G34" s="130"/>
      <c r="H34" s="130" t="s">
        <v>398</v>
      </c>
      <c r="I34" s="246">
        <v>38.535659955349999</v>
      </c>
      <c r="J34" s="246">
        <v>14.487311332943209</v>
      </c>
      <c r="K34" s="246">
        <v>35.427366300654</v>
      </c>
      <c r="L34" s="246">
        <v>54.957839599726505</v>
      </c>
      <c r="M34" s="335">
        <v>75.90503063779154</v>
      </c>
      <c r="N34" s="337">
        <v>74.636813523584919</v>
      </c>
    </row>
    <row r="35" spans="7:14">
      <c r="G35" s="129"/>
      <c r="H35" s="129" t="s">
        <v>399</v>
      </c>
      <c r="I35" s="245">
        <v>0.28721357579544482</v>
      </c>
      <c r="J35" s="245">
        <v>0.14813531414328743</v>
      </c>
      <c r="K35" s="245">
        <v>0.37190961369576836</v>
      </c>
      <c r="L35" s="245">
        <v>0.59455100111622594</v>
      </c>
      <c r="M35" s="334">
        <v>0.91071180378954586</v>
      </c>
      <c r="N35" s="336">
        <v>0.88273634136973644</v>
      </c>
    </row>
    <row r="36" spans="7:14">
      <c r="G36" s="130"/>
      <c r="H36" s="130" t="s">
        <v>400</v>
      </c>
      <c r="I36" s="246">
        <v>38.806662071920002</v>
      </c>
      <c r="J36" s="246">
        <v>14.10102353331909</v>
      </c>
      <c r="K36" s="246">
        <v>37.884629674705998</v>
      </c>
      <c r="L36" s="246">
        <v>59.180745272901099</v>
      </c>
      <c r="M36" s="335">
        <v>82.188529996399254</v>
      </c>
      <c r="N36" s="337">
        <v>77.853978790654665</v>
      </c>
    </row>
    <row r="37" spans="7:14">
      <c r="G37" s="67" t="s">
        <v>401</v>
      </c>
      <c r="H37" s="413"/>
      <c r="I37" s="304"/>
      <c r="J37" s="304"/>
      <c r="K37" s="304"/>
      <c r="L37" s="304"/>
      <c r="M37" s="304"/>
      <c r="N37" s="67"/>
    </row>
    <row r="38" spans="7:14">
      <c r="G38" s="125" t="s">
        <v>402</v>
      </c>
      <c r="H38" s="130" t="s">
        <v>393</v>
      </c>
      <c r="I38" s="246">
        <v>161.22353983260001</v>
      </c>
      <c r="J38" s="246">
        <v>179.36717587708</v>
      </c>
      <c r="K38" s="246">
        <v>150.790629908</v>
      </c>
      <c r="L38" s="246">
        <v>193.95314734014499</v>
      </c>
      <c r="M38" s="303">
        <v>316.73285972803473</v>
      </c>
      <c r="N38" s="337">
        <v>228.96564691853601</v>
      </c>
    </row>
    <row r="39" spans="7:14">
      <c r="G39" s="109"/>
      <c r="H39" s="129" t="s">
        <v>394</v>
      </c>
      <c r="I39" s="245">
        <v>2.0835341926921401E-2</v>
      </c>
      <c r="J39" s="245">
        <v>3.03862167156661E-2</v>
      </c>
      <c r="K39" s="245">
        <v>3.0128509757922001E-2</v>
      </c>
      <c r="L39" s="245">
        <v>3.0579570169674001E-2</v>
      </c>
      <c r="M39" s="302">
        <v>3.9420837444616441E-2</v>
      </c>
      <c r="N39" s="336">
        <v>3.3271616327257801E-3</v>
      </c>
    </row>
    <row r="40" spans="7:14">
      <c r="G40" s="125"/>
      <c r="H40" s="130" t="s">
        <v>395</v>
      </c>
      <c r="I40" s="246">
        <v>1.53730330959016E-4</v>
      </c>
      <c r="J40" s="246">
        <v>2.26770668533465E-4</v>
      </c>
      <c r="K40" s="246">
        <v>2.2929189221521502E-4</v>
      </c>
      <c r="L40" s="246">
        <v>2.2733617293948499E-4</v>
      </c>
      <c r="M40" s="303">
        <v>3.3311130111493678E-4</v>
      </c>
      <c r="N40" s="337">
        <v>2.7168329441929401E-4</v>
      </c>
    </row>
    <row r="41" spans="7:14">
      <c r="G41" s="109"/>
      <c r="H41" s="129" t="s">
        <v>396</v>
      </c>
      <c r="I41" s="245">
        <v>414.82706738500002</v>
      </c>
      <c r="J41" s="245">
        <v>490.07695290661599</v>
      </c>
      <c r="K41" s="245">
        <v>314.936066514</v>
      </c>
      <c r="L41" s="245">
        <v>525.88945044128093</v>
      </c>
      <c r="M41" s="302">
        <v>742.74597495086698</v>
      </c>
      <c r="N41" s="336">
        <v>642.19924647421396</v>
      </c>
    </row>
    <row r="42" spans="7:14">
      <c r="G42" s="125"/>
      <c r="H42" s="130" t="s">
        <v>397</v>
      </c>
      <c r="I42" s="246">
        <v>1323.37047213182</v>
      </c>
      <c r="J42" s="246">
        <v>1791.8507156272401</v>
      </c>
      <c r="K42" s="246">
        <v>1689.2585843177701</v>
      </c>
      <c r="L42" s="246">
        <v>1831.0350113888899</v>
      </c>
      <c r="M42" s="303">
        <v>2639.9882027031172</v>
      </c>
      <c r="N42" s="337">
        <v>2262.3091770028595</v>
      </c>
    </row>
    <row r="43" spans="7:14">
      <c r="G43" s="109"/>
      <c r="H43" s="129" t="s">
        <v>398</v>
      </c>
      <c r="I43" s="245">
        <v>27.546522857349999</v>
      </c>
      <c r="J43" s="245">
        <v>32.242617050480803</v>
      </c>
      <c r="K43" s="245">
        <v>19.740483126499999</v>
      </c>
      <c r="L43" s="245">
        <v>34.717618137167101</v>
      </c>
      <c r="M43" s="302">
        <v>47.107290104553691</v>
      </c>
      <c r="N43" s="336">
        <v>41.534015156817603</v>
      </c>
    </row>
    <row r="44" spans="7:14">
      <c r="G44" s="125"/>
      <c r="H44" s="130" t="s">
        <v>399</v>
      </c>
      <c r="I44" s="246">
        <v>0.19892224899149399</v>
      </c>
      <c r="J44" s="246">
        <v>0.22229110364205401</v>
      </c>
      <c r="K44" s="246">
        <v>0.23202076356360102</v>
      </c>
      <c r="L44" s="246">
        <v>0.25218987062501003</v>
      </c>
      <c r="M44" s="303">
        <v>0.41522106488147487</v>
      </c>
      <c r="N44" s="337">
        <v>0.33660004021196299</v>
      </c>
    </row>
    <row r="45" spans="7:14">
      <c r="G45" s="109"/>
      <c r="H45" s="129" t="s">
        <v>400</v>
      </c>
      <c r="I45" s="245">
        <v>31.300960386790099</v>
      </c>
      <c r="J45" s="245">
        <v>36.3413401206342</v>
      </c>
      <c r="K45" s="245">
        <v>21.765302335157298</v>
      </c>
      <c r="L45" s="245">
        <v>38.993672676260999</v>
      </c>
      <c r="M45" s="302">
        <v>51.474157275111743</v>
      </c>
      <c r="N45" s="336">
        <v>44.488545730404297</v>
      </c>
    </row>
    <row r="46" spans="7:14">
      <c r="G46" s="125"/>
      <c r="H46" s="130"/>
      <c r="I46" s="246"/>
      <c r="J46" s="246"/>
      <c r="K46" s="246"/>
      <c r="L46" s="246"/>
      <c r="M46" s="303"/>
      <c r="N46" s="130"/>
    </row>
    <row r="47" spans="7:14">
      <c r="G47" s="109" t="s">
        <v>403</v>
      </c>
      <c r="H47" s="129" t="s">
        <v>393</v>
      </c>
      <c r="I47" s="1042">
        <v>0</v>
      </c>
      <c r="J47" s="1042">
        <v>0</v>
      </c>
      <c r="K47" s="1042">
        <v>0</v>
      </c>
      <c r="L47" s="1042">
        <v>0</v>
      </c>
      <c r="M47" s="302">
        <v>115.03204060219799</v>
      </c>
      <c r="N47" s="336">
        <v>175.30105582422101</v>
      </c>
    </row>
    <row r="48" spans="7:14">
      <c r="G48" s="125"/>
      <c r="H48" s="130" t="s">
        <v>394</v>
      </c>
      <c r="I48" s="1043">
        <v>0</v>
      </c>
      <c r="J48" s="1043">
        <v>0</v>
      </c>
      <c r="K48" s="1043">
        <v>0</v>
      </c>
      <c r="L48" s="1043">
        <v>0</v>
      </c>
      <c r="M48" s="303">
        <v>9.2067959036658098E-2</v>
      </c>
      <c r="N48" s="337">
        <v>0.244051569679404</v>
      </c>
    </row>
    <row r="49" spans="7:14">
      <c r="G49" s="109"/>
      <c r="H49" s="129" t="s">
        <v>395</v>
      </c>
      <c r="I49" s="1042">
        <v>0</v>
      </c>
      <c r="J49" s="1042">
        <v>0</v>
      </c>
      <c r="K49" s="1042">
        <v>0</v>
      </c>
      <c r="L49" s="1042">
        <v>0</v>
      </c>
      <c r="M49" s="302">
        <v>3.41569912781154E-4</v>
      </c>
      <c r="N49" s="336">
        <v>8.4453251600823901E-4</v>
      </c>
    </row>
    <row r="50" spans="7:14">
      <c r="G50" s="125"/>
      <c r="H50" s="130" t="s">
        <v>396</v>
      </c>
      <c r="I50" s="1043">
        <v>0</v>
      </c>
      <c r="J50" s="1043">
        <v>0</v>
      </c>
      <c r="K50" s="1043">
        <v>0</v>
      </c>
      <c r="L50" s="1043">
        <v>0</v>
      </c>
      <c r="M50" s="303">
        <v>159.790034189956</v>
      </c>
      <c r="N50" s="337">
        <v>360.46621833284701</v>
      </c>
    </row>
    <row r="51" spans="7:14">
      <c r="G51" s="109"/>
      <c r="H51" s="129" t="s">
        <v>397</v>
      </c>
      <c r="I51" s="1042">
        <v>0</v>
      </c>
      <c r="J51" s="1042">
        <v>0</v>
      </c>
      <c r="K51" s="1042">
        <v>0</v>
      </c>
      <c r="L51" s="1042">
        <v>0</v>
      </c>
      <c r="M51" s="302">
        <v>648.42150612514104</v>
      </c>
      <c r="N51" s="336">
        <v>2599.3057193875602</v>
      </c>
    </row>
    <row r="52" spans="7:14">
      <c r="G52" s="125"/>
      <c r="H52" s="130" t="s">
        <v>398</v>
      </c>
      <c r="I52" s="1043">
        <v>0</v>
      </c>
      <c r="J52" s="1043">
        <v>0</v>
      </c>
      <c r="K52" s="1043">
        <v>0</v>
      </c>
      <c r="L52" s="1043">
        <v>0</v>
      </c>
      <c r="M52" s="303">
        <v>9.2409755126392294</v>
      </c>
      <c r="N52" s="337">
        <v>22.276130302630001</v>
      </c>
    </row>
    <row r="53" spans="7:14">
      <c r="G53" s="109"/>
      <c r="H53" s="129" t="s">
        <v>399</v>
      </c>
      <c r="I53" s="1042">
        <v>0</v>
      </c>
      <c r="J53" s="1042">
        <v>0</v>
      </c>
      <c r="K53" s="1042">
        <v>0</v>
      </c>
      <c r="L53" s="1042">
        <v>0</v>
      </c>
      <c r="M53" s="302">
        <v>8.8116659205508999E-2</v>
      </c>
      <c r="N53" s="336">
        <v>0.25926132358382198</v>
      </c>
    </row>
    <row r="54" spans="7:14">
      <c r="G54" s="125"/>
      <c r="H54" s="130" t="s">
        <v>400</v>
      </c>
      <c r="I54" s="1043">
        <v>0</v>
      </c>
      <c r="J54" s="1043">
        <v>0</v>
      </c>
      <c r="K54" s="1043">
        <v>0</v>
      </c>
      <c r="L54" s="1043">
        <v>0</v>
      </c>
      <c r="M54" s="303">
        <v>9.6053776463297407</v>
      </c>
      <c r="N54" s="337">
        <v>23.724831670577</v>
      </c>
    </row>
    <row r="55" spans="7:14">
      <c r="G55" s="109"/>
      <c r="H55" s="109"/>
      <c r="I55" s="109"/>
      <c r="J55" s="109"/>
      <c r="K55" s="109"/>
      <c r="L55" s="109"/>
      <c r="M55" s="109"/>
      <c r="N55" s="109"/>
    </row>
    <row r="56" spans="7:14" ht="16">
      <c r="G56" s="370" t="s">
        <v>404</v>
      </c>
      <c r="H56" s="130" t="s">
        <v>393</v>
      </c>
      <c r="I56" s="338">
        <v>161.22353983260001</v>
      </c>
      <c r="J56" s="338">
        <v>179.36717587708</v>
      </c>
      <c r="K56" s="338">
        <v>150.790629908</v>
      </c>
      <c r="L56" s="338">
        <v>194.001057350645</v>
      </c>
      <c r="M56" s="338">
        <v>433.20704615073271</v>
      </c>
      <c r="N56" s="338">
        <v>404.2912995022557</v>
      </c>
    </row>
    <row r="57" spans="7:14">
      <c r="G57" s="129"/>
      <c r="H57" s="129" t="s">
        <v>394</v>
      </c>
      <c r="I57" s="339">
        <v>2.0835341926921401E-2</v>
      </c>
      <c r="J57" s="339">
        <v>3.03862167156661E-2</v>
      </c>
      <c r="K57" s="339">
        <v>3.0128509757922001E-2</v>
      </c>
      <c r="L57" s="339">
        <v>3.1868583291523714E-2</v>
      </c>
      <c r="M57" s="339">
        <v>0.13189566683407192</v>
      </c>
      <c r="N57" s="339">
        <v>0.24787031087738354</v>
      </c>
    </row>
    <row r="58" spans="7:14">
      <c r="G58" s="130"/>
      <c r="H58" s="130" t="s">
        <v>395</v>
      </c>
      <c r="I58" s="338">
        <v>1.53730330959016E-4</v>
      </c>
      <c r="J58" s="338">
        <v>2.26770668533465E-4</v>
      </c>
      <c r="K58" s="338">
        <v>2.2929189221521502E-4</v>
      </c>
      <c r="L58" s="338">
        <v>2.3081999218772743E-4</v>
      </c>
      <c r="M58" s="338">
        <v>6.7634057219772593E-4</v>
      </c>
      <c r="N58" s="338">
        <v>1.1182950985484303E-3</v>
      </c>
    </row>
    <row r="59" spans="7:14">
      <c r="G59" s="129"/>
      <c r="H59" s="129" t="s">
        <v>396</v>
      </c>
      <c r="I59" s="339">
        <v>414.82706738500002</v>
      </c>
      <c r="J59" s="339">
        <v>490.07695290661599</v>
      </c>
      <c r="K59" s="339">
        <v>314.936066514</v>
      </c>
      <c r="L59" s="339">
        <v>526.04519097128093</v>
      </c>
      <c r="M59" s="339">
        <v>907.22397627082296</v>
      </c>
      <c r="N59" s="339">
        <v>1002.7454212153486</v>
      </c>
    </row>
    <row r="60" spans="7:14">
      <c r="G60" s="130"/>
      <c r="H60" s="130" t="s">
        <v>397</v>
      </c>
      <c r="I60" s="338">
        <v>1323.37047213182</v>
      </c>
      <c r="J60" s="338">
        <v>1791.8507156272401</v>
      </c>
      <c r="K60" s="338">
        <v>1689.2585843177701</v>
      </c>
      <c r="L60" s="338">
        <v>1918.1379848018128</v>
      </c>
      <c r="M60" s="338">
        <v>3297.6089256495952</v>
      </c>
      <c r="N60" s="338">
        <v>4869.7882157678259</v>
      </c>
    </row>
    <row r="61" spans="7:14">
      <c r="G61" s="129"/>
      <c r="H61" s="129" t="s">
        <v>398</v>
      </c>
      <c r="I61" s="339">
        <v>27.546522857349999</v>
      </c>
      <c r="J61" s="339">
        <v>32.242617050480803</v>
      </c>
      <c r="K61" s="339">
        <v>19.740483126499999</v>
      </c>
      <c r="L61" s="339">
        <v>34.730737297067101</v>
      </c>
      <c r="M61" s="339">
        <v>56.743167255092921</v>
      </c>
      <c r="N61" s="339">
        <v>63.816880770450815</v>
      </c>
    </row>
    <row r="62" spans="7:14">
      <c r="G62" s="130"/>
      <c r="H62" s="130" t="s">
        <v>399</v>
      </c>
      <c r="I62" s="338">
        <v>0.19892224899149399</v>
      </c>
      <c r="J62" s="338">
        <v>0.22229110364205401</v>
      </c>
      <c r="K62" s="338">
        <v>0.23202076356360102</v>
      </c>
      <c r="L62" s="338">
        <v>0.25232348875534066</v>
      </c>
      <c r="M62" s="338">
        <v>0.50735978181956032</v>
      </c>
      <c r="N62" s="338">
        <v>0.59592996267485232</v>
      </c>
    </row>
    <row r="63" spans="7:14">
      <c r="G63" s="109"/>
      <c r="H63" s="129" t="s">
        <v>400</v>
      </c>
      <c r="I63" s="339">
        <v>31.300960386790099</v>
      </c>
      <c r="J63" s="339">
        <v>36.3413401206342</v>
      </c>
      <c r="K63" s="339">
        <v>21.765302335157298</v>
      </c>
      <c r="L63" s="339">
        <v>39.014853518564721</v>
      </c>
      <c r="M63" s="339">
        <v>61.717102371003605</v>
      </c>
      <c r="N63" s="339">
        <v>68.255242151459555</v>
      </c>
    </row>
    <row r="64" spans="7:14">
      <c r="G64" s="67" t="s">
        <v>405</v>
      </c>
      <c r="H64" s="413"/>
      <c r="I64" s="304"/>
      <c r="J64" s="304"/>
      <c r="K64" s="304"/>
      <c r="L64" s="304"/>
      <c r="M64" s="304"/>
      <c r="N64" s="301"/>
    </row>
    <row r="65" spans="7:17">
      <c r="G65" s="125" t="s">
        <v>406</v>
      </c>
      <c r="H65" s="130" t="s">
        <v>393</v>
      </c>
      <c r="I65" s="246">
        <v>140.95447128724101</v>
      </c>
      <c r="J65" s="246">
        <v>340.47363676516602</v>
      </c>
      <c r="K65" s="246">
        <v>108.129914283795</v>
      </c>
      <c r="L65" s="246">
        <v>104.45825112834</v>
      </c>
      <c r="M65" s="303">
        <v>28.490508236487798</v>
      </c>
      <c r="N65" s="246">
        <v>0</v>
      </c>
    </row>
    <row r="66" spans="7:17">
      <c r="G66" s="109"/>
      <c r="H66" s="129" t="s">
        <v>394</v>
      </c>
      <c r="I66" s="245">
        <v>0.104436967925586</v>
      </c>
      <c r="J66" s="245">
        <v>0.23893472994352002</v>
      </c>
      <c r="K66" s="245">
        <v>0.13409344835994902</v>
      </c>
      <c r="L66" s="245">
        <v>0.15550091664070601</v>
      </c>
      <c r="M66" s="302">
        <v>0.109133927028243</v>
      </c>
      <c r="N66" s="245">
        <v>0</v>
      </c>
    </row>
    <row r="67" spans="7:17">
      <c r="G67" s="125"/>
      <c r="H67" s="130" t="s">
        <v>395</v>
      </c>
      <c r="I67" s="246">
        <v>4.0495895241144297E-4</v>
      </c>
      <c r="J67" s="246">
        <v>3.4652931181038501E-4</v>
      </c>
      <c r="K67" s="246">
        <v>3.2101187355258596E-4</v>
      </c>
      <c r="L67" s="246">
        <v>1.8198557231340401E-4</v>
      </c>
      <c r="M67" s="303">
        <v>1.3687136816117098E-4</v>
      </c>
      <c r="N67" s="246">
        <v>0</v>
      </c>
    </row>
    <row r="68" spans="7:17">
      <c r="G68" s="109"/>
      <c r="H68" s="129" t="s">
        <v>396</v>
      </c>
      <c r="I68" s="245">
        <v>282.069967412018</v>
      </c>
      <c r="J68" s="245">
        <v>492.490162478287</v>
      </c>
      <c r="K68" s="245">
        <v>211.807441187324</v>
      </c>
      <c r="L68" s="245">
        <v>189.012326101513</v>
      </c>
      <c r="M68" s="302">
        <v>44.779985128552099</v>
      </c>
      <c r="N68" s="245">
        <v>0</v>
      </c>
    </row>
    <row r="69" spans="7:17">
      <c r="G69" s="125"/>
      <c r="H69" s="130" t="s">
        <v>397</v>
      </c>
      <c r="I69" s="246">
        <v>925.67221319177202</v>
      </c>
      <c r="J69" s="246">
        <v>1751.4235368012198</v>
      </c>
      <c r="K69" s="246">
        <v>1101.94860583846</v>
      </c>
      <c r="L69" s="246">
        <v>1326.29758809532</v>
      </c>
      <c r="M69" s="303">
        <v>940.34550787489604</v>
      </c>
      <c r="N69" s="246">
        <v>0</v>
      </c>
    </row>
    <row r="70" spans="7:17">
      <c r="G70" s="109"/>
      <c r="H70" s="129" t="s">
        <v>398</v>
      </c>
      <c r="I70" s="245">
        <v>14.743322759785499</v>
      </c>
      <c r="J70" s="245">
        <v>27.470790330710798</v>
      </c>
      <c r="K70" s="245">
        <v>7.3265440323260602</v>
      </c>
      <c r="L70" s="245">
        <v>4.7891687830117995</v>
      </c>
      <c r="M70" s="302">
        <v>0.17864283041639101</v>
      </c>
      <c r="N70" s="245">
        <v>0</v>
      </c>
    </row>
    <row r="71" spans="7:17">
      <c r="G71" s="125"/>
      <c r="H71" s="130" t="s">
        <v>399</v>
      </c>
      <c r="I71" s="246">
        <v>0.15209163497052899</v>
      </c>
      <c r="J71" s="246">
        <v>0.41830530492338497</v>
      </c>
      <c r="K71" s="246">
        <v>0.133946170577082</v>
      </c>
      <c r="L71" s="246">
        <v>0.114286589010857</v>
      </c>
      <c r="M71" s="303">
        <v>2.5217811264499703E-2</v>
      </c>
      <c r="N71" s="246">
        <v>0</v>
      </c>
    </row>
    <row r="72" spans="7:17">
      <c r="G72" s="109"/>
      <c r="H72" s="129" t="s">
        <v>400</v>
      </c>
      <c r="I72" s="245">
        <v>26.396643997033198</v>
      </c>
      <c r="J72" s="245">
        <v>39.327949931725996</v>
      </c>
      <c r="K72" s="245">
        <v>19.3398374570708</v>
      </c>
      <c r="L72" s="245">
        <v>22.2782039014003</v>
      </c>
      <c r="M72" s="302">
        <v>6.1071115428596903</v>
      </c>
      <c r="N72" s="245">
        <v>0</v>
      </c>
    </row>
    <row r="73" spans="7:17" ht="23.4" customHeight="1">
      <c r="G73" s="125"/>
      <c r="H73" s="130"/>
      <c r="I73" s="246"/>
      <c r="J73" s="246"/>
      <c r="K73" s="246"/>
      <c r="L73" s="246"/>
      <c r="M73" s="303"/>
      <c r="N73" s="130"/>
      <c r="O73" s="1048"/>
      <c r="P73" s="1048"/>
      <c r="Q73" s="1048"/>
    </row>
    <row r="74" spans="7:17">
      <c r="G74" s="109" t="s">
        <v>407</v>
      </c>
      <c r="H74" s="129" t="s">
        <v>393</v>
      </c>
      <c r="I74" s="245">
        <v>145.70329470803301</v>
      </c>
      <c r="J74" s="245">
        <v>271.44600026188402</v>
      </c>
      <c r="K74" s="245">
        <v>246.14400548441699</v>
      </c>
      <c r="L74" s="245">
        <v>399.405432925718</v>
      </c>
      <c r="M74" s="302">
        <v>413.64904242119701</v>
      </c>
      <c r="N74" s="339">
        <v>355.42724013689298</v>
      </c>
      <c r="O74" s="14"/>
      <c r="P74" s="14"/>
      <c r="Q74" s="14"/>
    </row>
    <row r="75" spans="7:17">
      <c r="G75" s="125"/>
      <c r="H75" s="130" t="s">
        <v>394</v>
      </c>
      <c r="I75" s="246">
        <v>9.3569441567227296E-2</v>
      </c>
      <c r="J75" s="246">
        <v>0.25212192046024401</v>
      </c>
      <c r="K75" s="246">
        <v>0.259509514042775</v>
      </c>
      <c r="L75" s="246">
        <v>0.29009547203022501</v>
      </c>
      <c r="M75" s="303">
        <v>0.27591998304490301</v>
      </c>
      <c r="N75" s="338">
        <v>0.25264491928541</v>
      </c>
      <c r="O75" s="14"/>
      <c r="P75" s="14"/>
      <c r="Q75" s="14"/>
    </row>
    <row r="76" spans="7:17">
      <c r="G76" s="109"/>
      <c r="H76" s="129" t="s">
        <v>395</v>
      </c>
      <c r="I76" s="245">
        <v>1.9763878975285701E-5</v>
      </c>
      <c r="J76" s="245">
        <v>4.0246650418484399E-5</v>
      </c>
      <c r="K76" s="245">
        <v>4.5862863979678703E-5</v>
      </c>
      <c r="L76" s="245">
        <v>5.5711773007350596E-5</v>
      </c>
      <c r="M76" s="302">
        <v>6.0224920398056996E-5</v>
      </c>
      <c r="N76" s="339">
        <v>4.8216897557932797E-5</v>
      </c>
    </row>
    <row r="77" spans="7:17">
      <c r="G77" s="125"/>
      <c r="H77" s="130" t="s">
        <v>396</v>
      </c>
      <c r="I77" s="246">
        <v>234.767697673968</v>
      </c>
      <c r="J77" s="246">
        <v>421.01233347213099</v>
      </c>
      <c r="K77" s="246">
        <v>485.87098647079699</v>
      </c>
      <c r="L77" s="246">
        <v>547.85354010238302</v>
      </c>
      <c r="M77" s="303">
        <v>486.701618178275</v>
      </c>
      <c r="N77" s="338">
        <v>644.21688250906197</v>
      </c>
    </row>
    <row r="78" spans="7:17">
      <c r="G78" s="129"/>
      <c r="H78" s="129" t="s">
        <v>397</v>
      </c>
      <c r="I78" s="245">
        <v>1071.75838402776</v>
      </c>
      <c r="J78" s="245">
        <v>2528.9640736814404</v>
      </c>
      <c r="K78" s="245">
        <v>2731.0184885123799</v>
      </c>
      <c r="L78" s="245">
        <v>3268.5633999358802</v>
      </c>
      <c r="M78" s="302">
        <v>3261.6644567115</v>
      </c>
      <c r="N78" s="339">
        <v>2733.9452687002499</v>
      </c>
    </row>
    <row r="79" spans="7:17">
      <c r="G79" s="130"/>
      <c r="H79" s="130" t="s">
        <v>398</v>
      </c>
      <c r="I79" s="246">
        <v>10.8540920083373</v>
      </c>
      <c r="J79" s="246">
        <v>19.482274915384803</v>
      </c>
      <c r="K79" s="246">
        <v>21.911797413794897</v>
      </c>
      <c r="L79" s="246">
        <v>25.831338097030301</v>
      </c>
      <c r="M79" s="303">
        <v>21.8789933404111</v>
      </c>
      <c r="N79" s="338">
        <v>32.2749610438361</v>
      </c>
    </row>
    <row r="80" spans="7:17">
      <c r="G80" s="129"/>
      <c r="H80" s="129" t="s">
        <v>399</v>
      </c>
      <c r="I80" s="245">
        <v>0.12960423415222</v>
      </c>
      <c r="J80" s="245">
        <v>0.27278241455691105</v>
      </c>
      <c r="K80" s="245">
        <v>0.30050141164299299</v>
      </c>
      <c r="L80" s="245">
        <v>0.34473779239479302</v>
      </c>
      <c r="M80" s="302">
        <v>0.32878773560043195</v>
      </c>
      <c r="N80" s="339">
        <v>0.36567561670253501</v>
      </c>
    </row>
    <row r="81" spans="6:14">
      <c r="G81" s="131"/>
      <c r="H81" s="131" t="s">
        <v>400</v>
      </c>
      <c r="I81" s="247">
        <v>23.295658292612998</v>
      </c>
      <c r="J81" s="247">
        <v>40.178198254585794</v>
      </c>
      <c r="K81" s="247">
        <v>42.654775786853698</v>
      </c>
      <c r="L81" s="247">
        <v>45.807011853076595</v>
      </c>
      <c r="M81" s="305">
        <v>38.276166450605501</v>
      </c>
      <c r="N81" s="340">
        <v>49.541994127800699</v>
      </c>
    </row>
    <row r="82" spans="6:14">
      <c r="F82" s="566">
        <v>1</v>
      </c>
      <c r="G82" s="1336" t="s">
        <v>408</v>
      </c>
      <c r="H82" s="1336"/>
      <c r="I82" s="1336"/>
      <c r="J82" s="1336"/>
      <c r="K82" s="1336"/>
      <c r="L82" s="1336"/>
      <c r="M82" s="1336"/>
      <c r="N82" s="1336"/>
    </row>
    <row r="83" spans="6:14">
      <c r="F83" s="59">
        <v>2</v>
      </c>
      <c r="G83" s="14" t="s">
        <v>969</v>
      </c>
      <c r="H83" s="14"/>
      <c r="I83" s="14"/>
      <c r="J83" s="14"/>
      <c r="K83" s="14"/>
      <c r="L83" s="14"/>
      <c r="M83" s="14"/>
      <c r="N83" s="14"/>
    </row>
    <row r="84" spans="6:14">
      <c r="F84" s="59">
        <v>3</v>
      </c>
      <c r="G84" s="14" t="s">
        <v>409</v>
      </c>
      <c r="H84" s="14"/>
      <c r="I84" s="14"/>
      <c r="J84" s="14"/>
      <c r="K84" s="14"/>
      <c r="L84" s="14"/>
      <c r="M84" s="14"/>
      <c r="N84" s="14"/>
    </row>
  </sheetData>
  <sheetProtection algorithmName="SHA-512" hashValue="iAFQ3dm7NaybQEe4z+LRQQN4tPCtkcX+Lx+Z/46WMQIHd27Tizza0xd9nHcUcFcEZ5YSiftc8Q5alSVx09CN1A==" saltValue="DnGIkpOSH2lhCPqrt8Cj1Q==" spinCount="100000" sheet="1" objects="1" scenarios="1"/>
  <mergeCells count="2">
    <mergeCell ref="G9:N10"/>
    <mergeCell ref="G82:N82"/>
  </mergeCells>
  <phoneticPr fontId="37" type="noConversion"/>
  <pageMargins left="0.70866141732283472" right="0.70866141732283472" top="0.74803149606299213" bottom="0.74803149606299213" header="0.31496062992125984" footer="0.31496062992125984"/>
  <pageSetup scale="41"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8838-F127-4155-80BB-BF9CCB275C17}">
  <sheetPr codeName="Sheet13">
    <tabColor theme="9" tint="0.79998168889431442"/>
    <pageSetUpPr fitToPage="1"/>
  </sheetPr>
  <dimension ref="B5:AC77"/>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39.5" style="3" customWidth="1"/>
    <col min="8" max="8" width="16.58203125" style="3" customWidth="1"/>
    <col min="9" max="9" width="13.4140625" style="3" customWidth="1"/>
    <col min="10" max="12" width="13.5" style="3" customWidth="1"/>
    <col min="13" max="13" width="13.58203125" style="3" customWidth="1"/>
    <col min="14" max="14" width="13.5" style="3" customWidth="1"/>
    <col min="15" max="15" width="13.58203125" style="3" customWidth="1"/>
    <col min="16" max="16" width="13.5" style="3" customWidth="1"/>
    <col min="17" max="17" width="13.58203125" style="3" customWidth="1"/>
    <col min="18" max="20" width="13.5" style="3" customWidth="1"/>
    <col min="21" max="27" width="13.58203125" style="3" customWidth="1"/>
    <col min="28" max="28" width="13.9140625" style="3" customWidth="1"/>
    <col min="29" max="16384" width="8.58203125" style="3"/>
  </cols>
  <sheetData>
    <row r="5" spans="2:28" customFormat="1">
      <c r="B5" s="80"/>
      <c r="C5" s="80"/>
      <c r="D5" s="80"/>
      <c r="E5" s="80"/>
      <c r="G5" s="80"/>
      <c r="H5" s="80"/>
      <c r="I5" s="80"/>
      <c r="J5" s="80"/>
      <c r="K5" s="80"/>
      <c r="L5" s="80"/>
      <c r="M5" s="80"/>
      <c r="N5" s="80"/>
      <c r="O5" s="80"/>
      <c r="P5" s="80"/>
      <c r="Q5" s="80"/>
      <c r="R5" s="80"/>
      <c r="S5" s="80"/>
      <c r="T5" s="80"/>
      <c r="U5" s="80"/>
      <c r="V5" s="80"/>
      <c r="W5" s="80"/>
      <c r="X5" s="80"/>
      <c r="Y5" s="80"/>
      <c r="Z5" s="80"/>
      <c r="AA5" s="80"/>
      <c r="AB5" s="80"/>
    </row>
    <row r="6" spans="2:28" customFormat="1" ht="20">
      <c r="B6" s="257" t="s">
        <v>4</v>
      </c>
      <c r="C6" s="80"/>
      <c r="D6" s="80"/>
      <c r="E6" s="80"/>
      <c r="G6" s="257" t="s">
        <v>536</v>
      </c>
      <c r="H6" s="80"/>
      <c r="I6" s="80"/>
      <c r="J6" s="80"/>
      <c r="K6" s="80"/>
      <c r="L6" s="80"/>
      <c r="M6" s="80"/>
      <c r="N6" s="80"/>
      <c r="O6" s="80"/>
      <c r="P6" s="80"/>
      <c r="Q6" s="80"/>
      <c r="R6" s="80"/>
      <c r="S6" s="80"/>
      <c r="T6" s="80"/>
      <c r="U6" s="80"/>
      <c r="V6" s="80"/>
      <c r="W6" s="80"/>
      <c r="X6" s="80"/>
      <c r="Y6" s="80"/>
      <c r="Z6" s="80"/>
      <c r="AA6" s="80"/>
      <c r="AB6" s="80"/>
    </row>
    <row r="7" spans="2:28" customFormat="1" ht="14.5" thickBot="1">
      <c r="B7" s="258"/>
      <c r="C7" s="258"/>
      <c r="D7" s="258"/>
      <c r="E7" s="258"/>
      <c r="G7" s="258"/>
      <c r="H7" s="258"/>
      <c r="I7" s="258"/>
      <c r="J7" s="258"/>
      <c r="K7" s="258"/>
      <c r="L7" s="258"/>
      <c r="M7" s="258"/>
      <c r="N7" s="258"/>
      <c r="O7" s="258"/>
      <c r="P7" s="258"/>
      <c r="Q7" s="258"/>
      <c r="R7" s="258"/>
      <c r="S7" s="258"/>
      <c r="T7" s="258"/>
      <c r="U7" s="258"/>
      <c r="V7" s="258"/>
      <c r="W7" s="258"/>
      <c r="X7" s="258"/>
      <c r="Y7" s="258"/>
      <c r="Z7" s="258"/>
      <c r="AA7" s="258"/>
      <c r="AB7" s="258"/>
    </row>
    <row r="8" spans="2:28" ht="14.5" thickTop="1">
      <c r="G8" s="950"/>
      <c r="H8" s="950"/>
      <c r="I8" s="950"/>
      <c r="J8" s="950"/>
      <c r="K8" s="950"/>
      <c r="L8" s="950"/>
      <c r="M8" s="950"/>
      <c r="N8" s="950"/>
      <c r="O8" s="950"/>
      <c r="P8" s="950"/>
      <c r="Q8" s="950"/>
      <c r="R8" s="950"/>
    </row>
    <row r="9" spans="2:28">
      <c r="G9" s="771" t="s">
        <v>1273</v>
      </c>
      <c r="H9" s="771"/>
      <c r="I9" s="771"/>
      <c r="J9" s="771"/>
      <c r="K9" s="771"/>
      <c r="L9" s="771"/>
      <c r="M9" s="771"/>
      <c r="N9" s="771"/>
      <c r="O9" s="771"/>
      <c r="P9" s="771"/>
      <c r="Q9" s="771"/>
      <c r="R9" s="771"/>
      <c r="S9" s="771"/>
      <c r="T9" s="771"/>
      <c r="U9" s="771"/>
      <c r="V9" s="771"/>
      <c r="W9" s="15"/>
      <c r="X9" s="15"/>
      <c r="Y9" s="15"/>
    </row>
    <row r="10" spans="2:28">
      <c r="G10" s="950"/>
      <c r="H10" s="950"/>
      <c r="I10" s="950"/>
      <c r="J10" s="950"/>
      <c r="K10" s="950"/>
      <c r="L10" s="950"/>
      <c r="M10" s="950"/>
      <c r="N10" s="950"/>
      <c r="O10" s="950"/>
      <c r="P10" s="950"/>
      <c r="Q10" s="950"/>
      <c r="R10" s="950"/>
    </row>
    <row r="11" spans="2:28">
      <c r="G11" s="3" t="s">
        <v>1274</v>
      </c>
    </row>
    <row r="13" spans="2:28">
      <c r="G13" s="61" t="s">
        <v>537</v>
      </c>
    </row>
    <row r="14" spans="2:28">
      <c r="G14" s="118" t="s">
        <v>1122</v>
      </c>
      <c r="H14" s="10"/>
      <c r="I14" s="10"/>
      <c r="J14" s="10"/>
      <c r="K14" s="10"/>
      <c r="L14" s="10"/>
      <c r="M14" s="10"/>
      <c r="N14" s="10"/>
      <c r="O14" s="10"/>
      <c r="P14" s="10"/>
      <c r="Q14" s="10"/>
      <c r="R14" s="10"/>
      <c r="S14" s="10"/>
    </row>
    <row r="15" spans="2:28" ht="54.65" customHeight="1">
      <c r="G15" s="395" t="s">
        <v>426</v>
      </c>
      <c r="H15" s="395" t="s">
        <v>538</v>
      </c>
      <c r="I15" s="395" t="s">
        <v>539</v>
      </c>
      <c r="J15" s="401" t="s">
        <v>540</v>
      </c>
      <c r="K15" s="395" t="s">
        <v>541</v>
      </c>
      <c r="L15" s="395" t="s">
        <v>542</v>
      </c>
      <c r="M15" s="173" t="s">
        <v>279</v>
      </c>
      <c r="N15" s="173" t="s">
        <v>280</v>
      </c>
      <c r="O15" s="173" t="s">
        <v>242</v>
      </c>
      <c r="P15" s="173" t="s">
        <v>243</v>
      </c>
      <c r="Q15" s="173" t="s">
        <v>211</v>
      </c>
      <c r="R15" s="173" t="s">
        <v>543</v>
      </c>
    </row>
    <row r="16" spans="2:28">
      <c r="G16" s="109" t="s">
        <v>392</v>
      </c>
      <c r="H16" s="129" t="s">
        <v>544</v>
      </c>
      <c r="I16" s="129" t="s">
        <v>545</v>
      </c>
      <c r="J16" s="249">
        <v>1</v>
      </c>
      <c r="K16" s="134" t="s">
        <v>548</v>
      </c>
      <c r="L16" s="580" t="s">
        <v>1351</v>
      </c>
      <c r="M16" s="119">
        <f>189925/1000</f>
        <v>189.92500000000001</v>
      </c>
      <c r="N16" s="119">
        <f>91991/1000</f>
        <v>91.991</v>
      </c>
      <c r="O16" s="119">
        <f>190395/1000</f>
        <v>190.39500000000001</v>
      </c>
      <c r="P16" s="119">
        <f>174284/1000</f>
        <v>174.28399999999999</v>
      </c>
      <c r="Q16" s="607">
        <v>195.62744395689</v>
      </c>
      <c r="R16" s="628">
        <f>Q16/$Q$34</f>
        <v>9.1452381315154253E-3</v>
      </c>
      <c r="U16" s="53"/>
    </row>
    <row r="17" spans="7:21">
      <c r="G17" s="109"/>
      <c r="H17" s="129"/>
      <c r="I17" s="129"/>
      <c r="J17" s="249"/>
      <c r="K17" s="134"/>
      <c r="L17" s="580" t="s">
        <v>1352</v>
      </c>
      <c r="M17" s="119"/>
      <c r="N17" s="119"/>
      <c r="O17" s="119"/>
      <c r="P17" s="119"/>
      <c r="Q17" s="607">
        <v>129.42722139175001</v>
      </c>
      <c r="R17" s="628">
        <f>Q17/$Q$34</f>
        <v>6.0504944315929315E-3</v>
      </c>
      <c r="U17" s="53"/>
    </row>
    <row r="18" spans="7:21">
      <c r="G18" s="581"/>
      <c r="H18" s="582"/>
      <c r="I18" s="582"/>
      <c r="J18" s="583"/>
      <c r="K18" s="584" t="s">
        <v>546</v>
      </c>
      <c r="L18" s="584" t="s">
        <v>547</v>
      </c>
      <c r="M18" s="123" t="s">
        <v>429</v>
      </c>
      <c r="N18" s="123">
        <f>673210/1000</f>
        <v>673.21</v>
      </c>
      <c r="O18" s="123">
        <f>878842/1000</f>
        <v>878.84199999999998</v>
      </c>
      <c r="P18" s="123">
        <v>929.76599999999996</v>
      </c>
      <c r="Q18" s="608">
        <v>2109</v>
      </c>
      <c r="R18" s="625">
        <f>Q18/$Q$34</f>
        <v>9.859203202397479E-2</v>
      </c>
      <c r="U18" s="53"/>
    </row>
    <row r="19" spans="7:21">
      <c r="G19" s="109" t="s">
        <v>535</v>
      </c>
      <c r="H19" s="129"/>
      <c r="I19" s="129"/>
      <c r="J19" s="249"/>
      <c r="K19" s="236"/>
      <c r="L19" s="236"/>
      <c r="M19" s="119"/>
      <c r="N19" s="119"/>
      <c r="O19" s="119"/>
      <c r="P19" s="119"/>
      <c r="Q19" s="607"/>
      <c r="R19" s="619"/>
    </row>
    <row r="20" spans="7:21">
      <c r="G20" s="251" t="s">
        <v>415</v>
      </c>
      <c r="H20" s="130" t="s">
        <v>549</v>
      </c>
      <c r="I20" s="130" t="s">
        <v>1359</v>
      </c>
      <c r="J20" s="250">
        <v>1</v>
      </c>
      <c r="K20" s="237" t="s">
        <v>548</v>
      </c>
      <c r="L20" s="237" t="s">
        <v>823</v>
      </c>
      <c r="M20" s="123">
        <f>14281188/1000</f>
        <v>14281.188</v>
      </c>
      <c r="N20" s="123">
        <f>15709464/1000</f>
        <v>15709.464</v>
      </c>
      <c r="O20" s="123">
        <f>25363000.29/1000</f>
        <v>25363.00029</v>
      </c>
      <c r="P20" s="123">
        <f>15871549.95/1000</f>
        <v>15871.549949999999</v>
      </c>
      <c r="Q20" s="609" t="s">
        <v>222</v>
      </c>
      <c r="R20" s="623" t="s">
        <v>222</v>
      </c>
    </row>
    <row r="21" spans="7:21">
      <c r="G21" s="251"/>
      <c r="H21" s="130"/>
      <c r="I21" s="130"/>
      <c r="J21" s="250"/>
      <c r="K21" s="237"/>
      <c r="L21" s="237" t="s">
        <v>1352</v>
      </c>
      <c r="M21" s="605" t="s">
        <v>222</v>
      </c>
      <c r="N21" s="606" t="s">
        <v>222</v>
      </c>
      <c r="O21" s="606" t="s">
        <v>222</v>
      </c>
      <c r="P21" s="606" t="s">
        <v>222</v>
      </c>
      <c r="Q21" s="608">
        <v>129.276593935704</v>
      </c>
      <c r="R21" s="625">
        <f>Q21/$Q$34</f>
        <v>6.0434528635653455E-3</v>
      </c>
      <c r="S21" s="618"/>
      <c r="U21" s="53"/>
    </row>
    <row r="22" spans="7:21">
      <c r="G22" s="252"/>
      <c r="H22" s="129"/>
      <c r="I22" s="129"/>
      <c r="J22" s="249"/>
      <c r="K22" s="236" t="s">
        <v>819</v>
      </c>
      <c r="L22" s="236" t="s">
        <v>547</v>
      </c>
      <c r="M22" s="119" t="s">
        <v>222</v>
      </c>
      <c r="N22" s="119" t="s">
        <v>222</v>
      </c>
      <c r="O22" s="119" t="s">
        <v>222</v>
      </c>
      <c r="P22" s="595" t="s">
        <v>222</v>
      </c>
      <c r="Q22" s="607">
        <v>16529</v>
      </c>
      <c r="R22" s="627">
        <f>Q22/$Q$34</f>
        <v>0.77270161086973888</v>
      </c>
    </row>
    <row r="23" spans="7:21" s="545" customFormat="1">
      <c r="G23" s="596"/>
      <c r="H23" s="597"/>
      <c r="I23" s="597"/>
      <c r="J23" s="598"/>
      <c r="K23" s="599" t="s">
        <v>821</v>
      </c>
      <c r="L23" s="599" t="s">
        <v>823</v>
      </c>
      <c r="M23" s="606" t="s">
        <v>222</v>
      </c>
      <c r="N23" s="606" t="s">
        <v>222</v>
      </c>
      <c r="O23" s="606" t="s">
        <v>222</v>
      </c>
      <c r="P23" s="606" t="s">
        <v>222</v>
      </c>
      <c r="Q23" s="610">
        <v>4</v>
      </c>
      <c r="R23" s="625">
        <f>Q23/$Q$34</f>
        <v>1.8699294836220919E-4</v>
      </c>
      <c r="U23" s="746"/>
    </row>
    <row r="24" spans="7:21">
      <c r="G24" s="252" t="s">
        <v>416</v>
      </c>
      <c r="H24" s="129" t="s">
        <v>550</v>
      </c>
      <c r="I24" s="129"/>
      <c r="J24" s="249">
        <v>0.96</v>
      </c>
      <c r="K24" s="134" t="s">
        <v>548</v>
      </c>
      <c r="L24" s="580" t="s">
        <v>547</v>
      </c>
      <c r="M24" s="119" t="s">
        <v>222</v>
      </c>
      <c r="N24" s="119" t="s">
        <v>222</v>
      </c>
      <c r="O24" s="119" t="s">
        <v>222</v>
      </c>
      <c r="P24" s="119">
        <f>154233/1000</f>
        <v>154.233</v>
      </c>
      <c r="Q24" s="611" t="s">
        <v>222</v>
      </c>
      <c r="R24" s="624" t="s">
        <v>222</v>
      </c>
      <c r="U24" s="489"/>
    </row>
    <row r="25" spans="7:21">
      <c r="G25" s="252"/>
      <c r="H25" s="129"/>
      <c r="I25" s="129"/>
      <c r="J25" s="249"/>
      <c r="K25" s="134"/>
      <c r="L25" s="580" t="s">
        <v>1353</v>
      </c>
      <c r="M25" s="119" t="s">
        <v>222</v>
      </c>
      <c r="N25" s="119" t="s">
        <v>222</v>
      </c>
      <c r="O25" s="119" t="s">
        <v>222</v>
      </c>
      <c r="P25" s="119" t="s">
        <v>222</v>
      </c>
      <c r="Q25" s="607">
        <v>6</v>
      </c>
      <c r="R25" s="626">
        <f>Q25/$Q$34</f>
        <v>2.8048942254331379E-4</v>
      </c>
    </row>
    <row r="26" spans="7:21">
      <c r="G26" s="585"/>
      <c r="H26" s="582"/>
      <c r="I26" s="582"/>
      <c r="J26" s="583"/>
      <c r="K26" s="584" t="s">
        <v>820</v>
      </c>
      <c r="L26" s="584" t="s">
        <v>547</v>
      </c>
      <c r="M26" s="606" t="s">
        <v>222</v>
      </c>
      <c r="N26" s="606" t="s">
        <v>222</v>
      </c>
      <c r="O26" s="606" t="s">
        <v>222</v>
      </c>
      <c r="P26" s="606" t="s">
        <v>222</v>
      </c>
      <c r="Q26" s="608">
        <v>442.84287474332598</v>
      </c>
      <c r="R26" s="625">
        <f>Q26/$Q$34</f>
        <v>2.0702123702362754E-2</v>
      </c>
    </row>
    <row r="27" spans="7:21">
      <c r="G27" s="109" t="s">
        <v>405</v>
      </c>
      <c r="H27" s="129"/>
      <c r="I27" s="129"/>
      <c r="J27" s="85"/>
      <c r="K27" s="236"/>
      <c r="L27" s="236"/>
      <c r="M27" s="119"/>
      <c r="N27" s="119"/>
      <c r="O27" s="119"/>
      <c r="P27" s="119"/>
      <c r="Q27" s="607"/>
      <c r="R27" s="619"/>
    </row>
    <row r="28" spans="7:21">
      <c r="G28" s="585" t="s">
        <v>417</v>
      </c>
      <c r="H28" s="582" t="s">
        <v>544</v>
      </c>
      <c r="I28" s="582" t="s">
        <v>545</v>
      </c>
      <c r="J28" s="583">
        <v>1</v>
      </c>
      <c r="K28" s="594" t="s">
        <v>548</v>
      </c>
      <c r="L28" s="593" t="s">
        <v>1351</v>
      </c>
      <c r="M28" s="123">
        <f>25818/1000</f>
        <v>25.818000000000001</v>
      </c>
      <c r="N28" s="123">
        <f>42790/1000</f>
        <v>42.79</v>
      </c>
      <c r="O28" s="123">
        <f>40685/1000</f>
        <v>40.685000000000002</v>
      </c>
      <c r="P28" s="123">
        <f>35118/1000</f>
        <v>35.118000000000002</v>
      </c>
      <c r="Q28" s="608">
        <v>43.658316221765901</v>
      </c>
      <c r="R28" s="625">
        <f t="shared" ref="R28:R33" si="0">Q28/$Q$34</f>
        <v>2.0409493177094176E-3</v>
      </c>
    </row>
    <row r="29" spans="7:21" s="545" customFormat="1">
      <c r="G29" s="601"/>
      <c r="H29" s="602"/>
      <c r="I29" s="602"/>
      <c r="J29" s="603"/>
      <c r="K29" s="604"/>
      <c r="L29" s="1110" t="s">
        <v>1354</v>
      </c>
      <c r="M29" s="606" t="s">
        <v>222</v>
      </c>
      <c r="N29" s="606" t="s">
        <v>222</v>
      </c>
      <c r="O29" s="606" t="s">
        <v>222</v>
      </c>
      <c r="P29" s="606" t="s">
        <v>222</v>
      </c>
      <c r="Q29" s="612">
        <v>8.5368046623317309</v>
      </c>
      <c r="R29" s="625">
        <f t="shared" si="0"/>
        <v>3.99080568350416E-4</v>
      </c>
    </row>
    <row r="30" spans="7:21">
      <c r="G30" s="252"/>
      <c r="H30" s="129"/>
      <c r="I30" s="129"/>
      <c r="J30" s="249"/>
      <c r="K30" s="236" t="s">
        <v>546</v>
      </c>
      <c r="L30" s="236" t="s">
        <v>547</v>
      </c>
      <c r="M30" s="119">
        <f>281865.076/1000</f>
        <v>281.86507599999999</v>
      </c>
      <c r="N30" s="119">
        <f>2279693.584/1000</f>
        <v>2279.6935839999996</v>
      </c>
      <c r="O30" s="119">
        <f>1512175.942/1000</f>
        <v>1512.1759420000001</v>
      </c>
      <c r="P30" s="119">
        <f>1614577.057/1000</f>
        <v>1614.577057</v>
      </c>
      <c r="Q30" s="607">
        <v>1279.72969207392</v>
      </c>
      <c r="R30" s="626">
        <f t="shared" si="0"/>
        <v>5.9825107056891091E-2</v>
      </c>
    </row>
    <row r="31" spans="7:21" ht="16.5">
      <c r="G31" s="585" t="s">
        <v>551</v>
      </c>
      <c r="H31" s="582" t="s">
        <v>549</v>
      </c>
      <c r="I31" s="582" t="s">
        <v>1360</v>
      </c>
      <c r="J31" s="583">
        <v>0.85</v>
      </c>
      <c r="K31" s="555" t="s">
        <v>822</v>
      </c>
      <c r="L31" s="555" t="s">
        <v>1352</v>
      </c>
      <c r="M31" s="606" t="s">
        <v>222</v>
      </c>
      <c r="N31" s="606" t="s">
        <v>222</v>
      </c>
      <c r="O31" s="606" t="s">
        <v>222</v>
      </c>
      <c r="P31" s="606" t="s">
        <v>222</v>
      </c>
      <c r="Q31" s="922">
        <v>13.703345044586399</v>
      </c>
      <c r="R31" s="629">
        <f t="shared" si="0"/>
        <v>6.406072230779699E-4</v>
      </c>
    </row>
    <row r="32" spans="7:21">
      <c r="G32" s="252"/>
      <c r="H32" s="129"/>
      <c r="I32" s="129"/>
      <c r="J32" s="249"/>
      <c r="K32" s="236" t="s">
        <v>819</v>
      </c>
      <c r="L32" s="236" t="s">
        <v>823</v>
      </c>
      <c r="M32" s="119" t="s">
        <v>222</v>
      </c>
      <c r="N32" s="119" t="s">
        <v>222</v>
      </c>
      <c r="O32" s="119" t="s">
        <v>222</v>
      </c>
      <c r="P32" s="119" t="s">
        <v>222</v>
      </c>
      <c r="Q32" s="607">
        <v>57.199835728952699</v>
      </c>
      <c r="R32" s="626">
        <f t="shared" si="0"/>
        <v>2.673991482197725E-3</v>
      </c>
    </row>
    <row r="33" spans="4:29">
      <c r="G33" s="585"/>
      <c r="H33" s="582"/>
      <c r="I33" s="582"/>
      <c r="J33" s="583"/>
      <c r="K33" s="584" t="s">
        <v>546</v>
      </c>
      <c r="L33" s="584" t="s">
        <v>547</v>
      </c>
      <c r="M33" s="123">
        <f>751914/1000</f>
        <v>751.91399999999999</v>
      </c>
      <c r="N33" s="123">
        <f>1191100/1000</f>
        <v>1191.0999999999999</v>
      </c>
      <c r="O33" s="123">
        <f>500865/1000</f>
        <v>500.86500000000001</v>
      </c>
      <c r="P33" s="123" t="s">
        <v>429</v>
      </c>
      <c r="Q33" s="608">
        <v>443.178850102669</v>
      </c>
      <c r="R33" s="625">
        <f t="shared" si="0"/>
        <v>2.0717829958117908E-2</v>
      </c>
      <c r="S33" s="630"/>
    </row>
    <row r="34" spans="4:29" ht="16">
      <c r="G34" s="109" t="s">
        <v>1355</v>
      </c>
      <c r="H34" s="104"/>
      <c r="I34" s="104"/>
      <c r="J34" s="600"/>
      <c r="K34" s="120"/>
      <c r="L34" s="120"/>
      <c r="M34" s="121">
        <f>SUM(M16,M20,M30,M28,M33)</f>
        <v>15530.710075999999</v>
      </c>
      <c r="N34" s="121">
        <f>SUM(N18,N16,N20,N30,N28,N33)</f>
        <v>19988.248584000001</v>
      </c>
      <c r="O34" s="121">
        <f>SUM(O18,O16,O20,O30,O28,O33)</f>
        <v>28485.963232000006</v>
      </c>
      <c r="P34" s="121">
        <f>SUM(P18,P16,P20,P30,P28,P33,P24)</f>
        <v>18779.528006999997</v>
      </c>
      <c r="Q34" s="613">
        <f>SUM(Q16,Q17,Q18,Q21,Q22,Q23,Q25,Q26,Q28,Q29,Q30,Q31,Q32,Q33)</f>
        <v>21391.180977861892</v>
      </c>
      <c r="R34" s="620"/>
    </row>
    <row r="35" spans="4:29">
      <c r="G35" s="581" t="s">
        <v>1356</v>
      </c>
      <c r="H35" s="586"/>
      <c r="I35" s="586"/>
      <c r="J35" s="586"/>
      <c r="K35" s="587"/>
      <c r="L35" s="587"/>
      <c r="M35" s="126">
        <f>M20+M30+M33</f>
        <v>15314.967076000001</v>
      </c>
      <c r="N35" s="126">
        <f>N20+N30+N33+N18</f>
        <v>19853.467583999998</v>
      </c>
      <c r="O35" s="126">
        <f>O20+O30+O33+O18</f>
        <v>28254.883232000004</v>
      </c>
      <c r="P35" s="126">
        <f>P20+P30+P18</f>
        <v>18415.893006999999</v>
      </c>
      <c r="Q35" s="615">
        <f>SUM(Q18,Q22,Q23,Q26,Q30,Q32,Q33)</f>
        <v>20864.951252648865</v>
      </c>
      <c r="R35" s="621">
        <f>Q35/Q34</f>
        <v>0.97539968804164523</v>
      </c>
    </row>
    <row r="36" spans="4:29">
      <c r="G36" s="109" t="s">
        <v>1357</v>
      </c>
      <c r="H36" s="104"/>
      <c r="I36" s="104"/>
      <c r="J36" s="104"/>
      <c r="K36" s="120"/>
      <c r="L36" s="120"/>
      <c r="M36" s="617" t="s">
        <v>222</v>
      </c>
      <c r="N36" s="617" t="s">
        <v>222</v>
      </c>
      <c r="O36" s="617" t="s">
        <v>222</v>
      </c>
      <c r="P36" s="617" t="s">
        <v>222</v>
      </c>
      <c r="Q36" s="614">
        <f>SUM(Q17,Q21,Q29,Q31)</f>
        <v>280.94396503437213</v>
      </c>
      <c r="R36" s="620">
        <f>Q36/Q34</f>
        <v>1.3133635086586663E-2</v>
      </c>
    </row>
    <row r="37" spans="4:29">
      <c r="G37" s="588" t="s">
        <v>1358</v>
      </c>
      <c r="H37" s="589"/>
      <c r="I37" s="589"/>
      <c r="J37" s="590"/>
      <c r="K37" s="591"/>
      <c r="L37" s="592"/>
      <c r="M37" s="127">
        <f>M16+M28</f>
        <v>215.74300000000002</v>
      </c>
      <c r="N37" s="103">
        <f>N16+N28</f>
        <v>134.78100000000001</v>
      </c>
      <c r="O37" s="103">
        <f>O16+O28</f>
        <v>231.08</v>
      </c>
      <c r="P37" s="103">
        <f>P16+P28</f>
        <v>209.40199999999999</v>
      </c>
      <c r="Q37" s="616">
        <f>SUM(Q16,Q25,Q28)</f>
        <v>245.28576017865589</v>
      </c>
      <c r="R37" s="622">
        <f>Q37/Q34</f>
        <v>1.1466676871768156E-2</v>
      </c>
      <c r="S37" s="618"/>
    </row>
    <row r="38" spans="4:29" ht="53.15" customHeight="1">
      <c r="G38" s="1367" t="s">
        <v>1250</v>
      </c>
      <c r="H38" s="1367"/>
      <c r="I38" s="1367"/>
      <c r="J38" s="1367"/>
      <c r="K38" s="1367"/>
      <c r="L38" s="1367"/>
      <c r="M38" s="1367"/>
      <c r="N38" s="1367"/>
      <c r="O38" s="1367"/>
      <c r="P38" s="1367"/>
      <c r="Q38" s="1367"/>
      <c r="R38" s="1367"/>
      <c r="S38" s="1367"/>
    </row>
    <row r="39" spans="4:29">
      <c r="G39" s="1336" t="s">
        <v>824</v>
      </c>
      <c r="H39" s="1336"/>
      <c r="I39" s="1336"/>
      <c r="J39" s="1336"/>
      <c r="K39" s="1336"/>
      <c r="L39" s="1336"/>
      <c r="M39" s="1336"/>
      <c r="N39" s="1336"/>
      <c r="O39" s="1336"/>
      <c r="P39" s="1336"/>
      <c r="Q39" s="1336"/>
      <c r="R39" s="1336"/>
      <c r="S39" s="1336"/>
    </row>
    <row r="40" spans="4:29">
      <c r="D40"/>
      <c r="E40"/>
      <c r="F40"/>
    </row>
    <row r="41" spans="4:29">
      <c r="D41"/>
      <c r="E41"/>
      <c r="F41"/>
      <c r="G41" s="846" t="s">
        <v>1253</v>
      </c>
    </row>
    <row r="42" spans="4:29">
      <c r="D42"/>
      <c r="E42"/>
      <c r="F42"/>
      <c r="G42" s="850"/>
      <c r="H42" s="79"/>
      <c r="I42" s="79"/>
      <c r="J42" s="1364" t="s">
        <v>1173</v>
      </c>
      <c r="K42" s="1365"/>
      <c r="L42" s="1349"/>
      <c r="M42" s="1364" t="s">
        <v>1183</v>
      </c>
      <c r="N42" s="1365"/>
      <c r="O42" s="1349"/>
      <c r="P42" s="1364" t="s">
        <v>1184</v>
      </c>
      <c r="Q42" s="1365"/>
      <c r="R42" s="1349"/>
      <c r="S42" s="1364" t="s">
        <v>417</v>
      </c>
      <c r="T42" s="1365"/>
      <c r="U42" s="1349"/>
      <c r="V42" s="1364" t="s">
        <v>418</v>
      </c>
      <c r="W42" s="1365"/>
      <c r="X42" s="1349"/>
      <c r="Y42" s="1348" t="s">
        <v>1185</v>
      </c>
      <c r="Z42" s="1348"/>
      <c r="AA42" s="1348"/>
      <c r="AB42" s="1366" t="s">
        <v>1186</v>
      </c>
    </row>
    <row r="43" spans="4:29" ht="16.5">
      <c r="D43"/>
      <c r="E43"/>
      <c r="F43"/>
      <c r="G43" s="851"/>
      <c r="H43" s="138" t="s">
        <v>1193</v>
      </c>
      <c r="I43" s="139"/>
      <c r="J43" s="855" t="s">
        <v>1194</v>
      </c>
      <c r="K43" s="856" t="s">
        <v>819</v>
      </c>
      <c r="L43" s="859" t="s">
        <v>546</v>
      </c>
      <c r="M43" s="855" t="s">
        <v>548</v>
      </c>
      <c r="N43" s="856" t="s">
        <v>819</v>
      </c>
      <c r="O43" s="859" t="s">
        <v>546</v>
      </c>
      <c r="P43" s="855" t="s">
        <v>548</v>
      </c>
      <c r="Q43" s="856" t="s">
        <v>819</v>
      </c>
      <c r="R43" s="859" t="s">
        <v>546</v>
      </c>
      <c r="S43" s="855" t="s">
        <v>548</v>
      </c>
      <c r="T43" s="856" t="s">
        <v>819</v>
      </c>
      <c r="U43" s="859" t="s">
        <v>546</v>
      </c>
      <c r="V43" s="855" t="s">
        <v>548</v>
      </c>
      <c r="W43" s="856" t="s">
        <v>819</v>
      </c>
      <c r="X43" s="859" t="s">
        <v>546</v>
      </c>
      <c r="Y43" s="856" t="s">
        <v>548</v>
      </c>
      <c r="Z43" s="856" t="s">
        <v>819</v>
      </c>
      <c r="AA43" s="856" t="s">
        <v>546</v>
      </c>
      <c r="AB43" s="1366"/>
    </row>
    <row r="44" spans="4:29" ht="16">
      <c r="D44"/>
      <c r="E44"/>
      <c r="F44"/>
      <c r="G44" s="870" t="s">
        <v>1195</v>
      </c>
      <c r="H44" s="80" t="s">
        <v>1352</v>
      </c>
      <c r="I44" s="80"/>
      <c r="J44" s="875">
        <v>129.42722139175001</v>
      </c>
      <c r="K44" s="872" t="s">
        <v>222</v>
      </c>
      <c r="L44" s="873" t="s">
        <v>222</v>
      </c>
      <c r="M44" s="875">
        <v>129.276593935704</v>
      </c>
      <c r="N44" s="872" t="s">
        <v>222</v>
      </c>
      <c r="O44" s="873" t="s">
        <v>222</v>
      </c>
      <c r="P44" s="874" t="s">
        <v>222</v>
      </c>
      <c r="Q44" s="872" t="s">
        <v>222</v>
      </c>
      <c r="R44" s="873" t="s">
        <v>222</v>
      </c>
      <c r="S44" s="875">
        <v>8.5368046623317309</v>
      </c>
      <c r="T44" s="872" t="s">
        <v>222</v>
      </c>
      <c r="U44" s="873" t="s">
        <v>222</v>
      </c>
      <c r="V44" s="875">
        <v>13.703345044586399</v>
      </c>
      <c r="W44" s="901" t="s">
        <v>222</v>
      </c>
      <c r="X44" s="891" t="s">
        <v>222</v>
      </c>
      <c r="Y44" s="87">
        <v>281</v>
      </c>
      <c r="Z44" s="907" t="s">
        <v>222</v>
      </c>
      <c r="AA44" s="423" t="s">
        <v>222</v>
      </c>
      <c r="AB44" s="423">
        <f>Y44</f>
        <v>281</v>
      </c>
      <c r="AC44" s="489"/>
    </row>
    <row r="45" spans="4:29">
      <c r="D45"/>
      <c r="E45"/>
      <c r="F45"/>
      <c r="G45"/>
      <c r="H45" s="3" t="s">
        <v>823</v>
      </c>
      <c r="J45" s="862" t="s">
        <v>222</v>
      </c>
      <c r="K45" s="858" t="s">
        <v>222</v>
      </c>
      <c r="L45" s="863">
        <v>2109</v>
      </c>
      <c r="M45" s="862" t="s">
        <v>222</v>
      </c>
      <c r="N45" s="864">
        <v>16529</v>
      </c>
      <c r="O45" s="861">
        <v>4</v>
      </c>
      <c r="P45" s="862" t="s">
        <v>222</v>
      </c>
      <c r="Q45" s="900">
        <v>442.84287474332598</v>
      </c>
      <c r="R45" s="860" t="s">
        <v>222</v>
      </c>
      <c r="S45" s="862" t="s">
        <v>222</v>
      </c>
      <c r="T45" s="858" t="s">
        <v>222</v>
      </c>
      <c r="U45" s="863">
        <v>1279.72969207392</v>
      </c>
      <c r="V45" s="888" t="s">
        <v>222</v>
      </c>
      <c r="W45" s="900">
        <v>57.199835728952699</v>
      </c>
      <c r="X45" s="887">
        <v>443.178850102669</v>
      </c>
      <c r="Y45" s="422" t="s">
        <v>222</v>
      </c>
      <c r="Z45" s="908">
        <v>17029</v>
      </c>
      <c r="AA45" s="908">
        <v>3836</v>
      </c>
      <c r="AB45" s="908">
        <f>SUM(Z45:AA45)</f>
        <v>20865</v>
      </c>
      <c r="AC45" s="489"/>
    </row>
    <row r="46" spans="4:29">
      <c r="D46"/>
      <c r="E46"/>
      <c r="F46"/>
      <c r="G46" s="381"/>
      <c r="H46" s="80" t="s">
        <v>1351</v>
      </c>
      <c r="I46" s="80"/>
      <c r="J46" s="875">
        <v>195.62744395689</v>
      </c>
      <c r="K46" s="872" t="s">
        <v>222</v>
      </c>
      <c r="L46" s="873" t="s">
        <v>222</v>
      </c>
      <c r="M46" s="874" t="s">
        <v>222</v>
      </c>
      <c r="N46" s="872" t="s">
        <v>222</v>
      </c>
      <c r="O46" s="873" t="s">
        <v>222</v>
      </c>
      <c r="P46" s="871">
        <v>6</v>
      </c>
      <c r="Q46" s="901" t="s">
        <v>222</v>
      </c>
      <c r="R46" s="873" t="s">
        <v>222</v>
      </c>
      <c r="S46" s="875">
        <v>43.658316221765901</v>
      </c>
      <c r="T46" s="872" t="s">
        <v>222</v>
      </c>
      <c r="U46" s="873" t="s">
        <v>222</v>
      </c>
      <c r="V46" s="889" t="s">
        <v>222</v>
      </c>
      <c r="W46" s="901" t="s">
        <v>222</v>
      </c>
      <c r="X46" s="891" t="s">
        <v>222</v>
      </c>
      <c r="Y46" s="87">
        <v>245</v>
      </c>
      <c r="Z46" s="423" t="s">
        <v>222</v>
      </c>
      <c r="AA46" s="423" t="s">
        <v>222</v>
      </c>
      <c r="AB46" s="423">
        <f>Y46</f>
        <v>245</v>
      </c>
    </row>
    <row r="47" spans="4:29">
      <c r="D47"/>
      <c r="E47"/>
      <c r="F47"/>
      <c r="G47"/>
      <c r="H47" s="534" t="s">
        <v>1180</v>
      </c>
      <c r="J47" s="862" t="s">
        <v>222</v>
      </c>
      <c r="K47" s="858" t="s">
        <v>222</v>
      </c>
      <c r="L47" s="887">
        <v>36.172939113289999</v>
      </c>
      <c r="M47" s="862" t="s">
        <v>222</v>
      </c>
      <c r="N47" s="858" t="s">
        <v>222</v>
      </c>
      <c r="O47" s="860" t="s">
        <v>222</v>
      </c>
      <c r="P47" s="862" t="s">
        <v>222</v>
      </c>
      <c r="Q47" s="902" t="s">
        <v>222</v>
      </c>
      <c r="R47" s="860" t="s">
        <v>222</v>
      </c>
      <c r="S47" s="862" t="s">
        <v>222</v>
      </c>
      <c r="T47" s="858" t="s">
        <v>222</v>
      </c>
      <c r="U47" s="860" t="s">
        <v>222</v>
      </c>
      <c r="V47" s="888" t="s">
        <v>222</v>
      </c>
      <c r="W47" s="902" t="s">
        <v>222</v>
      </c>
      <c r="X47" s="912" t="s">
        <v>222</v>
      </c>
      <c r="Y47" s="858" t="s">
        <v>222</v>
      </c>
      <c r="Z47" s="422" t="s">
        <v>222</v>
      </c>
      <c r="AA47" s="535">
        <v>36</v>
      </c>
      <c r="AB47" s="535">
        <f>AA47</f>
        <v>36</v>
      </c>
    </row>
    <row r="48" spans="4:29">
      <c r="D48"/>
      <c r="E48"/>
      <c r="F48"/>
      <c r="G48" s="105"/>
      <c r="H48" s="239" t="s">
        <v>326</v>
      </c>
      <c r="I48" s="105"/>
      <c r="J48" s="876">
        <f>SUM(J44,J46)</f>
        <v>325.05466534864001</v>
      </c>
      <c r="K48" s="877" t="s">
        <v>222</v>
      </c>
      <c r="L48" s="878">
        <f>SUM(L45,L47)</f>
        <v>2145.1729391132899</v>
      </c>
      <c r="M48" s="876">
        <f>M44</f>
        <v>129.276593935704</v>
      </c>
      <c r="N48" s="880">
        <f>N45</f>
        <v>16529</v>
      </c>
      <c r="O48" s="881">
        <f>O45</f>
        <v>4</v>
      </c>
      <c r="P48" s="879">
        <f>P46</f>
        <v>6</v>
      </c>
      <c r="Q48" s="903">
        <f>Q45</f>
        <v>442.84287474332598</v>
      </c>
      <c r="R48" s="882" t="s">
        <v>222</v>
      </c>
      <c r="S48" s="876">
        <f>SUM(S44,S46)</f>
        <v>52.195120884097634</v>
      </c>
      <c r="T48" s="877" t="s">
        <v>222</v>
      </c>
      <c r="U48" s="878">
        <f>U45</f>
        <v>1279.72969207392</v>
      </c>
      <c r="V48" s="876">
        <f>V44</f>
        <v>13.703345044586399</v>
      </c>
      <c r="W48" s="903">
        <f>W45</f>
        <v>57.199835728952699</v>
      </c>
      <c r="X48" s="913">
        <f>X45</f>
        <v>443.178850102669</v>
      </c>
      <c r="Y48" s="426">
        <f>SUM(Y44:Y46)</f>
        <v>526</v>
      </c>
      <c r="Z48" s="880">
        <f>Z45</f>
        <v>17029</v>
      </c>
      <c r="AA48" s="880">
        <f>SUM(AA45,AA47)</f>
        <v>3872</v>
      </c>
      <c r="AB48" s="903">
        <f>SUM(AB44:AB47)</f>
        <v>21427</v>
      </c>
    </row>
    <row r="49" spans="4:29" ht="16">
      <c r="D49"/>
      <c r="E49"/>
      <c r="F49"/>
      <c r="G49" s="852" t="s">
        <v>1190</v>
      </c>
      <c r="H49" s="534" t="s">
        <v>1352</v>
      </c>
      <c r="I49" s="534"/>
      <c r="J49" s="862" t="s">
        <v>222</v>
      </c>
      <c r="K49" s="869" t="s">
        <v>222</v>
      </c>
      <c r="L49" s="860" t="s">
        <v>222</v>
      </c>
      <c r="M49" s="865">
        <v>7470</v>
      </c>
      <c r="N49" s="869" t="s">
        <v>222</v>
      </c>
      <c r="O49" s="860" t="s">
        <v>222</v>
      </c>
      <c r="P49" s="862" t="s">
        <v>222</v>
      </c>
      <c r="Q49" s="869" t="s">
        <v>222</v>
      </c>
      <c r="R49" s="860" t="s">
        <v>222</v>
      </c>
      <c r="S49" s="862" t="s">
        <v>222</v>
      </c>
      <c r="T49" s="869" t="s">
        <v>222</v>
      </c>
      <c r="U49" s="860" t="s">
        <v>222</v>
      </c>
      <c r="V49" s="862" t="s">
        <v>222</v>
      </c>
      <c r="W49" s="869" t="s">
        <v>222</v>
      </c>
      <c r="X49" s="914" t="s">
        <v>222</v>
      </c>
      <c r="Y49" s="864">
        <v>7470</v>
      </c>
      <c r="Z49" s="858" t="s">
        <v>222</v>
      </c>
      <c r="AA49" s="858" t="s">
        <v>222</v>
      </c>
      <c r="AB49" s="864">
        <f>Y49</f>
        <v>7470</v>
      </c>
    </row>
    <row r="50" spans="4:29">
      <c r="D50"/>
      <c r="E50"/>
      <c r="F50"/>
      <c r="G50" s="80"/>
      <c r="H50" s="80" t="s">
        <v>823</v>
      </c>
      <c r="I50" s="80"/>
      <c r="J50" s="874" t="s">
        <v>222</v>
      </c>
      <c r="K50" s="872" t="s">
        <v>222</v>
      </c>
      <c r="L50" s="873" t="s">
        <v>222</v>
      </c>
      <c r="M50" s="875">
        <v>5452.8921166323998</v>
      </c>
      <c r="N50" s="872" t="s">
        <v>222</v>
      </c>
      <c r="O50" s="873" t="s">
        <v>222</v>
      </c>
      <c r="P50" s="874" t="s">
        <v>222</v>
      </c>
      <c r="Q50" s="872" t="s">
        <v>222</v>
      </c>
      <c r="R50" s="873" t="s">
        <v>222</v>
      </c>
      <c r="S50" s="874" t="s">
        <v>222</v>
      </c>
      <c r="T50" s="872" t="s">
        <v>222</v>
      </c>
      <c r="U50" s="891">
        <v>102.20944558521499</v>
      </c>
      <c r="V50" s="874" t="s">
        <v>222</v>
      </c>
      <c r="W50" s="872" t="s">
        <v>222</v>
      </c>
      <c r="X50" s="873" t="s">
        <v>222</v>
      </c>
      <c r="Y50" s="906">
        <v>5453</v>
      </c>
      <c r="Z50" s="423" t="s">
        <v>222</v>
      </c>
      <c r="AA50" s="899">
        <v>102.20944558521499</v>
      </c>
      <c r="AB50" s="906">
        <f>SUM(Y50,AA50)</f>
        <v>5555.2094455852148</v>
      </c>
    </row>
    <row r="51" spans="4:29">
      <c r="D51"/>
      <c r="E51"/>
      <c r="F51"/>
      <c r="H51" s="3" t="s">
        <v>813</v>
      </c>
      <c r="J51" s="857"/>
      <c r="K51" s="535"/>
      <c r="L51" s="860"/>
      <c r="M51" s="865"/>
      <c r="N51" s="535"/>
      <c r="O51" s="861"/>
      <c r="P51" s="857"/>
      <c r="Q51" s="535"/>
      <c r="R51" s="861"/>
      <c r="S51" s="857"/>
      <c r="T51" s="535"/>
      <c r="U51" s="887"/>
      <c r="V51" s="857"/>
      <c r="W51" s="535"/>
      <c r="X51" s="861"/>
      <c r="Y51" s="45"/>
      <c r="Z51" s="45"/>
      <c r="AA51" s="45"/>
      <c r="AB51" s="45"/>
    </row>
    <row r="52" spans="4:29">
      <c r="D52"/>
      <c r="E52"/>
      <c r="F52"/>
      <c r="G52" s="80"/>
      <c r="H52" s="261" t="s">
        <v>1181</v>
      </c>
      <c r="I52" s="80"/>
      <c r="J52" s="875">
        <v>249.55128981869001</v>
      </c>
      <c r="K52" s="872" t="s">
        <v>222</v>
      </c>
      <c r="L52" s="886">
        <v>730.13289856262702</v>
      </c>
      <c r="M52" s="875">
        <v>51.691357871299601</v>
      </c>
      <c r="N52" s="883">
        <v>464.52813141683703</v>
      </c>
      <c r="O52" s="873" t="s">
        <v>222</v>
      </c>
      <c r="P52" s="874" t="s">
        <v>222</v>
      </c>
      <c r="Q52" s="890">
        <v>270.314045174537</v>
      </c>
      <c r="R52" s="873" t="s">
        <v>222</v>
      </c>
      <c r="S52" s="875">
        <v>57.737984177503897</v>
      </c>
      <c r="T52" s="872" t="s">
        <v>222</v>
      </c>
      <c r="U52" s="886">
        <v>147.35112936344899</v>
      </c>
      <c r="V52" s="871">
        <v>118</v>
      </c>
      <c r="W52" s="872" t="s">
        <v>222</v>
      </c>
      <c r="X52" s="886">
        <v>258.62502997946598</v>
      </c>
      <c r="Y52" s="87">
        <v>477</v>
      </c>
      <c r="Z52" s="87">
        <v>735</v>
      </c>
      <c r="AA52" s="906">
        <v>1136.109058</v>
      </c>
      <c r="AB52" s="906">
        <f>SUM(Y52:AA52)</f>
        <v>2348.109058</v>
      </c>
      <c r="AC52" s="489"/>
    </row>
    <row r="53" spans="4:29">
      <c r="D53"/>
      <c r="E53"/>
      <c r="F53"/>
      <c r="H53" s="19" t="s">
        <v>1182</v>
      </c>
      <c r="J53" s="888" t="s">
        <v>222</v>
      </c>
      <c r="K53" s="869" t="s">
        <v>222</v>
      </c>
      <c r="L53" s="887">
        <v>5.4869945731357497</v>
      </c>
      <c r="M53" s="862" t="s">
        <v>222</v>
      </c>
      <c r="N53" s="869" t="s">
        <v>222</v>
      </c>
      <c r="O53" s="887">
        <v>6.83127124911812</v>
      </c>
      <c r="P53" s="862" t="s">
        <v>222</v>
      </c>
      <c r="Q53" s="858" t="s">
        <v>222</v>
      </c>
      <c r="R53" s="861">
        <v>3</v>
      </c>
      <c r="S53" s="888" t="s">
        <v>222</v>
      </c>
      <c r="T53" s="869" t="s">
        <v>222</v>
      </c>
      <c r="U53" s="887">
        <v>246.41621569640901</v>
      </c>
      <c r="V53" s="862" t="s">
        <v>222</v>
      </c>
      <c r="W53" s="869" t="s">
        <v>222</v>
      </c>
      <c r="X53" s="887">
        <v>93.434135449104005</v>
      </c>
      <c r="Y53" s="422" t="s">
        <v>222</v>
      </c>
      <c r="Z53" s="422" t="s">
        <v>222</v>
      </c>
      <c r="AA53" s="908">
        <v>355</v>
      </c>
      <c r="AB53" s="908">
        <f>AA53</f>
        <v>355</v>
      </c>
      <c r="AC53" s="38"/>
    </row>
    <row r="54" spans="4:29">
      <c r="D54"/>
      <c r="E54"/>
      <c r="F54"/>
      <c r="G54" s="80"/>
      <c r="H54" s="885" t="s">
        <v>1361</v>
      </c>
      <c r="I54" s="80"/>
      <c r="J54" s="889" t="s">
        <v>222</v>
      </c>
      <c r="K54" s="890">
        <v>101.062176591376</v>
      </c>
      <c r="L54" s="886">
        <v>136.88955118831001</v>
      </c>
      <c r="M54" s="874" t="s">
        <v>222</v>
      </c>
      <c r="N54" s="884">
        <v>29</v>
      </c>
      <c r="O54" s="873" t="s">
        <v>222</v>
      </c>
      <c r="P54" s="874" t="s">
        <v>222</v>
      </c>
      <c r="Q54" s="884">
        <v>110</v>
      </c>
      <c r="R54" s="873" t="s">
        <v>222</v>
      </c>
      <c r="S54" s="889" t="s">
        <v>222</v>
      </c>
      <c r="T54" s="872">
        <v>15</v>
      </c>
      <c r="U54" s="886">
        <v>401.596022578744</v>
      </c>
      <c r="V54" s="874" t="s">
        <v>222</v>
      </c>
      <c r="W54" s="872" t="s">
        <v>222</v>
      </c>
      <c r="X54" s="886">
        <v>233.90831121705699</v>
      </c>
      <c r="Y54" s="872" t="s">
        <v>222</v>
      </c>
      <c r="Z54" s="87">
        <v>255</v>
      </c>
      <c r="AA54" s="883">
        <v>772.39388499999995</v>
      </c>
      <c r="AB54" s="883">
        <f>SUM(Z54:AA54)</f>
        <v>1027.393885</v>
      </c>
    </row>
    <row r="55" spans="4:29">
      <c r="D55"/>
      <c r="E55"/>
      <c r="F55"/>
      <c r="G55" s="89"/>
      <c r="H55" s="854" t="s">
        <v>326</v>
      </c>
      <c r="I55" s="89"/>
      <c r="J55" s="866">
        <f>J52</f>
        <v>249.55128981869001</v>
      </c>
      <c r="K55" s="892">
        <f>K54</f>
        <v>101.062176591376</v>
      </c>
      <c r="L55" s="893">
        <f>SUM(L52:L54)</f>
        <v>872.50944432407277</v>
      </c>
      <c r="M55" s="894">
        <f>SUM(M49:M52)</f>
        <v>12974.583474503699</v>
      </c>
      <c r="N55" s="895">
        <f>SUM(N54,N52)</f>
        <v>493.52813141683703</v>
      </c>
      <c r="O55" s="896">
        <f>O53</f>
        <v>6.83127124911812</v>
      </c>
      <c r="P55" s="897" t="s">
        <v>222</v>
      </c>
      <c r="Q55" s="892">
        <f>SUM(Q54,Q52)</f>
        <v>380.314045174537</v>
      </c>
      <c r="R55" s="446">
        <f>R53</f>
        <v>3</v>
      </c>
      <c r="S55" s="866">
        <f>S52</f>
        <v>57.737984177503897</v>
      </c>
      <c r="T55" s="442">
        <f>T54</f>
        <v>15</v>
      </c>
      <c r="U55" s="893">
        <f>SUM(U50:U54)</f>
        <v>897.57281322381709</v>
      </c>
      <c r="V55" s="868">
        <f>V52</f>
        <v>118</v>
      </c>
      <c r="W55" s="867" t="s">
        <v>222</v>
      </c>
      <c r="X55" s="896">
        <f>SUM(X52:X54)</f>
        <v>585.96747664562702</v>
      </c>
      <c r="Y55" s="895">
        <f>SUM(Y49,Y50,Y52)</f>
        <v>13400</v>
      </c>
      <c r="Z55" s="442">
        <f>SUM(Z52,Z54)</f>
        <v>990</v>
      </c>
      <c r="AA55" s="895">
        <f>SUM(AA50,AA52,AA53,AA54)</f>
        <v>2365.7123885852152</v>
      </c>
      <c r="AB55" s="895">
        <f>SUM(Y55:AA55)</f>
        <v>16755.712388585216</v>
      </c>
    </row>
    <row r="56" spans="4:29" ht="16.5">
      <c r="D56"/>
      <c r="E56"/>
      <c r="F56"/>
      <c r="G56" s="921" t="s">
        <v>1189</v>
      </c>
      <c r="H56" s="853"/>
      <c r="I56" s="534"/>
      <c r="J56" s="915"/>
      <c r="K56" s="915"/>
      <c r="L56" s="916"/>
      <c r="M56" s="917"/>
      <c r="N56" s="918"/>
      <c r="O56" s="915"/>
      <c r="P56" s="919"/>
      <c r="Q56" s="915"/>
      <c r="R56" s="724"/>
      <c r="S56" s="915"/>
      <c r="T56" s="724"/>
      <c r="U56" s="916"/>
      <c r="V56" s="724"/>
      <c r="W56" s="919"/>
      <c r="X56" s="915"/>
      <c r="Y56" s="918"/>
      <c r="Z56" s="724"/>
      <c r="AA56" s="918"/>
      <c r="AB56" s="918"/>
    </row>
    <row r="57" spans="4:29">
      <c r="D57"/>
      <c r="E57"/>
      <c r="F57"/>
      <c r="G57" s="657" t="s">
        <v>1196</v>
      </c>
      <c r="H57" s="853"/>
      <c r="I57" s="534"/>
      <c r="J57" s="915"/>
      <c r="K57" s="915"/>
      <c r="L57" s="916"/>
      <c r="M57" s="917"/>
      <c r="N57" s="918"/>
      <c r="O57" s="915"/>
      <c r="P57" s="919"/>
      <c r="Q57" s="915"/>
      <c r="R57" s="724"/>
      <c r="S57" s="915"/>
      <c r="T57" s="724"/>
      <c r="U57" s="916"/>
      <c r="V57" s="724"/>
      <c r="W57" s="919"/>
      <c r="X57" s="915"/>
      <c r="Y57" s="918"/>
      <c r="Z57" s="724"/>
      <c r="AA57" s="918"/>
      <c r="AB57" s="918"/>
    </row>
    <row r="58" spans="4:29">
      <c r="D58"/>
      <c r="E58"/>
      <c r="F58"/>
      <c r="G58" s="14" t="s">
        <v>1191</v>
      </c>
      <c r="H58" s="853"/>
      <c r="I58" s="534"/>
      <c r="J58" s="916"/>
      <c r="K58" s="916"/>
      <c r="L58" s="916"/>
      <c r="M58" s="917"/>
      <c r="N58" s="918"/>
      <c r="O58" s="915"/>
      <c r="P58" s="919"/>
      <c r="Q58" s="915"/>
      <c r="R58" s="724"/>
      <c r="S58" s="915"/>
      <c r="T58" s="724"/>
      <c r="U58" s="916"/>
      <c r="V58" s="724"/>
      <c r="W58" s="919"/>
      <c r="X58" s="915"/>
      <c r="Y58" s="918"/>
      <c r="Z58" s="724"/>
      <c r="AA58" s="918"/>
      <c r="AB58" s="918"/>
    </row>
    <row r="59" spans="4:29">
      <c r="D59"/>
      <c r="E59"/>
      <c r="F59"/>
      <c r="G59" s="14" t="s">
        <v>1192</v>
      </c>
      <c r="H59" s="738"/>
      <c r="I59" s="534"/>
      <c r="J59" s="920"/>
      <c r="K59" s="791"/>
      <c r="L59" s="791"/>
      <c r="M59" s="534"/>
      <c r="N59" s="534"/>
      <c r="O59" s="534"/>
      <c r="P59" s="534"/>
      <c r="Q59" s="534"/>
      <c r="R59" s="534"/>
      <c r="S59" s="534"/>
      <c r="T59" s="534"/>
      <c r="U59" s="534"/>
      <c r="V59" s="534"/>
      <c r="W59" s="534"/>
      <c r="X59" s="534"/>
    </row>
    <row r="60" spans="4:29">
      <c r="D60"/>
      <c r="E60"/>
      <c r="F60"/>
      <c r="G60" s="14"/>
      <c r="H60" s="738"/>
      <c r="I60" s="534"/>
      <c r="J60" s="909"/>
      <c r="K60" s="910"/>
      <c r="L60" s="910"/>
      <c r="M60" s="534"/>
      <c r="N60" s="534"/>
      <c r="O60" s="534"/>
      <c r="P60" s="534"/>
      <c r="Q60" s="534"/>
      <c r="R60" s="534"/>
      <c r="S60" s="534"/>
      <c r="T60" s="534"/>
      <c r="U60" s="534"/>
      <c r="V60" s="534"/>
      <c r="W60" s="534"/>
      <c r="X60" s="534"/>
    </row>
    <row r="61" spans="4:29">
      <c r="G61" s="846" t="s">
        <v>1187</v>
      </c>
    </row>
    <row r="62" spans="4:29">
      <c r="G62" s="138" t="s">
        <v>1172</v>
      </c>
      <c r="H62" s="767" t="s">
        <v>1173</v>
      </c>
      <c r="I62" s="767" t="s">
        <v>415</v>
      </c>
      <c r="J62" s="767" t="s">
        <v>1174</v>
      </c>
      <c r="K62" s="767" t="s">
        <v>451</v>
      </c>
      <c r="L62" s="767" t="s">
        <v>416</v>
      </c>
      <c r="M62" s="767" t="s">
        <v>321</v>
      </c>
    </row>
    <row r="63" spans="4:29">
      <c r="G63" s="80" t="s">
        <v>1175</v>
      </c>
      <c r="H63" s="899">
        <v>2664.9100395208302</v>
      </c>
      <c r="I63" s="899">
        <v>24057.207902486</v>
      </c>
      <c r="J63" s="899">
        <v>1494.4381024458901</v>
      </c>
      <c r="K63" s="899">
        <v>1018.88075613288</v>
      </c>
      <c r="L63" s="899">
        <v>465.53445585215599</v>
      </c>
      <c r="M63" s="899">
        <v>29700.971256437755</v>
      </c>
    </row>
    <row r="64" spans="4:29">
      <c r="G64" s="3" t="s">
        <v>1176</v>
      </c>
      <c r="H64" s="898">
        <v>10.762053388090344</v>
      </c>
      <c r="I64" s="898">
        <v>0.56673511293634404</v>
      </c>
      <c r="J64" s="898">
        <v>147.35112936344899</v>
      </c>
      <c r="K64" s="898">
        <v>42.882628336755602</v>
      </c>
      <c r="L64" s="905" t="s">
        <v>222</v>
      </c>
      <c r="M64" s="898">
        <v>201.56254620123127</v>
      </c>
    </row>
    <row r="65" spans="7:16">
      <c r="G65" s="80" t="s">
        <v>1177</v>
      </c>
      <c r="H65" s="899">
        <v>4.0384302766278152E-3</v>
      </c>
      <c r="I65" s="899">
        <v>2.3557809170272804E-5</v>
      </c>
      <c r="J65" s="899">
        <v>9.8599687148156292</v>
      </c>
      <c r="K65" s="899">
        <v>4.2087975534560798</v>
      </c>
      <c r="L65" s="904" t="s">
        <v>222</v>
      </c>
      <c r="M65" s="899">
        <v>14.072828256357507</v>
      </c>
    </row>
    <row r="66" spans="7:16">
      <c r="G66" s="3" t="s">
        <v>1178</v>
      </c>
      <c r="H66" s="898">
        <v>51.205256673511194</v>
      </c>
      <c r="I66" s="898">
        <v>6.8008213552361303</v>
      </c>
      <c r="J66" s="898">
        <v>14.992797043121101</v>
      </c>
      <c r="K66" s="905" t="s">
        <v>222</v>
      </c>
      <c r="L66" s="898">
        <v>18.154053388090301</v>
      </c>
      <c r="M66" s="898">
        <v>91.15292845995873</v>
      </c>
    </row>
    <row r="67" spans="7:16">
      <c r="G67" s="105" t="s">
        <v>1179</v>
      </c>
      <c r="H67" s="911">
        <v>1.9214628604393074</v>
      </c>
      <c r="I67" s="911">
        <v>2.8269371004327373E-2</v>
      </c>
      <c r="J67" s="911">
        <v>1.00323974733934</v>
      </c>
      <c r="K67" s="923" t="s">
        <v>222</v>
      </c>
      <c r="L67" s="911">
        <v>3.8996154118946</v>
      </c>
      <c r="M67" s="911">
        <v>6.8525873906775745</v>
      </c>
    </row>
    <row r="69" spans="7:16">
      <c r="G69" s="61" t="s">
        <v>1055</v>
      </c>
      <c r="H69" s="61"/>
      <c r="I69" s="61"/>
      <c r="J69" s="61"/>
      <c r="K69" s="61"/>
      <c r="L69" s="10"/>
      <c r="M69" s="10"/>
      <c r="N69" s="10"/>
      <c r="O69" s="10"/>
      <c r="P69" s="24"/>
    </row>
    <row r="70" spans="7:16">
      <c r="G70" s="768" t="s">
        <v>83</v>
      </c>
      <c r="H70" s="24"/>
      <c r="I70" s="24"/>
      <c r="J70" s="24"/>
      <c r="K70" s="24"/>
      <c r="L70" s="24"/>
      <c r="M70" s="24"/>
      <c r="N70" s="24"/>
      <c r="O70" s="24"/>
      <c r="P70" s="24"/>
    </row>
    <row r="72" spans="7:16">
      <c r="G72" s="61" t="s">
        <v>552</v>
      </c>
    </row>
    <row r="73" spans="7:16">
      <c r="G73" s="118" t="s">
        <v>1188</v>
      </c>
    </row>
    <row r="74" spans="7:16">
      <c r="G74" s="394" t="s">
        <v>426</v>
      </c>
      <c r="H74" s="401" t="s">
        <v>553</v>
      </c>
      <c r="I74" s="175" t="s">
        <v>554</v>
      </c>
      <c r="J74" s="175" t="s">
        <v>279</v>
      </c>
      <c r="K74" s="175" t="s">
        <v>280</v>
      </c>
      <c r="L74" s="175" t="s">
        <v>242</v>
      </c>
      <c r="M74" s="175" t="s">
        <v>243</v>
      </c>
      <c r="N74" s="173" t="s">
        <v>211</v>
      </c>
    </row>
    <row r="75" spans="7:16" ht="16.5">
      <c r="G75" s="26" t="s">
        <v>415</v>
      </c>
      <c r="H75" s="248" t="s">
        <v>555</v>
      </c>
      <c r="I75" s="52" t="s">
        <v>1359</v>
      </c>
      <c r="J75" s="52">
        <f>14.581016*1000</f>
        <v>14581.016</v>
      </c>
      <c r="K75" s="52">
        <f>13.642351*1000</f>
        <v>13642.351000000001</v>
      </c>
      <c r="L75" s="52">
        <f>7.70566*1000</f>
        <v>7705.66</v>
      </c>
      <c r="M75" s="52">
        <f>4.713796*1000</f>
        <v>4713.7960000000003</v>
      </c>
      <c r="N75" s="797">
        <v>7470</v>
      </c>
    </row>
    <row r="76" spans="7:16">
      <c r="G76" s="59" t="s">
        <v>556</v>
      </c>
    </row>
    <row r="77" spans="7:16">
      <c r="G77"/>
    </row>
  </sheetData>
  <sheetProtection algorithmName="SHA-512" hashValue="sgyuJ8w/9PYfq6a51KZ75lCsXujPKYye1LWAUSALpuTaWJtWJeL9/NWetd/Ll748DcYqIq4nucLDusC+g+9KDQ==" saltValue="+3YoLLYAsrApvEmx6I6Nhw==" spinCount="100000" sheet="1" objects="1" scenarios="1"/>
  <mergeCells count="9">
    <mergeCell ref="V42:X42"/>
    <mergeCell ref="Y42:AA42"/>
    <mergeCell ref="AB42:AB43"/>
    <mergeCell ref="G38:S38"/>
    <mergeCell ref="G39:S39"/>
    <mergeCell ref="J42:L42"/>
    <mergeCell ref="M42:O42"/>
    <mergeCell ref="P42:R42"/>
    <mergeCell ref="S42:U42"/>
  </mergeCells>
  <phoneticPr fontId="37" type="noConversion"/>
  <pageMargins left="0.70866141732283472" right="0.70866141732283472" top="0.74803149606299213" bottom="0.74803149606299213" header="0.31496062992125984" footer="0.31496062992125984"/>
  <pageSetup scale="22"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44D91-0615-4657-98D5-B89BD500D71E}">
  <sheetPr codeName="Sheet16">
    <tabColor theme="9" tint="0.79998168889431442"/>
    <pageSetUpPr fitToPage="1"/>
  </sheetPr>
  <dimension ref="B3:R62"/>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48.08203125" style="3" customWidth="1"/>
    <col min="8" max="8" width="25.5" style="3" customWidth="1"/>
    <col min="9" max="9" width="35.9140625" style="3" customWidth="1"/>
    <col min="10" max="13" width="35.5" style="3" customWidth="1"/>
    <col min="14" max="14" width="34.9140625" style="3" customWidth="1"/>
    <col min="15" max="15" width="28.58203125" style="3" customWidth="1"/>
    <col min="16" max="16384" width="8.58203125" style="3"/>
  </cols>
  <sheetData>
    <row r="3" spans="2:18">
      <c r="P3" s="538"/>
      <c r="Q3" s="538"/>
      <c r="R3" s="538"/>
    </row>
    <row r="4" spans="2:18">
      <c r="P4" s="538"/>
      <c r="Q4" s="538"/>
      <c r="R4" s="538"/>
    </row>
    <row r="5" spans="2:18" customFormat="1">
      <c r="B5" s="80"/>
      <c r="C5" s="80"/>
      <c r="D5" s="80"/>
      <c r="E5" s="80"/>
      <c r="G5" s="80"/>
      <c r="H5" s="80"/>
      <c r="I5" s="80"/>
      <c r="J5" s="80"/>
      <c r="K5" s="80"/>
      <c r="L5" s="80"/>
      <c r="M5" s="80"/>
      <c r="N5" s="80"/>
      <c r="O5" s="80"/>
      <c r="P5" s="538"/>
      <c r="Q5" s="538"/>
      <c r="R5" s="1031"/>
    </row>
    <row r="6" spans="2:18" customFormat="1" ht="20">
      <c r="B6" s="1033" t="s">
        <v>4</v>
      </c>
      <c r="C6" s="80"/>
      <c r="D6" s="80"/>
      <c r="E6" s="80"/>
      <c r="G6" s="257" t="s">
        <v>495</v>
      </c>
      <c r="H6" s="80"/>
      <c r="I6" s="80"/>
      <c r="J6" s="80"/>
      <c r="K6" s="80"/>
      <c r="L6" s="80"/>
      <c r="M6" s="80"/>
      <c r="N6" s="80"/>
      <c r="O6" s="80"/>
      <c r="P6" s="538"/>
      <c r="Q6" s="538"/>
      <c r="R6" s="1031"/>
    </row>
    <row r="7" spans="2:18" customFormat="1" ht="14.5" thickBot="1">
      <c r="B7" s="258"/>
      <c r="C7" s="258"/>
      <c r="D7" s="258"/>
      <c r="E7" s="258"/>
      <c r="G7" s="258"/>
      <c r="H7" s="258"/>
      <c r="I7" s="258"/>
      <c r="J7" s="258"/>
      <c r="K7" s="258"/>
      <c r="L7" s="258"/>
      <c r="M7" s="258"/>
      <c r="N7" s="258"/>
      <c r="O7" s="258"/>
      <c r="P7" s="538"/>
      <c r="Q7" s="538"/>
      <c r="R7" s="1031"/>
    </row>
    <row r="8" spans="2:18" ht="11.4" customHeight="1" thickTop="1">
      <c r="P8" s="538"/>
      <c r="Q8" s="538"/>
      <c r="R8" s="538"/>
    </row>
    <row r="9" spans="2:18">
      <c r="G9" s="1326" t="s">
        <v>496</v>
      </c>
      <c r="H9" s="1326"/>
      <c r="I9" s="1326"/>
      <c r="J9" s="1326"/>
      <c r="K9" s="1326"/>
      <c r="L9" s="1326"/>
      <c r="M9" s="1326"/>
      <c r="N9" s="1326"/>
      <c r="O9" s="1326"/>
    </row>
    <row r="10" spans="2:18">
      <c r="G10" s="1326"/>
      <c r="H10" s="1326"/>
      <c r="I10" s="1326"/>
      <c r="J10" s="1326"/>
      <c r="K10" s="1326"/>
      <c r="L10" s="1326"/>
      <c r="M10" s="1326"/>
      <c r="N10" s="1326"/>
      <c r="O10" s="1326"/>
    </row>
    <row r="11" spans="2:18">
      <c r="G11" s="1326"/>
      <c r="H11" s="1326"/>
      <c r="I11" s="1326"/>
      <c r="J11" s="1326"/>
      <c r="K11" s="1326"/>
      <c r="L11" s="1326"/>
      <c r="M11" s="1326"/>
      <c r="N11" s="1326"/>
      <c r="O11" s="1326"/>
    </row>
    <row r="12" spans="2:18">
      <c r="G12" s="1326"/>
      <c r="H12" s="1326"/>
      <c r="I12" s="1326"/>
      <c r="J12" s="1326"/>
      <c r="K12" s="1326"/>
      <c r="L12" s="1326"/>
      <c r="M12" s="1326"/>
      <c r="N12" s="1326"/>
      <c r="O12" s="1326"/>
    </row>
    <row r="13" spans="2:18">
      <c r="G13" s="950"/>
      <c r="H13" s="950"/>
      <c r="I13" s="950"/>
      <c r="J13" s="950"/>
      <c r="K13" s="950"/>
      <c r="L13" s="950"/>
      <c r="M13" s="950"/>
      <c r="N13" s="950"/>
      <c r="O13" s="950"/>
    </row>
    <row r="14" spans="2:18" ht="15.75" customHeight="1">
      <c r="G14" s="61" t="s">
        <v>1054</v>
      </c>
    </row>
    <row r="15" spans="2:18" ht="10.5" customHeight="1">
      <c r="G15" s="62" t="s">
        <v>1123</v>
      </c>
    </row>
    <row r="16" spans="2:18" ht="23.25" customHeight="1">
      <c r="G16" s="63"/>
      <c r="H16" s="416" t="s">
        <v>497</v>
      </c>
      <c r="I16" s="1328" t="s">
        <v>498</v>
      </c>
      <c r="J16" s="1328"/>
      <c r="K16" s="1328" t="s">
        <v>405</v>
      </c>
      <c r="L16" s="1328"/>
    </row>
    <row r="17" spans="7:15">
      <c r="G17" s="63"/>
      <c r="H17" s="416" t="s">
        <v>413</v>
      </c>
      <c r="I17" s="416" t="s">
        <v>415</v>
      </c>
      <c r="J17" s="416" t="s">
        <v>416</v>
      </c>
      <c r="K17" s="416" t="s">
        <v>451</v>
      </c>
      <c r="L17" s="416" t="s">
        <v>427</v>
      </c>
    </row>
    <row r="18" spans="7:15" ht="90.75" customHeight="1">
      <c r="G18" s="415" t="s">
        <v>499</v>
      </c>
      <c r="H18" s="40" t="s">
        <v>500</v>
      </c>
      <c r="I18" s="40" t="s">
        <v>501</v>
      </c>
      <c r="J18" s="41" t="s">
        <v>502</v>
      </c>
      <c r="K18" s="750" t="s">
        <v>503</v>
      </c>
      <c r="L18" s="40" t="s">
        <v>504</v>
      </c>
    </row>
    <row r="19" spans="7:15" ht="78.900000000000006" customHeight="1">
      <c r="G19" s="64" t="s">
        <v>505</v>
      </c>
      <c r="H19" s="65" t="s">
        <v>506</v>
      </c>
      <c r="I19" s="65" t="s">
        <v>507</v>
      </c>
      <c r="J19" s="66" t="s">
        <v>507</v>
      </c>
      <c r="K19" s="65" t="s">
        <v>508</v>
      </c>
      <c r="L19" s="65" t="s">
        <v>508</v>
      </c>
    </row>
    <row r="20" spans="7:15">
      <c r="G20" s="415" t="s">
        <v>509</v>
      </c>
      <c r="H20" s="113">
        <v>4385</v>
      </c>
      <c r="I20" s="40">
        <v>515</v>
      </c>
      <c r="J20" s="41">
        <v>116</v>
      </c>
      <c r="K20" s="113">
        <v>1148</v>
      </c>
      <c r="L20" s="40">
        <v>736</v>
      </c>
    </row>
    <row r="21" spans="7:15" ht="60" customHeight="1">
      <c r="G21" s="1375" t="s">
        <v>510</v>
      </c>
      <c r="H21" s="65" t="s">
        <v>511</v>
      </c>
      <c r="I21" s="65" t="s">
        <v>512</v>
      </c>
      <c r="J21" s="66" t="s">
        <v>513</v>
      </c>
      <c r="K21" s="65" t="s">
        <v>514</v>
      </c>
      <c r="L21" s="65" t="s">
        <v>515</v>
      </c>
    </row>
    <row r="22" spans="7:15" ht="56.15" customHeight="1">
      <c r="G22" s="1375"/>
      <c r="H22" s="65" t="s">
        <v>516</v>
      </c>
      <c r="I22" s="65"/>
      <c r="J22" s="66"/>
      <c r="K22" s="65"/>
      <c r="L22" s="65"/>
    </row>
    <row r="23" spans="7:15" ht="67.5" customHeight="1">
      <c r="G23" s="415" t="s">
        <v>517</v>
      </c>
      <c r="H23" s="40" t="s">
        <v>518</v>
      </c>
      <c r="I23" s="40" t="s">
        <v>519</v>
      </c>
      <c r="J23" s="41" t="s">
        <v>520</v>
      </c>
      <c r="K23" s="40" t="s">
        <v>472</v>
      </c>
      <c r="L23" s="40" t="s">
        <v>520</v>
      </c>
    </row>
    <row r="24" spans="7:15" ht="72.900000000000006" customHeight="1">
      <c r="G24" s="233" t="s">
        <v>521</v>
      </c>
      <c r="H24" s="234" t="s">
        <v>1362</v>
      </c>
      <c r="I24" s="234" t="s">
        <v>522</v>
      </c>
      <c r="J24" s="232" t="s">
        <v>522</v>
      </c>
      <c r="K24" s="234" t="s">
        <v>523</v>
      </c>
      <c r="L24" s="234" t="s">
        <v>523</v>
      </c>
    </row>
    <row r="25" spans="7:15">
      <c r="O25" s="19"/>
    </row>
    <row r="26" spans="7:15" ht="14.15" customHeight="1">
      <c r="G26" s="62" t="s">
        <v>1124</v>
      </c>
      <c r="O26" s="19"/>
    </row>
    <row r="27" spans="7:15" ht="30" customHeight="1">
      <c r="G27" s="67"/>
      <c r="H27" s="413"/>
      <c r="I27" s="1172" t="s">
        <v>497</v>
      </c>
      <c r="J27" s="1372" t="s">
        <v>498</v>
      </c>
      <c r="K27" s="1372"/>
      <c r="L27" s="1328" t="s">
        <v>405</v>
      </c>
      <c r="M27" s="1328"/>
      <c r="N27" s="1119"/>
      <c r="O27" s="1173"/>
    </row>
    <row r="28" spans="7:15" ht="16.399999999999999" customHeight="1">
      <c r="G28" s="63" t="s">
        <v>524</v>
      </c>
      <c r="H28" s="68" t="s">
        <v>524</v>
      </c>
      <c r="I28" s="1172" t="s">
        <v>525</v>
      </c>
      <c r="J28" s="416" t="s">
        <v>526</v>
      </c>
      <c r="K28" s="416" t="s">
        <v>527</v>
      </c>
      <c r="L28" s="416" t="s">
        <v>451</v>
      </c>
      <c r="M28" s="416" t="s">
        <v>427</v>
      </c>
      <c r="N28" s="1119"/>
      <c r="O28" s="1173"/>
    </row>
    <row r="29" spans="7:15" ht="15" customHeight="1">
      <c r="G29" s="1305" t="s">
        <v>528</v>
      </c>
      <c r="H29" s="42" t="s">
        <v>529</v>
      </c>
      <c r="I29" s="81">
        <v>0</v>
      </c>
      <c r="J29" s="81">
        <v>0</v>
      </c>
      <c r="K29" s="81">
        <v>0</v>
      </c>
      <c r="L29" s="81">
        <v>0</v>
      </c>
      <c r="M29" s="81">
        <v>0</v>
      </c>
      <c r="N29" s="1119"/>
      <c r="O29" s="1173"/>
    </row>
    <row r="30" spans="7:15" ht="15" customHeight="1">
      <c r="G30" s="1305"/>
      <c r="H30" s="69" t="s">
        <v>530</v>
      </c>
      <c r="I30" s="66" t="s">
        <v>1254</v>
      </c>
      <c r="J30" s="66">
        <v>2</v>
      </c>
      <c r="K30" s="66">
        <v>1</v>
      </c>
      <c r="L30" s="66">
        <v>3</v>
      </c>
      <c r="M30" s="66">
        <v>3</v>
      </c>
      <c r="N30" s="1119"/>
      <c r="O30" s="1173"/>
    </row>
    <row r="31" spans="7:15" ht="15" customHeight="1">
      <c r="G31" s="1305"/>
      <c r="H31" s="42" t="s">
        <v>531</v>
      </c>
      <c r="I31" s="81" t="s">
        <v>1255</v>
      </c>
      <c r="J31" s="81">
        <v>2</v>
      </c>
      <c r="K31" s="81">
        <v>2</v>
      </c>
      <c r="L31" s="81">
        <v>5</v>
      </c>
      <c r="M31" s="81">
        <v>5</v>
      </c>
      <c r="N31" s="1119"/>
      <c r="O31" s="1173"/>
    </row>
    <row r="32" spans="7:15" ht="15" customHeight="1">
      <c r="G32" s="1305"/>
      <c r="H32" s="69" t="s">
        <v>532</v>
      </c>
      <c r="I32" s="66" t="s">
        <v>1256</v>
      </c>
      <c r="J32" s="66">
        <v>3</v>
      </c>
      <c r="K32" s="66">
        <v>3</v>
      </c>
      <c r="L32" s="66">
        <v>13</v>
      </c>
      <c r="M32" s="66" t="s">
        <v>1262</v>
      </c>
      <c r="N32" s="1119"/>
      <c r="O32" s="1173"/>
    </row>
    <row r="33" spans="7:18" ht="15" customHeight="1">
      <c r="G33" s="1371"/>
      <c r="H33" s="82" t="s">
        <v>533</v>
      </c>
      <c r="I33" s="83" t="s">
        <v>1257</v>
      </c>
      <c r="J33" s="83" t="s">
        <v>1258</v>
      </c>
      <c r="K33" s="83">
        <v>393</v>
      </c>
      <c r="L33" s="83" t="s">
        <v>1260</v>
      </c>
      <c r="M33" s="83" t="s">
        <v>1263</v>
      </c>
      <c r="N33" s="1119"/>
      <c r="O33" s="1173"/>
    </row>
    <row r="34" spans="7:18" ht="15" customHeight="1">
      <c r="G34" s="1305" t="s">
        <v>1295</v>
      </c>
      <c r="H34" s="69" t="s">
        <v>529</v>
      </c>
      <c r="I34" s="66">
        <v>1</v>
      </c>
      <c r="J34" s="66">
        <v>0</v>
      </c>
      <c r="K34" s="66" t="s">
        <v>1259</v>
      </c>
      <c r="L34" s="66" t="s">
        <v>1259</v>
      </c>
      <c r="M34" s="66">
        <v>0</v>
      </c>
      <c r="N34" s="1119"/>
      <c r="O34" s="1173"/>
    </row>
    <row r="35" spans="7:18" ht="15" customHeight="1">
      <c r="G35" s="1305"/>
      <c r="H35" s="42" t="s">
        <v>530</v>
      </c>
      <c r="I35" s="81">
        <v>2</v>
      </c>
      <c r="J35" s="81">
        <v>2</v>
      </c>
      <c r="K35" s="81">
        <v>0</v>
      </c>
      <c r="L35" s="81">
        <v>1</v>
      </c>
      <c r="M35" s="81">
        <v>0</v>
      </c>
      <c r="N35" s="1119"/>
      <c r="O35" s="1119"/>
    </row>
    <row r="36" spans="7:18" ht="15" customHeight="1">
      <c r="G36" s="230"/>
      <c r="H36" s="231" t="s">
        <v>531</v>
      </c>
      <c r="I36" s="232">
        <v>2</v>
      </c>
      <c r="J36" s="232">
        <v>1</v>
      </c>
      <c r="K36" s="232">
        <v>0</v>
      </c>
      <c r="L36" s="232" t="s">
        <v>1261</v>
      </c>
      <c r="M36" s="232">
        <v>1</v>
      </c>
      <c r="N36" s="1119"/>
      <c r="O36" s="1119"/>
    </row>
    <row r="37" spans="7:18" ht="114" customHeight="1">
      <c r="G37" s="1336" t="s">
        <v>1363</v>
      </c>
      <c r="H37" s="1336"/>
      <c r="I37" s="1336"/>
      <c r="J37" s="1336"/>
      <c r="K37" s="1336"/>
      <c r="L37" s="1336"/>
      <c r="M37" s="1336"/>
      <c r="N37" s="398"/>
      <c r="P37" s="538"/>
      <c r="Q37" s="538"/>
      <c r="R37" s="538"/>
    </row>
    <row r="38" spans="7:18" customFormat="1">
      <c r="G38" s="80"/>
      <c r="H38" s="80"/>
      <c r="I38" s="80"/>
      <c r="J38" s="80"/>
      <c r="K38" s="80"/>
      <c r="L38" s="80"/>
      <c r="M38" s="80"/>
      <c r="N38" s="80"/>
      <c r="O38" s="80"/>
      <c r="P38" s="538"/>
      <c r="Q38" s="538"/>
      <c r="R38" s="1031"/>
    </row>
    <row r="39" spans="7:18" customFormat="1" ht="20">
      <c r="G39" s="257" t="s">
        <v>534</v>
      </c>
      <c r="H39" s="80"/>
      <c r="I39" s="80"/>
      <c r="J39" s="80"/>
      <c r="K39" s="80"/>
      <c r="L39" s="80"/>
      <c r="M39" s="80"/>
      <c r="N39" s="80"/>
      <c r="O39" s="80"/>
      <c r="P39" s="538"/>
      <c r="Q39" s="538"/>
      <c r="R39" s="1031"/>
    </row>
    <row r="40" spans="7:18" customFormat="1" ht="14.5" thickBot="1">
      <c r="G40" s="258"/>
      <c r="H40" s="258"/>
      <c r="I40" s="258"/>
      <c r="J40" s="258"/>
      <c r="K40" s="258"/>
      <c r="L40" s="258"/>
      <c r="M40" s="258"/>
      <c r="N40" s="258"/>
      <c r="O40" s="258"/>
      <c r="P40" s="538"/>
      <c r="Q40" s="538"/>
      <c r="R40" s="1031"/>
    </row>
    <row r="41" spans="7:18" ht="14.5" thickTop="1">
      <c r="P41" s="538"/>
      <c r="Q41" s="538"/>
      <c r="R41" s="538"/>
    </row>
    <row r="42" spans="7:18">
      <c r="P42" s="538"/>
      <c r="Q42" s="538"/>
      <c r="R42" s="538"/>
    </row>
    <row r="43" spans="7:18" ht="12.75" customHeight="1">
      <c r="G43" s="1370" t="s">
        <v>1283</v>
      </c>
      <c r="H43" s="1370"/>
      <c r="I43" s="1370"/>
      <c r="J43" s="1370"/>
      <c r="K43" s="1370"/>
      <c r="L43" s="1370"/>
      <c r="M43" s="1370"/>
      <c r="N43" s="1370"/>
      <c r="P43" s="538"/>
      <c r="Q43" s="538"/>
      <c r="R43" s="538"/>
    </row>
    <row r="44" spans="7:18">
      <c r="G44" s="62" t="s">
        <v>1208</v>
      </c>
    </row>
    <row r="45" spans="7:18" ht="16">
      <c r="G45" s="71"/>
      <c r="H45" s="1373" t="s">
        <v>1392</v>
      </c>
      <c r="I45" s="1373"/>
      <c r="J45" s="1373"/>
      <c r="K45" s="1374"/>
      <c r="L45" s="1373" t="s">
        <v>1410</v>
      </c>
      <c r="M45" s="1373"/>
      <c r="N45" s="1373"/>
      <c r="O45" s="1373"/>
    </row>
    <row r="46" spans="7:18">
      <c r="G46" s="140" t="s">
        <v>426</v>
      </c>
      <c r="H46" s="199"/>
      <c r="I46" s="199" t="s">
        <v>242</v>
      </c>
      <c r="J46" s="401" t="s">
        <v>243</v>
      </c>
      <c r="K46" s="403" t="s">
        <v>211</v>
      </c>
      <c r="L46" s="199"/>
      <c r="M46" s="199" t="s">
        <v>242</v>
      </c>
      <c r="N46" s="401" t="s">
        <v>243</v>
      </c>
      <c r="O46" s="199" t="s">
        <v>211</v>
      </c>
    </row>
    <row r="47" spans="7:18" ht="15" customHeight="1">
      <c r="G47" s="74" t="s">
        <v>1411</v>
      </c>
      <c r="H47" s="85"/>
      <c r="I47" s="85"/>
      <c r="J47" s="65"/>
      <c r="K47" s="111"/>
      <c r="L47" s="85"/>
      <c r="M47" s="85"/>
      <c r="N47" s="85"/>
      <c r="O47" s="85"/>
    </row>
    <row r="48" spans="7:18" ht="15" customHeight="1">
      <c r="G48" s="77"/>
      <c r="H48" s="112"/>
      <c r="I48" s="1151">
        <v>3374</v>
      </c>
      <c r="J48" s="665">
        <v>3519</v>
      </c>
      <c r="K48" s="114">
        <v>3710</v>
      </c>
      <c r="L48" s="88"/>
      <c r="M48" s="1153">
        <v>725</v>
      </c>
      <c r="N48" s="1153">
        <v>720</v>
      </c>
      <c r="O48" s="88">
        <v>766</v>
      </c>
    </row>
    <row r="49" spans="6:16" ht="15" customHeight="1">
      <c r="G49" s="74" t="s">
        <v>535</v>
      </c>
      <c r="H49" s="85"/>
      <c r="I49" s="85"/>
      <c r="J49" s="65"/>
      <c r="K49" s="111"/>
      <c r="L49" s="85"/>
      <c r="M49" s="85"/>
      <c r="N49" s="85"/>
      <c r="O49" s="85"/>
    </row>
    <row r="50" spans="6:16" ht="15" customHeight="1">
      <c r="G50" s="77" t="s">
        <v>1412</v>
      </c>
      <c r="H50" s="112"/>
      <c r="I50" s="112">
        <v>494</v>
      </c>
      <c r="J50" s="113">
        <v>515</v>
      </c>
      <c r="K50" s="114">
        <v>556</v>
      </c>
      <c r="L50" s="88"/>
      <c r="M50" s="88">
        <v>3</v>
      </c>
      <c r="N50" s="88">
        <v>3</v>
      </c>
      <c r="O50" s="88">
        <v>6</v>
      </c>
    </row>
    <row r="51" spans="6:16" ht="15" customHeight="1">
      <c r="G51" s="92" t="s">
        <v>416</v>
      </c>
      <c r="H51" s="85"/>
      <c r="I51" s="85">
        <v>0</v>
      </c>
      <c r="J51" s="65">
        <v>116</v>
      </c>
      <c r="K51" s="111">
        <v>315</v>
      </c>
      <c r="L51" s="85"/>
      <c r="M51" s="85">
        <v>0</v>
      </c>
      <c r="N51" s="85">
        <v>0</v>
      </c>
      <c r="O51" s="85">
        <v>0</v>
      </c>
    </row>
    <row r="52" spans="6:16" ht="15" customHeight="1">
      <c r="G52" s="333" t="s">
        <v>405</v>
      </c>
      <c r="H52" s="112"/>
      <c r="I52" s="112"/>
      <c r="J52" s="113"/>
      <c r="K52" s="114"/>
      <c r="L52" s="88"/>
      <c r="M52" s="88"/>
      <c r="N52" s="88"/>
      <c r="O52" s="88"/>
    </row>
    <row r="53" spans="6:16" ht="15" customHeight="1">
      <c r="G53" s="92" t="s">
        <v>1413</v>
      </c>
      <c r="H53" s="85"/>
      <c r="I53" s="85">
        <v>628</v>
      </c>
      <c r="J53" s="65">
        <v>634</v>
      </c>
      <c r="K53" s="111">
        <v>686</v>
      </c>
      <c r="L53" s="85"/>
      <c r="M53" s="85">
        <v>33</v>
      </c>
      <c r="N53" s="1154">
        <v>50</v>
      </c>
      <c r="O53" s="85">
        <v>50</v>
      </c>
    </row>
    <row r="54" spans="6:16" ht="15" customHeight="1">
      <c r="G54" s="77" t="s">
        <v>1414</v>
      </c>
      <c r="H54" s="112"/>
      <c r="I54" s="112">
        <v>909</v>
      </c>
      <c r="J54" s="113">
        <v>909</v>
      </c>
      <c r="K54" s="114">
        <v>862</v>
      </c>
      <c r="L54" s="88"/>
      <c r="M54" s="1153">
        <v>395</v>
      </c>
      <c r="N54" s="1153">
        <v>395</v>
      </c>
      <c r="O54" s="88">
        <v>395</v>
      </c>
    </row>
    <row r="55" spans="6:16" ht="15" customHeight="1">
      <c r="G55" s="666" t="s">
        <v>227</v>
      </c>
      <c r="H55" s="667"/>
      <c r="I55" s="668">
        <v>5405</v>
      </c>
      <c r="J55" s="1152">
        <f>SUM(J48:J54)</f>
        <v>5693</v>
      </c>
      <c r="K55" s="669">
        <v>6130</v>
      </c>
      <c r="L55" s="668"/>
      <c r="M55" s="668">
        <f t="shared" ref="M55:N55" si="0">SUM(M48:M54)</f>
        <v>1156</v>
      </c>
      <c r="N55" s="668">
        <f t="shared" si="0"/>
        <v>1168</v>
      </c>
      <c r="O55" s="668">
        <f>SUM(O48:O54)</f>
        <v>1217</v>
      </c>
    </row>
    <row r="56" spans="6:16">
      <c r="F56" s="670">
        <v>1</v>
      </c>
      <c r="G56" s="1155" t="s">
        <v>1415</v>
      </c>
      <c r="H56" s="538"/>
      <c r="I56" s="538"/>
      <c r="J56" s="538"/>
      <c r="K56" s="538"/>
      <c r="L56" s="538"/>
      <c r="M56" s="538"/>
      <c r="N56" s="538"/>
      <c r="O56" s="534"/>
      <c r="P56" s="534"/>
    </row>
    <row r="57" spans="6:16">
      <c r="F57" s="670">
        <v>2</v>
      </c>
      <c r="G57" s="1155" t="s">
        <v>1416</v>
      </c>
      <c r="H57" s="538"/>
      <c r="I57" s="538"/>
      <c r="J57" s="538"/>
      <c r="K57" s="538"/>
      <c r="L57" s="538"/>
      <c r="M57" s="538"/>
      <c r="N57" s="538"/>
      <c r="O57" s="534"/>
      <c r="P57" s="534"/>
    </row>
    <row r="58" spans="6:16">
      <c r="F58" s="670">
        <v>3</v>
      </c>
      <c r="G58" s="1368" t="s">
        <v>1417</v>
      </c>
      <c r="H58" s="1369"/>
      <c r="I58" s="1369"/>
      <c r="J58" s="1369"/>
      <c r="K58" s="1369"/>
      <c r="L58" s="1369"/>
      <c r="M58" s="1369"/>
      <c r="N58" s="1369"/>
    </row>
    <row r="59" spans="6:16">
      <c r="G59" s="555"/>
      <c r="H59" s="555"/>
      <c r="I59" s="555"/>
      <c r="J59" s="1156"/>
      <c r="K59" s="555"/>
      <c r="L59" s="555"/>
      <c r="M59" s="555"/>
      <c r="N59" s="555"/>
    </row>
    <row r="60" spans="6:16">
      <c r="J60" s="38"/>
    </row>
    <row r="61" spans="6:16">
      <c r="H61" s="38"/>
    </row>
    <row r="62" spans="6:16">
      <c r="I62" s="38"/>
    </row>
  </sheetData>
  <sheetProtection algorithmName="SHA-512" hashValue="XNpzUR8PyRpiimUHv+LW+wnJNga96CwV3XmdJ5aR67l3iSs8j/c9hDr4o9XZB4wezNm5d4vPq+wjYDiEU0iGiQ==" saltValue="zz1/9xEWfm0bcaWe3RKsSQ==" spinCount="100000" sheet="1" objects="1" scenarios="1"/>
  <mergeCells count="13">
    <mergeCell ref="G9:O12"/>
    <mergeCell ref="I16:J16"/>
    <mergeCell ref="G58:N58"/>
    <mergeCell ref="G43:N43"/>
    <mergeCell ref="G34:G35"/>
    <mergeCell ref="G29:G33"/>
    <mergeCell ref="L27:M27"/>
    <mergeCell ref="J27:K27"/>
    <mergeCell ref="H45:K45"/>
    <mergeCell ref="L45:O45"/>
    <mergeCell ref="K16:L16"/>
    <mergeCell ref="G21:G22"/>
    <mergeCell ref="G37:M37"/>
  </mergeCells>
  <pageMargins left="0.70866141732283472" right="0.70866141732283472" top="0.74803149606299213" bottom="0.74803149606299213" header="0.31496062992125984" footer="0.31496062992125984"/>
  <pageSetup scale="23"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75A9-8F3C-4034-B190-614463E92BE2}">
  <sheetPr codeName="Sheet14">
    <tabColor theme="9" tint="0.79998168889431442"/>
    <pageSetUpPr fitToPage="1"/>
  </sheetPr>
  <dimension ref="B5:S67"/>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33.4140625" style="3" customWidth="1"/>
    <col min="8" max="8" width="23.08203125" style="3" customWidth="1"/>
    <col min="9" max="15" width="24.5" style="3" customWidth="1"/>
    <col min="16" max="16384" width="8.58203125" style="3"/>
  </cols>
  <sheetData>
    <row r="5" spans="2:17" customFormat="1">
      <c r="B5" s="80"/>
      <c r="C5" s="80"/>
      <c r="D5" s="80"/>
      <c r="E5" s="80"/>
      <c r="G5" s="80"/>
      <c r="H5" s="80"/>
      <c r="I5" s="80"/>
      <c r="J5" s="80"/>
      <c r="K5" s="80"/>
      <c r="L5" s="80"/>
      <c r="M5" s="80"/>
      <c r="N5" s="80"/>
      <c r="O5" s="3"/>
      <c r="P5" s="3"/>
      <c r="Q5" s="3"/>
    </row>
    <row r="6" spans="2:17" customFormat="1" ht="20">
      <c r="B6" s="257" t="s">
        <v>4</v>
      </c>
      <c r="C6" s="80"/>
      <c r="D6" s="80"/>
      <c r="E6" s="80"/>
      <c r="G6" s="257" t="s">
        <v>410</v>
      </c>
      <c r="H6" s="80"/>
      <c r="I6" s="80"/>
      <c r="J6" s="80"/>
      <c r="K6" s="80"/>
      <c r="L6" s="80"/>
      <c r="M6" s="80"/>
      <c r="N6" s="80"/>
      <c r="O6" s="3"/>
      <c r="P6" s="3"/>
      <c r="Q6" s="3"/>
    </row>
    <row r="7" spans="2:17" customFormat="1" ht="14.5" thickBot="1">
      <c r="B7" s="258"/>
      <c r="C7" s="258"/>
      <c r="D7" s="258"/>
      <c r="E7" s="258"/>
      <c r="G7" s="258"/>
      <c r="H7" s="258"/>
      <c r="I7" s="258"/>
      <c r="J7" s="258"/>
      <c r="K7" s="258"/>
      <c r="L7" s="258"/>
      <c r="M7" s="258"/>
      <c r="N7" s="258"/>
      <c r="O7" s="3"/>
      <c r="P7" s="3"/>
      <c r="Q7" s="3"/>
    </row>
    <row r="8" spans="2:17" ht="14.5" thickTop="1"/>
    <row r="9" spans="2:17">
      <c r="G9" s="1326" t="s">
        <v>411</v>
      </c>
      <c r="H9" s="1326"/>
      <c r="I9" s="1326"/>
      <c r="J9" s="1326"/>
      <c r="K9" s="1326"/>
      <c r="L9" s="1326"/>
      <c r="M9" s="1326"/>
      <c r="N9" s="1326"/>
    </row>
    <row r="10" spans="2:17">
      <c r="G10" s="1326"/>
      <c r="H10" s="1326"/>
      <c r="I10" s="1326"/>
      <c r="J10" s="1326"/>
      <c r="K10" s="1326"/>
      <c r="L10" s="1326"/>
      <c r="M10" s="1326"/>
      <c r="N10" s="1326"/>
    </row>
    <row r="11" spans="2:17">
      <c r="G11" s="1326"/>
      <c r="H11" s="1326"/>
      <c r="I11" s="1326"/>
      <c r="J11" s="1326"/>
      <c r="K11" s="1326"/>
      <c r="L11" s="1326"/>
      <c r="M11" s="1326"/>
      <c r="N11" s="1326"/>
    </row>
    <row r="12" spans="2:17">
      <c r="G12" s="1326"/>
      <c r="H12" s="1326"/>
      <c r="I12" s="1326"/>
      <c r="J12" s="1326"/>
      <c r="K12" s="1326"/>
      <c r="L12" s="1326"/>
      <c r="M12" s="1326"/>
      <c r="N12" s="1326"/>
    </row>
    <row r="13" spans="2:17">
      <c r="G13" s="1326"/>
      <c r="H13" s="1326"/>
      <c r="I13" s="1326"/>
      <c r="J13" s="1326"/>
      <c r="K13" s="1326"/>
      <c r="L13" s="1326"/>
      <c r="M13" s="1326"/>
      <c r="N13" s="1326"/>
    </row>
    <row r="14" spans="2:17">
      <c r="G14" s="1326"/>
      <c r="H14" s="1326"/>
      <c r="I14" s="1326"/>
      <c r="J14" s="1326"/>
      <c r="K14" s="1326"/>
      <c r="L14" s="1326"/>
      <c r="M14" s="1326"/>
      <c r="N14" s="1326"/>
    </row>
    <row r="15" spans="2:17">
      <c r="G15" s="1326"/>
      <c r="H15" s="1326"/>
      <c r="I15" s="1326"/>
      <c r="J15" s="1326"/>
      <c r="K15" s="1326"/>
      <c r="L15" s="1326"/>
      <c r="M15" s="1326"/>
      <c r="N15" s="1326"/>
    </row>
    <row r="16" spans="2:17">
      <c r="G16" s="950"/>
      <c r="H16" s="950"/>
      <c r="I16" s="950"/>
      <c r="J16" s="950"/>
      <c r="K16" s="950"/>
      <c r="L16" s="950"/>
      <c r="M16" s="950"/>
      <c r="N16" s="950"/>
    </row>
    <row r="17" spans="7:19" ht="14.4" customHeight="1">
      <c r="G17" s="61" t="s">
        <v>1052</v>
      </c>
    </row>
    <row r="18" spans="7:19">
      <c r="G18" s="61" t="s">
        <v>1284</v>
      </c>
    </row>
    <row r="19" spans="7:19">
      <c r="G19" s="62" t="s">
        <v>1125</v>
      </c>
      <c r="H19" s="2"/>
    </row>
    <row r="20" spans="7:19" ht="15" customHeight="1">
      <c r="G20" s="72"/>
      <c r="H20" s="139" t="s">
        <v>412</v>
      </c>
      <c r="I20" s="90"/>
      <c r="J20" s="90"/>
      <c r="K20" s="90"/>
      <c r="L20" s="90"/>
      <c r="M20" s="90"/>
      <c r="N20" s="79"/>
    </row>
    <row r="21" spans="7:19" ht="14.9" customHeight="1">
      <c r="G21" s="91"/>
      <c r="H21" s="140" t="s">
        <v>390</v>
      </c>
      <c r="I21" s="173" t="s">
        <v>278</v>
      </c>
      <c r="J21" s="173" t="s">
        <v>279</v>
      </c>
      <c r="K21" s="173" t="s">
        <v>280</v>
      </c>
      <c r="L21" s="173" t="s">
        <v>242</v>
      </c>
      <c r="M21" s="357" t="s">
        <v>243</v>
      </c>
      <c r="N21" s="357" t="s">
        <v>211</v>
      </c>
    </row>
    <row r="22" spans="7:19">
      <c r="G22" s="64" t="s">
        <v>392</v>
      </c>
      <c r="H22" s="92" t="s">
        <v>413</v>
      </c>
      <c r="I22" s="96">
        <v>24726.207551094671</v>
      </c>
      <c r="J22" s="96">
        <v>7870.0288466067868</v>
      </c>
      <c r="K22" s="96">
        <v>13582.349999999999</v>
      </c>
      <c r="L22" s="96">
        <v>38765.225342768201</v>
      </c>
      <c r="M22" s="98">
        <f>(50521158.1585485+779876)/1000</f>
        <v>51301.0341585485</v>
      </c>
      <c r="N22" s="358">
        <v>51553</v>
      </c>
      <c r="S22" s="538"/>
    </row>
    <row r="23" spans="7:19" ht="14.9" customHeight="1">
      <c r="G23" s="1377" t="s">
        <v>414</v>
      </c>
      <c r="H23" s="77" t="s">
        <v>415</v>
      </c>
      <c r="I23" s="78">
        <v>6406.9749999999995</v>
      </c>
      <c r="J23" s="78">
        <v>8960.3117148999991</v>
      </c>
      <c r="K23" s="78">
        <v>10908.962700000004</v>
      </c>
      <c r="L23" s="78">
        <v>11176.752</v>
      </c>
      <c r="M23" s="94">
        <f>28815604/1000</f>
        <v>28815.603999999999</v>
      </c>
      <c r="N23" s="359">
        <v>20205</v>
      </c>
      <c r="S23" s="538"/>
    </row>
    <row r="24" spans="7:19">
      <c r="G24" s="1377"/>
      <c r="H24" s="77" t="s">
        <v>416</v>
      </c>
      <c r="I24" s="55" t="s">
        <v>222</v>
      </c>
      <c r="J24" s="55" t="s">
        <v>222</v>
      </c>
      <c r="K24" s="55" t="s">
        <v>222</v>
      </c>
      <c r="L24" s="55" t="s">
        <v>222</v>
      </c>
      <c r="M24" s="94">
        <f>3603302/1000</f>
        <v>3603.3020000000001</v>
      </c>
      <c r="N24" s="359">
        <v>14791</v>
      </c>
      <c r="S24" s="538"/>
    </row>
    <row r="25" spans="7:19">
      <c r="G25" s="64" t="s">
        <v>405</v>
      </c>
      <c r="H25" s="92" t="s">
        <v>417</v>
      </c>
      <c r="I25" s="96">
        <v>5583.4930000000004</v>
      </c>
      <c r="J25" s="96">
        <v>19615.435599999997</v>
      </c>
      <c r="K25" s="96">
        <v>18980.388999999999</v>
      </c>
      <c r="L25" s="96">
        <v>25400.816999999999</v>
      </c>
      <c r="M25" s="98">
        <f>27653555/1000</f>
        <v>27653.555</v>
      </c>
      <c r="N25" s="358">
        <v>29196</v>
      </c>
      <c r="S25" s="534"/>
    </row>
    <row r="26" spans="7:19">
      <c r="G26" s="415"/>
      <c r="H26" s="77" t="s">
        <v>418</v>
      </c>
      <c r="I26" s="78">
        <v>1554.4949999999999</v>
      </c>
      <c r="J26" s="78">
        <v>26158.778388681032</v>
      </c>
      <c r="K26" s="78">
        <v>4768.0460000000003</v>
      </c>
      <c r="L26" s="78">
        <v>1540.370825</v>
      </c>
      <c r="M26" s="94">
        <v>176</v>
      </c>
      <c r="N26" s="19">
        <v>609</v>
      </c>
    </row>
    <row r="27" spans="7:19">
      <c r="G27" s="93"/>
      <c r="H27" s="76" t="s">
        <v>227</v>
      </c>
      <c r="I27" s="360">
        <v>38271</v>
      </c>
      <c r="J27" s="360">
        <v>62605</v>
      </c>
      <c r="K27" s="360">
        <v>48240</v>
      </c>
      <c r="L27" s="360">
        <v>76883</v>
      </c>
      <c r="M27" s="361">
        <f>SUM(M22:M26)</f>
        <v>111549.4951585485</v>
      </c>
      <c r="N27" s="362">
        <v>116356</v>
      </c>
    </row>
    <row r="28" spans="7:19">
      <c r="I28" s="38"/>
      <c r="M28" s="53"/>
    </row>
    <row r="29" spans="7:19">
      <c r="G29" s="62" t="s">
        <v>1126</v>
      </c>
      <c r="H29" s="2"/>
    </row>
    <row r="30" spans="7:19">
      <c r="G30" s="140" t="s">
        <v>1296</v>
      </c>
      <c r="H30" s="141" t="s">
        <v>279</v>
      </c>
      <c r="I30" s="141" t="s">
        <v>280</v>
      </c>
      <c r="J30" s="141" t="s">
        <v>242</v>
      </c>
      <c r="K30" s="141" t="s">
        <v>243</v>
      </c>
      <c r="L30" s="141" t="s">
        <v>211</v>
      </c>
      <c r="M30" s="141" t="s">
        <v>1371</v>
      </c>
    </row>
    <row r="31" spans="7:19" ht="16">
      <c r="G31" s="394" t="s">
        <v>419</v>
      </c>
      <c r="H31" s="394"/>
      <c r="I31" s="394"/>
      <c r="J31" s="394"/>
      <c r="K31" s="394"/>
      <c r="L31" s="394"/>
      <c r="M31" s="394"/>
    </row>
    <row r="32" spans="7:19">
      <c r="G32" s="17" t="s">
        <v>1364</v>
      </c>
      <c r="H32" s="341">
        <v>2479.83655</v>
      </c>
      <c r="I32" s="78">
        <v>1898.2214000000008</v>
      </c>
      <c r="J32" s="78">
        <v>2322.4305000000004</v>
      </c>
      <c r="K32" s="78">
        <v>1801.4820999999997</v>
      </c>
      <c r="L32" s="78">
        <v>3369</v>
      </c>
      <c r="M32" s="78" t="s">
        <v>420</v>
      </c>
    </row>
    <row r="33" spans="7:17">
      <c r="G33" s="95" t="s">
        <v>1365</v>
      </c>
      <c r="H33" s="342">
        <v>42.662000000000006</v>
      </c>
      <c r="I33" s="96">
        <v>53.646999999999984</v>
      </c>
      <c r="J33" s="96">
        <v>47.073999999999998</v>
      </c>
      <c r="K33" s="96">
        <v>43.977999999999966</v>
      </c>
      <c r="L33" s="96">
        <v>219</v>
      </c>
      <c r="M33" s="96" t="s">
        <v>421</v>
      </c>
      <c r="N33" s="38"/>
      <c r="Q33" s="538"/>
    </row>
    <row r="34" spans="7:17">
      <c r="G34" s="17" t="s">
        <v>1366</v>
      </c>
      <c r="H34" s="341">
        <v>186.17000000000002</v>
      </c>
      <c r="I34" s="55">
        <v>230.44</v>
      </c>
      <c r="J34" s="55">
        <v>103.49000000000001</v>
      </c>
      <c r="K34" s="55">
        <v>25.448599999999999</v>
      </c>
      <c r="L34" s="55">
        <v>83</v>
      </c>
      <c r="M34" s="55" t="s">
        <v>421</v>
      </c>
      <c r="N34" s="38"/>
      <c r="O34" s="38"/>
      <c r="Q34" s="538"/>
    </row>
    <row r="35" spans="7:17">
      <c r="G35" s="95" t="s">
        <v>1367</v>
      </c>
      <c r="H35" s="342">
        <v>1001.1011599999999</v>
      </c>
      <c r="I35" s="96">
        <v>1092.4929999999999</v>
      </c>
      <c r="J35" s="96">
        <v>354.62999999999994</v>
      </c>
      <c r="K35" s="96">
        <v>630.40300000000002</v>
      </c>
      <c r="L35" s="96">
        <v>1275</v>
      </c>
      <c r="M35" s="96" t="s">
        <v>420</v>
      </c>
      <c r="Q35" s="538"/>
    </row>
    <row r="36" spans="7:17">
      <c r="G36" s="17" t="s">
        <v>1368</v>
      </c>
      <c r="H36" s="348" t="s">
        <v>222</v>
      </c>
      <c r="I36" s="348" t="s">
        <v>222</v>
      </c>
      <c r="J36" s="348" t="s">
        <v>222</v>
      </c>
      <c r="K36" s="348" t="s">
        <v>222</v>
      </c>
      <c r="L36" s="78">
        <v>6.8000000000000007</v>
      </c>
      <c r="M36" s="78" t="s">
        <v>422</v>
      </c>
      <c r="O36" s="38"/>
    </row>
    <row r="37" spans="7:17">
      <c r="G37" s="343" t="s">
        <v>1369</v>
      </c>
      <c r="H37" s="349" t="s">
        <v>222</v>
      </c>
      <c r="I37" s="349" t="s">
        <v>222</v>
      </c>
      <c r="J37" s="349" t="s">
        <v>222</v>
      </c>
      <c r="K37" s="349" t="s">
        <v>222</v>
      </c>
      <c r="L37" s="749">
        <v>0.15466666666666667</v>
      </c>
      <c r="M37" s="96" t="s">
        <v>421</v>
      </c>
      <c r="O37" s="489"/>
    </row>
    <row r="38" spans="7:17">
      <c r="G38" s="1025" t="s">
        <v>1370</v>
      </c>
      <c r="H38" s="1026"/>
      <c r="I38" s="1026"/>
      <c r="J38" s="1026"/>
      <c r="K38" s="1026"/>
      <c r="L38" s="1027">
        <v>1340.6669999999999</v>
      </c>
      <c r="M38" s="78" t="s">
        <v>421</v>
      </c>
      <c r="O38" s="489"/>
    </row>
    <row r="39" spans="7:17">
      <c r="G39" s="64" t="s">
        <v>1374</v>
      </c>
      <c r="H39" s="1028">
        <v>3709.7697099999996</v>
      </c>
      <c r="I39" s="1029">
        <v>3274.8014000000007</v>
      </c>
      <c r="J39" s="1029">
        <v>2827.6245000000008</v>
      </c>
      <c r="K39" s="1029">
        <v>2501.3116999999997</v>
      </c>
      <c r="L39" s="1029">
        <f>SUM(L32:L38)</f>
        <v>6293.621666666666</v>
      </c>
      <c r="M39" s="96"/>
    </row>
    <row r="40" spans="7:17" ht="16">
      <c r="G40" s="394" t="s">
        <v>423</v>
      </c>
      <c r="H40" s="346"/>
      <c r="I40" s="347"/>
      <c r="J40" s="347"/>
      <c r="K40" s="347"/>
      <c r="L40" s="347"/>
      <c r="M40" s="347"/>
    </row>
    <row r="41" spans="7:17">
      <c r="G41" s="353" t="s">
        <v>1368</v>
      </c>
      <c r="H41" s="354">
        <v>731.44</v>
      </c>
      <c r="I41" s="355">
        <v>741.7879999999999</v>
      </c>
      <c r="J41" s="355">
        <v>875.16399999999987</v>
      </c>
      <c r="K41" s="355">
        <v>1370.4679999999994</v>
      </c>
      <c r="L41" s="355">
        <v>1715.8741573333332</v>
      </c>
      <c r="M41" s="355" t="s">
        <v>421</v>
      </c>
      <c r="N41" s="489"/>
    </row>
    <row r="42" spans="7:17">
      <c r="G42" s="17" t="s">
        <v>1369</v>
      </c>
      <c r="H42" s="341">
        <v>14.005000000000001</v>
      </c>
      <c r="I42" s="356">
        <v>13.875700000000002</v>
      </c>
      <c r="J42" s="356">
        <v>14.125000000000002</v>
      </c>
      <c r="K42" s="356">
        <v>130.416</v>
      </c>
      <c r="L42" s="356">
        <v>606.73320000000001</v>
      </c>
      <c r="M42" s="78" t="s">
        <v>422</v>
      </c>
      <c r="N42" s="38"/>
      <c r="O42" s="38"/>
    </row>
    <row r="43" spans="7:17">
      <c r="G43" s="95" t="s">
        <v>1372</v>
      </c>
      <c r="H43" s="97">
        <v>101823.959</v>
      </c>
      <c r="I43" s="98">
        <v>86919.44</v>
      </c>
      <c r="J43" s="98">
        <v>83745.189999999988</v>
      </c>
      <c r="K43" s="98">
        <v>108644.52399999999</v>
      </c>
      <c r="L43" s="98">
        <v>143152.63003030303</v>
      </c>
      <c r="M43" s="96" t="s">
        <v>422</v>
      </c>
      <c r="O43" s="38"/>
    </row>
    <row r="44" spans="7:17">
      <c r="G44" s="415" t="s">
        <v>1373</v>
      </c>
      <c r="H44" s="350">
        <v>102569.40400000001</v>
      </c>
      <c r="I44" s="351">
        <v>87675.103700000007</v>
      </c>
      <c r="J44" s="351">
        <v>84634.478999999992</v>
      </c>
      <c r="K44" s="351">
        <v>110145.408</v>
      </c>
      <c r="L44" s="351">
        <v>145475.23738763636</v>
      </c>
      <c r="M44" s="345"/>
      <c r="O44" s="38"/>
    </row>
    <row r="45" spans="7:17" ht="16">
      <c r="G45" s="99" t="s">
        <v>424</v>
      </c>
      <c r="H45" s="100">
        <v>106279.17371</v>
      </c>
      <c r="I45" s="101">
        <v>90949.905100000004</v>
      </c>
      <c r="J45" s="100">
        <v>87462.103499999997</v>
      </c>
      <c r="K45" s="100">
        <v>112646.7197</v>
      </c>
      <c r="L45" s="100">
        <v>151769.25972096968</v>
      </c>
      <c r="M45" s="352"/>
    </row>
    <row r="46" spans="7:17" ht="42.75" customHeight="1">
      <c r="G46" s="1378" t="s">
        <v>425</v>
      </c>
      <c r="H46" s="1378"/>
      <c r="I46" s="1378"/>
      <c r="J46" s="1378"/>
      <c r="K46" s="1378"/>
      <c r="L46" s="1378"/>
      <c r="N46" s="38"/>
    </row>
    <row r="47" spans="7:17">
      <c r="G47" s="61" t="s">
        <v>1220</v>
      </c>
      <c r="H47" s="2"/>
      <c r="I47" s="2"/>
      <c r="J47" s="2"/>
      <c r="K47" s="2"/>
      <c r="L47" s="2"/>
    </row>
    <row r="48" spans="7:17">
      <c r="G48" s="118" t="s">
        <v>1127</v>
      </c>
      <c r="H48" s="2"/>
      <c r="I48" s="2"/>
      <c r="J48" s="2"/>
      <c r="K48" s="2"/>
      <c r="L48" s="2"/>
    </row>
    <row r="49" spans="7:15">
      <c r="G49" s="140" t="s">
        <v>426</v>
      </c>
      <c r="H49" s="141" t="s">
        <v>279</v>
      </c>
      <c r="I49" s="141" t="s">
        <v>280</v>
      </c>
      <c r="J49" s="141" t="s">
        <v>242</v>
      </c>
      <c r="K49" s="141" t="s">
        <v>243</v>
      </c>
      <c r="L49" s="141" t="s">
        <v>211</v>
      </c>
      <c r="N49" s="38"/>
    </row>
    <row r="50" spans="7:15">
      <c r="G50" s="95" t="s">
        <v>427</v>
      </c>
      <c r="H50" s="97">
        <v>508132</v>
      </c>
      <c r="I50" s="98">
        <v>736563</v>
      </c>
      <c r="J50" s="98">
        <v>935020</v>
      </c>
      <c r="K50" s="98">
        <v>1702954</v>
      </c>
      <c r="L50" s="747">
        <v>1821103</v>
      </c>
    </row>
    <row r="51" spans="7:15" ht="16.5">
      <c r="G51" s="17" t="s">
        <v>428</v>
      </c>
      <c r="H51" s="102" t="s">
        <v>429</v>
      </c>
      <c r="I51" s="94">
        <v>131591</v>
      </c>
      <c r="J51" s="94">
        <v>414879</v>
      </c>
      <c r="K51" s="94">
        <v>0</v>
      </c>
      <c r="L51" s="452" t="s">
        <v>222</v>
      </c>
    </row>
    <row r="52" spans="7:15">
      <c r="G52" s="99" t="s">
        <v>227</v>
      </c>
      <c r="H52" s="100">
        <v>508132</v>
      </c>
      <c r="I52" s="101">
        <v>868154</v>
      </c>
      <c r="J52" s="100">
        <v>1349899</v>
      </c>
      <c r="K52" s="100">
        <f>SUM(K50:K51)</f>
        <v>1702954</v>
      </c>
      <c r="L52" s="748">
        <f>SUM(L50:L50)</f>
        <v>1821103</v>
      </c>
      <c r="N52" s="38"/>
    </row>
    <row r="53" spans="7:15">
      <c r="G53" s="14" t="s">
        <v>430</v>
      </c>
      <c r="H53" s="14"/>
    </row>
    <row r="54" spans="7:15">
      <c r="N54" s="2"/>
      <c r="O54" s="2"/>
    </row>
    <row r="55" spans="7:15" ht="14.9" customHeight="1">
      <c r="G55" s="61" t="s">
        <v>1053</v>
      </c>
      <c r="H55" s="2"/>
      <c r="I55" s="2"/>
      <c r="J55" s="2"/>
      <c r="K55" s="2"/>
      <c r="L55" s="2"/>
      <c r="N55" s="2"/>
      <c r="O55" s="2"/>
    </row>
    <row r="56" spans="7:15" ht="14.9" customHeight="1">
      <c r="G56" s="118" t="s">
        <v>1128</v>
      </c>
      <c r="H56" s="2"/>
      <c r="I56" s="2"/>
      <c r="J56" s="2"/>
      <c r="K56" s="2"/>
      <c r="L56" s="2"/>
      <c r="N56" s="2"/>
      <c r="O56" s="2"/>
    </row>
    <row r="57" spans="7:15">
      <c r="G57" s="1305" t="s">
        <v>431</v>
      </c>
      <c r="H57" s="1305" t="s">
        <v>390</v>
      </c>
      <c r="I57" s="1305" t="s">
        <v>432</v>
      </c>
      <c r="J57" s="1305" t="s">
        <v>433</v>
      </c>
      <c r="K57" s="1305" t="s">
        <v>434</v>
      </c>
      <c r="L57" s="394"/>
      <c r="N57" s="2"/>
      <c r="O57" s="2"/>
    </row>
    <row r="58" spans="7:15" ht="14.15" customHeight="1">
      <c r="G58" s="1305"/>
      <c r="H58" s="1305"/>
      <c r="I58" s="1305"/>
      <c r="J58" s="1305"/>
      <c r="K58" s="1305"/>
      <c r="L58" s="173" t="s">
        <v>435</v>
      </c>
      <c r="N58" s="2"/>
      <c r="O58" s="2"/>
    </row>
    <row r="59" spans="7:15" ht="28">
      <c r="G59" s="64" t="s">
        <v>392</v>
      </c>
      <c r="H59" s="75" t="s">
        <v>413</v>
      </c>
      <c r="I59" s="253" t="s">
        <v>436</v>
      </c>
      <c r="J59" s="255">
        <v>1</v>
      </c>
      <c r="K59" s="253" t="s">
        <v>436</v>
      </c>
      <c r="L59" s="96" t="s">
        <v>437</v>
      </c>
      <c r="N59" s="2"/>
      <c r="O59" s="2"/>
    </row>
    <row r="60" spans="7:15">
      <c r="G60" s="415" t="s">
        <v>438</v>
      </c>
      <c r="H60" s="73" t="s">
        <v>415</v>
      </c>
      <c r="I60" s="113" t="s">
        <v>436</v>
      </c>
      <c r="J60" s="113" t="s">
        <v>436</v>
      </c>
      <c r="K60" s="113" t="s">
        <v>436</v>
      </c>
      <c r="L60" s="78" t="s">
        <v>436</v>
      </c>
      <c r="N60" s="2"/>
      <c r="O60" s="2"/>
    </row>
    <row r="61" spans="7:15">
      <c r="G61" s="64"/>
      <c r="H61" s="75" t="s">
        <v>416</v>
      </c>
      <c r="I61" s="253" t="s">
        <v>436</v>
      </c>
      <c r="J61" s="253" t="s">
        <v>436</v>
      </c>
      <c r="K61" s="253" t="s">
        <v>436</v>
      </c>
      <c r="L61" s="96" t="s">
        <v>436</v>
      </c>
      <c r="N61" s="2"/>
      <c r="O61" s="2"/>
    </row>
    <row r="62" spans="7:15">
      <c r="G62" s="415" t="s">
        <v>405</v>
      </c>
      <c r="H62" s="73" t="s">
        <v>417</v>
      </c>
      <c r="I62" s="113" t="s">
        <v>436</v>
      </c>
      <c r="J62" s="113" t="s">
        <v>436</v>
      </c>
      <c r="K62" s="113" t="s">
        <v>436</v>
      </c>
      <c r="L62" s="78" t="s">
        <v>436</v>
      </c>
      <c r="N62" s="2"/>
      <c r="O62" s="2"/>
    </row>
    <row r="63" spans="7:15">
      <c r="G63" s="93"/>
      <c r="H63" s="106" t="s">
        <v>418</v>
      </c>
      <c r="I63" s="254" t="s">
        <v>436</v>
      </c>
      <c r="J63" s="256">
        <v>1</v>
      </c>
      <c r="K63" s="254" t="s">
        <v>436</v>
      </c>
      <c r="L63" s="107" t="s">
        <v>429</v>
      </c>
      <c r="N63" s="2"/>
      <c r="O63" s="2"/>
    </row>
    <row r="64" spans="7:15">
      <c r="O64" s="2"/>
    </row>
    <row r="65" spans="7:14">
      <c r="G65" s="1376" t="s">
        <v>1239</v>
      </c>
      <c r="H65" s="1376"/>
      <c r="I65" s="1376"/>
      <c r="J65" s="1376"/>
      <c r="K65" s="1376"/>
      <c r="L65" s="1376"/>
      <c r="M65" s="1376"/>
      <c r="N65" s="1376"/>
    </row>
    <row r="66" spans="7:14">
      <c r="G66" s="1376"/>
      <c r="H66" s="1376"/>
      <c r="I66" s="1376"/>
      <c r="J66" s="1376"/>
      <c r="K66" s="1376"/>
      <c r="L66" s="1376"/>
      <c r="M66" s="1376"/>
      <c r="N66" s="1376"/>
    </row>
    <row r="67" spans="7:14">
      <c r="G67" s="35" t="s">
        <v>825</v>
      </c>
    </row>
  </sheetData>
  <sheetProtection algorithmName="SHA-512" hashValue="B15KvG4Bkn+GvZnJDmlTdwbhcUYmRo90nNuNfE5F3XTOKLVJCRVTf6FEm7TtYpf6kjsU/iC3e/8iIebB5Vp7hg==" saltValue="FuGzBUBFGJ2E95E20HrWMA==" spinCount="100000" sheet="1" objects="1" scenarios="1"/>
  <mergeCells count="9">
    <mergeCell ref="G65:N66"/>
    <mergeCell ref="G9:N15"/>
    <mergeCell ref="G23:G24"/>
    <mergeCell ref="G46:L46"/>
    <mergeCell ref="J57:J58"/>
    <mergeCell ref="I57:I58"/>
    <mergeCell ref="H57:H58"/>
    <mergeCell ref="G57:G58"/>
    <mergeCell ref="K57:K58"/>
  </mergeCells>
  <pageMargins left="0.70866141732283472" right="0.70866141732283472" top="0.74803149606299213" bottom="0.74803149606299213" header="0.31496062992125984" footer="0.31496062992125984"/>
  <pageSetup scale="3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3C90C-D59D-4B4F-BCB4-4FE8CF0CB2A5}">
  <sheetPr codeName="Sheet2">
    <tabColor theme="1"/>
    <pageSetUpPr fitToPage="1"/>
  </sheetPr>
  <dimension ref="A1:AF69"/>
  <sheetViews>
    <sheetView showGridLines="0" zoomScale="70" zoomScaleNormal="70" workbookViewId="0">
      <selection activeCell="C3" sqref="C3"/>
    </sheetView>
  </sheetViews>
  <sheetFormatPr defaultColWidth="0" defaultRowHeight="14" zeroHeight="1"/>
  <cols>
    <col min="1" max="1" width="3.58203125" customWidth="1"/>
    <col min="2" max="5" width="9" customWidth="1"/>
    <col min="6" max="6" width="4.08203125" customWidth="1"/>
    <col min="7" max="32" width="9" customWidth="1"/>
    <col min="33" max="16384" width="9" hidden="1"/>
  </cols>
  <sheetData>
    <row r="1" spans="2:31"/>
    <row r="2" spans="2:31"/>
    <row r="3" spans="2:31"/>
    <row r="4" spans="2:31"/>
    <row r="5" spans="2:31">
      <c r="B5" s="80"/>
      <c r="C5" s="80"/>
      <c r="D5" s="80"/>
      <c r="E5" s="80"/>
      <c r="G5" s="80"/>
      <c r="H5" s="80"/>
      <c r="I5" s="80"/>
      <c r="J5" s="80"/>
      <c r="K5" s="80"/>
      <c r="L5" s="80"/>
      <c r="M5" s="80"/>
      <c r="N5" s="80"/>
      <c r="O5" s="80"/>
      <c r="P5" s="80"/>
      <c r="Q5" s="80"/>
      <c r="R5" s="80"/>
      <c r="S5" s="80"/>
      <c r="T5" s="80"/>
      <c r="U5" s="80"/>
      <c r="V5" s="80"/>
      <c r="W5" s="80"/>
      <c r="X5" s="80"/>
      <c r="Y5" s="80"/>
      <c r="Z5" s="80"/>
      <c r="AA5" s="80"/>
      <c r="AB5" s="80"/>
      <c r="AC5" s="80"/>
      <c r="AD5" s="80"/>
      <c r="AE5" s="80"/>
    </row>
    <row r="6" spans="2:31" ht="20">
      <c r="B6" s="1293" t="s">
        <v>4</v>
      </c>
      <c r="C6" s="1293"/>
      <c r="D6" s="1293"/>
      <c r="E6" s="1293"/>
      <c r="G6" s="1044" t="s">
        <v>0</v>
      </c>
      <c r="H6" s="80"/>
      <c r="I6" s="80"/>
      <c r="J6" s="80"/>
      <c r="K6" s="80"/>
      <c r="L6" s="80"/>
      <c r="M6" s="80"/>
      <c r="N6" s="80"/>
      <c r="O6" s="80"/>
      <c r="P6" s="80"/>
      <c r="Q6" s="80"/>
      <c r="R6" s="80"/>
      <c r="S6" s="80"/>
      <c r="T6" s="80"/>
      <c r="U6" s="80"/>
      <c r="V6" s="80"/>
      <c r="W6" s="80"/>
      <c r="X6" s="80"/>
      <c r="Y6" s="80"/>
      <c r="Z6" s="80"/>
      <c r="AA6" s="80"/>
      <c r="AB6" s="80"/>
      <c r="AC6" s="80"/>
      <c r="AD6" s="80"/>
      <c r="AE6" s="80"/>
    </row>
    <row r="7" spans="2:31" ht="14.5" thickBot="1">
      <c r="B7" s="258"/>
      <c r="C7" s="258"/>
      <c r="D7" s="258"/>
      <c r="E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row>
    <row r="8" spans="2:31" ht="14.5" thickTop="1"/>
    <row r="9" spans="2:31"/>
    <row r="10" spans="2:31"/>
    <row r="11" spans="2:31"/>
    <row r="12" spans="2:31"/>
    <row r="13" spans="2:31"/>
    <row r="14" spans="2:31"/>
    <row r="15" spans="2:31"/>
    <row r="16" spans="2:31"/>
    <row r="17" spans="7:31"/>
    <row r="18" spans="7:31">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row>
    <row r="19" spans="7:31" ht="20">
      <c r="G19" s="257" t="s">
        <v>1</v>
      </c>
      <c r="H19" s="80"/>
      <c r="I19" s="80"/>
      <c r="J19" s="80"/>
      <c r="K19" s="80"/>
      <c r="L19" s="80"/>
      <c r="M19" s="80"/>
      <c r="N19" s="80"/>
      <c r="O19" s="80"/>
      <c r="P19" s="80"/>
      <c r="Q19" s="80"/>
      <c r="R19" s="80"/>
      <c r="S19" s="80"/>
      <c r="T19" s="80"/>
      <c r="U19" s="80"/>
      <c r="V19" s="80"/>
      <c r="W19" s="80"/>
      <c r="X19" s="80"/>
      <c r="Y19" s="80"/>
      <c r="Z19" s="80"/>
      <c r="AA19" s="80"/>
      <c r="AB19" s="80"/>
      <c r="AC19" s="80"/>
      <c r="AD19" s="80"/>
      <c r="AE19" s="80"/>
    </row>
    <row r="20" spans="7:31" ht="14.5" thickBot="1">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row>
    <row r="21" spans="7:31" ht="14.5" thickTop="1"/>
    <row r="22" spans="7:31"/>
    <row r="23" spans="7:31"/>
    <row r="24" spans="7:31"/>
    <row r="25" spans="7:31"/>
    <row r="26" spans="7:31"/>
    <row r="27" spans="7:31"/>
    <row r="28" spans="7:31"/>
    <row r="29" spans="7:31"/>
    <row r="30" spans="7:31"/>
    <row r="31" spans="7:31"/>
    <row r="32" spans="7:31"/>
    <row r="33" spans="7:31"/>
    <row r="34" spans="7:31">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7:31" ht="20">
      <c r="G35" s="257" t="s">
        <v>2</v>
      </c>
      <c r="H35" s="80"/>
      <c r="I35" s="80"/>
      <c r="J35" s="80"/>
      <c r="K35" s="80"/>
      <c r="L35" s="80"/>
      <c r="M35" s="80"/>
      <c r="N35" s="80"/>
      <c r="O35" s="80"/>
      <c r="P35" s="80"/>
      <c r="Q35" s="80"/>
      <c r="R35" s="80"/>
      <c r="S35" s="80"/>
      <c r="T35" s="80"/>
      <c r="U35" s="80"/>
      <c r="V35" s="80"/>
      <c r="W35" s="80"/>
      <c r="X35" s="80"/>
      <c r="Y35" s="80"/>
      <c r="Z35" s="80"/>
      <c r="AA35" s="80"/>
      <c r="AB35" s="80"/>
      <c r="AC35" s="80"/>
      <c r="AD35" s="80"/>
      <c r="AE35" s="80"/>
    </row>
    <row r="36" spans="7:31" ht="14.5" thickBot="1">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row>
    <row r="37" spans="7:31" ht="14.5" thickTop="1"/>
    <row r="38" spans="7:31"/>
    <row r="39" spans="7:31"/>
    <row r="40" spans="7:31"/>
    <row r="41" spans="7:31"/>
    <row r="42" spans="7:31"/>
    <row r="43" spans="7:31"/>
    <row r="44" spans="7:31"/>
    <row r="45" spans="7:31"/>
    <row r="46" spans="7:31"/>
    <row r="47" spans="7:31"/>
    <row r="48" spans="7:31"/>
    <row r="49" spans="7:31"/>
    <row r="50" spans="7:31"/>
    <row r="51" spans="7:31"/>
    <row r="52" spans="7:31"/>
    <row r="53" spans="7:31"/>
    <row r="54" spans="7:31"/>
    <row r="55" spans="7:31"/>
    <row r="56" spans="7:31"/>
    <row r="57" spans="7:31"/>
    <row r="58" spans="7:31"/>
    <row r="59" spans="7:31"/>
    <row r="60" spans="7:31">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row>
    <row r="61" spans="7:31" ht="20">
      <c r="G61" s="257" t="s">
        <v>3</v>
      </c>
      <c r="H61" s="80"/>
      <c r="I61" s="80"/>
      <c r="J61" s="80"/>
      <c r="K61" s="80"/>
      <c r="L61" s="80"/>
      <c r="M61" s="80"/>
      <c r="N61" s="80"/>
      <c r="O61" s="80"/>
      <c r="P61" s="80"/>
      <c r="Q61" s="80"/>
      <c r="R61" s="80"/>
      <c r="S61" s="80"/>
      <c r="T61" s="80"/>
      <c r="U61" s="80"/>
      <c r="V61" s="80"/>
      <c r="W61" s="80"/>
      <c r="X61" s="80"/>
      <c r="Y61" s="80"/>
      <c r="Z61" s="80"/>
      <c r="AA61" s="80"/>
      <c r="AB61" s="80"/>
      <c r="AC61" s="80"/>
      <c r="AD61" s="80"/>
      <c r="AE61" s="80"/>
    </row>
    <row r="62" spans="7:31" ht="14.5" thickBot="1">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row>
    <row r="63" spans="7:31" ht="14.5" thickTop="1"/>
    <row r="64" spans="7:31"/>
    <row r="65" customFormat="1"/>
    <row r="66" customFormat="1"/>
    <row r="67" customFormat="1"/>
    <row r="68" customFormat="1"/>
    <row r="69" customFormat="1"/>
  </sheetData>
  <sheetProtection algorithmName="SHA-512" hashValue="MTzcCiJBi0MjOa+zsWe0udhGPyOi5JUNbNlYtsebx3wWfeTtfIGfEfIK+vVMwNo2huEIHjt7QjrP6jX4jtGv/g==" saltValue="LCthpAM1g5Jl6H4yIwbq9A==" spinCount="100000" sheet="1" objects="1" scenarios="1"/>
  <mergeCells count="1">
    <mergeCell ref="B6:E6"/>
  </mergeCells>
  <pageMargins left="0.70866141732283472" right="0.70866141732283472" top="0.74803149606299213" bottom="0.74803149606299213" header="0.31496062992125984" footer="0.31496062992125984"/>
  <pageSetup paperSize="9" scale="43" orientation="landscape"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A738-D5B0-42D5-BA50-4AA1A9739FA3}">
  <sheetPr codeName="Sheet15">
    <tabColor theme="9" tint="0.79998168889431442"/>
    <pageSetUpPr fitToPage="1"/>
  </sheetPr>
  <dimension ref="B5:AA41"/>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48.08203125" style="3" customWidth="1"/>
    <col min="8" max="8" width="30.5" style="3" hidden="1" customWidth="1"/>
    <col min="9" max="14" width="30.5" style="3" customWidth="1"/>
    <col min="15" max="15" width="35.4140625" style="3" customWidth="1"/>
    <col min="16" max="17" width="8.58203125" style="3"/>
    <col min="18" max="18" width="26.58203125" style="3" bestFit="1" customWidth="1"/>
    <col min="19" max="16384" width="8.58203125" style="3"/>
  </cols>
  <sheetData>
    <row r="5" spans="2:17" customFormat="1">
      <c r="B5" s="80"/>
      <c r="C5" s="80"/>
      <c r="D5" s="80"/>
      <c r="E5" s="80"/>
      <c r="G5" s="80"/>
      <c r="H5" s="80"/>
      <c r="I5" s="80"/>
      <c r="J5" s="80"/>
      <c r="K5" s="80"/>
      <c r="L5" s="80"/>
      <c r="M5" s="80"/>
      <c r="N5" s="80"/>
      <c r="O5" s="80"/>
      <c r="P5" s="3"/>
      <c r="Q5" s="3"/>
    </row>
    <row r="6" spans="2:17" customFormat="1" ht="20">
      <c r="B6" s="257" t="s">
        <v>4</v>
      </c>
      <c r="C6" s="80"/>
      <c r="D6" s="80"/>
      <c r="E6" s="80"/>
      <c r="G6" s="257" t="s">
        <v>439</v>
      </c>
      <c r="H6" s="80"/>
      <c r="I6" s="80"/>
      <c r="J6" s="80"/>
      <c r="K6" s="80"/>
      <c r="L6" s="80"/>
      <c r="M6" s="80"/>
      <c r="N6" s="80"/>
      <c r="O6" s="80"/>
      <c r="P6" s="3"/>
      <c r="Q6" s="3"/>
    </row>
    <row r="7" spans="2:17" customFormat="1" ht="14.5" thickBot="1">
      <c r="B7" s="258"/>
      <c r="C7" s="258"/>
      <c r="D7" s="258"/>
      <c r="E7" s="258"/>
      <c r="G7" s="258"/>
      <c r="H7" s="258"/>
      <c r="I7" s="258"/>
      <c r="J7" s="258"/>
      <c r="K7" s="258"/>
      <c r="L7" s="258"/>
      <c r="M7" s="258"/>
      <c r="N7" s="258"/>
      <c r="O7" s="258"/>
      <c r="P7" s="3"/>
      <c r="Q7" s="3"/>
    </row>
    <row r="8" spans="2:17" ht="14.5" thickTop="1"/>
    <row r="9" spans="2:17">
      <c r="G9" s="1379" t="s">
        <v>1276</v>
      </c>
      <c r="H9" s="1379"/>
      <c r="I9" s="1379"/>
      <c r="J9" s="1379"/>
      <c r="K9" s="1379"/>
      <c r="L9" s="1379"/>
      <c r="M9" s="1379"/>
      <c r="N9" s="1379"/>
      <c r="O9" s="1379"/>
    </row>
    <row r="10" spans="2:17">
      <c r="G10" s="1379"/>
      <c r="H10" s="1379"/>
      <c r="I10" s="1379"/>
      <c r="J10" s="1379"/>
      <c r="K10" s="1379"/>
      <c r="L10" s="1379"/>
      <c r="M10" s="1379"/>
      <c r="N10" s="1379"/>
      <c r="O10" s="1379"/>
    </row>
    <row r="11" spans="2:17">
      <c r="G11" s="1379"/>
      <c r="H11" s="1379"/>
      <c r="I11" s="1379"/>
      <c r="J11" s="1379"/>
      <c r="K11" s="1379"/>
      <c r="L11" s="1379"/>
      <c r="M11" s="1379"/>
      <c r="N11" s="1379"/>
      <c r="O11" s="1379"/>
    </row>
    <row r="12" spans="2:17">
      <c r="G12" s="1379"/>
      <c r="H12" s="1379"/>
      <c r="I12" s="1379"/>
      <c r="J12" s="1379"/>
      <c r="K12" s="1379"/>
      <c r="L12" s="1379"/>
      <c r="M12" s="1379"/>
      <c r="N12" s="1379"/>
      <c r="O12" s="1379"/>
    </row>
    <row r="13" spans="2:17">
      <c r="G13" s="1379"/>
      <c r="H13" s="1379"/>
      <c r="I13" s="1379"/>
      <c r="J13" s="1379"/>
      <c r="K13" s="1379"/>
      <c r="L13" s="1379"/>
      <c r="M13" s="1379"/>
      <c r="N13" s="1379"/>
      <c r="O13" s="1379"/>
    </row>
    <row r="14" spans="2:17">
      <c r="G14" s="1379"/>
      <c r="H14" s="1379"/>
      <c r="I14" s="1379"/>
      <c r="J14" s="1379"/>
      <c r="K14" s="1379"/>
      <c r="L14" s="1379"/>
      <c r="M14" s="1379"/>
      <c r="N14" s="1379"/>
      <c r="O14" s="1379"/>
    </row>
    <row r="15" spans="2:17">
      <c r="G15" s="1379"/>
      <c r="H15" s="1379"/>
      <c r="I15" s="1379"/>
      <c r="J15" s="1379"/>
      <c r="K15" s="1379"/>
      <c r="L15" s="1379"/>
      <c r="M15" s="1379"/>
      <c r="N15" s="1379"/>
      <c r="O15" s="1379"/>
    </row>
    <row r="16" spans="2:17" ht="37.25" customHeight="1">
      <c r="G16" s="1379"/>
      <c r="H16" s="1379"/>
      <c r="I16" s="1379"/>
      <c r="J16" s="1379"/>
      <c r="K16" s="1379"/>
      <c r="L16" s="1379"/>
      <c r="M16" s="1379"/>
      <c r="N16" s="1379"/>
      <c r="O16" s="1379"/>
    </row>
    <row r="17" spans="7:27">
      <c r="G17" s="950"/>
      <c r="H17" s="950"/>
      <c r="I17" s="950"/>
      <c r="J17" s="950"/>
      <c r="K17" s="950"/>
      <c r="L17" s="950"/>
      <c r="M17" s="950"/>
      <c r="N17" s="950"/>
      <c r="O17" s="950"/>
    </row>
    <row r="18" spans="7:27">
      <c r="G18" s="798" t="s">
        <v>1129</v>
      </c>
      <c r="H18" s="755"/>
      <c r="I18" s="755"/>
      <c r="J18" s="755"/>
      <c r="K18" s="755"/>
      <c r="L18" s="755"/>
      <c r="M18" s="755"/>
      <c r="N18" s="755"/>
      <c r="O18" s="755"/>
      <c r="R18" s="555"/>
      <c r="S18" s="555"/>
      <c r="T18" s="555"/>
      <c r="U18" s="555"/>
      <c r="V18" s="555"/>
      <c r="W18" s="555"/>
      <c r="X18" s="555"/>
      <c r="Y18" s="555"/>
      <c r="Z18" s="555"/>
      <c r="AA18" s="555"/>
    </row>
    <row r="19" spans="7:27" ht="35.4" customHeight="1" thickBot="1">
      <c r="G19" s="800" t="s">
        <v>440</v>
      </c>
      <c r="H19" s="799" t="s">
        <v>441</v>
      </c>
      <c r="I19" s="802" t="s">
        <v>447</v>
      </c>
      <c r="J19" s="802" t="s">
        <v>442</v>
      </c>
      <c r="K19" s="802" t="s">
        <v>443</v>
      </c>
      <c r="L19" s="802" t="s">
        <v>444</v>
      </c>
      <c r="M19" s="802" t="s">
        <v>445</v>
      </c>
      <c r="N19" s="802" t="s">
        <v>446</v>
      </c>
      <c r="O19" s="803" t="s">
        <v>448</v>
      </c>
      <c r="R19" s="555"/>
      <c r="S19" s="555"/>
      <c r="T19" s="555"/>
      <c r="U19" s="555"/>
      <c r="V19" s="555"/>
      <c r="W19" s="555"/>
      <c r="X19" s="555"/>
      <c r="Y19" s="555"/>
      <c r="Z19" s="555"/>
      <c r="AA19" s="555"/>
    </row>
    <row r="20" spans="7:27">
      <c r="G20" s="580" t="s">
        <v>1061</v>
      </c>
      <c r="H20" s="804"/>
      <c r="I20" s="804" t="s">
        <v>449</v>
      </c>
      <c r="J20" s="804" t="s">
        <v>449</v>
      </c>
      <c r="K20" s="804" t="s">
        <v>449</v>
      </c>
      <c r="L20" s="804" t="s">
        <v>449</v>
      </c>
      <c r="M20" s="804" t="s">
        <v>449</v>
      </c>
      <c r="N20" s="804" t="s">
        <v>449</v>
      </c>
      <c r="O20" s="804" t="s">
        <v>449</v>
      </c>
      <c r="R20" s="555"/>
      <c r="S20" s="555"/>
      <c r="T20" s="555"/>
      <c r="U20" s="555"/>
      <c r="V20" s="555"/>
      <c r="W20" s="555"/>
      <c r="X20" s="555"/>
      <c r="Y20" s="555"/>
      <c r="Z20" s="555"/>
      <c r="AA20" s="555"/>
    </row>
    <row r="21" spans="7:27">
      <c r="G21" s="756" t="s">
        <v>450</v>
      </c>
      <c r="H21" s="755"/>
      <c r="I21" s="755" t="s">
        <v>452</v>
      </c>
      <c r="J21" s="755" t="s">
        <v>451</v>
      </c>
      <c r="K21" s="755" t="s">
        <v>451</v>
      </c>
      <c r="L21" s="755" t="s">
        <v>451</v>
      </c>
      <c r="M21" s="755" t="s">
        <v>451</v>
      </c>
      <c r="N21" s="755" t="s">
        <v>427</v>
      </c>
      <c r="O21" s="755" t="s">
        <v>453</v>
      </c>
      <c r="R21" s="555"/>
      <c r="S21" s="555"/>
      <c r="T21" s="555"/>
      <c r="U21" s="555"/>
      <c r="V21" s="555"/>
      <c r="W21" s="555"/>
      <c r="X21" s="555"/>
      <c r="Y21" s="555"/>
      <c r="Z21" s="555"/>
      <c r="AA21" s="555"/>
    </row>
    <row r="22" spans="7:27" ht="28">
      <c r="G22" s="580" t="s">
        <v>454</v>
      </c>
      <c r="H22" s="804"/>
      <c r="I22" s="805" t="s">
        <v>1062</v>
      </c>
      <c r="J22" s="804" t="s">
        <v>1063</v>
      </c>
      <c r="K22" s="804" t="s">
        <v>1064</v>
      </c>
      <c r="L22" s="804" t="s">
        <v>1065</v>
      </c>
      <c r="M22" s="804" t="s">
        <v>1066</v>
      </c>
      <c r="N22" s="804" t="s">
        <v>1067</v>
      </c>
      <c r="O22" s="805" t="s">
        <v>1068</v>
      </c>
      <c r="R22" s="555"/>
      <c r="S22" s="555"/>
      <c r="T22" s="555"/>
      <c r="U22" s="555"/>
      <c r="V22" s="555"/>
      <c r="W22" s="555"/>
      <c r="X22" s="555"/>
      <c r="Y22" s="555"/>
      <c r="Z22" s="555"/>
      <c r="AA22" s="555"/>
    </row>
    <row r="23" spans="7:27">
      <c r="G23" s="756" t="s">
        <v>455</v>
      </c>
      <c r="H23" s="755"/>
      <c r="I23" s="755" t="s">
        <v>458</v>
      </c>
      <c r="J23" s="755" t="s">
        <v>456</v>
      </c>
      <c r="K23" s="755" t="s">
        <v>456</v>
      </c>
      <c r="L23" s="755" t="s">
        <v>456</v>
      </c>
      <c r="M23" s="755" t="s">
        <v>456</v>
      </c>
      <c r="N23" s="755" t="s">
        <v>457</v>
      </c>
      <c r="O23" s="755" t="s">
        <v>459</v>
      </c>
      <c r="R23" s="555"/>
      <c r="S23" s="555"/>
      <c r="T23" s="555"/>
      <c r="U23" s="555"/>
      <c r="V23" s="555"/>
      <c r="W23" s="555"/>
      <c r="X23" s="555"/>
      <c r="Y23" s="555"/>
      <c r="Z23" s="555"/>
      <c r="AA23" s="555"/>
    </row>
    <row r="24" spans="7:27">
      <c r="G24" s="580" t="s">
        <v>460</v>
      </c>
      <c r="H24" s="804"/>
      <c r="I24" s="804" t="s">
        <v>1069</v>
      </c>
      <c r="J24" s="804" t="s">
        <v>461</v>
      </c>
      <c r="K24" s="804" t="s">
        <v>461</v>
      </c>
      <c r="L24" s="804" t="s">
        <v>462</v>
      </c>
      <c r="M24" s="804" t="s">
        <v>463</v>
      </c>
      <c r="N24" s="804" t="s">
        <v>463</v>
      </c>
      <c r="O24" s="804" t="s">
        <v>837</v>
      </c>
      <c r="R24" s="555"/>
      <c r="S24" s="555"/>
      <c r="T24" s="555"/>
      <c r="U24" s="555"/>
      <c r="V24" s="555"/>
      <c r="W24" s="555"/>
      <c r="X24" s="555"/>
      <c r="Y24" s="555"/>
      <c r="Z24" s="555"/>
      <c r="AA24" s="555"/>
    </row>
    <row r="25" spans="7:27">
      <c r="G25" s="756" t="s">
        <v>1070</v>
      </c>
      <c r="H25" s="755"/>
      <c r="I25" s="755">
        <v>2008</v>
      </c>
      <c r="J25" s="755" t="s">
        <v>1071</v>
      </c>
      <c r="K25" s="755" t="s">
        <v>1071</v>
      </c>
      <c r="L25" s="755" t="s">
        <v>464</v>
      </c>
      <c r="M25" s="801">
        <v>43556</v>
      </c>
      <c r="N25" s="801">
        <v>42552</v>
      </c>
      <c r="O25" s="801">
        <v>38534</v>
      </c>
      <c r="R25" s="555"/>
      <c r="S25" s="555"/>
      <c r="T25" s="555"/>
      <c r="U25" s="555"/>
      <c r="V25" s="555"/>
      <c r="W25" s="555"/>
      <c r="X25" s="555"/>
      <c r="Y25" s="555"/>
      <c r="Z25" s="555"/>
      <c r="AA25" s="555"/>
    </row>
    <row r="26" spans="7:27" ht="28">
      <c r="G26" s="580" t="s">
        <v>465</v>
      </c>
      <c r="H26" s="804"/>
      <c r="I26" s="804" t="s">
        <v>466</v>
      </c>
      <c r="J26" s="804" t="s">
        <v>466</v>
      </c>
      <c r="K26" s="804" t="s">
        <v>466</v>
      </c>
      <c r="L26" s="804" t="s">
        <v>466</v>
      </c>
      <c r="M26" s="804" t="s">
        <v>466</v>
      </c>
      <c r="N26" s="804" t="s">
        <v>466</v>
      </c>
      <c r="O26" s="804" t="s">
        <v>466</v>
      </c>
      <c r="R26" s="555"/>
      <c r="S26" s="555"/>
      <c r="T26" s="555"/>
      <c r="U26" s="555"/>
      <c r="V26" s="555"/>
      <c r="W26" s="555"/>
      <c r="X26" s="555"/>
      <c r="Y26" s="555"/>
      <c r="Z26" s="555"/>
      <c r="AA26" s="555"/>
    </row>
    <row r="27" spans="7:27">
      <c r="G27" s="756" t="s">
        <v>467</v>
      </c>
      <c r="H27" s="755"/>
      <c r="I27" s="755" t="s">
        <v>469</v>
      </c>
      <c r="J27" s="755" t="s">
        <v>468</v>
      </c>
      <c r="K27" s="755" t="s">
        <v>468</v>
      </c>
      <c r="L27" s="755" t="s">
        <v>468</v>
      </c>
      <c r="M27" s="755" t="s">
        <v>468</v>
      </c>
      <c r="N27" s="755" t="s">
        <v>1072</v>
      </c>
      <c r="O27" s="755" t="s">
        <v>470</v>
      </c>
      <c r="R27" s="555"/>
      <c r="S27" s="555"/>
      <c r="T27" s="555"/>
      <c r="U27" s="555"/>
      <c r="V27" s="555"/>
      <c r="W27" s="555"/>
      <c r="X27" s="555"/>
      <c r="Y27" s="555"/>
      <c r="Z27" s="555"/>
      <c r="AA27" s="555"/>
    </row>
    <row r="28" spans="7:27">
      <c r="G28" s="580" t="s">
        <v>471</v>
      </c>
      <c r="H28" s="804"/>
      <c r="I28" s="804">
        <v>3.5</v>
      </c>
      <c r="J28" s="804" t="s">
        <v>1071</v>
      </c>
      <c r="K28" s="804" t="s">
        <v>1071</v>
      </c>
      <c r="L28" s="804">
        <v>27</v>
      </c>
      <c r="M28" s="804">
        <v>16</v>
      </c>
      <c r="N28" s="804">
        <v>37</v>
      </c>
      <c r="O28" s="804">
        <v>42</v>
      </c>
      <c r="R28" s="555"/>
      <c r="S28" s="555"/>
      <c r="T28" s="555"/>
      <c r="U28" s="555"/>
      <c r="V28" s="555"/>
      <c r="W28" s="555"/>
      <c r="X28" s="555"/>
      <c r="Y28" s="555"/>
      <c r="Z28" s="555"/>
      <c r="AA28" s="555"/>
    </row>
    <row r="29" spans="7:27" ht="58.5">
      <c r="G29" s="756" t="s">
        <v>1075</v>
      </c>
      <c r="H29" s="755"/>
      <c r="I29" s="755" t="s">
        <v>464</v>
      </c>
      <c r="J29" s="755" t="s">
        <v>1071</v>
      </c>
      <c r="K29" s="755" t="s">
        <v>1071</v>
      </c>
      <c r="L29" s="755">
        <v>10380365</v>
      </c>
      <c r="M29" s="755">
        <v>218588</v>
      </c>
      <c r="N29" s="755" t="s">
        <v>1073</v>
      </c>
      <c r="O29" s="755" t="s">
        <v>994</v>
      </c>
      <c r="R29" s="555"/>
      <c r="S29" s="555"/>
      <c r="T29" s="555"/>
      <c r="U29" s="555"/>
      <c r="V29" s="555"/>
      <c r="W29" s="555"/>
      <c r="X29" s="555"/>
      <c r="Y29" s="555"/>
      <c r="Z29" s="555"/>
      <c r="AA29" s="555"/>
    </row>
    <row r="30" spans="7:27" ht="58.5">
      <c r="G30" s="580" t="s">
        <v>1297</v>
      </c>
      <c r="H30" s="804"/>
      <c r="I30" s="804" t="s">
        <v>464</v>
      </c>
      <c r="J30" s="804" t="s">
        <v>472</v>
      </c>
      <c r="K30" s="804" t="s">
        <v>472</v>
      </c>
      <c r="L30" s="804">
        <v>10380365</v>
      </c>
      <c r="M30" s="804" t="s">
        <v>473</v>
      </c>
      <c r="N30" s="804" t="s">
        <v>1074</v>
      </c>
      <c r="O30" s="806">
        <v>350000</v>
      </c>
      <c r="R30" s="555"/>
      <c r="S30" s="555"/>
      <c r="T30" s="555"/>
      <c r="U30" s="555"/>
      <c r="V30" s="555"/>
      <c r="W30" s="555"/>
      <c r="X30" s="555"/>
      <c r="Y30" s="555"/>
      <c r="Z30" s="555"/>
      <c r="AA30" s="555"/>
    </row>
    <row r="31" spans="7:27">
      <c r="G31" s="756" t="s">
        <v>474</v>
      </c>
      <c r="H31" s="755"/>
      <c r="I31" s="755" t="s">
        <v>475</v>
      </c>
      <c r="J31" s="801">
        <v>44348</v>
      </c>
      <c r="K31" s="801">
        <v>44348</v>
      </c>
      <c r="L31" s="801">
        <v>44348</v>
      </c>
      <c r="M31" s="801">
        <v>44348</v>
      </c>
      <c r="N31" s="801">
        <v>44348</v>
      </c>
      <c r="O31" s="755" t="s">
        <v>842</v>
      </c>
      <c r="R31" s="555"/>
      <c r="S31" s="555"/>
      <c r="T31" s="555"/>
      <c r="U31" s="555"/>
      <c r="V31" s="555"/>
      <c r="W31" s="555"/>
      <c r="X31" s="555"/>
      <c r="Y31" s="555"/>
      <c r="Z31" s="555"/>
      <c r="AA31" s="555"/>
    </row>
    <row r="32" spans="7:27" ht="42">
      <c r="G32" s="580" t="s">
        <v>1076</v>
      </c>
      <c r="H32" s="804"/>
      <c r="I32" s="804" t="s">
        <v>466</v>
      </c>
      <c r="J32" s="804" t="s">
        <v>436</v>
      </c>
      <c r="K32" s="804" t="s">
        <v>436</v>
      </c>
      <c r="L32" s="804" t="s">
        <v>436</v>
      </c>
      <c r="M32" s="804" t="s">
        <v>466</v>
      </c>
      <c r="N32" s="804" t="s">
        <v>466</v>
      </c>
      <c r="O32" s="804" t="s">
        <v>466</v>
      </c>
      <c r="R32" s="555"/>
      <c r="S32" s="555"/>
      <c r="T32" s="555"/>
      <c r="U32" s="555"/>
      <c r="V32" s="555"/>
      <c r="W32" s="555"/>
      <c r="X32" s="555"/>
      <c r="Y32" s="555"/>
      <c r="Z32" s="555"/>
      <c r="AA32" s="555"/>
    </row>
    <row r="33" spans="7:27" ht="28">
      <c r="G33" s="756" t="s">
        <v>476</v>
      </c>
      <c r="H33" s="755"/>
      <c r="I33" s="755" t="s">
        <v>477</v>
      </c>
      <c r="J33" s="755" t="s">
        <v>1077</v>
      </c>
      <c r="K33" s="755" t="s">
        <v>1077</v>
      </c>
      <c r="L33" s="755" t="s">
        <v>1077</v>
      </c>
      <c r="M33" s="755" t="s">
        <v>1077</v>
      </c>
      <c r="N33" s="755" t="s">
        <v>1077</v>
      </c>
      <c r="O33" s="755" t="s">
        <v>1077</v>
      </c>
      <c r="R33" s="555"/>
      <c r="S33" s="555"/>
      <c r="T33" s="555"/>
      <c r="U33" s="555"/>
      <c r="V33" s="555"/>
      <c r="W33" s="555"/>
      <c r="X33" s="555"/>
      <c r="Y33" s="555"/>
      <c r="Z33" s="555"/>
      <c r="AA33" s="555"/>
    </row>
    <row r="34" spans="7:27" ht="63.65" customHeight="1">
      <c r="G34" s="580" t="s">
        <v>478</v>
      </c>
      <c r="H34" s="804"/>
      <c r="I34" s="804" t="s">
        <v>480</v>
      </c>
      <c r="J34" s="804" t="s">
        <v>1078</v>
      </c>
      <c r="K34" s="804" t="s">
        <v>1078</v>
      </c>
      <c r="L34" s="804" t="s">
        <v>1078</v>
      </c>
      <c r="M34" s="804" t="s">
        <v>1078</v>
      </c>
      <c r="N34" s="804" t="s">
        <v>479</v>
      </c>
      <c r="O34" s="804" t="s">
        <v>481</v>
      </c>
      <c r="R34" s="555"/>
      <c r="S34" s="555"/>
      <c r="T34" s="555"/>
      <c r="U34" s="555"/>
      <c r="V34" s="555"/>
      <c r="W34" s="555"/>
      <c r="X34" s="555"/>
      <c r="Y34" s="555"/>
      <c r="Z34" s="555"/>
      <c r="AA34" s="555"/>
    </row>
    <row r="35" spans="7:27" ht="70">
      <c r="G35" s="756" t="s">
        <v>1079</v>
      </c>
      <c r="H35" s="755"/>
      <c r="I35" s="755" t="s">
        <v>436</v>
      </c>
      <c r="J35" s="755" t="s">
        <v>436</v>
      </c>
      <c r="K35" s="755" t="s">
        <v>436</v>
      </c>
      <c r="L35" s="755" t="s">
        <v>436</v>
      </c>
      <c r="M35" s="755" t="s">
        <v>436</v>
      </c>
      <c r="N35" s="755" t="s">
        <v>436</v>
      </c>
      <c r="O35" s="755" t="s">
        <v>436</v>
      </c>
      <c r="R35" s="555"/>
      <c r="S35" s="555"/>
      <c r="T35" s="555"/>
      <c r="U35" s="555"/>
      <c r="V35" s="555"/>
      <c r="W35" s="555"/>
      <c r="X35" s="555"/>
      <c r="Y35" s="555"/>
      <c r="Z35" s="555"/>
      <c r="AA35" s="555"/>
    </row>
    <row r="36" spans="7:27" ht="42">
      <c r="G36" s="580" t="s">
        <v>482</v>
      </c>
      <c r="H36" s="804"/>
      <c r="I36" s="804" t="s">
        <v>484</v>
      </c>
      <c r="J36" s="804" t="s">
        <v>483</v>
      </c>
      <c r="K36" s="804" t="s">
        <v>483</v>
      </c>
      <c r="L36" s="804" t="s">
        <v>483</v>
      </c>
      <c r="M36" s="804" t="s">
        <v>483</v>
      </c>
      <c r="N36" s="804" t="s">
        <v>484</v>
      </c>
      <c r="O36" s="804" t="s">
        <v>485</v>
      </c>
      <c r="R36" s="555"/>
      <c r="S36" s="555"/>
      <c r="T36" s="555"/>
      <c r="U36" s="555"/>
      <c r="V36" s="555"/>
      <c r="W36" s="555"/>
      <c r="X36" s="555"/>
      <c r="Y36" s="555"/>
      <c r="Z36" s="555"/>
      <c r="AA36" s="555"/>
    </row>
    <row r="37" spans="7:27" ht="70">
      <c r="G37" s="756" t="s">
        <v>486</v>
      </c>
      <c r="H37" s="755"/>
      <c r="I37" s="755" t="s">
        <v>436</v>
      </c>
      <c r="J37" s="755" t="s">
        <v>466</v>
      </c>
      <c r="K37" s="755" t="s">
        <v>466</v>
      </c>
      <c r="L37" s="755" t="s">
        <v>466</v>
      </c>
      <c r="M37" s="755" t="s">
        <v>466</v>
      </c>
      <c r="N37" s="755" t="s">
        <v>472</v>
      </c>
      <c r="O37" s="755" t="s">
        <v>472</v>
      </c>
      <c r="R37" s="555"/>
      <c r="S37" s="555"/>
      <c r="T37" s="555"/>
      <c r="U37" s="555"/>
      <c r="V37" s="555"/>
      <c r="W37" s="555"/>
      <c r="X37" s="555"/>
      <c r="Y37" s="555"/>
      <c r="Z37" s="555"/>
      <c r="AA37" s="555"/>
    </row>
    <row r="38" spans="7:27" ht="28">
      <c r="G38" s="580" t="s">
        <v>488</v>
      </c>
      <c r="H38" s="804"/>
      <c r="I38" s="804" t="s">
        <v>489</v>
      </c>
      <c r="J38" s="804" t="s">
        <v>489</v>
      </c>
      <c r="K38" s="804" t="s">
        <v>489</v>
      </c>
      <c r="L38" s="804" t="s">
        <v>489</v>
      </c>
      <c r="M38" s="804" t="s">
        <v>490</v>
      </c>
      <c r="N38" s="804" t="s">
        <v>490</v>
      </c>
      <c r="O38" s="804" t="s">
        <v>489</v>
      </c>
      <c r="R38" s="555"/>
      <c r="S38" s="555"/>
      <c r="T38" s="555"/>
      <c r="U38" s="555"/>
      <c r="V38" s="555"/>
      <c r="W38" s="555"/>
      <c r="X38" s="555"/>
      <c r="Y38" s="555"/>
      <c r="Z38" s="555"/>
      <c r="AA38" s="555"/>
    </row>
    <row r="39" spans="7:27" ht="56">
      <c r="G39" s="756" t="s">
        <v>491</v>
      </c>
      <c r="H39" s="755"/>
      <c r="I39" s="755" t="s">
        <v>1080</v>
      </c>
      <c r="J39" s="755" t="s">
        <v>1080</v>
      </c>
      <c r="K39" s="755" t="s">
        <v>1080</v>
      </c>
      <c r="L39" s="755" t="s">
        <v>1080</v>
      </c>
      <c r="M39" s="755" t="s">
        <v>487</v>
      </c>
      <c r="N39" s="755" t="s">
        <v>487</v>
      </c>
      <c r="O39" s="755" t="s">
        <v>1080</v>
      </c>
      <c r="R39" s="555"/>
      <c r="S39" s="555"/>
      <c r="T39" s="555"/>
      <c r="U39" s="555"/>
      <c r="V39" s="555"/>
      <c r="W39" s="555"/>
      <c r="X39" s="555"/>
      <c r="Y39" s="555"/>
      <c r="Z39" s="555"/>
      <c r="AA39" s="555"/>
    </row>
    <row r="40" spans="7:27" ht="70">
      <c r="G40" s="807" t="s">
        <v>492</v>
      </c>
      <c r="H40" s="808"/>
      <c r="I40" s="808" t="s">
        <v>838</v>
      </c>
      <c r="J40" s="808" t="s">
        <v>493</v>
      </c>
      <c r="K40" s="808" t="s">
        <v>493</v>
      </c>
      <c r="L40" s="808" t="s">
        <v>1081</v>
      </c>
      <c r="M40" s="808" t="s">
        <v>1082</v>
      </c>
      <c r="N40" s="808" t="s">
        <v>494</v>
      </c>
      <c r="O40" s="808" t="s">
        <v>965</v>
      </c>
      <c r="R40" s="555"/>
      <c r="S40" s="555"/>
      <c r="T40" s="555"/>
      <c r="U40" s="555"/>
      <c r="V40" s="555"/>
      <c r="W40" s="555"/>
      <c r="X40" s="555"/>
      <c r="Y40" s="555"/>
      <c r="Z40" s="555"/>
      <c r="AA40" s="555"/>
    </row>
    <row r="41" spans="7:27">
      <c r="G41" s="798"/>
      <c r="H41" s="755"/>
      <c r="I41" s="755"/>
      <c r="J41" s="755"/>
      <c r="K41" s="755"/>
      <c r="L41" s="755"/>
      <c r="M41" s="755"/>
      <c r="N41" s="755"/>
      <c r="O41" s="755"/>
      <c r="R41" s="555"/>
      <c r="S41" s="555"/>
      <c r="T41" s="555"/>
      <c r="U41" s="555"/>
      <c r="V41" s="555"/>
      <c r="W41" s="555"/>
      <c r="X41" s="555"/>
      <c r="Y41" s="555"/>
      <c r="Z41" s="555"/>
      <c r="AA41" s="555"/>
    </row>
  </sheetData>
  <sheetProtection algorithmName="SHA-512" hashValue="rP/Ajfnl42K92SwotIcKGO4De96k8UCHsTDrr3RN6uUSHxatDWNrZlaHimfPQTyv1W9Pklo+t6+nSIh+5A768w==" saltValue="XCvdJYcLDgAlig3n/hz7zg==" spinCount="100000" sheet="1" objects="1" scenarios="1"/>
  <mergeCells count="1">
    <mergeCell ref="G9:O16"/>
  </mergeCells>
  <pageMargins left="0.70866141732283472" right="0.70866141732283472" top="0.74803149606299213" bottom="0.74803149606299213" header="0.31496062992125984" footer="0.31496062992125984"/>
  <pageSetup scale="26"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FB6C-03FE-4D20-B90B-E2811FD2840E}">
  <sheetPr>
    <tabColor theme="9" tint="0.79998168889431442"/>
    <pageSetUpPr fitToPage="1"/>
  </sheetPr>
  <dimension ref="B5:AA61"/>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20.9140625" style="3" customWidth="1"/>
    <col min="8" max="8" width="25.08203125" style="3" customWidth="1"/>
    <col min="9" max="9" width="53.08203125" style="3" customWidth="1"/>
    <col min="10" max="10" width="40.9140625" style="3" customWidth="1"/>
    <col min="11" max="11" width="9.5" style="3" customWidth="1"/>
    <col min="12" max="12" width="16" style="3" customWidth="1"/>
    <col min="13" max="13" width="11.9140625" style="3" customWidth="1"/>
    <col min="14" max="14" width="10.58203125" style="3" customWidth="1"/>
    <col min="15" max="15" width="20" style="3" customWidth="1"/>
    <col min="16" max="17" width="40.58203125" style="3" customWidth="1"/>
    <col min="18" max="18" width="12.08203125" style="3" customWidth="1"/>
    <col min="19" max="19" width="19.58203125" style="3" customWidth="1"/>
    <col min="20" max="16384" width="8.58203125" style="3"/>
  </cols>
  <sheetData>
    <row r="5" spans="2:27" customFormat="1">
      <c r="B5" s="80"/>
      <c r="C5" s="80"/>
      <c r="D5" s="80"/>
      <c r="E5" s="80"/>
      <c r="G5" s="80"/>
      <c r="H5" s="80"/>
      <c r="I5" s="80"/>
      <c r="J5" s="80"/>
      <c r="K5" s="80"/>
      <c r="L5" s="80"/>
      <c r="M5" s="80"/>
      <c r="N5" s="80"/>
      <c r="O5" s="80"/>
      <c r="P5" s="3"/>
      <c r="Q5" s="3"/>
    </row>
    <row r="6" spans="2:27" customFormat="1" ht="20">
      <c r="B6" s="257" t="s">
        <v>4</v>
      </c>
      <c r="C6" s="80"/>
      <c r="D6" s="80"/>
      <c r="E6" s="80"/>
      <c r="G6" s="257" t="s">
        <v>557</v>
      </c>
      <c r="H6" s="80"/>
      <c r="I6" s="80"/>
      <c r="J6" s="80"/>
      <c r="K6" s="80"/>
      <c r="L6" s="80"/>
      <c r="M6" s="80"/>
      <c r="N6" s="80"/>
      <c r="O6" s="80"/>
      <c r="P6" s="3"/>
      <c r="Q6" s="3"/>
    </row>
    <row r="7" spans="2:27" customFormat="1" ht="14.5" thickBot="1">
      <c r="B7" s="258"/>
      <c r="C7" s="258"/>
      <c r="D7" s="258"/>
      <c r="E7" s="258"/>
      <c r="G7" s="258"/>
      <c r="H7" s="258"/>
      <c r="I7" s="258"/>
      <c r="J7" s="258"/>
      <c r="K7" s="258"/>
      <c r="L7" s="258"/>
      <c r="M7" s="258"/>
      <c r="N7" s="258"/>
      <c r="O7" s="258"/>
      <c r="P7" s="3"/>
      <c r="Q7" s="3"/>
    </row>
    <row r="8" spans="2:27" ht="14.5" thickTop="1">
      <c r="G8" s="956"/>
      <c r="H8" s="956"/>
      <c r="I8" s="956"/>
      <c r="J8" s="956"/>
      <c r="K8" s="956"/>
      <c r="L8" s="956"/>
      <c r="M8" s="956"/>
      <c r="N8" s="956"/>
      <c r="O8" s="956"/>
      <c r="P8" s="1388"/>
      <c r="Q8" s="1388"/>
      <c r="R8" s="1388"/>
      <c r="S8" s="1388"/>
      <c r="T8" s="1388"/>
      <c r="U8" s="1388"/>
      <c r="V8" s="1388"/>
      <c r="W8" s="1388"/>
      <c r="X8" s="1388"/>
      <c r="Y8" s="1388"/>
      <c r="Z8" s="1388"/>
      <c r="AA8" s="1388"/>
    </row>
    <row r="9" spans="2:27">
      <c r="G9" s="1389" t="s">
        <v>1375</v>
      </c>
      <c r="H9" s="1389"/>
      <c r="I9" s="1389"/>
      <c r="J9" s="1389"/>
      <c r="K9" s="1389"/>
      <c r="L9" s="1389"/>
      <c r="M9" s="1389"/>
      <c r="N9" s="1389"/>
      <c r="O9" s="1389"/>
      <c r="P9" s="1388"/>
      <c r="Q9" s="1388"/>
      <c r="R9" s="1388"/>
      <c r="S9" s="1388"/>
      <c r="T9" s="1388"/>
      <c r="U9" s="1388"/>
      <c r="V9" s="1388"/>
      <c r="W9" s="1388"/>
      <c r="X9" s="1388"/>
      <c r="Y9" s="1388"/>
      <c r="Z9" s="1388"/>
      <c r="AA9" s="1388"/>
    </row>
    <row r="10" spans="2:27">
      <c r="G10" s="1389"/>
      <c r="H10" s="1389"/>
      <c r="I10" s="1389"/>
      <c r="J10" s="1389"/>
      <c r="K10" s="1389"/>
      <c r="L10" s="1389"/>
      <c r="M10" s="1389"/>
      <c r="N10" s="1389"/>
      <c r="O10" s="1389"/>
      <c r="P10" s="1388"/>
      <c r="Q10" s="1388"/>
      <c r="R10" s="1388"/>
      <c r="S10" s="1388"/>
      <c r="T10" s="1388"/>
      <c r="U10" s="1388"/>
      <c r="V10" s="1388"/>
      <c r="W10" s="1388"/>
      <c r="X10" s="1388"/>
      <c r="Y10" s="1388"/>
      <c r="Z10" s="1388"/>
      <c r="AA10" s="1388"/>
    </row>
    <row r="11" spans="2:27">
      <c r="G11" s="1389"/>
      <c r="H11" s="1389"/>
      <c r="I11" s="1389"/>
      <c r="J11" s="1389"/>
      <c r="K11" s="1389"/>
      <c r="L11" s="1389"/>
      <c r="M11" s="1389"/>
      <c r="N11" s="1389"/>
      <c r="O11" s="1389"/>
      <c r="P11" s="1388"/>
      <c r="Q11" s="1388"/>
      <c r="R11" s="1388"/>
      <c r="S11" s="1388"/>
      <c r="T11" s="1388"/>
      <c r="U11" s="1388"/>
      <c r="V11" s="1388"/>
      <c r="W11" s="1388"/>
      <c r="X11" s="1388"/>
      <c r="Y11" s="1388"/>
      <c r="Z11" s="1388"/>
      <c r="AA11" s="1388"/>
    </row>
    <row r="12" spans="2:27">
      <c r="G12" s="1389"/>
      <c r="H12" s="1389"/>
      <c r="I12" s="1389"/>
      <c r="J12" s="1389"/>
      <c r="K12" s="1389"/>
      <c r="L12" s="1389"/>
      <c r="M12" s="1389"/>
      <c r="N12" s="1389"/>
      <c r="O12" s="1389"/>
      <c r="P12" s="1388"/>
      <c r="Q12" s="1388"/>
      <c r="R12" s="1388"/>
      <c r="S12" s="1388"/>
      <c r="T12" s="1388"/>
      <c r="U12" s="1388"/>
      <c r="V12" s="1388"/>
      <c r="W12" s="1388"/>
      <c r="X12" s="1388"/>
      <c r="Y12" s="1388"/>
      <c r="Z12" s="1388"/>
      <c r="AA12" s="1388"/>
    </row>
    <row r="13" spans="2:27">
      <c r="G13" s="1389"/>
      <c r="H13" s="1389"/>
      <c r="I13" s="1389"/>
      <c r="J13" s="1389"/>
      <c r="K13" s="1389"/>
      <c r="L13" s="1389"/>
      <c r="M13" s="1389"/>
      <c r="N13" s="1389"/>
      <c r="O13" s="1389"/>
      <c r="P13" s="1388"/>
      <c r="Q13" s="1388"/>
      <c r="R13" s="1388"/>
      <c r="S13" s="1388"/>
      <c r="T13" s="1388"/>
      <c r="U13" s="1388"/>
      <c r="V13" s="1388"/>
      <c r="W13" s="1388"/>
      <c r="X13" s="1388"/>
      <c r="Y13" s="1388"/>
      <c r="Z13" s="1388"/>
      <c r="AA13" s="1388"/>
    </row>
    <row r="14" spans="2:27">
      <c r="G14" s="1389"/>
      <c r="H14" s="1389"/>
      <c r="I14" s="1389"/>
      <c r="J14" s="1389"/>
      <c r="K14" s="1389"/>
      <c r="L14" s="1389"/>
      <c r="M14" s="1389"/>
      <c r="N14" s="1389"/>
      <c r="O14" s="1389"/>
      <c r="P14" s="1388"/>
      <c r="Q14" s="1388"/>
      <c r="R14" s="1388"/>
      <c r="S14" s="1388"/>
      <c r="T14" s="1388"/>
      <c r="U14" s="1388"/>
      <c r="V14" s="1388"/>
      <c r="W14" s="1388"/>
      <c r="X14" s="1388"/>
      <c r="Y14" s="1388"/>
      <c r="Z14" s="1388"/>
      <c r="AA14" s="1388"/>
    </row>
    <row r="15" spans="2:27">
      <c r="G15" s="1389"/>
      <c r="H15" s="1389"/>
      <c r="I15" s="1389"/>
      <c r="J15" s="1389"/>
      <c r="K15" s="1389"/>
      <c r="L15" s="1389"/>
      <c r="M15" s="1389"/>
      <c r="N15" s="1389"/>
      <c r="O15" s="1389"/>
      <c r="P15" s="1388"/>
      <c r="Q15" s="1388"/>
      <c r="R15" s="1388"/>
      <c r="S15" s="1388"/>
      <c r="T15" s="1388"/>
      <c r="U15" s="1388"/>
      <c r="V15" s="1388"/>
      <c r="W15" s="1388"/>
      <c r="X15" s="1388"/>
      <c r="Y15" s="1388"/>
      <c r="Z15" s="1388"/>
      <c r="AA15" s="1388"/>
    </row>
    <row r="16" spans="2:27">
      <c r="G16" s="1389"/>
      <c r="H16" s="1389"/>
      <c r="I16" s="1389"/>
      <c r="J16" s="1389"/>
      <c r="K16" s="1389"/>
      <c r="L16" s="1389"/>
      <c r="M16" s="1389"/>
      <c r="N16" s="1389"/>
      <c r="O16" s="1389"/>
      <c r="P16" s="1388"/>
      <c r="Q16" s="1388"/>
      <c r="R16" s="1388"/>
      <c r="S16" s="1388"/>
      <c r="T16" s="1388"/>
      <c r="U16" s="1388"/>
      <c r="V16" s="1388"/>
      <c r="W16" s="1388"/>
      <c r="X16" s="1388"/>
      <c r="Y16" s="1388"/>
      <c r="Z16" s="1388"/>
      <c r="AA16" s="1388"/>
    </row>
    <row r="17" spans="5:27">
      <c r="G17" s="1389"/>
      <c r="H17" s="1389"/>
      <c r="I17" s="1389"/>
      <c r="J17" s="1389"/>
      <c r="K17" s="1389"/>
      <c r="L17" s="1389"/>
      <c r="M17" s="1389"/>
      <c r="N17" s="1389"/>
      <c r="O17" s="1389"/>
      <c r="P17" s="1388"/>
      <c r="Q17" s="1388"/>
      <c r="R17" s="1388"/>
      <c r="S17" s="1388"/>
      <c r="T17" s="1388"/>
      <c r="U17" s="1388"/>
      <c r="V17" s="1388"/>
      <c r="W17" s="1388"/>
      <c r="X17" s="1388"/>
      <c r="Y17" s="1388"/>
      <c r="Z17" s="1388"/>
      <c r="AA17" s="1388"/>
    </row>
    <row r="18" spans="5:27">
      <c r="G18" s="1389"/>
      <c r="H18" s="1389"/>
      <c r="I18" s="1389"/>
      <c r="J18" s="1389"/>
      <c r="K18" s="1389"/>
      <c r="L18" s="1389"/>
      <c r="M18" s="1389"/>
      <c r="N18" s="1389"/>
      <c r="O18" s="1389"/>
      <c r="P18" s="1388"/>
      <c r="Q18" s="1388"/>
      <c r="R18" s="1388"/>
      <c r="S18" s="1388"/>
      <c r="T18" s="1388"/>
      <c r="U18" s="1388"/>
      <c r="V18" s="1388"/>
      <c r="W18" s="1388"/>
      <c r="X18" s="1388"/>
      <c r="Y18" s="1388"/>
      <c r="Z18" s="1388"/>
      <c r="AA18" s="1388"/>
    </row>
    <row r="19" spans="5:27">
      <c r="G19" s="1389"/>
      <c r="H19" s="1389"/>
      <c r="I19" s="1389"/>
      <c r="J19" s="1389"/>
      <c r="K19" s="1389"/>
      <c r="L19" s="1389"/>
      <c r="M19" s="1389"/>
      <c r="N19" s="1389"/>
      <c r="O19" s="1389"/>
      <c r="P19" s="1388"/>
      <c r="Q19" s="1388"/>
      <c r="R19" s="1388"/>
      <c r="S19" s="1388"/>
      <c r="T19" s="1388"/>
      <c r="U19" s="1388"/>
      <c r="V19" s="1388"/>
      <c r="W19" s="1388"/>
      <c r="X19" s="1388"/>
      <c r="Y19" s="1388"/>
      <c r="Z19" s="1388"/>
      <c r="AA19" s="1388"/>
    </row>
    <row r="20" spans="5:27">
      <c r="G20" s="1389"/>
      <c r="H20" s="1389"/>
      <c r="I20" s="1389"/>
      <c r="J20" s="1389"/>
      <c r="K20" s="1389"/>
      <c r="L20" s="1389"/>
      <c r="M20" s="1389"/>
      <c r="N20" s="1389"/>
      <c r="O20" s="1389"/>
      <c r="P20" s="1388"/>
      <c r="Q20" s="1388"/>
      <c r="R20" s="1388"/>
      <c r="S20" s="1388"/>
      <c r="T20" s="1388"/>
      <c r="U20" s="1388"/>
      <c r="V20" s="1388"/>
      <c r="W20" s="1388"/>
      <c r="X20" s="1388"/>
      <c r="Y20" s="1388"/>
      <c r="Z20" s="1388"/>
      <c r="AA20" s="1388"/>
    </row>
    <row r="21" spans="5:27">
      <c r="G21" s="1389"/>
      <c r="H21" s="1389"/>
      <c r="I21" s="1389"/>
      <c r="J21" s="1389"/>
      <c r="K21" s="1389"/>
      <c r="L21" s="1389"/>
      <c r="M21" s="1389"/>
      <c r="N21" s="1389"/>
      <c r="O21" s="1389"/>
      <c r="P21" s="1388"/>
      <c r="Q21" s="1388"/>
      <c r="R21" s="1388"/>
      <c r="S21" s="1388"/>
      <c r="T21" s="1388"/>
      <c r="U21" s="1388"/>
      <c r="V21" s="1388"/>
      <c r="W21" s="1388"/>
      <c r="X21" s="1388"/>
      <c r="Y21" s="1388"/>
      <c r="Z21" s="1388"/>
      <c r="AA21" s="1388"/>
    </row>
    <row r="22" spans="5:27">
      <c r="G22" s="1389"/>
      <c r="H22" s="1389"/>
      <c r="I22" s="1389"/>
      <c r="J22" s="1389"/>
      <c r="K22" s="1389"/>
      <c r="L22" s="1389"/>
      <c r="M22" s="1389"/>
      <c r="N22" s="1389"/>
      <c r="O22" s="1389"/>
      <c r="P22" s="1388"/>
      <c r="Q22" s="1388"/>
      <c r="R22" s="1388"/>
      <c r="S22" s="1388"/>
      <c r="T22" s="1388"/>
      <c r="U22" s="1388"/>
      <c r="V22" s="1388"/>
      <c r="W22" s="1388"/>
      <c r="X22" s="1388"/>
      <c r="Y22" s="1388"/>
      <c r="Z22" s="1388"/>
      <c r="AA22" s="1388"/>
    </row>
    <row r="23" spans="5:27">
      <c r="G23" s="1389"/>
      <c r="H23" s="1389"/>
      <c r="I23" s="1389"/>
      <c r="J23" s="1389"/>
      <c r="K23" s="1389"/>
      <c r="L23" s="1389"/>
      <c r="M23" s="1389"/>
      <c r="N23" s="1389"/>
      <c r="O23" s="1389"/>
      <c r="P23" s="1388"/>
      <c r="Q23" s="1388"/>
      <c r="R23" s="1388"/>
      <c r="S23" s="1388"/>
      <c r="T23" s="1388"/>
      <c r="U23" s="1388"/>
      <c r="V23" s="1388"/>
      <c r="W23" s="1388"/>
      <c r="X23" s="1388"/>
      <c r="Y23" s="1388"/>
      <c r="Z23" s="1388"/>
      <c r="AA23" s="1388"/>
    </row>
    <row r="24" spans="5:27">
      <c r="G24" s="1389"/>
      <c r="H24" s="1389"/>
      <c r="I24" s="1389"/>
      <c r="J24" s="1389"/>
      <c r="K24" s="1389"/>
      <c r="L24" s="1389"/>
      <c r="M24" s="1389"/>
      <c r="N24" s="1389"/>
      <c r="O24" s="1389"/>
      <c r="P24" s="1388"/>
      <c r="Q24" s="1388"/>
      <c r="R24" s="1388"/>
      <c r="S24" s="1388"/>
      <c r="T24" s="1388"/>
      <c r="U24" s="1388"/>
      <c r="V24" s="1388"/>
      <c r="W24" s="1388"/>
      <c r="X24" s="1388"/>
      <c r="Y24" s="1388"/>
      <c r="Z24" s="1388"/>
      <c r="AA24" s="1388"/>
    </row>
    <row r="25" spans="5:27">
      <c r="G25" s="1389"/>
      <c r="H25" s="1389"/>
      <c r="I25" s="1389"/>
      <c r="J25" s="1389"/>
      <c r="K25" s="1389"/>
      <c r="L25" s="1389"/>
      <c r="M25" s="1389"/>
      <c r="N25" s="1389"/>
      <c r="O25" s="1389"/>
      <c r="P25" s="1388"/>
      <c r="Q25" s="1388"/>
      <c r="R25" s="1388"/>
      <c r="S25" s="1388"/>
      <c r="T25" s="1388"/>
      <c r="U25" s="1388"/>
      <c r="V25" s="1388"/>
      <c r="W25" s="1388"/>
      <c r="X25" s="1388"/>
      <c r="Y25" s="1388"/>
      <c r="Z25" s="1388"/>
      <c r="AA25" s="1388"/>
    </row>
    <row r="26" spans="5:27" ht="21.9" customHeight="1">
      <c r="G26" s="118" t="s">
        <v>1130</v>
      </c>
      <c r="P26" s="1388"/>
      <c r="Q26" s="1388"/>
      <c r="R26" s="1388"/>
      <c r="S26" s="1388"/>
      <c r="T26" s="1388"/>
      <c r="U26" s="1388"/>
      <c r="V26" s="1388"/>
      <c r="W26" s="1388"/>
      <c r="X26" s="1388"/>
      <c r="Y26" s="1388"/>
      <c r="Z26" s="1388"/>
      <c r="AA26" s="1388"/>
    </row>
    <row r="27" spans="5:27" ht="42.65" customHeight="1">
      <c r="G27" s="454" t="s">
        <v>558</v>
      </c>
      <c r="H27" s="454" t="s">
        <v>559</v>
      </c>
      <c r="I27" s="455" t="s">
        <v>560</v>
      </c>
      <c r="J27" s="455" t="s">
        <v>912</v>
      </c>
      <c r="K27" s="455"/>
      <c r="L27" s="455" t="s">
        <v>866</v>
      </c>
      <c r="M27" s="455" t="s">
        <v>867</v>
      </c>
      <c r="N27" s="455" t="s">
        <v>868</v>
      </c>
      <c r="O27" s="683" t="s">
        <v>561</v>
      </c>
    </row>
    <row r="28" spans="5:27" ht="14.15" customHeight="1">
      <c r="G28" s="453" t="s">
        <v>562</v>
      </c>
      <c r="H28"/>
      <c r="I28"/>
      <c r="J28"/>
      <c r="K28"/>
      <c r="L28" s="672"/>
      <c r="M28" s="672"/>
      <c r="O28" s="533"/>
    </row>
    <row r="29" spans="5:27" ht="90" customHeight="1">
      <c r="G29" s="1384" t="s">
        <v>1376</v>
      </c>
      <c r="H29" s="1392" t="s">
        <v>826</v>
      </c>
      <c r="I29" s="1391" t="s">
        <v>563</v>
      </c>
      <c r="J29" s="1395" t="s">
        <v>827</v>
      </c>
      <c r="K29" s="1391"/>
      <c r="L29" s="1394" t="s">
        <v>869</v>
      </c>
      <c r="M29" s="1394" t="s">
        <v>870</v>
      </c>
      <c r="N29" s="1394" t="s">
        <v>477</v>
      </c>
      <c r="O29" s="1384" t="s">
        <v>908</v>
      </c>
    </row>
    <row r="30" spans="5:27" ht="45.9" customHeight="1">
      <c r="G30" s="1384"/>
      <c r="H30" s="1392"/>
      <c r="I30" s="1391"/>
      <c r="J30" s="1395"/>
      <c r="K30" s="1391"/>
      <c r="L30" s="1394"/>
      <c r="M30" s="1394"/>
      <c r="N30" s="1394"/>
      <c r="O30" s="1384"/>
    </row>
    <row r="31" spans="5:27" ht="108.65" customHeight="1">
      <c r="E31" s="464"/>
      <c r="G31" s="1384"/>
      <c r="H31" s="1392"/>
      <c r="I31" s="1391"/>
      <c r="J31" s="1395"/>
      <c r="K31" s="1391"/>
      <c r="L31" s="1394"/>
      <c r="M31" s="1394"/>
      <c r="N31" s="1394"/>
      <c r="O31" s="1384"/>
    </row>
    <row r="32" spans="5:27">
      <c r="G32" s="458" t="s">
        <v>564</v>
      </c>
      <c r="L32" s="191"/>
      <c r="M32" s="191"/>
      <c r="N32" s="191"/>
      <c r="O32" s="676"/>
    </row>
    <row r="33" spans="7:17" ht="174" customHeight="1">
      <c r="G33" s="677" t="s">
        <v>565</v>
      </c>
      <c r="H33" s="465" t="s">
        <v>828</v>
      </c>
      <c r="I33" s="459" t="s">
        <v>566</v>
      </c>
      <c r="J33" s="466" t="s">
        <v>829</v>
      </c>
      <c r="K33" s="462"/>
      <c r="L33" s="673" t="s">
        <v>869</v>
      </c>
      <c r="M33" s="673" t="s">
        <v>870</v>
      </c>
      <c r="N33" s="673" t="s">
        <v>477</v>
      </c>
      <c r="O33" s="677" t="s">
        <v>908</v>
      </c>
    </row>
    <row r="34" spans="7:17" ht="292.39999999999998" customHeight="1">
      <c r="G34" s="1108" t="s">
        <v>80</v>
      </c>
      <c r="H34" s="480" t="s">
        <v>830</v>
      </c>
      <c r="I34" s="467" t="s">
        <v>567</v>
      </c>
      <c r="J34" s="481" t="s">
        <v>831</v>
      </c>
      <c r="K34" s="531"/>
      <c r="L34" s="529" t="s">
        <v>869</v>
      </c>
      <c r="M34" s="529" t="s">
        <v>870</v>
      </c>
      <c r="N34" s="529" t="s">
        <v>477</v>
      </c>
      <c r="O34" s="531" t="s">
        <v>908</v>
      </c>
    </row>
    <row r="35" spans="7:17">
      <c r="G35" s="110" t="s">
        <v>568</v>
      </c>
      <c r="H35" s="80"/>
      <c r="I35" s="80"/>
      <c r="J35" s="80"/>
      <c r="K35" s="80"/>
      <c r="L35" s="166"/>
      <c r="M35" s="166"/>
      <c r="N35" s="166"/>
      <c r="O35" s="678"/>
    </row>
    <row r="36" spans="7:17" ht="256.39999999999998" customHeight="1">
      <c r="G36" s="468" t="s">
        <v>569</v>
      </c>
      <c r="H36" s="473" t="s">
        <v>570</v>
      </c>
      <c r="I36" s="461" t="s">
        <v>571</v>
      </c>
      <c r="J36" s="473" t="s">
        <v>572</v>
      </c>
      <c r="K36" s="460"/>
      <c r="L36" s="674" t="s">
        <v>901</v>
      </c>
      <c r="M36" s="674" t="s">
        <v>902</v>
      </c>
      <c r="N36" s="674" t="s">
        <v>477</v>
      </c>
      <c r="O36" s="679" t="s">
        <v>909</v>
      </c>
    </row>
    <row r="37" spans="7:17" ht="121.65" customHeight="1">
      <c r="G37" s="632" t="s">
        <v>573</v>
      </c>
      <c r="H37" s="474" t="s">
        <v>574</v>
      </c>
      <c r="I37" s="469" t="s">
        <v>575</v>
      </c>
      <c r="J37" s="474" t="s">
        <v>832</v>
      </c>
      <c r="K37" s="470"/>
      <c r="L37" s="675" t="s">
        <v>903</v>
      </c>
      <c r="M37" s="675" t="s">
        <v>872</v>
      </c>
      <c r="N37" s="675" t="s">
        <v>904</v>
      </c>
      <c r="O37" s="532" t="s">
        <v>910</v>
      </c>
    </row>
    <row r="38" spans="7:17" ht="106.4" customHeight="1">
      <c r="G38" s="468" t="s">
        <v>576</v>
      </c>
      <c r="H38" s="471" t="s">
        <v>577</v>
      </c>
      <c r="I38" s="461" t="s">
        <v>578</v>
      </c>
      <c r="J38" s="475" t="s">
        <v>579</v>
      </c>
      <c r="K38" s="468"/>
      <c r="L38" s="674" t="s">
        <v>901</v>
      </c>
      <c r="M38" s="674" t="s">
        <v>902</v>
      </c>
      <c r="N38" s="674" t="s">
        <v>477</v>
      </c>
      <c r="O38" s="679" t="s">
        <v>909</v>
      </c>
    </row>
    <row r="39" spans="7:17" ht="91.65" customHeight="1">
      <c r="G39" s="472" t="s">
        <v>580</v>
      </c>
      <c r="H39" s="476" t="s">
        <v>581</v>
      </c>
      <c r="I39" s="470" t="s">
        <v>582</v>
      </c>
      <c r="J39" s="474" t="s">
        <v>583</v>
      </c>
      <c r="K39" s="472"/>
      <c r="L39" s="675" t="s">
        <v>871</v>
      </c>
      <c r="M39" s="675" t="s">
        <v>870</v>
      </c>
      <c r="N39" s="675" t="s">
        <v>545</v>
      </c>
      <c r="O39" s="532" t="s">
        <v>910</v>
      </c>
      <c r="P39" s="1393"/>
      <c r="Q39" s="1393"/>
    </row>
    <row r="40" spans="7:17">
      <c r="G40" s="178" t="s">
        <v>584</v>
      </c>
      <c r="L40" s="191"/>
      <c r="M40" s="191"/>
      <c r="N40" s="191"/>
      <c r="O40" s="676"/>
      <c r="P40" s="1393"/>
      <c r="Q40" s="1393"/>
    </row>
    <row r="41" spans="7:17" ht="90" customHeight="1">
      <c r="G41" s="631" t="s">
        <v>585</v>
      </c>
      <c r="H41" s="478" t="s">
        <v>586</v>
      </c>
      <c r="I41" s="470" t="s">
        <v>587</v>
      </c>
      <c r="J41" s="477" t="s">
        <v>588</v>
      </c>
      <c r="K41" s="472"/>
      <c r="L41" s="675" t="s">
        <v>899</v>
      </c>
      <c r="M41" s="675" t="s">
        <v>870</v>
      </c>
      <c r="N41" s="675" t="s">
        <v>900</v>
      </c>
      <c r="O41" s="532" t="s">
        <v>913</v>
      </c>
      <c r="P41" s="456"/>
      <c r="Q41" s="456"/>
    </row>
    <row r="42" spans="7:17" ht="107.4" customHeight="1">
      <c r="G42" s="463" t="s">
        <v>589</v>
      </c>
      <c r="H42" s="479" t="s">
        <v>586</v>
      </c>
      <c r="I42" s="633" t="s">
        <v>590</v>
      </c>
      <c r="J42" s="482" t="s">
        <v>591</v>
      </c>
      <c r="K42" s="463"/>
      <c r="L42" s="529" t="s">
        <v>906</v>
      </c>
      <c r="M42" s="529" t="s">
        <v>870</v>
      </c>
      <c r="N42" s="529" t="s">
        <v>907</v>
      </c>
      <c r="O42" s="531" t="s">
        <v>911</v>
      </c>
      <c r="P42" s="457"/>
      <c r="Q42" s="456"/>
    </row>
    <row r="43" spans="7:17">
      <c r="G43" s="110" t="s">
        <v>592</v>
      </c>
      <c r="H43" s="80"/>
      <c r="I43" s="80"/>
      <c r="J43" s="80"/>
      <c r="K43" s="80"/>
      <c r="L43" s="166"/>
      <c r="M43" s="166"/>
      <c r="N43" s="166"/>
      <c r="O43" s="678"/>
      <c r="P43"/>
      <c r="Q43"/>
    </row>
    <row r="44" spans="7:17" ht="150" customHeight="1">
      <c r="G44" s="468" t="s">
        <v>593</v>
      </c>
      <c r="H44" s="473" t="s">
        <v>594</v>
      </c>
      <c r="I44" s="460" t="s">
        <v>1394</v>
      </c>
      <c r="J44" s="473" t="s">
        <v>595</v>
      </c>
      <c r="K44" s="460"/>
      <c r="L44" s="674" t="s">
        <v>903</v>
      </c>
      <c r="M44" s="674" t="s">
        <v>905</v>
      </c>
      <c r="N44" s="674" t="s">
        <v>904</v>
      </c>
      <c r="O44" s="679" t="s">
        <v>910</v>
      </c>
      <c r="P44"/>
      <c r="Q44"/>
    </row>
    <row r="45" spans="7:17">
      <c r="G45" s="110" t="s">
        <v>596</v>
      </c>
      <c r="H45" s="110"/>
      <c r="I45" s="110"/>
      <c r="J45" s="110"/>
      <c r="K45" s="110"/>
      <c r="L45" s="166"/>
      <c r="M45" s="166"/>
      <c r="N45" s="166"/>
      <c r="O45" s="678"/>
    </row>
    <row r="46" spans="7:17" ht="117" customHeight="1">
      <c r="G46" s="1050" t="s">
        <v>597</v>
      </c>
      <c r="H46" s="1051" t="s">
        <v>598</v>
      </c>
      <c r="I46" s="1052" t="s">
        <v>599</v>
      </c>
      <c r="J46" s="1051" t="s">
        <v>600</v>
      </c>
      <c r="K46" s="1052"/>
      <c r="L46" s="1053" t="s">
        <v>871</v>
      </c>
      <c r="M46" s="1053" t="s">
        <v>872</v>
      </c>
      <c r="N46" s="1053" t="s">
        <v>545</v>
      </c>
      <c r="O46" s="1054" t="s">
        <v>910</v>
      </c>
    </row>
    <row r="48" spans="7:17">
      <c r="G48" s="118" t="s">
        <v>1131</v>
      </c>
      <c r="K48"/>
    </row>
    <row r="49" spans="7:15" ht="41.4" customHeight="1">
      <c r="G49" s="455" t="s">
        <v>601</v>
      </c>
      <c r="H49" s="454" t="s">
        <v>559</v>
      </c>
      <c r="I49" s="455" t="s">
        <v>602</v>
      </c>
      <c r="J49" s="1380"/>
      <c r="K49" s="1380"/>
      <c r="L49" s="1380"/>
      <c r="M49" s="1380" t="s">
        <v>561</v>
      </c>
      <c r="N49" s="1380"/>
      <c r="O49" s="1380"/>
    </row>
    <row r="50" spans="7:15" s="545" customFormat="1" ht="114.65" customHeight="1">
      <c r="G50" s="1108" t="s">
        <v>603</v>
      </c>
      <c r="H50" s="530" t="s">
        <v>604</v>
      </c>
      <c r="I50" s="1383" t="s">
        <v>605</v>
      </c>
      <c r="J50" s="1383"/>
      <c r="K50" s="1383"/>
      <c r="L50" s="1383"/>
      <c r="M50" s="1385" t="s">
        <v>606</v>
      </c>
      <c r="N50" s="1385"/>
      <c r="O50" s="1385"/>
    </row>
    <row r="51" spans="7:15" s="545" customFormat="1" ht="409.5" customHeight="1">
      <c r="G51" s="1384" t="s">
        <v>607</v>
      </c>
      <c r="H51" s="1390" t="s">
        <v>608</v>
      </c>
      <c r="I51" s="1384" t="s">
        <v>609</v>
      </c>
      <c r="J51" s="1384"/>
      <c r="K51" s="1384"/>
      <c r="L51" s="1384"/>
      <c r="M51" s="1386" t="s">
        <v>610</v>
      </c>
      <c r="N51" s="1386"/>
      <c r="O51" s="1386"/>
    </row>
    <row r="52" spans="7:15" s="545" customFormat="1" ht="71.400000000000006" customHeight="1">
      <c r="G52" s="1384"/>
      <c r="H52" s="1390"/>
      <c r="I52" s="1384"/>
      <c r="J52" s="1384"/>
      <c r="K52" s="1384"/>
      <c r="L52" s="1384"/>
      <c r="M52" s="1386"/>
      <c r="N52" s="1386"/>
      <c r="O52" s="1386"/>
    </row>
    <row r="53" spans="7:15" ht="242.4" customHeight="1">
      <c r="G53" s="463" t="s">
        <v>611</v>
      </c>
      <c r="H53" s="484" t="s">
        <v>612</v>
      </c>
      <c r="I53" s="1383" t="s">
        <v>613</v>
      </c>
      <c r="J53" s="1383"/>
      <c r="K53" s="1383"/>
      <c r="L53" s="1383"/>
      <c r="M53" s="1387" t="s">
        <v>915</v>
      </c>
      <c r="N53" s="1387"/>
      <c r="O53" s="1387"/>
    </row>
    <row r="54" spans="7:15" ht="174" customHeight="1">
      <c r="G54" s="472" t="s">
        <v>614</v>
      </c>
      <c r="H54" s="483" t="s">
        <v>612</v>
      </c>
      <c r="I54" s="1384" t="s">
        <v>615</v>
      </c>
      <c r="J54" s="1384"/>
      <c r="K54" s="1384"/>
      <c r="L54" s="1384"/>
      <c r="M54" s="1382"/>
      <c r="N54" s="1382"/>
      <c r="O54" s="1382"/>
    </row>
    <row r="55" spans="7:15" ht="106.5" customHeight="1">
      <c r="G55" s="1050" t="s">
        <v>616</v>
      </c>
      <c r="H55" s="1051" t="s">
        <v>598</v>
      </c>
      <c r="I55" s="1381" t="s">
        <v>617</v>
      </c>
      <c r="J55" s="1381"/>
      <c r="K55" s="1381"/>
      <c r="L55" s="1381"/>
      <c r="M55" s="1381" t="s">
        <v>618</v>
      </c>
      <c r="N55" s="1381"/>
      <c r="O55" s="1381"/>
    </row>
    <row r="56" spans="7:15">
      <c r="K56"/>
      <c r="L56"/>
      <c r="M56"/>
      <c r="N56"/>
      <c r="O56"/>
    </row>
    <row r="57" spans="7:15">
      <c r="K57"/>
      <c r="L57"/>
      <c r="M57"/>
      <c r="N57"/>
      <c r="O57"/>
    </row>
    <row r="58" spans="7:15">
      <c r="K58"/>
    </row>
    <row r="59" spans="7:15">
      <c r="G59" s="60" t="s">
        <v>1404</v>
      </c>
      <c r="K59"/>
    </row>
    <row r="60" spans="7:15">
      <c r="K60"/>
    </row>
    <row r="61" spans="7:15">
      <c r="K61"/>
    </row>
  </sheetData>
  <sheetProtection algorithmName="SHA-512" hashValue="VjWMfWJhFg5TRT91nzAIDwRniPn925yEsrCiqyri7GUmWz5/bqrroPsFeSDIP9dSgrMZL3BgBZDnZddvf8VsQQ==" saltValue="Uz1mfk+lEtsNkLmZUPiFpA==" spinCount="100000" sheet="1" objects="1" scenarios="1"/>
  <mergeCells count="27">
    <mergeCell ref="P8:AA26"/>
    <mergeCell ref="G9:O25"/>
    <mergeCell ref="G51:G52"/>
    <mergeCell ref="H51:H52"/>
    <mergeCell ref="K29:K31"/>
    <mergeCell ref="G29:G31"/>
    <mergeCell ref="I29:I31"/>
    <mergeCell ref="H29:H31"/>
    <mergeCell ref="Q39:Q40"/>
    <mergeCell ref="P39:P40"/>
    <mergeCell ref="J49:L49"/>
    <mergeCell ref="L29:L31"/>
    <mergeCell ref="M29:M31"/>
    <mergeCell ref="N29:N31"/>
    <mergeCell ref="O29:O31"/>
    <mergeCell ref="J29:J31"/>
    <mergeCell ref="M49:O49"/>
    <mergeCell ref="M55:O55"/>
    <mergeCell ref="M54:O54"/>
    <mergeCell ref="I50:L50"/>
    <mergeCell ref="I51:L52"/>
    <mergeCell ref="I53:L53"/>
    <mergeCell ref="I54:L54"/>
    <mergeCell ref="I55:L55"/>
    <mergeCell ref="M50:O50"/>
    <mergeCell ref="M51:O52"/>
    <mergeCell ref="M53:O53"/>
  </mergeCells>
  <pageMargins left="0.70866141732283472" right="0.70866141732283472" top="0.74803149606299213" bottom="0.74803149606299213" header="0.31496062992125984" footer="0.31496062992125984"/>
  <pageSetup scale="1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2CB37-1A8C-4D76-ABE8-C89C348D896A}">
  <sheetPr>
    <tabColor theme="9" tint="0.79998168889431442"/>
    <pageSetUpPr fitToPage="1"/>
  </sheetPr>
  <dimension ref="B3:U69"/>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87.08203125" style="3" customWidth="1"/>
    <col min="8" max="8" width="20.08203125" style="3" customWidth="1"/>
    <col min="9" max="9" width="19.58203125" style="3" customWidth="1"/>
    <col min="10" max="10" width="14.9140625" style="3" customWidth="1"/>
    <col min="11" max="11" width="15.08203125" style="3" customWidth="1"/>
    <col min="12" max="12" width="14.58203125" style="3" customWidth="1"/>
    <col min="13" max="14" width="14.08203125" style="3" customWidth="1"/>
    <col min="15" max="15" width="14.4140625" style="3" customWidth="1"/>
    <col min="16" max="16" width="13.58203125" style="3" customWidth="1"/>
    <col min="17" max="17" width="14.08203125" style="3" customWidth="1"/>
    <col min="18" max="18" width="13.9140625" style="3" customWidth="1"/>
    <col min="19" max="19" width="14.08203125" style="3" customWidth="1"/>
    <col min="20" max="20" width="11.08203125" style="3" customWidth="1"/>
    <col min="21" max="21" width="21" style="3" customWidth="1"/>
    <col min="22" max="16384" width="8.58203125" style="3"/>
  </cols>
  <sheetData>
    <row r="3" spans="2:21">
      <c r="T3" s="538"/>
      <c r="U3" s="538"/>
    </row>
    <row r="4" spans="2:21">
      <c r="T4" s="538"/>
      <c r="U4" s="538"/>
    </row>
    <row r="5" spans="2:21" customFormat="1">
      <c r="B5" s="80"/>
      <c r="C5" s="80"/>
      <c r="D5" s="80"/>
      <c r="E5" s="80"/>
      <c r="G5" s="80"/>
      <c r="H5" s="80"/>
      <c r="I5" s="80"/>
      <c r="J5" s="80"/>
      <c r="K5" s="80"/>
      <c r="L5" s="80"/>
      <c r="M5" s="80"/>
      <c r="N5" s="80"/>
      <c r="O5" s="80"/>
      <c r="P5" s="80"/>
      <c r="Q5" s="80"/>
      <c r="R5" s="80"/>
      <c r="S5" s="80"/>
      <c r="T5" s="538"/>
      <c r="U5" s="538"/>
    </row>
    <row r="6" spans="2:21" customFormat="1" ht="20">
      <c r="B6" s="257" t="s">
        <v>4</v>
      </c>
      <c r="C6" s="80"/>
      <c r="D6" s="80"/>
      <c r="E6" s="80"/>
      <c r="G6" s="257" t="s">
        <v>619</v>
      </c>
      <c r="H6" s="80"/>
      <c r="I6" s="80"/>
      <c r="J6" s="80"/>
      <c r="K6" s="80"/>
      <c r="L6" s="80"/>
      <c r="M6" s="80"/>
      <c r="N6" s="80"/>
      <c r="O6" s="80"/>
      <c r="P6" s="80"/>
      <c r="Q6" s="80"/>
      <c r="R6" s="80"/>
      <c r="S6" s="80"/>
      <c r="T6" s="538"/>
      <c r="U6" s="538"/>
    </row>
    <row r="7" spans="2:21" customFormat="1" ht="14.5" thickBot="1">
      <c r="B7" s="258"/>
      <c r="C7" s="258"/>
      <c r="D7" s="258"/>
      <c r="E7" s="258"/>
      <c r="G7" s="258"/>
      <c r="H7" s="258"/>
      <c r="I7" s="258"/>
      <c r="J7" s="258"/>
      <c r="K7" s="258"/>
      <c r="L7" s="258"/>
      <c r="M7" s="258"/>
      <c r="N7" s="258"/>
      <c r="O7" s="258"/>
      <c r="P7" s="258"/>
      <c r="Q7" s="258"/>
      <c r="R7" s="258"/>
      <c r="S7" s="258"/>
      <c r="T7" s="538"/>
      <c r="U7" s="538"/>
    </row>
    <row r="8" spans="2:21" ht="14.5" thickTop="1">
      <c r="G8" s="955"/>
      <c r="H8" s="955"/>
      <c r="I8" s="955"/>
      <c r="J8" s="955"/>
      <c r="K8" s="15"/>
      <c r="L8" s="15"/>
      <c r="M8" s="15"/>
      <c r="N8" s="15"/>
      <c r="O8" s="15"/>
      <c r="P8" s="15"/>
      <c r="Q8" s="15"/>
      <c r="R8" s="15"/>
      <c r="S8" s="15"/>
      <c r="T8" s="741"/>
      <c r="U8" s="741"/>
    </row>
    <row r="9" spans="2:21" ht="24" customHeight="1">
      <c r="G9" s="844" t="s">
        <v>1277</v>
      </c>
      <c r="H9" s="955"/>
      <c r="I9" s="955"/>
      <c r="J9" s="955"/>
      <c r="K9" s="15"/>
      <c r="L9" s="15"/>
      <c r="M9" s="15"/>
      <c r="N9" s="15"/>
      <c r="O9" s="15"/>
      <c r="P9" s="15"/>
      <c r="Q9" s="15"/>
      <c r="R9" s="15"/>
      <c r="S9" s="15"/>
      <c r="T9" s="15"/>
      <c r="U9" s="15"/>
    </row>
    <row r="10" spans="2:21">
      <c r="G10" s="955" t="s">
        <v>1278</v>
      </c>
      <c r="H10" s="955"/>
      <c r="I10" s="955"/>
      <c r="J10" s="955"/>
      <c r="K10" s="15"/>
      <c r="L10" s="15"/>
      <c r="M10" s="15"/>
      <c r="N10" s="15"/>
      <c r="O10" s="15"/>
      <c r="P10" s="15"/>
      <c r="Q10" s="15"/>
      <c r="R10" s="15"/>
      <c r="S10" s="15"/>
      <c r="T10" s="15"/>
      <c r="U10" s="15"/>
    </row>
    <row r="11" spans="2:21">
      <c r="G11" s="955"/>
      <c r="H11" s="955"/>
      <c r="I11" s="955"/>
      <c r="J11" s="955"/>
      <c r="K11" s="15"/>
      <c r="L11" s="15"/>
      <c r="M11" s="15"/>
      <c r="N11" s="15"/>
      <c r="O11" s="15"/>
      <c r="P11" s="15"/>
      <c r="Q11" s="15"/>
      <c r="R11" s="15"/>
      <c r="S11" s="15"/>
      <c r="T11" s="15"/>
      <c r="U11" s="15"/>
    </row>
    <row r="12" spans="2:21">
      <c r="G12" s="132" t="s">
        <v>808</v>
      </c>
      <c r="H12" s="132"/>
    </row>
    <row r="13" spans="2:21" ht="25.5" customHeight="1">
      <c r="G13" s="817" t="s">
        <v>1153</v>
      </c>
      <c r="H13" s="132"/>
    </row>
    <row r="14" spans="2:21">
      <c r="G14" s="62" t="s">
        <v>1152</v>
      </c>
      <c r="H14" s="57"/>
      <c r="I14" s="53"/>
      <c r="J14" s="53"/>
      <c r="K14" s="53"/>
      <c r="L14" s="53"/>
      <c r="M14" s="53"/>
      <c r="N14" s="53"/>
      <c r="O14" s="53"/>
      <c r="P14" s="53"/>
      <c r="Q14" s="53"/>
      <c r="R14" s="53"/>
      <c r="S14" s="53"/>
      <c r="T14" s="53"/>
    </row>
    <row r="15" spans="2:21" ht="14.15" customHeight="1">
      <c r="G15" s="1338"/>
      <c r="H15" s="1399"/>
      <c r="I15" s="1348" t="s">
        <v>279</v>
      </c>
      <c r="J15" s="1348"/>
      <c r="K15" s="1348" t="s">
        <v>280</v>
      </c>
      <c r="L15" s="1348"/>
      <c r="M15" s="1348" t="s">
        <v>242</v>
      </c>
      <c r="N15" s="1348"/>
      <c r="O15" s="1348" t="s">
        <v>243</v>
      </c>
      <c r="P15" s="1348"/>
      <c r="Q15" s="1348" t="s">
        <v>211</v>
      </c>
      <c r="R15" s="1348"/>
      <c r="S15" s="1328" t="s">
        <v>623</v>
      </c>
    </row>
    <row r="16" spans="2:21" ht="27.9" customHeight="1">
      <c r="G16" s="1338"/>
      <c r="H16" s="1399"/>
      <c r="I16" s="417" t="s">
        <v>621</v>
      </c>
      <c r="J16" s="417" t="s">
        <v>622</v>
      </c>
      <c r="K16" s="128" t="s">
        <v>621</v>
      </c>
      <c r="L16" s="417" t="s">
        <v>622</v>
      </c>
      <c r="M16" s="128" t="s">
        <v>621</v>
      </c>
      <c r="N16" s="417" t="s">
        <v>622</v>
      </c>
      <c r="O16" s="417" t="s">
        <v>621</v>
      </c>
      <c r="P16" s="417" t="s">
        <v>622</v>
      </c>
      <c r="Q16" s="417" t="s">
        <v>621</v>
      </c>
      <c r="R16" s="417" t="s">
        <v>622</v>
      </c>
      <c r="S16" s="1397"/>
    </row>
    <row r="17" spans="7:21" ht="20.25" customHeight="1">
      <c r="G17" s="389" t="s">
        <v>620</v>
      </c>
      <c r="H17" s="390"/>
      <c r="I17" s="391"/>
      <c r="J17" s="391"/>
      <c r="K17" s="392"/>
      <c r="L17" s="391"/>
      <c r="M17" s="392"/>
      <c r="N17" s="391"/>
      <c r="O17" s="391"/>
      <c r="P17" s="391"/>
      <c r="Q17" s="391"/>
      <c r="R17" s="391"/>
      <c r="S17" s="393"/>
    </row>
    <row r="18" spans="7:21" ht="16.5" customHeight="1">
      <c r="G18" s="22" t="s">
        <v>1377</v>
      </c>
      <c r="H18" s="22"/>
      <c r="I18" s="23">
        <v>149274</v>
      </c>
      <c r="J18" s="23">
        <f>I18/3.6</f>
        <v>41465</v>
      </c>
      <c r="K18" s="23">
        <v>233215</v>
      </c>
      <c r="L18" s="23">
        <f>K18/3.6</f>
        <v>64781.944444444445</v>
      </c>
      <c r="M18" s="23">
        <v>236596</v>
      </c>
      <c r="N18" s="23">
        <f>M18/3.6</f>
        <v>65721.111111111109</v>
      </c>
      <c r="O18" s="23">
        <v>0</v>
      </c>
      <c r="P18" s="23">
        <v>0</v>
      </c>
      <c r="Q18" s="23">
        <v>39</v>
      </c>
      <c r="R18" s="23">
        <f>Q18/3.6</f>
        <v>10.833333333333334</v>
      </c>
      <c r="S18" s="384">
        <f>Q18/$Q$41</f>
        <v>7.7600836815587987E-6</v>
      </c>
    </row>
    <row r="19" spans="7:21">
      <c r="G19" s="129" t="s">
        <v>624</v>
      </c>
      <c r="H19" s="129"/>
      <c r="I19" s="97">
        <v>1980188</v>
      </c>
      <c r="J19" s="97">
        <f>I19/3.6</f>
        <v>550052.22222222225</v>
      </c>
      <c r="K19" s="97">
        <v>2055943</v>
      </c>
      <c r="L19" s="97">
        <f>K19/3.6</f>
        <v>571095.27777777775</v>
      </c>
      <c r="M19" s="579">
        <v>2338113</v>
      </c>
      <c r="N19" s="97">
        <f>M19/3.6</f>
        <v>649475.83333333337</v>
      </c>
      <c r="O19" s="97">
        <v>3545755</v>
      </c>
      <c r="P19" s="97">
        <f>O19/3.6</f>
        <v>984931.94444444438</v>
      </c>
      <c r="Q19" s="97">
        <v>3805466</v>
      </c>
      <c r="R19" s="97">
        <f>Q19/3.6</f>
        <v>1057073.8888888888</v>
      </c>
      <c r="S19" s="385">
        <f>Q19/$Q$41</f>
        <v>0.75719832326479053</v>
      </c>
    </row>
    <row r="20" spans="7:21">
      <c r="G20" s="22" t="s">
        <v>625</v>
      </c>
      <c r="H20" s="22"/>
      <c r="I20" s="23">
        <v>129678</v>
      </c>
      <c r="J20" s="23">
        <f t="shared" ref="J20:J25" si="0">I20/3.6</f>
        <v>36021.666666666664</v>
      </c>
      <c r="K20" s="23">
        <v>136119</v>
      </c>
      <c r="L20" s="23">
        <f t="shared" ref="L20:L25" si="1">K20/3.6</f>
        <v>37810.833333333336</v>
      </c>
      <c r="M20" s="23">
        <v>142958</v>
      </c>
      <c r="N20" s="23">
        <f t="shared" ref="N20:N25" si="2">M20/3.6</f>
        <v>39710.555555555555</v>
      </c>
      <c r="O20" s="23">
        <v>216864</v>
      </c>
      <c r="P20" s="23">
        <f t="shared" ref="P20:P25" si="3">O20/3.6</f>
        <v>60240</v>
      </c>
      <c r="Q20" s="23">
        <v>316672</v>
      </c>
      <c r="R20" s="23">
        <f t="shared" ref="R20:R24" si="4">Q20/3.6</f>
        <v>87964.444444444438</v>
      </c>
      <c r="S20" s="384">
        <f>Q20/$Q$41</f>
        <v>6.3010287682220195E-2</v>
      </c>
    </row>
    <row r="21" spans="7:21">
      <c r="G21" s="129" t="s">
        <v>626</v>
      </c>
      <c r="H21" s="129"/>
      <c r="I21" s="97">
        <v>475161</v>
      </c>
      <c r="J21" s="97">
        <f t="shared" si="0"/>
        <v>131989.16666666666</v>
      </c>
      <c r="K21" s="97">
        <v>422880</v>
      </c>
      <c r="L21" s="97">
        <f t="shared" si="1"/>
        <v>117466.66666666666</v>
      </c>
      <c r="M21" s="97">
        <v>293288</v>
      </c>
      <c r="N21" s="97">
        <f t="shared" si="2"/>
        <v>81468.888888888891</v>
      </c>
      <c r="O21" s="97">
        <v>208258</v>
      </c>
      <c r="P21" s="97">
        <f t="shared" si="3"/>
        <v>57849.444444444445</v>
      </c>
      <c r="Q21" s="97">
        <v>290361</v>
      </c>
      <c r="R21" s="97">
        <f t="shared" si="4"/>
        <v>80655.833333333328</v>
      </c>
      <c r="S21" s="385">
        <f t="shared" ref="S21:S26" si="5">Q21/$Q$41</f>
        <v>5.7775016868233185E-2</v>
      </c>
    </row>
    <row r="22" spans="7:21">
      <c r="G22" s="22" t="s">
        <v>628</v>
      </c>
      <c r="H22" s="22"/>
      <c r="I22" s="23">
        <v>329367</v>
      </c>
      <c r="J22" s="23">
        <f t="shared" si="0"/>
        <v>91490.833333333328</v>
      </c>
      <c r="K22" s="23">
        <v>429662</v>
      </c>
      <c r="L22" s="23">
        <f t="shared" si="1"/>
        <v>119350.55555555555</v>
      </c>
      <c r="M22" s="23">
        <v>364018</v>
      </c>
      <c r="N22" s="23">
        <f t="shared" si="2"/>
        <v>101116.11111111111</v>
      </c>
      <c r="O22" s="23">
        <v>327603</v>
      </c>
      <c r="P22" s="23">
        <f t="shared" si="3"/>
        <v>91000.833333333328</v>
      </c>
      <c r="Q22" s="23">
        <v>328407</v>
      </c>
      <c r="R22" s="23">
        <f t="shared" si="4"/>
        <v>91224.166666666672</v>
      </c>
      <c r="S22" s="384">
        <f t="shared" si="5"/>
        <v>6.5345276964350774E-2</v>
      </c>
    </row>
    <row r="23" spans="7:21">
      <c r="G23" s="129" t="s">
        <v>629</v>
      </c>
      <c r="H23" s="129"/>
      <c r="I23" s="97">
        <v>1974</v>
      </c>
      <c r="J23" s="97">
        <f t="shared" si="0"/>
        <v>548.33333333333337</v>
      </c>
      <c r="K23" s="97">
        <v>1679</v>
      </c>
      <c r="L23" s="97">
        <f t="shared" si="1"/>
        <v>466.38888888888886</v>
      </c>
      <c r="M23" s="97">
        <v>1189</v>
      </c>
      <c r="N23" s="97">
        <f t="shared" si="2"/>
        <v>330.27777777777777</v>
      </c>
      <c r="O23" s="97">
        <v>1596</v>
      </c>
      <c r="P23" s="97">
        <f t="shared" si="3"/>
        <v>443.33333333333331</v>
      </c>
      <c r="Q23" s="97">
        <v>1147</v>
      </c>
      <c r="R23" s="97">
        <f t="shared" si="4"/>
        <v>318.61111111111109</v>
      </c>
      <c r="S23" s="385">
        <f t="shared" si="5"/>
        <v>2.2822605083969079E-4</v>
      </c>
    </row>
    <row r="24" spans="7:21">
      <c r="G24" s="22" t="s">
        <v>630</v>
      </c>
      <c r="H24" s="22"/>
      <c r="I24" s="23">
        <v>29679</v>
      </c>
      <c r="J24" s="23">
        <f t="shared" si="0"/>
        <v>8244.1666666666661</v>
      </c>
      <c r="K24" s="23">
        <v>22806</v>
      </c>
      <c r="L24" s="23">
        <f t="shared" si="1"/>
        <v>6335</v>
      </c>
      <c r="M24" s="23">
        <v>43123</v>
      </c>
      <c r="N24" s="23">
        <f t="shared" si="2"/>
        <v>11978.611111111111</v>
      </c>
      <c r="O24" s="23">
        <v>40486</v>
      </c>
      <c r="P24" s="23">
        <f t="shared" si="3"/>
        <v>11246.111111111111</v>
      </c>
      <c r="Q24" s="23">
        <v>70778</v>
      </c>
      <c r="R24" s="23">
        <f t="shared" si="4"/>
        <v>19660.555555555555</v>
      </c>
      <c r="S24" s="384">
        <f t="shared" si="5"/>
        <v>1.4083159046496631E-2</v>
      </c>
      <c r="U24" s="23"/>
    </row>
    <row r="25" spans="7:21">
      <c r="G25" s="129" t="s">
        <v>1378</v>
      </c>
      <c r="H25" s="129"/>
      <c r="I25" s="97">
        <v>0</v>
      </c>
      <c r="J25" s="97">
        <f t="shared" si="0"/>
        <v>0</v>
      </c>
      <c r="K25" s="97">
        <v>38</v>
      </c>
      <c r="L25" s="97">
        <f t="shared" si="1"/>
        <v>10.555555555555555</v>
      </c>
      <c r="M25" s="97">
        <v>793</v>
      </c>
      <c r="N25" s="97">
        <f t="shared" si="2"/>
        <v>220.27777777777777</v>
      </c>
      <c r="O25" s="97">
        <v>1229</v>
      </c>
      <c r="P25" s="97">
        <f t="shared" si="3"/>
        <v>341.38888888888886</v>
      </c>
      <c r="Q25" s="97">
        <v>1227</v>
      </c>
      <c r="R25" s="97">
        <f t="shared" ref="R25" si="6">Q25/3.6</f>
        <v>340.83333333333331</v>
      </c>
      <c r="S25" s="385">
        <f t="shared" si="5"/>
        <v>2.4414417121211909E-4</v>
      </c>
    </row>
    <row r="26" spans="7:21" s="178" customFormat="1">
      <c r="G26" s="387" t="s">
        <v>632</v>
      </c>
      <c r="H26" s="387"/>
      <c r="I26" s="388">
        <f>SUM(I18:I25)</f>
        <v>3095321</v>
      </c>
      <c r="J26" s="388">
        <f t="shared" ref="J26:R26" si="7">SUM(J18:J25)</f>
        <v>859811.38888888888</v>
      </c>
      <c r="K26" s="388">
        <f t="shared" si="7"/>
        <v>3302342</v>
      </c>
      <c r="L26" s="388">
        <f t="shared" si="7"/>
        <v>917317.22222222213</v>
      </c>
      <c r="M26" s="388">
        <f t="shared" si="7"/>
        <v>3420078</v>
      </c>
      <c r="N26" s="388">
        <f t="shared" si="7"/>
        <v>950021.66666666663</v>
      </c>
      <c r="O26" s="388">
        <f t="shared" si="7"/>
        <v>4341791</v>
      </c>
      <c r="P26" s="388">
        <f t="shared" si="7"/>
        <v>1206053.0555555553</v>
      </c>
      <c r="Q26" s="388">
        <f>SUM(Q18:Q25)</f>
        <v>4814097</v>
      </c>
      <c r="R26" s="388">
        <f t="shared" si="7"/>
        <v>1337249.1666666663</v>
      </c>
      <c r="S26" s="421">
        <f t="shared" si="5"/>
        <v>0.95789219413182469</v>
      </c>
      <c r="U26" s="684"/>
    </row>
    <row r="27" spans="7:21">
      <c r="G27" s="67" t="s">
        <v>642</v>
      </c>
      <c r="H27" s="67"/>
      <c r="I27" s="135"/>
      <c r="J27" s="136"/>
      <c r="K27" s="136"/>
      <c r="L27" s="136"/>
      <c r="M27" s="136"/>
      <c r="N27" s="137"/>
      <c r="O27" s="136"/>
      <c r="P27" s="137"/>
      <c r="Q27" s="137"/>
      <c r="R27" s="137"/>
      <c r="S27" s="386"/>
    </row>
    <row r="28" spans="7:21" ht="16.5" customHeight="1">
      <c r="G28" s="22" t="s">
        <v>1379</v>
      </c>
      <c r="H28" s="22"/>
      <c r="I28" s="23">
        <v>5850</v>
      </c>
      <c r="J28" s="23">
        <f>I28/3.6</f>
        <v>1625</v>
      </c>
      <c r="K28" s="23">
        <v>0</v>
      </c>
      <c r="L28" s="23">
        <v>0</v>
      </c>
      <c r="M28" s="23">
        <v>0</v>
      </c>
      <c r="N28" s="23">
        <v>0</v>
      </c>
      <c r="O28" s="23">
        <v>0</v>
      </c>
      <c r="P28" s="23">
        <v>0</v>
      </c>
      <c r="Q28" s="23">
        <v>143576</v>
      </c>
      <c r="R28" s="23">
        <f>Q28/3.6</f>
        <v>39882.222222222219</v>
      </c>
      <c r="S28" s="384">
        <f>Q28/$Q$41</f>
        <v>2.8568250632397076E-2</v>
      </c>
    </row>
    <row r="29" spans="7:21">
      <c r="G29" s="129" t="s">
        <v>1380</v>
      </c>
      <c r="H29" s="129"/>
      <c r="I29" s="97">
        <v>0</v>
      </c>
      <c r="J29" s="97">
        <f>I29/3.6</f>
        <v>0</v>
      </c>
      <c r="K29" s="97">
        <v>0</v>
      </c>
      <c r="L29" s="97">
        <v>0</v>
      </c>
      <c r="M29" s="97">
        <v>0</v>
      </c>
      <c r="N29" s="97">
        <v>0</v>
      </c>
      <c r="O29" s="97">
        <v>0</v>
      </c>
      <c r="P29" s="97">
        <v>0</v>
      </c>
      <c r="Q29" s="97">
        <v>2563</v>
      </c>
      <c r="R29" s="97">
        <f>Q29/3.6</f>
        <v>711.94444444444446</v>
      </c>
      <c r="S29" s="385">
        <f>Q29/$Q$41</f>
        <v>5.0997678143167174E-4</v>
      </c>
    </row>
    <row r="30" spans="7:21">
      <c r="G30" s="22" t="s">
        <v>627</v>
      </c>
      <c r="H30" s="22"/>
      <c r="I30" s="23">
        <v>41965</v>
      </c>
      <c r="J30" s="23">
        <f t="shared" ref="J30" si="8">I30/3.6</f>
        <v>11656.944444444443</v>
      </c>
      <c r="K30" s="23">
        <v>21995</v>
      </c>
      <c r="L30" s="23">
        <f t="shared" ref="L30" si="9">K30/3.6</f>
        <v>6109.7222222222217</v>
      </c>
      <c r="M30" s="23">
        <v>50925</v>
      </c>
      <c r="N30" s="23">
        <f t="shared" ref="N30" si="10">M30/3.6</f>
        <v>14145.833333333332</v>
      </c>
      <c r="O30" s="23">
        <v>61386</v>
      </c>
      <c r="P30" s="23">
        <f t="shared" ref="P30" si="11">O30/3.6</f>
        <v>17051.666666666668</v>
      </c>
      <c r="Q30" s="23">
        <v>40269</v>
      </c>
      <c r="R30" s="23">
        <f t="shared" ref="R30:R31" si="12">Q30/3.6</f>
        <v>11185.833333333334</v>
      </c>
      <c r="S30" s="384">
        <f>Q30/$Q$41</f>
        <v>8.0125848659664423E-3</v>
      </c>
      <c r="U30" s="53"/>
    </row>
    <row r="31" spans="7:21">
      <c r="G31" s="129" t="s">
        <v>631</v>
      </c>
      <c r="H31" s="129"/>
      <c r="I31" s="97">
        <v>5594</v>
      </c>
      <c r="J31" s="97">
        <f t="shared" ref="J31" si="13">I31/3.6</f>
        <v>1553.8888888888889</v>
      </c>
      <c r="K31" s="97">
        <v>5891</v>
      </c>
      <c r="L31" s="97">
        <f t="shared" ref="L31" si="14">K31/3.6</f>
        <v>1636.3888888888889</v>
      </c>
      <c r="M31" s="97">
        <v>4967</v>
      </c>
      <c r="N31" s="97">
        <f t="shared" ref="N31" si="15">M31/3.6</f>
        <v>1379.7222222222222</v>
      </c>
      <c r="O31" s="97">
        <v>4623</v>
      </c>
      <c r="P31" s="97">
        <f t="shared" ref="P31" si="16">O31/3.6</f>
        <v>1284.1666666666667</v>
      </c>
      <c r="Q31" s="97">
        <v>6412</v>
      </c>
      <c r="R31" s="97">
        <f t="shared" si="12"/>
        <v>1781.1111111111111</v>
      </c>
      <c r="S31" s="385">
        <f>Q31/$Q$41</f>
        <v>1.2758373478501284E-3</v>
      </c>
    </row>
    <row r="32" spans="7:21" s="178" customFormat="1">
      <c r="G32" s="387" t="s">
        <v>1381</v>
      </c>
      <c r="H32" s="387"/>
      <c r="I32" s="388">
        <f t="shared" ref="I32:P32" si="17">SUM(I28:I31)</f>
        <v>53409</v>
      </c>
      <c r="J32" s="388">
        <f t="shared" si="17"/>
        <v>14835.833333333332</v>
      </c>
      <c r="K32" s="388">
        <f t="shared" si="17"/>
        <v>27886</v>
      </c>
      <c r="L32" s="388">
        <f t="shared" si="17"/>
        <v>7746.1111111111104</v>
      </c>
      <c r="M32" s="388">
        <f t="shared" si="17"/>
        <v>55892</v>
      </c>
      <c r="N32" s="388">
        <f t="shared" si="17"/>
        <v>15525.555555555555</v>
      </c>
      <c r="O32" s="388">
        <f t="shared" si="17"/>
        <v>66009</v>
      </c>
      <c r="P32" s="388">
        <f t="shared" si="17"/>
        <v>18335.833333333336</v>
      </c>
      <c r="Q32" s="388">
        <f>SUM(Q28:Q31)</f>
        <v>192820</v>
      </c>
      <c r="R32" s="388">
        <f>SUM(R28:R31)</f>
        <v>53561.111111111109</v>
      </c>
      <c r="S32" s="384">
        <f>Q32/$Q$41</f>
        <v>3.836664962764532E-2</v>
      </c>
      <c r="T32" s="684"/>
    </row>
    <row r="33" spans="7:21">
      <c r="G33" s="67" t="s">
        <v>633</v>
      </c>
      <c r="H33" s="67"/>
      <c r="I33" s="418"/>
      <c r="J33" s="419"/>
      <c r="K33" s="419"/>
      <c r="L33" s="419"/>
      <c r="M33" s="419"/>
      <c r="N33" s="363"/>
      <c r="O33" s="419"/>
      <c r="P33" s="363"/>
      <c r="Q33" s="363"/>
      <c r="R33" s="363"/>
      <c r="S33" s="420"/>
    </row>
    <row r="34" spans="7:21">
      <c r="G34" s="22" t="s">
        <v>634</v>
      </c>
      <c r="H34" s="22"/>
      <c r="I34" s="23">
        <v>11435</v>
      </c>
      <c r="J34" s="23">
        <f>I34/3.6</f>
        <v>3176.3888888888887</v>
      </c>
      <c r="K34" s="23">
        <v>12202</v>
      </c>
      <c r="L34" s="23">
        <f>K34/3.6</f>
        <v>3389.4444444444443</v>
      </c>
      <c r="M34" s="23">
        <v>10004</v>
      </c>
      <c r="N34" s="23">
        <f>M34/3.6</f>
        <v>2778.8888888888887</v>
      </c>
      <c r="O34" s="23">
        <v>10580</v>
      </c>
      <c r="P34" s="23">
        <f>O34/3.6</f>
        <v>2938.8888888888887</v>
      </c>
      <c r="Q34" s="23">
        <v>16066</v>
      </c>
      <c r="R34" s="23">
        <f>Q34/3.6</f>
        <v>4462.7777777777774</v>
      </c>
      <c r="S34" s="384">
        <f>Q34/$Q$41</f>
        <v>3.1967565237929138E-3</v>
      </c>
    </row>
    <row r="35" spans="7:21">
      <c r="G35" s="129" t="s">
        <v>635</v>
      </c>
      <c r="H35" s="129"/>
      <c r="I35" s="97">
        <v>2840</v>
      </c>
      <c r="J35" s="97">
        <f>I35/3.6</f>
        <v>788.88888888888891</v>
      </c>
      <c r="K35" s="97">
        <f>K38-K39</f>
        <v>3271</v>
      </c>
      <c r="L35" s="97">
        <f>K35/3.6</f>
        <v>908.61111111111109</v>
      </c>
      <c r="M35" s="97">
        <f>M38-M39</f>
        <v>2947</v>
      </c>
      <c r="N35" s="97">
        <f>M35/3.6</f>
        <v>818.61111111111109</v>
      </c>
      <c r="O35" s="97">
        <f>O38-O39</f>
        <v>2780</v>
      </c>
      <c r="P35" s="97">
        <f>O35/3.6</f>
        <v>772.22222222222217</v>
      </c>
      <c r="Q35" s="97">
        <f>Q38-Q39</f>
        <v>2736</v>
      </c>
      <c r="R35" s="97">
        <f>Q35/3.6</f>
        <v>760</v>
      </c>
      <c r="S35" s="385">
        <f>Q35/$Q$41</f>
        <v>5.4439971673704796E-4</v>
      </c>
    </row>
    <row r="36" spans="7:21">
      <c r="G36" s="44" t="s">
        <v>636</v>
      </c>
      <c r="H36" s="44"/>
      <c r="I36" s="388">
        <f t="shared" ref="I36:R36" si="18">SUM(I34:I35)</f>
        <v>14275</v>
      </c>
      <c r="J36" s="388">
        <f t="shared" si="18"/>
        <v>3965.2777777777774</v>
      </c>
      <c r="K36" s="388">
        <f t="shared" si="18"/>
        <v>15473</v>
      </c>
      <c r="L36" s="388">
        <f t="shared" si="18"/>
        <v>4298.0555555555557</v>
      </c>
      <c r="M36" s="388">
        <f t="shared" si="18"/>
        <v>12951</v>
      </c>
      <c r="N36" s="388">
        <f t="shared" si="18"/>
        <v>3597.5</v>
      </c>
      <c r="O36" s="388">
        <f t="shared" si="18"/>
        <v>13360</v>
      </c>
      <c r="P36" s="388">
        <f t="shared" si="18"/>
        <v>3711.1111111111109</v>
      </c>
      <c r="Q36" s="388">
        <f>SUM(Q34:Q35)</f>
        <v>18802</v>
      </c>
      <c r="R36" s="388">
        <f t="shared" si="18"/>
        <v>5222.7777777777774</v>
      </c>
      <c r="S36" s="384">
        <f>Q36/$Q$41</f>
        <v>3.7411562405299621E-3</v>
      </c>
    </row>
    <row r="37" spans="7:21">
      <c r="G37" s="67" t="s">
        <v>637</v>
      </c>
      <c r="H37" s="67"/>
      <c r="I37" s="135"/>
      <c r="J37" s="135"/>
      <c r="K37" s="136"/>
      <c r="L37" s="363"/>
      <c r="M37" s="136"/>
      <c r="N37" s="136"/>
      <c r="O37" s="136"/>
      <c r="P37" s="136"/>
      <c r="Q37" s="136"/>
      <c r="R37" s="137"/>
      <c r="S37" s="386"/>
    </row>
    <row r="38" spans="7:21">
      <c r="G38" s="22" t="s">
        <v>638</v>
      </c>
      <c r="H38" s="22"/>
      <c r="I38" s="383">
        <v>3285</v>
      </c>
      <c r="J38" s="23">
        <f t="shared" ref="J38:J40" si="19">I38/3.6</f>
        <v>912.5</v>
      </c>
      <c r="K38" s="23">
        <v>3632</v>
      </c>
      <c r="L38" s="23">
        <f>K38/3.6</f>
        <v>1008.8888888888889</v>
      </c>
      <c r="M38" s="23">
        <v>3712</v>
      </c>
      <c r="N38" s="23">
        <f>M38/3.6</f>
        <v>1031.1111111111111</v>
      </c>
      <c r="O38" s="23">
        <v>3462</v>
      </c>
      <c r="P38" s="23">
        <f t="shared" ref="P38:P40" si="20">O38/3.6</f>
        <v>961.66666666666663</v>
      </c>
      <c r="Q38" s="23">
        <v>3499</v>
      </c>
      <c r="R38" s="23">
        <f t="shared" ref="R38:R40" si="21">Q38/3.6</f>
        <v>971.94444444444446</v>
      </c>
      <c r="S38" s="384">
        <f>Q38/$Q$41</f>
        <v>6.9621878978908295E-4</v>
      </c>
    </row>
    <row r="39" spans="7:21">
      <c r="G39" s="129" t="s">
        <v>639</v>
      </c>
      <c r="H39" s="129"/>
      <c r="I39" s="97">
        <v>445</v>
      </c>
      <c r="J39" s="97">
        <f t="shared" si="19"/>
        <v>123.61111111111111</v>
      </c>
      <c r="K39" s="97">
        <v>361</v>
      </c>
      <c r="L39" s="97">
        <f>K39/3.6</f>
        <v>100.27777777777777</v>
      </c>
      <c r="M39" s="97">
        <v>765</v>
      </c>
      <c r="N39" s="97">
        <f>M39/3.6</f>
        <v>212.5</v>
      </c>
      <c r="O39" s="97">
        <v>682</v>
      </c>
      <c r="P39" s="97">
        <f t="shared" si="20"/>
        <v>189.44444444444443</v>
      </c>
      <c r="Q39" s="97">
        <v>763</v>
      </c>
      <c r="R39" s="97">
        <f t="shared" si="21"/>
        <v>211.94444444444443</v>
      </c>
      <c r="S39" s="385">
        <f>Q39/$Q$41</f>
        <v>1.5181907305203494E-4</v>
      </c>
    </row>
    <row r="40" spans="7:21">
      <c r="G40" s="25" t="s">
        <v>640</v>
      </c>
      <c r="H40" s="25"/>
      <c r="I40" s="50">
        <v>445</v>
      </c>
      <c r="J40" s="50">
        <f t="shared" si="19"/>
        <v>123.61111111111111</v>
      </c>
      <c r="K40" s="50">
        <v>361</v>
      </c>
      <c r="L40" s="23">
        <f>K40/3.6</f>
        <v>100.27777777777777</v>
      </c>
      <c r="M40" s="50">
        <v>765</v>
      </c>
      <c r="N40" s="50">
        <f>M40/3.6</f>
        <v>212.5</v>
      </c>
      <c r="O40" s="50">
        <v>682</v>
      </c>
      <c r="P40" s="50">
        <f t="shared" si="20"/>
        <v>189.44444444444443</v>
      </c>
      <c r="Q40" s="50">
        <v>763</v>
      </c>
      <c r="R40" s="50">
        <f t="shared" si="21"/>
        <v>211.94444444444443</v>
      </c>
      <c r="S40" s="384">
        <f>Q40/$Q$41</f>
        <v>1.5181907305203494E-4</v>
      </c>
    </row>
    <row r="41" spans="7:21" ht="16">
      <c r="G41" s="1055" t="s">
        <v>809</v>
      </c>
      <c r="H41" s="1055"/>
      <c r="I41" s="1056">
        <f t="shared" ref="I41:S41" si="22">SUM(I26+I32+I36)</f>
        <v>3163005</v>
      </c>
      <c r="J41" s="1056">
        <f t="shared" si="22"/>
        <v>878612.5</v>
      </c>
      <c r="K41" s="1056">
        <f t="shared" si="22"/>
        <v>3345701</v>
      </c>
      <c r="L41" s="1056">
        <f t="shared" si="22"/>
        <v>929361.38888888876</v>
      </c>
      <c r="M41" s="1056">
        <f>SUM(M26+M32+M36)</f>
        <v>3488921</v>
      </c>
      <c r="N41" s="1056">
        <f t="shared" si="22"/>
        <v>969144.72222222213</v>
      </c>
      <c r="O41" s="1056">
        <f t="shared" si="22"/>
        <v>4421160</v>
      </c>
      <c r="P41" s="1056">
        <f t="shared" si="22"/>
        <v>1228099.9999999995</v>
      </c>
      <c r="Q41" s="1056">
        <f>SUM(Q26+Q32+Q36)</f>
        <v>5025719</v>
      </c>
      <c r="R41" s="1056">
        <f>SUM(R26+R32+R36)</f>
        <v>1396033.055555555</v>
      </c>
      <c r="S41" s="1057">
        <f t="shared" si="22"/>
        <v>1</v>
      </c>
      <c r="U41" s="53"/>
    </row>
    <row r="42" spans="7:21">
      <c r="G42" s="523" t="s">
        <v>810</v>
      </c>
      <c r="H42" s="14"/>
      <c r="M42" s="53"/>
      <c r="U42" s="489"/>
    </row>
    <row r="43" spans="7:21">
      <c r="G43" s="14" t="s">
        <v>641</v>
      </c>
      <c r="H43" s="14"/>
      <c r="I43" s="53"/>
      <c r="J43" s="53"/>
      <c r="K43" s="53"/>
      <c r="L43" s="53"/>
      <c r="M43" s="53"/>
      <c r="N43" s="53"/>
      <c r="O43" s="53"/>
      <c r="P43" s="53"/>
      <c r="Q43" s="53"/>
      <c r="R43" s="53"/>
      <c r="S43" s="53"/>
      <c r="T43" s="53"/>
    </row>
    <row r="44" spans="7:21">
      <c r="G44" s="523" t="s">
        <v>811</v>
      </c>
      <c r="H44" s="57"/>
      <c r="I44" s="53"/>
      <c r="J44" s="53"/>
      <c r="K44" s="53"/>
      <c r="L44" s="53"/>
      <c r="M44" s="53"/>
      <c r="N44" s="53"/>
      <c r="O44" s="53"/>
      <c r="P44" s="53"/>
      <c r="Q44" s="53"/>
      <c r="R44" s="53"/>
      <c r="S44" s="53"/>
    </row>
    <row r="45" spans="7:21">
      <c r="G45" s="523" t="s">
        <v>865</v>
      </c>
      <c r="H45" s="57"/>
      <c r="I45" s="53"/>
      <c r="J45" s="53"/>
      <c r="K45" s="53"/>
      <c r="L45" s="53"/>
      <c r="M45" s="53"/>
      <c r="N45" s="53"/>
      <c r="O45" s="53"/>
      <c r="P45" s="53"/>
      <c r="Q45" s="53"/>
      <c r="R45" s="53"/>
      <c r="S45" s="53"/>
      <c r="T45" s="53"/>
    </row>
    <row r="46" spans="7:21">
      <c r="G46" s="523" t="s">
        <v>1288</v>
      </c>
      <c r="H46" s="57"/>
      <c r="I46" s="53"/>
      <c r="J46" s="53"/>
      <c r="K46" s="53"/>
      <c r="L46" s="53"/>
      <c r="M46" s="53"/>
      <c r="N46" s="53"/>
      <c r="O46" s="53"/>
      <c r="P46" s="53"/>
      <c r="Q46" s="53"/>
      <c r="R46" s="53"/>
      <c r="S46" s="53"/>
      <c r="T46" s="53"/>
    </row>
    <row r="47" spans="7:21">
      <c r="G47" s="523"/>
      <c r="H47" s="57"/>
      <c r="I47" s="53"/>
      <c r="J47" s="53"/>
      <c r="K47" s="53"/>
      <c r="L47" s="53"/>
      <c r="M47" s="53"/>
      <c r="N47" s="53"/>
      <c r="O47" s="53"/>
      <c r="P47" s="53"/>
      <c r="Q47" s="53"/>
      <c r="R47" s="53"/>
      <c r="S47" s="53"/>
      <c r="T47" s="53"/>
    </row>
    <row r="48" spans="7:21" ht="13.65" customHeight="1">
      <c r="G48" s="62" t="s">
        <v>1132</v>
      </c>
      <c r="H48" s="62"/>
      <c r="T48" s="53"/>
    </row>
    <row r="49" spans="7:20">
      <c r="G49" s="79"/>
      <c r="H49" s="79"/>
      <c r="I49" s="1398" t="s">
        <v>279</v>
      </c>
      <c r="J49" s="1398"/>
      <c r="K49" s="1398" t="s">
        <v>280</v>
      </c>
      <c r="L49" s="1398"/>
      <c r="M49" s="1398" t="s">
        <v>242</v>
      </c>
      <c r="N49" s="1398"/>
      <c r="O49" s="1398" t="s">
        <v>243</v>
      </c>
      <c r="P49" s="1398"/>
      <c r="Q49" s="1398" t="s">
        <v>211</v>
      </c>
      <c r="R49" s="1398"/>
      <c r="T49" s="53"/>
    </row>
    <row r="50" spans="7:20">
      <c r="G50" s="79"/>
      <c r="H50" s="79"/>
      <c r="I50" s="1104" t="s">
        <v>621</v>
      </c>
      <c r="J50" s="1104" t="s">
        <v>622</v>
      </c>
      <c r="K50" s="128" t="s">
        <v>621</v>
      </c>
      <c r="L50" s="1104" t="s">
        <v>622</v>
      </c>
      <c r="M50" s="128" t="s">
        <v>621</v>
      </c>
      <c r="N50" s="1104" t="s">
        <v>622</v>
      </c>
      <c r="O50" s="1104" t="s">
        <v>621</v>
      </c>
      <c r="P50" s="1104" t="s">
        <v>622</v>
      </c>
      <c r="Q50" s="1104" t="s">
        <v>621</v>
      </c>
      <c r="R50" s="1104" t="s">
        <v>622</v>
      </c>
      <c r="T50" s="53"/>
    </row>
    <row r="51" spans="7:20">
      <c r="G51" s="1111" t="s">
        <v>1382</v>
      </c>
      <c r="I51" s="53">
        <v>3285</v>
      </c>
      <c r="J51" s="53">
        <v>912.5</v>
      </c>
      <c r="K51" s="53">
        <v>3632</v>
      </c>
      <c r="L51" s="53">
        <v>1008.8888888888889</v>
      </c>
      <c r="M51" s="53">
        <v>3712</v>
      </c>
      <c r="N51" s="53">
        <v>1031.1111111111111</v>
      </c>
      <c r="O51" s="53">
        <v>3462</v>
      </c>
      <c r="P51" s="53">
        <v>961.66666666666663</v>
      </c>
      <c r="Q51" s="53">
        <v>3499</v>
      </c>
      <c r="R51" s="53">
        <v>971.94444444444446</v>
      </c>
    </row>
    <row r="52" spans="7:20" ht="14.15" customHeight="1">
      <c r="G52" s="1112" t="s">
        <v>1383</v>
      </c>
      <c r="H52" s="80"/>
      <c r="I52" s="364">
        <v>2840</v>
      </c>
      <c r="J52" s="364">
        <v>788.88888888888891</v>
      </c>
      <c r="K52" s="364">
        <v>3271</v>
      </c>
      <c r="L52" s="364">
        <v>908.61111111111109</v>
      </c>
      <c r="M52" s="364">
        <v>2947</v>
      </c>
      <c r="N52" s="364">
        <v>818.61111111111109</v>
      </c>
      <c r="O52" s="364">
        <v>2780</v>
      </c>
      <c r="P52" s="364">
        <v>772.22222222222217</v>
      </c>
      <c r="Q52" s="364">
        <v>2736</v>
      </c>
      <c r="R52" s="364">
        <v>760</v>
      </c>
    </row>
    <row r="53" spans="7:20">
      <c r="G53" s="3" t="s">
        <v>643</v>
      </c>
      <c r="I53" s="53">
        <v>241205</v>
      </c>
      <c r="J53" s="53">
        <v>67001.388888888891</v>
      </c>
      <c r="K53" s="53">
        <v>216662</v>
      </c>
      <c r="L53" s="53">
        <v>60183.888888888891</v>
      </c>
      <c r="M53" s="53">
        <v>232425</v>
      </c>
      <c r="N53" s="53">
        <v>64562.5</v>
      </c>
      <c r="O53" s="53">
        <v>181312</v>
      </c>
      <c r="P53" s="53">
        <v>50364.444444444445</v>
      </c>
      <c r="Q53" s="53">
        <v>223239</v>
      </c>
      <c r="R53" s="53">
        <v>62010.833333333328</v>
      </c>
    </row>
    <row r="54" spans="7:20">
      <c r="G54" s="1090" t="s">
        <v>1384</v>
      </c>
      <c r="H54" s="1090"/>
      <c r="I54" s="1091">
        <v>241650</v>
      </c>
      <c r="J54" s="1091">
        <v>67125</v>
      </c>
      <c r="K54" s="1091">
        <v>217023</v>
      </c>
      <c r="L54" s="1091">
        <v>60284.166666666664</v>
      </c>
      <c r="M54" s="1091">
        <v>233190</v>
      </c>
      <c r="N54" s="1091">
        <v>64775</v>
      </c>
      <c r="O54" s="1091">
        <v>181994</v>
      </c>
      <c r="P54" s="1091">
        <v>50553.888888888891</v>
      </c>
      <c r="Q54" s="1091">
        <v>224002</v>
      </c>
      <c r="R54" s="1091">
        <v>62222.777777777774</v>
      </c>
    </row>
    <row r="55" spans="7:20">
      <c r="G55" s="298" t="s">
        <v>644</v>
      </c>
      <c r="H55" s="298"/>
    </row>
    <row r="56" spans="7:20">
      <c r="G56" s="298" t="s">
        <v>645</v>
      </c>
      <c r="H56" s="298"/>
    </row>
    <row r="57" spans="7:20">
      <c r="G57" s="298" t="s">
        <v>646</v>
      </c>
      <c r="H57" s="298"/>
    </row>
    <row r="58" spans="7:20">
      <c r="G58" s="424" t="s">
        <v>647</v>
      </c>
      <c r="H58" s="298"/>
    </row>
    <row r="59" spans="7:20" ht="13.5" customHeight="1">
      <c r="G59" s="298"/>
      <c r="H59" s="298"/>
    </row>
    <row r="60" spans="7:20" ht="13.5" customHeight="1">
      <c r="G60" s="299" t="s">
        <v>1133</v>
      </c>
      <c r="H60" s="299"/>
      <c r="I60" s="300"/>
      <c r="J60" s="300"/>
      <c r="K60" s="1396"/>
      <c r="L60" s="1396"/>
      <c r="M60" s="1396"/>
      <c r="N60" s="1396"/>
      <c r="O60" s="1396"/>
      <c r="P60" s="1396"/>
      <c r="Q60" s="1396"/>
      <c r="R60" s="1396"/>
      <c r="S60" s="1396"/>
      <c r="T60" s="1396"/>
    </row>
    <row r="61" spans="7:20" ht="13.5" customHeight="1">
      <c r="G61" s="296"/>
      <c r="H61" s="296"/>
      <c r="I61" s="297" t="s">
        <v>279</v>
      </c>
      <c r="J61" s="297" t="s">
        <v>280</v>
      </c>
      <c r="K61" s="297" t="s">
        <v>242</v>
      </c>
      <c r="L61" s="297" t="s">
        <v>243</v>
      </c>
      <c r="M61" s="297" t="s">
        <v>211</v>
      </c>
      <c r="N61" s="289"/>
      <c r="O61" s="288"/>
      <c r="P61" s="289"/>
      <c r="Q61" s="288"/>
      <c r="R61" s="288"/>
      <c r="S61" s="288"/>
      <c r="T61" s="288"/>
    </row>
    <row r="62" spans="7:20" ht="13.5" customHeight="1">
      <c r="G62" s="130" t="s">
        <v>1385</v>
      </c>
      <c r="H62" s="130"/>
      <c r="I62" s="518">
        <v>-70434000</v>
      </c>
      <c r="J62" s="518">
        <v>-71102521</v>
      </c>
      <c r="K62" s="518">
        <v>-94072800</v>
      </c>
      <c r="L62" s="518">
        <v>-104577612</v>
      </c>
      <c r="M62" s="518">
        <v>-169490865</v>
      </c>
      <c r="N62" s="289"/>
      <c r="O62" s="288"/>
      <c r="P62" s="289"/>
      <c r="Q62" s="288"/>
      <c r="R62" s="288"/>
      <c r="S62" s="288"/>
      <c r="T62" s="288"/>
    </row>
    <row r="63" spans="7:20">
      <c r="G63" s="129" t="s">
        <v>1386</v>
      </c>
      <c r="H63" s="129"/>
      <c r="I63" s="519">
        <v>24951000</v>
      </c>
      <c r="J63" s="519">
        <v>20990780</v>
      </c>
      <c r="K63" s="519">
        <v>32700925</v>
      </c>
      <c r="L63" s="519">
        <v>40640826</v>
      </c>
      <c r="M63" s="519">
        <v>51496460</v>
      </c>
      <c r="N63" s="289"/>
      <c r="O63" s="288"/>
      <c r="P63" s="289"/>
      <c r="Q63" s="288"/>
      <c r="R63" s="288"/>
      <c r="S63" s="288"/>
      <c r="T63" s="288"/>
    </row>
    <row r="64" spans="7:20">
      <c r="G64" s="130" t="s">
        <v>648</v>
      </c>
      <c r="H64" s="130"/>
      <c r="I64" s="524">
        <v>-749000</v>
      </c>
      <c r="J64" s="524">
        <v>-742215</v>
      </c>
      <c r="K64" s="524">
        <v>-701174</v>
      </c>
      <c r="L64" s="524">
        <v>-833980</v>
      </c>
      <c r="M64" s="524">
        <v>-969978</v>
      </c>
      <c r="N64" s="289"/>
      <c r="O64" s="288"/>
      <c r="P64" s="289"/>
      <c r="Q64" s="288"/>
      <c r="R64" s="288"/>
      <c r="S64" s="288"/>
      <c r="T64" s="288"/>
    </row>
    <row r="65" spans="7:21" ht="14.5">
      <c r="G65" s="134" t="s">
        <v>1387</v>
      </c>
      <c r="H65" s="134"/>
      <c r="I65" s="525">
        <f>SUM(I62:I64)</f>
        <v>-46232000</v>
      </c>
      <c r="J65" s="525">
        <f>SUM(J62:J64)</f>
        <v>-50853956</v>
      </c>
      <c r="K65" s="525">
        <f>SUM(K62:K64)</f>
        <v>-62073049</v>
      </c>
      <c r="L65" s="525">
        <f>SUM(L62:L64)</f>
        <v>-64770766</v>
      </c>
      <c r="M65" s="525">
        <f>SUM(M62:M64)</f>
        <v>-118964383</v>
      </c>
      <c r="N65" s="287"/>
      <c r="O65" s="288"/>
      <c r="P65" s="286"/>
      <c r="Q65" s="288"/>
      <c r="R65" s="288"/>
      <c r="S65" s="288"/>
      <c r="T65" s="288"/>
    </row>
    <row r="66" spans="7:21">
      <c r="G66" s="130" t="s">
        <v>1388</v>
      </c>
      <c r="H66" s="130"/>
      <c r="I66" s="518">
        <v>-1131490000</v>
      </c>
      <c r="J66" s="518">
        <v>-1134220403</v>
      </c>
      <c r="K66" s="518">
        <v>-1430465022</v>
      </c>
      <c r="L66" s="518">
        <v>-1795823474</v>
      </c>
      <c r="M66" s="518">
        <v>-2804090057</v>
      </c>
      <c r="N66" s="289"/>
      <c r="O66" s="288"/>
      <c r="P66" s="289"/>
      <c r="Q66" s="288"/>
      <c r="R66" s="288"/>
      <c r="S66" s="288"/>
      <c r="T66" s="288"/>
    </row>
    <row r="67" spans="7:21">
      <c r="G67" s="1058" t="s">
        <v>313</v>
      </c>
      <c r="H67" s="1058"/>
      <c r="I67" s="1059">
        <f>I65/I66</f>
        <v>4.0859397785221255E-2</v>
      </c>
      <c r="J67" s="1059">
        <f>J65/J66</f>
        <v>4.483604409292221E-2</v>
      </c>
      <c r="K67" s="1059">
        <f>K65/K66</f>
        <v>4.3393615394532868E-2</v>
      </c>
      <c r="L67" s="1060">
        <f>L65/L66</f>
        <v>3.6067445903093256E-2</v>
      </c>
      <c r="M67" s="1060">
        <f>M65/M66</f>
        <v>4.2425307526419431E-2</v>
      </c>
      <c r="N67" s="289"/>
      <c r="O67" s="288"/>
      <c r="P67" s="289"/>
      <c r="Q67" s="288"/>
      <c r="R67" s="288"/>
      <c r="S67" s="288"/>
      <c r="T67" s="288"/>
    </row>
    <row r="68" spans="7:21">
      <c r="O68" s="289"/>
      <c r="P68" s="288"/>
      <c r="Q68" s="289"/>
      <c r="R68" s="288"/>
      <c r="S68" s="288"/>
      <c r="T68" s="288"/>
      <c r="U68" s="288"/>
    </row>
    <row r="69" spans="7:21">
      <c r="M69" s="53"/>
    </row>
  </sheetData>
  <sheetProtection algorithmName="SHA-512" hashValue="h3s1C8o4CP/uLXkloVWKbvXVHR6fB1Z7+QwY30O/bVDVmf9u/U5hzrPar/llnv3tWohjzFImovKy0MfxNperTA==" saltValue="BeH1Jsj/BzxrN00KninkWA==" spinCount="100000" sheet="1" objects="1" scenarios="1"/>
  <mergeCells count="18">
    <mergeCell ref="G15:G16"/>
    <mergeCell ref="H15:H16"/>
    <mergeCell ref="I15:J15"/>
    <mergeCell ref="M60:N60"/>
    <mergeCell ref="O60:P60"/>
    <mergeCell ref="I49:J49"/>
    <mergeCell ref="Q60:R60"/>
    <mergeCell ref="S60:T60"/>
    <mergeCell ref="K15:L15"/>
    <mergeCell ref="M15:N15"/>
    <mergeCell ref="O15:P15"/>
    <mergeCell ref="S15:S16"/>
    <mergeCell ref="Q15:R15"/>
    <mergeCell ref="K60:L60"/>
    <mergeCell ref="K49:L49"/>
    <mergeCell ref="M49:N49"/>
    <mergeCell ref="O49:P49"/>
    <mergeCell ref="Q49:R49"/>
  </mergeCells>
  <pageMargins left="0.70866141732283472" right="0.70866141732283472" top="0.74803149606299213" bottom="0.74803149606299213" header="0.31496062992125984" footer="0.31496062992125984"/>
  <pageSetup scale="24" orientation="portrait" horizontalDpi="1200" verticalDpi="1200" r:id="rId1"/>
  <ignoredErrors>
    <ignoredError sqref="P35"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E5060-8C28-4FEA-9D5A-FEF6E296FAB1}">
  <sheetPr>
    <tabColor theme="9" tint="0.79998168889431442"/>
    <pageSetUpPr fitToPage="1"/>
  </sheetPr>
  <dimension ref="B5:U91"/>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49.08203125" style="3" customWidth="1"/>
    <col min="8" max="8" width="18.5" style="3" customWidth="1"/>
    <col min="9" max="9" width="15.5" style="3" customWidth="1"/>
    <col min="10" max="10" width="15.08203125" style="3" customWidth="1"/>
    <col min="11" max="11" width="13.08203125" style="3" customWidth="1"/>
    <col min="12" max="12" width="14.08203125" style="3" customWidth="1"/>
    <col min="13" max="13" width="13.4140625" style="3" customWidth="1"/>
    <col min="14" max="14" width="25.08203125" style="3" customWidth="1"/>
    <col min="15" max="15" width="9.58203125" style="3" customWidth="1"/>
    <col min="16" max="16" width="14.08203125" style="3" customWidth="1"/>
    <col min="17" max="17" width="12.08203125" style="3" customWidth="1"/>
    <col min="18" max="18" width="19.08203125" style="3" customWidth="1"/>
    <col min="19" max="19" width="17.9140625" style="3" customWidth="1"/>
    <col min="20" max="20" width="26.5" style="3" customWidth="1"/>
    <col min="21" max="21" width="30" style="3" customWidth="1"/>
    <col min="22" max="16384" width="8.58203125" style="3"/>
  </cols>
  <sheetData>
    <row r="5" spans="2:21" customFormat="1">
      <c r="B5" s="80"/>
      <c r="C5" s="80"/>
      <c r="D5" s="80"/>
      <c r="E5" s="80"/>
      <c r="G5" s="80"/>
      <c r="H5" s="80"/>
      <c r="I5" s="80"/>
      <c r="J5" s="80"/>
      <c r="K5" s="80"/>
      <c r="L5" s="80"/>
      <c r="M5" s="80"/>
      <c r="N5" s="80"/>
      <c r="O5" s="80"/>
      <c r="P5" s="80"/>
      <c r="Q5" s="80"/>
      <c r="R5" s="80"/>
      <c r="S5" s="80"/>
      <c r="T5" s="80"/>
      <c r="U5" s="80"/>
    </row>
    <row r="6" spans="2:21" customFormat="1" ht="20">
      <c r="B6" s="257" t="s">
        <v>4</v>
      </c>
      <c r="C6" s="80"/>
      <c r="D6" s="80"/>
      <c r="E6" s="80"/>
      <c r="G6" s="257" t="s">
        <v>649</v>
      </c>
      <c r="H6" s="80"/>
      <c r="I6" s="80"/>
      <c r="J6" s="80"/>
      <c r="K6" s="80"/>
      <c r="L6" s="80"/>
      <c r="M6" s="80"/>
      <c r="N6" s="80"/>
      <c r="O6" s="80"/>
      <c r="P6" s="80"/>
      <c r="Q6" s="80"/>
      <c r="R6" s="80"/>
      <c r="S6" s="80"/>
      <c r="T6" s="80"/>
      <c r="U6" s="80"/>
    </row>
    <row r="7" spans="2:21" customFormat="1" ht="14.5" thickBot="1">
      <c r="B7" s="258"/>
      <c r="C7" s="258"/>
      <c r="D7" s="258"/>
      <c r="E7" s="258"/>
      <c r="G7" s="258"/>
      <c r="H7" s="258"/>
      <c r="I7" s="258"/>
      <c r="J7" s="258"/>
      <c r="K7" s="258"/>
      <c r="L7" s="258"/>
      <c r="M7" s="258"/>
      <c r="N7" s="258"/>
      <c r="O7" s="258"/>
      <c r="P7" s="258"/>
      <c r="Q7" s="258"/>
      <c r="R7" s="258"/>
      <c r="S7" s="258"/>
      <c r="T7" s="258"/>
      <c r="U7" s="258"/>
    </row>
    <row r="8" spans="2:21" ht="14.5" thickTop="1"/>
    <row r="9" spans="2:21">
      <c r="G9" s="3" t="s">
        <v>1279</v>
      </c>
    </row>
    <row r="11" spans="2:21">
      <c r="G11" s="3" t="s">
        <v>1280</v>
      </c>
    </row>
    <row r="13" spans="2:21">
      <c r="G13" s="61" t="s">
        <v>973</v>
      </c>
    </row>
    <row r="14" spans="2:21" ht="14.25" customHeight="1">
      <c r="G14" s="61" t="s">
        <v>652</v>
      </c>
    </row>
    <row r="15" spans="2:21" ht="16.5">
      <c r="G15" s="118" t="s">
        <v>1134</v>
      </c>
      <c r="H15" s="19"/>
      <c r="I15" s="19"/>
      <c r="J15" s="19"/>
      <c r="K15" s="19"/>
      <c r="L15" s="19"/>
      <c r="M15" s="19"/>
    </row>
    <row r="16" spans="2:21">
      <c r="G16" s="67"/>
      <c r="H16" s="128" t="s">
        <v>279</v>
      </c>
      <c r="I16" s="128" t="s">
        <v>280</v>
      </c>
      <c r="J16" s="128" t="s">
        <v>242</v>
      </c>
      <c r="K16" s="128" t="s">
        <v>243</v>
      </c>
      <c r="L16" s="244" t="s">
        <v>211</v>
      </c>
      <c r="M16" s="1348" t="s">
        <v>1391</v>
      </c>
      <c r="N16" s="1348"/>
      <c r="O16" s="1335" t="s">
        <v>972</v>
      </c>
      <c r="P16" s="1335"/>
      <c r="S16" s="138" t="s">
        <v>1085</v>
      </c>
      <c r="T16" s="138"/>
      <c r="U16" s="79"/>
    </row>
    <row r="17" spans="7:21" ht="15" customHeight="1">
      <c r="G17" s="22" t="s">
        <v>1389</v>
      </c>
      <c r="H17" s="241">
        <v>215726</v>
      </c>
      <c r="I17" s="498">
        <v>195034</v>
      </c>
      <c r="J17" s="241">
        <v>222978</v>
      </c>
      <c r="K17" s="241">
        <v>296343</v>
      </c>
      <c r="L17" s="241">
        <v>337489</v>
      </c>
      <c r="M17" s="1430">
        <f>L17/$L$19</f>
        <v>0.991113460493664</v>
      </c>
      <c r="N17" s="1430"/>
      <c r="O17" s="1430">
        <f>(L17-K17)/K17</f>
        <v>0.13884586442062069</v>
      </c>
      <c r="P17" s="1430"/>
      <c r="S17" s="3" t="s">
        <v>621</v>
      </c>
      <c r="T17" s="3">
        <v>277.77999999999997</v>
      </c>
      <c r="U17" s="19" t="s">
        <v>650</v>
      </c>
    </row>
    <row r="18" spans="7:21" ht="14.9" customHeight="1">
      <c r="G18" s="129" t="s">
        <v>1390</v>
      </c>
      <c r="H18" s="242">
        <v>2222</v>
      </c>
      <c r="I18" s="380">
        <v>2371</v>
      </c>
      <c r="J18" s="242">
        <v>1917</v>
      </c>
      <c r="K18" s="242">
        <v>1993</v>
      </c>
      <c r="L18" s="242">
        <v>3026</v>
      </c>
      <c r="M18" s="1431">
        <f>L18/$L$19</f>
        <v>8.8865395063359911E-3</v>
      </c>
      <c r="N18" s="1431"/>
      <c r="O18" s="1431">
        <f>(L18-K18)/K18</f>
        <v>0.51831409934771699</v>
      </c>
      <c r="P18" s="1431"/>
      <c r="S18" s="3" t="s">
        <v>651</v>
      </c>
      <c r="T18" s="3">
        <v>3.5999999999999999E-3</v>
      </c>
      <c r="U18" s="19" t="s">
        <v>621</v>
      </c>
    </row>
    <row r="19" spans="7:21">
      <c r="G19" s="1061" t="s">
        <v>227</v>
      </c>
      <c r="H19" s="1089">
        <f>SUM(H17:H18)</f>
        <v>217948</v>
      </c>
      <c r="I19" s="1089">
        <f>SUM(I17:I18)</f>
        <v>197405</v>
      </c>
      <c r="J19" s="1089">
        <f>SUM(J17:J18)</f>
        <v>224895</v>
      </c>
      <c r="K19" s="1089">
        <f>SUM(K17:K18)</f>
        <v>298336</v>
      </c>
      <c r="L19" s="1089">
        <f>SUM(L17:L18)</f>
        <v>340515</v>
      </c>
      <c r="M19" s="1062"/>
      <c r="N19" s="1062"/>
      <c r="O19" s="1432">
        <f>(L19-K19)/K19</f>
        <v>0.14138085916550466</v>
      </c>
      <c r="P19" s="1432"/>
      <c r="S19" s="1063" t="s">
        <v>622</v>
      </c>
      <c r="T19" s="1063">
        <v>3.6</v>
      </c>
      <c r="U19" s="1064" t="s">
        <v>621</v>
      </c>
    </row>
    <row r="20" spans="7:21" ht="25.4" customHeight="1">
      <c r="G20" s="1433" t="s">
        <v>1298</v>
      </c>
      <c r="H20" s="1433"/>
      <c r="I20" s="1433"/>
      <c r="J20" s="1433"/>
      <c r="K20" s="1433"/>
      <c r="L20" s="1433"/>
      <c r="M20" s="14"/>
      <c r="N20" s="14"/>
    </row>
    <row r="21" spans="7:21">
      <c r="G21" s="14" t="s">
        <v>653</v>
      </c>
      <c r="H21" s="24"/>
      <c r="I21" s="24"/>
      <c r="J21" s="24"/>
      <c r="K21" s="24"/>
      <c r="L21" s="24"/>
    </row>
    <row r="22" spans="7:21" ht="63" customHeight="1">
      <c r="G22" s="1336" t="s">
        <v>654</v>
      </c>
      <c r="H22" s="1336"/>
      <c r="I22" s="1336"/>
      <c r="J22" s="1336"/>
      <c r="K22" s="1336"/>
      <c r="L22" s="1336"/>
    </row>
    <row r="23" spans="7:21" ht="18" customHeight="1">
      <c r="G23" s="118" t="s">
        <v>1135</v>
      </c>
      <c r="H23" s="398"/>
      <c r="I23" s="398"/>
      <c r="J23" s="398"/>
      <c r="K23" s="398"/>
      <c r="L23" s="398"/>
    </row>
    <row r="24" spans="7:21" ht="20.25" customHeight="1">
      <c r="G24" s="67"/>
      <c r="H24" s="128" t="s">
        <v>279</v>
      </c>
      <c r="I24" s="128" t="s">
        <v>280</v>
      </c>
      <c r="J24" s="128" t="s">
        <v>242</v>
      </c>
      <c r="K24" s="128" t="s">
        <v>243</v>
      </c>
      <c r="L24" s="128" t="s">
        <v>211</v>
      </c>
    </row>
    <row r="25" spans="7:21">
      <c r="G25" s="33" t="s">
        <v>655</v>
      </c>
      <c r="H25" s="373">
        <f>206097</f>
        <v>206097</v>
      </c>
      <c r="I25" s="376">
        <v>194218</v>
      </c>
      <c r="J25" s="376">
        <v>221975</v>
      </c>
      <c r="K25" s="373">
        <v>295055</v>
      </c>
      <c r="L25" s="373">
        <v>333619</v>
      </c>
    </row>
    <row r="26" spans="7:21">
      <c r="G26" s="243" t="s">
        <v>656</v>
      </c>
      <c r="H26" s="374">
        <v>8879</v>
      </c>
      <c r="I26" s="377">
        <v>287</v>
      </c>
      <c r="J26" s="377">
        <v>306</v>
      </c>
      <c r="K26" s="374">
        <v>411</v>
      </c>
      <c r="L26" s="374">
        <v>2811</v>
      </c>
    </row>
    <row r="27" spans="7:21">
      <c r="G27" s="33" t="s">
        <v>657</v>
      </c>
      <c r="H27" s="373">
        <v>741</v>
      </c>
      <c r="I27" s="376">
        <v>513</v>
      </c>
      <c r="J27" s="376">
        <v>681</v>
      </c>
      <c r="K27" s="373">
        <v>867</v>
      </c>
      <c r="L27" s="373">
        <v>1049</v>
      </c>
    </row>
    <row r="28" spans="7:21">
      <c r="G28" s="243" t="s">
        <v>658</v>
      </c>
      <c r="H28" s="374">
        <v>0</v>
      </c>
      <c r="I28" s="377">
        <v>0</v>
      </c>
      <c r="J28" s="377">
        <v>0</v>
      </c>
      <c r="K28" s="374">
        <v>0</v>
      </c>
      <c r="L28" s="374">
        <v>0</v>
      </c>
    </row>
    <row r="29" spans="7:21">
      <c r="G29" s="33" t="s">
        <v>659</v>
      </c>
      <c r="H29" s="373">
        <v>0</v>
      </c>
      <c r="I29" s="376">
        <v>0</v>
      </c>
      <c r="J29" s="376">
        <v>0</v>
      </c>
      <c r="K29" s="373">
        <v>0</v>
      </c>
      <c r="L29" s="373">
        <v>0</v>
      </c>
    </row>
    <row r="30" spans="7:21">
      <c r="G30" s="243" t="s">
        <v>660</v>
      </c>
      <c r="H30" s="374">
        <v>8.93</v>
      </c>
      <c r="I30" s="377">
        <v>16</v>
      </c>
      <c r="J30" s="377">
        <v>16</v>
      </c>
      <c r="K30" s="374">
        <v>10</v>
      </c>
      <c r="L30" s="374">
        <v>10</v>
      </c>
    </row>
    <row r="31" spans="7:21">
      <c r="G31" s="1065" t="s">
        <v>661</v>
      </c>
      <c r="H31" s="1066">
        <v>0</v>
      </c>
      <c r="I31" s="1067">
        <v>0</v>
      </c>
      <c r="J31" s="1067">
        <v>0</v>
      </c>
      <c r="K31" s="1066">
        <v>0</v>
      </c>
      <c r="L31" s="1066">
        <v>0</v>
      </c>
    </row>
    <row r="32" spans="7:21" ht="12" customHeight="1">
      <c r="G32" s="398"/>
      <c r="H32" s="378"/>
      <c r="I32" s="378"/>
      <c r="J32" s="375"/>
      <c r="K32" s="375"/>
      <c r="L32" s="375"/>
      <c r="M32" s="375"/>
    </row>
    <row r="33" spans="7:12" ht="20.25" customHeight="1">
      <c r="G33" s="118" t="s">
        <v>1136</v>
      </c>
      <c r="H33" s="398"/>
      <c r="I33" s="398"/>
      <c r="J33" s="398"/>
      <c r="K33" s="398"/>
      <c r="L33" s="398"/>
    </row>
    <row r="34" spans="7:12">
      <c r="G34" s="67"/>
      <c r="H34" s="128" t="s">
        <v>662</v>
      </c>
      <c r="I34" s="128" t="s">
        <v>663</v>
      </c>
      <c r="J34" s="128" t="s">
        <v>804</v>
      </c>
      <c r="K34" s="128" t="s">
        <v>664</v>
      </c>
    </row>
    <row r="35" spans="7:12">
      <c r="G35" s="411" t="s">
        <v>665</v>
      </c>
      <c r="H35" s="371">
        <v>5</v>
      </c>
      <c r="I35" s="371">
        <v>245</v>
      </c>
      <c r="J35" s="521">
        <v>-32.1</v>
      </c>
      <c r="K35" s="447">
        <v>115.8</v>
      </c>
    </row>
    <row r="36" spans="7:12">
      <c r="G36" s="404" t="s">
        <v>666</v>
      </c>
      <c r="H36" s="372">
        <v>594</v>
      </c>
      <c r="I36" s="372"/>
      <c r="J36" s="522">
        <v>-21.9</v>
      </c>
      <c r="K36" s="448">
        <v>116.3</v>
      </c>
    </row>
    <row r="37" spans="7:12">
      <c r="G37" s="411" t="s">
        <v>667</v>
      </c>
      <c r="H37" s="371">
        <v>5833</v>
      </c>
      <c r="I37" s="371"/>
      <c r="J37" s="521">
        <v>-30.8</v>
      </c>
      <c r="K37" s="447">
        <v>120.3</v>
      </c>
    </row>
    <row r="38" spans="7:12">
      <c r="G38" s="404" t="s">
        <v>668</v>
      </c>
      <c r="H38" s="372">
        <v>2435</v>
      </c>
      <c r="I38" s="372">
        <v>681</v>
      </c>
      <c r="J38" s="522">
        <v>-32</v>
      </c>
      <c r="K38" s="448">
        <v>115.8</v>
      </c>
    </row>
    <row r="39" spans="7:12">
      <c r="G39" s="411" t="s">
        <v>669</v>
      </c>
      <c r="H39" s="371">
        <v>2</v>
      </c>
      <c r="I39" s="371">
        <v>1186</v>
      </c>
      <c r="J39" s="521">
        <v>-31.9</v>
      </c>
      <c r="K39" s="447">
        <v>115.8</v>
      </c>
    </row>
    <row r="40" spans="7:12">
      <c r="G40" s="404" t="s">
        <v>402</v>
      </c>
      <c r="H40" s="372">
        <v>55342</v>
      </c>
      <c r="I40" s="372"/>
      <c r="J40" s="522">
        <v>-22.7</v>
      </c>
      <c r="K40" s="448">
        <v>119.3</v>
      </c>
    </row>
    <row r="41" spans="7:12">
      <c r="G41" s="411" t="s">
        <v>670</v>
      </c>
      <c r="H41" s="371">
        <v>2294</v>
      </c>
      <c r="I41" s="371"/>
      <c r="J41" s="521">
        <v>-30.813652999999999</v>
      </c>
      <c r="K41" s="447">
        <v>120.305019</v>
      </c>
    </row>
    <row r="42" spans="7:12">
      <c r="G42" s="404" t="s">
        <v>671</v>
      </c>
      <c r="H42" s="372">
        <v>236</v>
      </c>
      <c r="I42" s="372"/>
      <c r="J42" s="522">
        <v>-22.1</v>
      </c>
      <c r="K42" s="448">
        <v>116.2</v>
      </c>
    </row>
    <row r="43" spans="7:12">
      <c r="G43" s="411" t="s">
        <v>672</v>
      </c>
      <c r="H43" s="371">
        <v>131693</v>
      </c>
      <c r="I43" s="371"/>
      <c r="J43" s="521">
        <v>-30.8</v>
      </c>
      <c r="K43" s="447">
        <v>119.5</v>
      </c>
    </row>
    <row r="44" spans="7:12">
      <c r="G44" s="404" t="s">
        <v>673</v>
      </c>
      <c r="H44" s="372">
        <v>269</v>
      </c>
      <c r="I44" s="372"/>
      <c r="J44" s="522">
        <v>-21.888000000000002</v>
      </c>
      <c r="K44" s="448">
        <v>117.169</v>
      </c>
    </row>
    <row r="45" spans="7:12">
      <c r="G45" s="411" t="s">
        <v>674</v>
      </c>
      <c r="H45" s="371"/>
      <c r="I45" s="371">
        <v>467</v>
      </c>
      <c r="J45" s="521">
        <v>-32.200000000000003</v>
      </c>
      <c r="K45" s="447">
        <v>115.8</v>
      </c>
    </row>
    <row r="46" spans="7:12">
      <c r="G46" s="404" t="s">
        <v>675</v>
      </c>
      <c r="H46" s="372">
        <v>313</v>
      </c>
      <c r="I46" s="372">
        <v>259</v>
      </c>
      <c r="J46" s="522">
        <v>-32.200000000000003</v>
      </c>
      <c r="K46" s="448">
        <v>115.8</v>
      </c>
    </row>
    <row r="47" spans="7:12">
      <c r="G47" s="411" t="s">
        <v>676</v>
      </c>
      <c r="H47" s="371">
        <v>10925</v>
      </c>
      <c r="I47" s="371"/>
      <c r="J47" s="521">
        <v>-29.2</v>
      </c>
      <c r="K47" s="447">
        <v>115.3</v>
      </c>
    </row>
    <row r="48" spans="7:12">
      <c r="G48" s="404" t="s">
        <v>677</v>
      </c>
      <c r="H48" s="372">
        <v>11</v>
      </c>
      <c r="I48" s="372">
        <v>11</v>
      </c>
      <c r="J48" s="522">
        <v>-20.399999999999999</v>
      </c>
      <c r="K48" s="448">
        <v>118.5</v>
      </c>
    </row>
    <row r="49" spans="7:13">
      <c r="G49" s="411" t="s">
        <v>407</v>
      </c>
      <c r="H49" s="371">
        <v>65916</v>
      </c>
      <c r="I49" s="371"/>
      <c r="J49" s="521">
        <v>-31.1</v>
      </c>
      <c r="K49" s="447">
        <v>121.5</v>
      </c>
    </row>
    <row r="50" spans="7:13">
      <c r="G50" s="404" t="s">
        <v>678</v>
      </c>
      <c r="H50" s="372">
        <v>124</v>
      </c>
      <c r="I50" s="372"/>
      <c r="J50" s="522">
        <v>-28.8</v>
      </c>
      <c r="K50" s="448">
        <v>120</v>
      </c>
    </row>
    <row r="51" spans="7:13">
      <c r="G51" s="411" t="s">
        <v>679</v>
      </c>
      <c r="H51" s="371">
        <v>19610</v>
      </c>
      <c r="I51" s="371"/>
      <c r="J51" s="521">
        <v>-31.6</v>
      </c>
      <c r="K51" s="447">
        <v>119.6</v>
      </c>
    </row>
    <row r="52" spans="7:13">
      <c r="G52" s="404" t="s">
        <v>680</v>
      </c>
      <c r="H52" s="372"/>
      <c r="I52" s="372">
        <v>25</v>
      </c>
      <c r="J52" s="522">
        <v>-31.2</v>
      </c>
      <c r="K52" s="448">
        <v>115.8</v>
      </c>
    </row>
    <row r="53" spans="7:13">
      <c r="G53" s="411" t="s">
        <v>681</v>
      </c>
      <c r="H53" s="371">
        <v>954</v>
      </c>
      <c r="I53" s="371">
        <v>56</v>
      </c>
      <c r="J53" s="521">
        <v>-28</v>
      </c>
      <c r="K53" s="447">
        <v>114.2</v>
      </c>
    </row>
    <row r="54" spans="7:13">
      <c r="G54" s="404" t="s">
        <v>682</v>
      </c>
      <c r="H54" s="372"/>
      <c r="I54" s="372">
        <v>96</v>
      </c>
      <c r="J54" s="522">
        <v>-32.1</v>
      </c>
      <c r="K54" s="448">
        <v>115.8</v>
      </c>
    </row>
    <row r="55" spans="7:13">
      <c r="G55" s="1068" t="s">
        <v>403</v>
      </c>
      <c r="H55" s="1069">
        <v>40932</v>
      </c>
      <c r="I55" s="1069"/>
      <c r="J55" s="1070">
        <v>-23.1</v>
      </c>
      <c r="K55" s="1071">
        <v>119.1</v>
      </c>
    </row>
    <row r="56" spans="7:13" ht="27.9" customHeight="1">
      <c r="G56" s="118" t="s">
        <v>1137</v>
      </c>
      <c r="H56" s="398"/>
      <c r="I56" s="398"/>
      <c r="J56" s="398"/>
      <c r="K56" s="398"/>
      <c r="L56" s="398"/>
    </row>
    <row r="57" spans="7:13" ht="20.25" customHeight="1">
      <c r="G57" s="67"/>
      <c r="H57" s="128" t="s">
        <v>683</v>
      </c>
      <c r="I57" s="128" t="s">
        <v>684</v>
      </c>
      <c r="J57" s="128" t="s">
        <v>685</v>
      </c>
      <c r="K57" s="398"/>
      <c r="L57" s="398"/>
    </row>
    <row r="58" spans="7:13">
      <c r="G58" t="s">
        <v>686</v>
      </c>
      <c r="H58" s="371">
        <f>H36+H37+H40+H41+H42+H43+H44+H48+H50+H51+H55</f>
        <v>256938</v>
      </c>
      <c r="I58" s="371">
        <f>I36+I37+I40+I41+I42+I43+I44+I48+I50+I51+I55</f>
        <v>11</v>
      </c>
      <c r="J58" s="371">
        <f>H58+I58</f>
        <v>256949</v>
      </c>
      <c r="K58" s="398"/>
      <c r="L58" s="398"/>
    </row>
    <row r="59" spans="7:13">
      <c r="G59" s="381" t="s">
        <v>687</v>
      </c>
      <c r="H59" s="382">
        <f>H49</f>
        <v>65916</v>
      </c>
      <c r="I59" s="382">
        <f>I49</f>
        <v>0</v>
      </c>
      <c r="J59" s="382">
        <f>SUM(H59:I59)</f>
        <v>65916</v>
      </c>
      <c r="K59" s="398"/>
      <c r="L59" s="398"/>
    </row>
    <row r="60" spans="7:13">
      <c r="G60" s="1072" t="s">
        <v>77</v>
      </c>
      <c r="H60" s="1073">
        <f>H47+H52</f>
        <v>10925</v>
      </c>
      <c r="I60" s="1073">
        <f>I47+I52</f>
        <v>25</v>
      </c>
      <c r="J60" s="1073">
        <f>SUM(H60:I60)</f>
        <v>10950</v>
      </c>
      <c r="K60" s="398"/>
      <c r="L60" s="398"/>
    </row>
    <row r="61" spans="7:13" ht="9.9" customHeight="1">
      <c r="G61" s="398"/>
      <c r="H61" s="398"/>
      <c r="I61" s="398"/>
      <c r="J61" s="398"/>
      <c r="K61" s="398"/>
      <c r="L61" s="398"/>
    </row>
    <row r="62" spans="7:13" ht="20.25" customHeight="1">
      <c r="G62" s="730" t="s">
        <v>688</v>
      </c>
      <c r="H62" s="398"/>
      <c r="I62" s="398"/>
      <c r="J62" s="398"/>
      <c r="K62" s="398"/>
      <c r="L62" s="398"/>
    </row>
    <row r="63" spans="7:13" ht="16">
      <c r="G63" s="62" t="s">
        <v>1138</v>
      </c>
      <c r="J63" s="24"/>
      <c r="K63" s="24"/>
      <c r="L63" s="24"/>
    </row>
    <row r="64" spans="7:13">
      <c r="G64" s="67"/>
      <c r="H64" s="128" t="s">
        <v>278</v>
      </c>
      <c r="I64" s="128" t="s">
        <v>279</v>
      </c>
      <c r="J64" s="128" t="s">
        <v>280</v>
      </c>
      <c r="K64" s="128" t="s">
        <v>242</v>
      </c>
      <c r="L64" s="128" t="s">
        <v>243</v>
      </c>
      <c r="M64" s="128" t="s">
        <v>211</v>
      </c>
    </row>
    <row r="65" spans="7:21">
      <c r="G65" s="33" t="s">
        <v>689</v>
      </c>
      <c r="H65" s="23">
        <v>53636</v>
      </c>
      <c r="I65" s="23">
        <v>79529</v>
      </c>
      <c r="J65" s="23">
        <v>61593</v>
      </c>
      <c r="K65" s="23">
        <v>94237</v>
      </c>
      <c r="L65" s="23">
        <v>131565</v>
      </c>
      <c r="M65" s="23">
        <v>136877</v>
      </c>
      <c r="O65" s="489"/>
      <c r="P65" s="489"/>
    </row>
    <row r="66" spans="7:21">
      <c r="G66" s="1074" t="s">
        <v>690</v>
      </c>
      <c r="H66" s="1075">
        <v>3.4394947529782582</v>
      </c>
      <c r="I66" s="1075">
        <v>2.7404984925850004</v>
      </c>
      <c r="J66" s="1075">
        <v>3.21</v>
      </c>
      <c r="K66" s="1075">
        <v>2.39</v>
      </c>
      <c r="L66" s="1075">
        <v>2.27</v>
      </c>
      <c r="M66" s="1075">
        <v>2.5</v>
      </c>
    </row>
    <row r="67" spans="7:21">
      <c r="G67" s="51"/>
      <c r="H67" s="379"/>
      <c r="I67" s="379"/>
      <c r="J67" s="379"/>
      <c r="K67" s="379"/>
      <c r="L67" s="379"/>
    </row>
    <row r="68" spans="7:21" customFormat="1">
      <c r="G68" s="80"/>
      <c r="H68" s="80"/>
      <c r="I68" s="80"/>
      <c r="J68" s="80"/>
      <c r="K68" s="80"/>
      <c r="L68" s="80"/>
      <c r="M68" s="80"/>
      <c r="N68" s="80"/>
      <c r="O68" s="80"/>
      <c r="P68" s="80"/>
      <c r="Q68" s="80"/>
      <c r="R68" s="80"/>
      <c r="S68" s="80"/>
      <c r="T68" s="80"/>
      <c r="U68" s="80"/>
    </row>
    <row r="69" spans="7:21" customFormat="1" ht="20">
      <c r="G69" s="257" t="s">
        <v>914</v>
      </c>
      <c r="H69" s="80"/>
      <c r="I69" s="80"/>
      <c r="J69" s="80"/>
      <c r="K69" s="80"/>
      <c r="L69" s="80"/>
      <c r="M69" s="80"/>
      <c r="N69" s="80"/>
      <c r="O69" s="80"/>
      <c r="P69" s="80"/>
      <c r="Q69" s="80"/>
      <c r="R69" s="80"/>
      <c r="S69" s="80"/>
      <c r="T69" s="80"/>
      <c r="U69" s="80"/>
    </row>
    <row r="70" spans="7:21" customFormat="1" ht="14.5" thickBot="1">
      <c r="G70" s="258"/>
      <c r="H70" s="258"/>
      <c r="I70" s="258"/>
      <c r="J70" s="258"/>
      <c r="K70" s="258"/>
      <c r="L70" s="258"/>
      <c r="M70" s="258"/>
      <c r="N70" s="258"/>
      <c r="O70" s="258"/>
      <c r="P70" s="258"/>
      <c r="Q70" s="258"/>
      <c r="R70" s="258"/>
      <c r="S70" s="258"/>
      <c r="T70" s="258"/>
      <c r="U70" s="258"/>
    </row>
    <row r="71" spans="7:21" customFormat="1" ht="9.65" customHeight="1" thickTop="1">
      <c r="G71" s="538"/>
      <c r="H71" s="538"/>
      <c r="I71" s="538"/>
      <c r="J71" s="538"/>
      <c r="K71" s="538"/>
      <c r="L71" s="538"/>
      <c r="M71" s="538"/>
      <c r="N71" s="538"/>
      <c r="O71" s="538"/>
      <c r="P71" s="538"/>
      <c r="Q71" s="538"/>
    </row>
    <row r="72" spans="7:21" customFormat="1" ht="75.650000000000006" customHeight="1">
      <c r="G72" s="1429" t="s">
        <v>1086</v>
      </c>
      <c r="H72" s="1429"/>
      <c r="I72" s="1429"/>
      <c r="J72" s="1429"/>
      <c r="K72" s="1429"/>
      <c r="L72" s="1429"/>
      <c r="M72" s="1429"/>
      <c r="N72" s="1429"/>
      <c r="O72" s="1429"/>
      <c r="P72" s="1429"/>
      <c r="Q72" s="1429"/>
    </row>
    <row r="73" spans="7:21" customFormat="1">
      <c r="G73" s="538"/>
      <c r="H73" s="538"/>
      <c r="I73" s="538"/>
      <c r="J73" s="538"/>
      <c r="K73" s="538"/>
      <c r="L73" s="538"/>
      <c r="M73" s="538"/>
      <c r="N73" s="538"/>
      <c r="O73" s="538"/>
      <c r="P73" s="538"/>
      <c r="Q73" s="538"/>
    </row>
    <row r="74" spans="7:21">
      <c r="G74" s="299" t="s">
        <v>1139</v>
      </c>
      <c r="H74" s="289"/>
      <c r="I74" s="289"/>
      <c r="J74" s="289"/>
      <c r="K74" s="289"/>
      <c r="L74" s="289"/>
      <c r="N74" s="289"/>
      <c r="O74" s="288"/>
      <c r="P74" s="289"/>
      <c r="Q74" s="288"/>
      <c r="R74" s="288"/>
      <c r="S74" s="288"/>
      <c r="T74" s="288"/>
    </row>
    <row r="75" spans="7:21" ht="31">
      <c r="G75" s="297"/>
      <c r="H75" s="306" t="s">
        <v>691</v>
      </c>
      <c r="I75" s="306" t="s">
        <v>1501</v>
      </c>
      <c r="J75" s="306" t="s">
        <v>692</v>
      </c>
      <c r="K75" s="306" t="s">
        <v>693</v>
      </c>
      <c r="L75" s="306"/>
      <c r="M75" s="306"/>
      <c r="N75" s="306"/>
      <c r="O75" s="306"/>
      <c r="P75" s="306"/>
      <c r="Q75" s="306"/>
      <c r="R75" s="294"/>
      <c r="S75" s="294"/>
      <c r="T75" s="294"/>
    </row>
    <row r="76" spans="7:21">
      <c r="G76" s="129" t="s">
        <v>805</v>
      </c>
      <c r="H76" s="285">
        <v>4</v>
      </c>
      <c r="I76" s="285"/>
      <c r="J76" s="285">
        <v>1</v>
      </c>
      <c r="K76" s="680" t="s">
        <v>694</v>
      </c>
      <c r="L76" s="285"/>
      <c r="M76" s="285"/>
      <c r="N76" s="285"/>
      <c r="O76" s="285"/>
      <c r="P76" s="285"/>
      <c r="Q76" s="285"/>
      <c r="R76" s="288"/>
      <c r="S76" s="288"/>
      <c r="T76" s="288"/>
    </row>
    <row r="77" spans="7:21">
      <c r="G77" s="130" t="s">
        <v>695</v>
      </c>
      <c r="H77" s="289">
        <v>1</v>
      </c>
      <c r="I77" s="289">
        <v>14950</v>
      </c>
      <c r="J77" s="289">
        <v>1</v>
      </c>
      <c r="K77" s="681" t="s">
        <v>696</v>
      </c>
      <c r="L77" s="289"/>
      <c r="M77" s="289"/>
      <c r="N77" s="289"/>
      <c r="O77" s="289"/>
      <c r="P77" s="289"/>
      <c r="Q77" s="289"/>
      <c r="R77" s="288"/>
      <c r="S77" s="288"/>
      <c r="T77" s="288"/>
    </row>
    <row r="78" spans="7:21">
      <c r="G78" s="1058" t="s">
        <v>806</v>
      </c>
      <c r="H78" s="1076">
        <v>3</v>
      </c>
      <c r="I78" s="1076">
        <v>2950</v>
      </c>
      <c r="J78" s="1076" t="s">
        <v>697</v>
      </c>
      <c r="K78" s="1074" t="s">
        <v>807</v>
      </c>
      <c r="L78" s="1076"/>
      <c r="M78" s="1076"/>
      <c r="N78" s="1076"/>
      <c r="O78" s="1076"/>
      <c r="P78" s="1076"/>
      <c r="Q78" s="1076"/>
      <c r="R78" s="291"/>
      <c r="S78" s="291"/>
      <c r="T78" s="291"/>
    </row>
    <row r="79" spans="7:21">
      <c r="G79" s="130"/>
      <c r="H79" s="289"/>
      <c r="I79" s="289"/>
      <c r="J79" s="289"/>
      <c r="K79" s="289"/>
      <c r="L79" s="289"/>
      <c r="N79" s="289"/>
      <c r="O79" s="288"/>
      <c r="P79" s="289"/>
      <c r="Q79" s="288"/>
      <c r="R79" s="288"/>
      <c r="S79" s="288"/>
      <c r="T79" s="288"/>
    </row>
    <row r="80" spans="7:21">
      <c r="G80" s="299" t="s">
        <v>1140</v>
      </c>
      <c r="H80" s="289"/>
      <c r="I80" s="289"/>
      <c r="J80" s="289"/>
      <c r="K80" s="289"/>
      <c r="L80" s="289"/>
      <c r="N80" s="289"/>
      <c r="O80" s="288"/>
      <c r="P80" s="289"/>
      <c r="Q80" s="288"/>
      <c r="R80" s="288"/>
      <c r="S80" s="288"/>
      <c r="T80" s="288"/>
    </row>
    <row r="81" spans="7:21">
      <c r="G81" s="298" t="s">
        <v>988</v>
      </c>
      <c r="H81" s="290"/>
      <c r="I81" s="290"/>
      <c r="J81" s="290"/>
      <c r="K81" s="290"/>
      <c r="L81" s="293"/>
      <c r="N81" s="293"/>
      <c r="O81" s="295"/>
      <c r="P81" s="292"/>
      <c r="Q81" s="295"/>
      <c r="R81" s="295"/>
      <c r="S81" s="295"/>
      <c r="T81" s="295"/>
    </row>
    <row r="82" spans="7:21" ht="70.400000000000006" customHeight="1">
      <c r="G82" s="328" t="s">
        <v>698</v>
      </c>
      <c r="H82" s="328"/>
      <c r="I82" s="1414" t="s">
        <v>982</v>
      </c>
      <c r="J82" s="1414"/>
      <c r="K82" s="1401" t="s">
        <v>989</v>
      </c>
      <c r="L82" s="1401"/>
      <c r="M82" s="1414" t="s">
        <v>981</v>
      </c>
      <c r="N82" s="1414"/>
      <c r="O82" s="1401" t="s">
        <v>1164</v>
      </c>
      <c r="P82" s="1401"/>
      <c r="Q82" s="834" t="s">
        <v>1163</v>
      </c>
      <c r="R82" s="834" t="s">
        <v>1162</v>
      </c>
      <c r="S82" s="1407" t="s">
        <v>699</v>
      </c>
      <c r="T82" s="1407"/>
      <c r="U82" s="1407"/>
    </row>
    <row r="83" spans="7:21" ht="88.4" customHeight="1">
      <c r="G83" s="1413" t="s">
        <v>703</v>
      </c>
      <c r="H83" s="1413"/>
      <c r="I83" s="1415" t="s">
        <v>993</v>
      </c>
      <c r="J83" s="1415"/>
      <c r="K83" s="1418" t="s">
        <v>991</v>
      </c>
      <c r="L83" s="1418"/>
      <c r="M83" s="1416">
        <v>7.4</v>
      </c>
      <c r="N83" s="1416"/>
      <c r="O83" s="1400">
        <v>5590378</v>
      </c>
      <c r="P83" s="1400"/>
      <c r="Q83" s="831">
        <v>2211720</v>
      </c>
      <c r="R83" s="117" t="s">
        <v>996</v>
      </c>
      <c r="S83" s="1403" t="s">
        <v>1004</v>
      </c>
      <c r="T83" s="1403"/>
      <c r="U83" s="1403"/>
    </row>
    <row r="84" spans="7:21" ht="70.400000000000006" customHeight="1">
      <c r="G84" s="1411" t="s">
        <v>704</v>
      </c>
      <c r="H84" s="1411"/>
      <c r="I84" s="1412" t="s">
        <v>993</v>
      </c>
      <c r="J84" s="1412"/>
      <c r="K84" s="1417" t="s">
        <v>990</v>
      </c>
      <c r="L84" s="1417"/>
      <c r="M84" s="1412">
        <v>32.79</v>
      </c>
      <c r="N84" s="1412"/>
      <c r="O84" s="1410">
        <v>24775059</v>
      </c>
      <c r="P84" s="1410"/>
      <c r="Q84" s="832">
        <v>0</v>
      </c>
      <c r="R84" s="116" t="s">
        <v>997</v>
      </c>
      <c r="S84" s="1406" t="s">
        <v>1003</v>
      </c>
      <c r="T84" s="1406"/>
      <c r="U84" s="1406"/>
    </row>
    <row r="85" spans="7:21" ht="97.4" customHeight="1">
      <c r="G85" s="1413" t="s">
        <v>700</v>
      </c>
      <c r="H85" s="1413"/>
      <c r="I85" s="1415" t="s">
        <v>701</v>
      </c>
      <c r="J85" s="1415"/>
      <c r="K85" s="1418" t="s">
        <v>991</v>
      </c>
      <c r="L85" s="1418"/>
      <c r="M85" s="1422">
        <v>4.8099999999999996</v>
      </c>
      <c r="N85" s="1422"/>
      <c r="O85" s="1409">
        <v>3637463</v>
      </c>
      <c r="P85" s="1409"/>
      <c r="Q85" s="833">
        <v>0</v>
      </c>
      <c r="R85" s="117" t="s">
        <v>997</v>
      </c>
      <c r="S85" s="1405" t="s">
        <v>995</v>
      </c>
      <c r="T85" s="1405"/>
      <c r="U85" s="1405"/>
    </row>
    <row r="86" spans="7:21" ht="124.65" customHeight="1">
      <c r="G86" s="1411" t="s">
        <v>702</v>
      </c>
      <c r="H86" s="1411"/>
      <c r="I86" s="1412" t="s">
        <v>701</v>
      </c>
      <c r="J86" s="1412"/>
      <c r="K86" s="1428" t="s">
        <v>991</v>
      </c>
      <c r="L86" s="1428"/>
      <c r="M86" s="1426">
        <v>0.87</v>
      </c>
      <c r="N86" s="1426"/>
      <c r="O86" s="1410">
        <v>658542</v>
      </c>
      <c r="P86" s="1410"/>
      <c r="Q86" s="832">
        <v>613822</v>
      </c>
      <c r="R86" s="830" t="s">
        <v>243</v>
      </c>
      <c r="S86" s="1404" t="s">
        <v>986</v>
      </c>
      <c r="T86" s="1404"/>
      <c r="U86" s="1404"/>
    </row>
    <row r="87" spans="7:21" ht="95.4" customHeight="1">
      <c r="G87" s="1423" t="s">
        <v>980</v>
      </c>
      <c r="H87" s="1423"/>
      <c r="I87" s="1424" t="s">
        <v>992</v>
      </c>
      <c r="J87" s="1424"/>
      <c r="K87" s="1418" t="s">
        <v>991</v>
      </c>
      <c r="L87" s="1418"/>
      <c r="M87" s="1425">
        <v>2.39</v>
      </c>
      <c r="N87" s="1425"/>
      <c r="O87" s="1409">
        <v>1805565</v>
      </c>
      <c r="P87" s="1409"/>
      <c r="Q87" s="833">
        <v>1805565</v>
      </c>
      <c r="R87" s="770" t="s">
        <v>243</v>
      </c>
      <c r="S87" s="1403" t="s">
        <v>983</v>
      </c>
      <c r="T87" s="1403"/>
      <c r="U87" s="1403"/>
    </row>
    <row r="88" spans="7:21" ht="49.65" customHeight="1">
      <c r="G88" s="1420" t="s">
        <v>979</v>
      </c>
      <c r="H88" s="1420"/>
      <c r="I88" s="1421" t="s">
        <v>705</v>
      </c>
      <c r="J88" s="1421"/>
      <c r="K88" s="1427" t="s">
        <v>990</v>
      </c>
      <c r="L88" s="1427"/>
      <c r="M88" s="1419">
        <v>0.64</v>
      </c>
      <c r="N88" s="1419"/>
      <c r="O88" s="1408">
        <v>485722</v>
      </c>
      <c r="P88" s="1408"/>
      <c r="Q88" s="1077">
        <v>485722</v>
      </c>
      <c r="R88" s="1078" t="s">
        <v>243</v>
      </c>
      <c r="S88" s="1402" t="s">
        <v>984</v>
      </c>
      <c r="T88" s="1402"/>
      <c r="U88" s="1402"/>
    </row>
    <row r="89" spans="7:21">
      <c r="N89" s="489"/>
      <c r="P89" s="835"/>
      <c r="Q89" s="836"/>
    </row>
    <row r="90" spans="7:21">
      <c r="G90" s="14" t="s">
        <v>1299</v>
      </c>
    </row>
    <row r="91" spans="7:21">
      <c r="G91" s="769" t="s">
        <v>1300</v>
      </c>
    </row>
  </sheetData>
  <sheetProtection algorithmName="SHA-512" hashValue="Z5EMHAeABTsBhJeRpUrRH56pK6+NvxFRVacD78g7mrh48UO3bAGLrXKnf6zumjegnylo1+b90z/0AUgoNJIVhA==" saltValue="NGCtkisxWRgdV0lD0aC/jQ==" spinCount="100000" sheet="1" objects="1" scenarios="1"/>
  <mergeCells count="51">
    <mergeCell ref="G72:Q72"/>
    <mergeCell ref="O17:P17"/>
    <mergeCell ref="O18:P18"/>
    <mergeCell ref="O19:P19"/>
    <mergeCell ref="O16:P16"/>
    <mergeCell ref="M16:N16"/>
    <mergeCell ref="M17:N17"/>
    <mergeCell ref="M18:N18"/>
    <mergeCell ref="G20:L20"/>
    <mergeCell ref="G22:L22"/>
    <mergeCell ref="M88:N88"/>
    <mergeCell ref="G88:H88"/>
    <mergeCell ref="I88:J88"/>
    <mergeCell ref="G85:H85"/>
    <mergeCell ref="I85:J85"/>
    <mergeCell ref="M85:N85"/>
    <mergeCell ref="G86:H86"/>
    <mergeCell ref="G87:H87"/>
    <mergeCell ref="I86:J86"/>
    <mergeCell ref="I87:J87"/>
    <mergeCell ref="M87:N87"/>
    <mergeCell ref="M86:N86"/>
    <mergeCell ref="K88:L88"/>
    <mergeCell ref="K87:L87"/>
    <mergeCell ref="K86:L86"/>
    <mergeCell ref="K85:L85"/>
    <mergeCell ref="G84:H84"/>
    <mergeCell ref="I84:J84"/>
    <mergeCell ref="M84:N84"/>
    <mergeCell ref="G83:H83"/>
    <mergeCell ref="I82:J82"/>
    <mergeCell ref="M82:N82"/>
    <mergeCell ref="I83:J83"/>
    <mergeCell ref="M83:N83"/>
    <mergeCell ref="K84:L84"/>
    <mergeCell ref="K82:L82"/>
    <mergeCell ref="K83:L83"/>
    <mergeCell ref="O83:P83"/>
    <mergeCell ref="O82:P82"/>
    <mergeCell ref="S88:U88"/>
    <mergeCell ref="S87:U87"/>
    <mergeCell ref="S86:U86"/>
    <mergeCell ref="S85:U85"/>
    <mergeCell ref="S84:U84"/>
    <mergeCell ref="S83:U83"/>
    <mergeCell ref="S82:U82"/>
    <mergeCell ref="O88:P88"/>
    <mergeCell ref="O87:P87"/>
    <mergeCell ref="O86:P86"/>
    <mergeCell ref="O85:P85"/>
    <mergeCell ref="O84:P84"/>
  </mergeCells>
  <phoneticPr fontId="37" type="noConversion"/>
  <pageMargins left="0.70866141732283472" right="0.70866141732283472" top="0.74803149606299213" bottom="0.74803149606299213" header="0.31496062992125984" footer="0.31496062992125984"/>
  <pageSetup scale="24" orientation="portrait" horizontalDpi="1200" verticalDpi="1200" r:id="rId1"/>
  <ignoredErrors>
    <ignoredError sqref="H19:L19" formulaRange="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CEFF-A7C1-4CA7-91F5-FE69D051449E}">
  <sheetPr>
    <tabColor theme="9" tint="0.79998168889431442"/>
    <pageSetUpPr fitToPage="1"/>
  </sheetPr>
  <dimension ref="B5:U71"/>
  <sheetViews>
    <sheetView showGridLines="0" zoomScale="70" zoomScaleNormal="70" workbookViewId="0">
      <selection activeCell="D3" sqref="D3"/>
    </sheetView>
  </sheetViews>
  <sheetFormatPr defaultColWidth="8.58203125" defaultRowHeight="13.5" customHeight="1"/>
  <cols>
    <col min="1" max="1" width="3.58203125" style="3" customWidth="1"/>
    <col min="2" max="5" width="9" style="3" customWidth="1"/>
    <col min="6" max="6" width="4.08203125" style="3" customWidth="1"/>
    <col min="7" max="7" width="15.08203125" style="3" customWidth="1"/>
    <col min="8" max="8" width="30.08203125" style="3" customWidth="1"/>
    <col min="9" max="9" width="47.9140625" style="3" customWidth="1"/>
    <col min="10" max="11" width="29.58203125" style="3" customWidth="1"/>
    <col min="12" max="12" width="29.08203125" style="3" customWidth="1"/>
    <col min="13" max="13" width="25.9140625" style="3" customWidth="1"/>
    <col min="14" max="22" width="13.5" style="3" customWidth="1"/>
    <col min="23" max="23" width="12.58203125" style="3" customWidth="1"/>
    <col min="24" max="24" width="13.08203125" style="3" customWidth="1"/>
    <col min="25" max="25" width="11.5" style="3" customWidth="1"/>
    <col min="26" max="26" width="12.58203125" style="3" customWidth="1"/>
    <col min="27" max="16384" width="8.58203125" style="3"/>
  </cols>
  <sheetData>
    <row r="5" spans="2:17" customFormat="1" ht="14">
      <c r="B5" s="80"/>
      <c r="C5" s="80"/>
      <c r="D5" s="80"/>
      <c r="E5" s="80"/>
      <c r="G5" s="80"/>
      <c r="H5" s="80"/>
      <c r="I5" s="80"/>
      <c r="J5" s="80"/>
      <c r="K5" s="80"/>
      <c r="L5" s="80"/>
      <c r="M5" s="80"/>
      <c r="N5" s="3"/>
      <c r="O5" s="3"/>
      <c r="P5" s="3"/>
      <c r="Q5" s="3"/>
    </row>
    <row r="6" spans="2:17" customFormat="1" ht="20">
      <c r="B6" s="257" t="s">
        <v>4</v>
      </c>
      <c r="C6" s="80"/>
      <c r="D6" s="80"/>
      <c r="E6" s="80"/>
      <c r="G6" s="257" t="s">
        <v>706</v>
      </c>
      <c r="H6" s="80"/>
      <c r="I6" s="80"/>
      <c r="J6" s="80"/>
      <c r="K6" s="80"/>
      <c r="L6" s="80"/>
      <c r="M6" s="80"/>
      <c r="N6" s="3"/>
      <c r="O6" s="3"/>
      <c r="P6" s="3"/>
      <c r="Q6" s="3"/>
    </row>
    <row r="7" spans="2:17" customFormat="1" ht="14.5" thickBot="1">
      <c r="B7" s="258"/>
      <c r="C7" s="258"/>
      <c r="D7" s="258"/>
      <c r="E7" s="258"/>
      <c r="G7" s="258"/>
      <c r="H7" s="258"/>
      <c r="I7" s="258"/>
      <c r="J7" s="258"/>
      <c r="K7" s="258"/>
      <c r="L7" s="258"/>
      <c r="M7" s="258"/>
      <c r="N7" s="3"/>
      <c r="O7" s="3"/>
      <c r="P7" s="3"/>
      <c r="Q7" s="3"/>
    </row>
    <row r="8" spans="2:17" ht="13.5" customHeight="1" thickTop="1"/>
    <row r="9" spans="2:17" ht="13.5" customHeight="1">
      <c r="G9" s="1389" t="s">
        <v>987</v>
      </c>
      <c r="H9" s="1389"/>
      <c r="I9" s="1389"/>
      <c r="J9" s="1389"/>
      <c r="K9" s="1389"/>
      <c r="L9" s="1389"/>
      <c r="M9" s="1389"/>
    </row>
    <row r="10" spans="2:17" ht="13.5" customHeight="1">
      <c r="G10" s="1389"/>
      <c r="H10" s="1389"/>
      <c r="I10" s="1389"/>
      <c r="J10" s="1389"/>
      <c r="K10" s="1389"/>
      <c r="L10" s="1389"/>
      <c r="M10" s="1389"/>
    </row>
    <row r="12" spans="2:17" ht="13.5" customHeight="1">
      <c r="G12" s="118" t="s">
        <v>1141</v>
      </c>
    </row>
    <row r="13" spans="2:17" ht="13.5" customHeight="1">
      <c r="G13" s="142"/>
      <c r="H13" s="142"/>
      <c r="I13" s="143" t="s">
        <v>211</v>
      </c>
      <c r="K13" s="309"/>
      <c r="M13" s="1450"/>
      <c r="N13" s="1450"/>
      <c r="O13" s="1450"/>
      <c r="P13" s="488"/>
      <c r="Q13" s="308"/>
    </row>
    <row r="14" spans="2:17" ht="13.5" customHeight="1">
      <c r="G14" s="1447" t="s">
        <v>707</v>
      </c>
      <c r="H14" s="1447"/>
      <c r="I14" s="1064">
        <f>32+171</f>
        <v>203</v>
      </c>
      <c r="K14" s="45"/>
      <c r="M14" s="1344"/>
      <c r="N14" s="1344"/>
      <c r="O14" s="1344"/>
      <c r="Q14" s="330"/>
    </row>
    <row r="15" spans="2:17" ht="13.5" customHeight="1">
      <c r="G15" s="411"/>
      <c r="H15" s="330"/>
      <c r="I15" s="330"/>
      <c r="Q15" s="178"/>
    </row>
    <row r="16" spans="2:17" ht="13.5" customHeight="1">
      <c r="G16" s="118" t="s">
        <v>1142</v>
      </c>
      <c r="J16"/>
      <c r="K16"/>
      <c r="Q16" s="43"/>
    </row>
    <row r="17" spans="7:21" ht="13.5" customHeight="1">
      <c r="G17" s="1441"/>
      <c r="H17" s="1441"/>
      <c r="I17" s="143" t="s">
        <v>211</v>
      </c>
      <c r="J17"/>
      <c r="K17"/>
      <c r="M17" s="308"/>
      <c r="N17" s="308"/>
      <c r="O17" s="308"/>
      <c r="R17" s="308"/>
      <c r="S17" s="308"/>
      <c r="T17" s="308"/>
      <c r="U17" s="308"/>
    </row>
    <row r="18" spans="7:21" ht="14.15" customHeight="1">
      <c r="G18" s="1442" t="s">
        <v>708</v>
      </c>
      <c r="H18" s="1442"/>
      <c r="I18" s="738">
        <v>0</v>
      </c>
      <c r="J18"/>
      <c r="K18"/>
      <c r="M18" s="310"/>
      <c r="P18" s="310"/>
      <c r="R18" s="310"/>
      <c r="S18" s="310"/>
      <c r="T18" s="310"/>
      <c r="U18" s="310"/>
    </row>
    <row r="19" spans="7:21" ht="14.15" customHeight="1">
      <c r="G19" s="1445" t="s">
        <v>971</v>
      </c>
      <c r="H19" s="1445"/>
      <c r="I19" s="1079">
        <v>167</v>
      </c>
      <c r="J19"/>
      <c r="K19"/>
      <c r="M19" s="310"/>
      <c r="P19" s="310"/>
      <c r="R19" s="310"/>
      <c r="S19" s="310"/>
      <c r="T19" s="310"/>
      <c r="U19" s="310"/>
    </row>
    <row r="20" spans="7:21" ht="14.15" customHeight="1">
      <c r="G20" s="411"/>
      <c r="H20" s="411"/>
      <c r="I20" s="330"/>
      <c r="J20"/>
      <c r="K20"/>
      <c r="L20" s="310"/>
      <c r="M20" s="310"/>
      <c r="P20" s="310"/>
      <c r="R20" s="310"/>
      <c r="S20" s="310"/>
      <c r="T20" s="310"/>
      <c r="U20" s="310"/>
    </row>
    <row r="21" spans="7:21" ht="13.5" customHeight="1">
      <c r="G21" s="762" t="s">
        <v>1044</v>
      </c>
      <c r="H21" s="35"/>
      <c r="I21" s="12"/>
      <c r="J21" s="411"/>
      <c r="K21" s="411"/>
      <c r="L21" s="12"/>
      <c r="M21" s="45"/>
      <c r="N21" s="45"/>
      <c r="O21" s="191"/>
      <c r="P21" s="45"/>
      <c r="Q21" s="45"/>
      <c r="R21" s="191"/>
      <c r="S21" s="19"/>
      <c r="T21" s="19"/>
      <c r="U21" s="215"/>
    </row>
    <row r="22" spans="7:21" ht="13.5" customHeight="1">
      <c r="G22" s="299" t="s">
        <v>1143</v>
      </c>
      <c r="H22" s="35"/>
      <c r="I22" s="757"/>
      <c r="J22" s="520"/>
      <c r="K22" s="520"/>
      <c r="L22" s="757"/>
      <c r="M22" s="45"/>
      <c r="N22" s="45"/>
      <c r="O22" s="191"/>
      <c r="P22" s="45"/>
      <c r="Q22" s="45"/>
      <c r="R22" s="191"/>
      <c r="S22" s="19"/>
      <c r="T22" s="19"/>
      <c r="U22" s="215"/>
    </row>
    <row r="23" spans="7:21" ht="13.5" customHeight="1">
      <c r="G23" s="1441"/>
      <c r="H23" s="1441"/>
      <c r="I23" s="400"/>
      <c r="J23" s="143" t="s">
        <v>242</v>
      </c>
      <c r="K23" s="143" t="s">
        <v>243</v>
      </c>
      <c r="L23" s="143" t="s">
        <v>211</v>
      </c>
      <c r="M23" s="45"/>
      <c r="N23" s="45"/>
      <c r="O23" s="191"/>
      <c r="P23" s="45"/>
      <c r="Q23" s="45"/>
      <c r="R23" s="191"/>
      <c r="S23" s="19"/>
      <c r="T23" s="19"/>
      <c r="U23" s="215"/>
    </row>
    <row r="24" spans="7:21" ht="13.5" customHeight="1">
      <c r="G24" s="89" t="s">
        <v>1083</v>
      </c>
      <c r="H24" s="89"/>
      <c r="I24" s="89"/>
      <c r="J24" s="737">
        <v>0</v>
      </c>
      <c r="K24" s="737">
        <v>0</v>
      </c>
      <c r="L24" s="737">
        <v>0</v>
      </c>
      <c r="M24" s="45"/>
      <c r="N24" s="45"/>
      <c r="O24" s="191"/>
      <c r="P24" s="45"/>
      <c r="Q24" s="45"/>
      <c r="R24" s="191"/>
      <c r="S24" s="19"/>
      <c r="T24" s="19"/>
      <c r="U24" s="215"/>
    </row>
    <row r="25" spans="7:21" ht="13.5" customHeight="1">
      <c r="G25" s="411"/>
      <c r="H25" s="411"/>
      <c r="I25" s="12"/>
      <c r="J25" s="411"/>
      <c r="K25" s="411"/>
      <c r="L25" s="12"/>
      <c r="M25" s="45"/>
      <c r="N25" s="45"/>
      <c r="O25" s="191"/>
      <c r="P25" s="45"/>
      <c r="Q25" s="45"/>
      <c r="R25" s="191"/>
      <c r="S25" s="19"/>
      <c r="T25" s="19"/>
      <c r="U25" s="215"/>
    </row>
    <row r="26" spans="7:21" customFormat="1" ht="14">
      <c r="G26" s="80"/>
      <c r="H26" s="80"/>
      <c r="I26" s="80"/>
      <c r="J26" s="80"/>
      <c r="K26" s="80"/>
      <c r="L26" s="80"/>
      <c r="M26" s="3"/>
      <c r="N26" s="3"/>
      <c r="O26" s="3"/>
      <c r="P26" s="3"/>
      <c r="Q26" s="3"/>
    </row>
    <row r="27" spans="7:21" customFormat="1" ht="20">
      <c r="G27" s="257" t="s">
        <v>709</v>
      </c>
      <c r="H27" s="80"/>
      <c r="I27" s="80"/>
      <c r="J27" s="80"/>
      <c r="K27" s="80"/>
      <c r="L27" s="80"/>
      <c r="M27" s="3"/>
      <c r="N27" s="3"/>
      <c r="O27" s="3"/>
      <c r="P27" s="3"/>
      <c r="Q27" s="3"/>
    </row>
    <row r="28" spans="7:21" customFormat="1" ht="14.5" thickBot="1">
      <c r="G28" s="258"/>
      <c r="H28" s="258"/>
      <c r="I28" s="258"/>
      <c r="J28" s="258"/>
      <c r="K28" s="258"/>
      <c r="L28" s="258"/>
      <c r="M28" s="3"/>
      <c r="N28" s="3"/>
      <c r="O28" s="3"/>
      <c r="P28" s="3"/>
      <c r="Q28" s="3"/>
    </row>
    <row r="29" spans="7:21" ht="13.5" customHeight="1" thickTop="1">
      <c r="G29" s="118"/>
      <c r="H29" s="41"/>
      <c r="K29" s="41"/>
      <c r="L29" s="115"/>
      <c r="M29" s="41"/>
      <c r="N29" s="41"/>
      <c r="O29" s="115"/>
      <c r="P29" s="41"/>
      <c r="Q29" s="41"/>
      <c r="R29" s="115"/>
      <c r="S29" s="5"/>
      <c r="T29" s="5"/>
      <c r="U29" s="311"/>
    </row>
    <row r="30" spans="7:21" ht="13.5" customHeight="1">
      <c r="G30" s="1389" t="s">
        <v>1301</v>
      </c>
      <c r="H30" s="1389"/>
      <c r="I30" s="1389"/>
      <c r="J30" s="1389"/>
      <c r="K30" s="1389"/>
      <c r="L30" s="1389"/>
      <c r="M30" s="41"/>
      <c r="N30" s="41"/>
      <c r="O30" s="115"/>
      <c r="P30" s="41"/>
      <c r="Q30" s="41"/>
      <c r="R30" s="115"/>
      <c r="S30" s="5"/>
      <c r="T30" s="5"/>
      <c r="U30" s="311"/>
    </row>
    <row r="31" spans="7:21" ht="13.5" customHeight="1">
      <c r="G31" s="1389"/>
      <c r="H31" s="1389"/>
      <c r="I31" s="1389"/>
      <c r="J31" s="1389"/>
      <c r="K31" s="1389"/>
      <c r="L31" s="1389"/>
      <c r="M31" s="41"/>
      <c r="N31" s="41"/>
      <c r="O31" s="115"/>
      <c r="P31" s="41"/>
      <c r="Q31" s="41"/>
      <c r="R31" s="115"/>
      <c r="S31" s="5"/>
      <c r="T31" s="5"/>
      <c r="U31" s="311"/>
    </row>
    <row r="32" spans="7:21" ht="13.5" customHeight="1">
      <c r="G32" s="1389"/>
      <c r="H32" s="1389"/>
      <c r="I32" s="1389"/>
      <c r="J32" s="1389"/>
      <c r="K32" s="1389"/>
      <c r="L32" s="1389"/>
      <c r="M32" s="41"/>
      <c r="N32" s="41"/>
      <c r="O32" s="115"/>
      <c r="P32" s="41"/>
      <c r="Q32" s="41"/>
      <c r="R32" s="115"/>
      <c r="S32" s="5"/>
      <c r="T32" s="5"/>
      <c r="U32" s="311"/>
    </row>
    <row r="33" spans="5:21" ht="13.5" customHeight="1">
      <c r="G33" s="1389"/>
      <c r="H33" s="1389"/>
      <c r="I33" s="1389"/>
      <c r="J33" s="1389"/>
      <c r="K33" s="1389"/>
      <c r="L33" s="1389"/>
      <c r="M33" s="41"/>
      <c r="N33" s="41"/>
      <c r="O33" s="115"/>
      <c r="P33" s="41"/>
      <c r="Q33" s="41"/>
      <c r="R33" s="115"/>
      <c r="S33" s="5"/>
      <c r="T33" s="5"/>
      <c r="U33" s="311"/>
    </row>
    <row r="34" spans="5:21" ht="93.65" customHeight="1">
      <c r="G34" s="1389"/>
      <c r="H34" s="1389"/>
      <c r="I34" s="1389"/>
      <c r="J34" s="1389"/>
      <c r="K34" s="1389"/>
      <c r="L34" s="1389"/>
      <c r="M34" s="41"/>
      <c r="N34" s="41"/>
      <c r="O34" s="115"/>
      <c r="P34" s="41"/>
      <c r="Q34" s="41"/>
      <c r="R34" s="115"/>
      <c r="S34" s="5"/>
      <c r="T34" s="5"/>
      <c r="U34" s="311"/>
    </row>
    <row r="35" spans="5:21" ht="13.5" customHeight="1">
      <c r="G35" s="118" t="s">
        <v>1144</v>
      </c>
      <c r="H35" s="41"/>
      <c r="I35" s="41"/>
      <c r="J35" s="41"/>
      <c r="K35" s="41"/>
      <c r="L35" s="115"/>
      <c r="M35" s="41"/>
      <c r="N35" s="41"/>
      <c r="O35" s="115"/>
      <c r="P35" s="41"/>
      <c r="Q35" s="41"/>
      <c r="R35" s="115"/>
      <c r="S35" s="5"/>
      <c r="T35" s="5"/>
      <c r="U35" s="311"/>
    </row>
    <row r="36" spans="5:21" ht="13.5" customHeight="1">
      <c r="E36"/>
      <c r="F36"/>
      <c r="G36" s="312" t="s">
        <v>710</v>
      </c>
      <c r="H36" s="312" t="s">
        <v>711</v>
      </c>
      <c r="I36" s="1436" t="s">
        <v>712</v>
      </c>
      <c r="J36" s="1436"/>
      <c r="K36" s="313" t="s">
        <v>713</v>
      </c>
      <c r="L36" s="410" t="s">
        <v>714</v>
      </c>
      <c r="M36" s="313" t="s">
        <v>977</v>
      </c>
    </row>
    <row r="37" spans="5:21" ht="22.5" customHeight="1">
      <c r="E37"/>
      <c r="F37"/>
      <c r="G37" s="1440" t="s">
        <v>715</v>
      </c>
      <c r="H37" s="1440"/>
      <c r="I37" s="1440"/>
      <c r="J37" s="1440"/>
      <c r="K37" s="1440"/>
      <c r="L37" s="1440"/>
      <c r="M37" s="751"/>
      <c r="N37" s="331"/>
      <c r="O37" s="331"/>
      <c r="P37" s="331"/>
    </row>
    <row r="38" spans="5:21" ht="48.65" customHeight="1">
      <c r="G38" s="1444">
        <v>1</v>
      </c>
      <c r="H38" s="1443" t="s">
        <v>716</v>
      </c>
      <c r="I38" s="1437" t="s">
        <v>717</v>
      </c>
      <c r="J38" s="1437"/>
      <c r="K38" s="322">
        <v>44652</v>
      </c>
      <c r="L38" s="321" t="s">
        <v>718</v>
      </c>
      <c r="M38" s="752" t="s">
        <v>1497</v>
      </c>
    </row>
    <row r="39" spans="5:21" ht="55.5" customHeight="1">
      <c r="G39" s="1444"/>
      <c r="H39" s="1443"/>
      <c r="I39" s="1434" t="s">
        <v>719</v>
      </c>
      <c r="J39" s="1434"/>
      <c r="K39" s="314">
        <v>44713</v>
      </c>
      <c r="L39" s="412" t="s">
        <v>720</v>
      </c>
      <c r="M39" s="732" t="s">
        <v>974</v>
      </c>
    </row>
    <row r="40" spans="5:21" ht="35.15" customHeight="1">
      <c r="G40" s="1448">
        <v>2</v>
      </c>
      <c r="H40" s="1439" t="s">
        <v>721</v>
      </c>
      <c r="I40" s="1435" t="s">
        <v>722</v>
      </c>
      <c r="J40" s="1435"/>
      <c r="K40" s="320">
        <v>44682</v>
      </c>
      <c r="L40" s="316" t="s">
        <v>723</v>
      </c>
      <c r="M40" s="318" t="s">
        <v>974</v>
      </c>
    </row>
    <row r="41" spans="5:21" ht="45" customHeight="1">
      <c r="G41" s="1448"/>
      <c r="H41" s="1439"/>
      <c r="I41" s="1438" t="s">
        <v>724</v>
      </c>
      <c r="J41" s="1438"/>
      <c r="K41" s="487" t="s">
        <v>725</v>
      </c>
      <c r="L41" s="326" t="s">
        <v>720</v>
      </c>
      <c r="M41" s="487" t="s">
        <v>974</v>
      </c>
    </row>
    <row r="42" spans="5:21" ht="52.5" customHeight="1">
      <c r="G42" s="1448"/>
      <c r="H42" s="1439"/>
      <c r="I42" s="1439" t="s">
        <v>726</v>
      </c>
      <c r="J42" s="1439"/>
      <c r="K42" s="317" t="s">
        <v>727</v>
      </c>
      <c r="L42" s="315" t="s">
        <v>728</v>
      </c>
      <c r="M42" s="731" t="s">
        <v>974</v>
      </c>
    </row>
    <row r="43" spans="5:21" ht="30.75" customHeight="1">
      <c r="G43" s="1444">
        <v>3</v>
      </c>
      <c r="H43" s="1443" t="s">
        <v>729</v>
      </c>
      <c r="I43" s="1437" t="s">
        <v>730</v>
      </c>
      <c r="J43" s="1437"/>
      <c r="K43" s="322">
        <v>44682</v>
      </c>
      <c r="L43" s="321" t="s">
        <v>723</v>
      </c>
      <c r="M43" s="752" t="s">
        <v>974</v>
      </c>
    </row>
    <row r="44" spans="5:21" ht="54" customHeight="1">
      <c r="G44" s="1444"/>
      <c r="H44" s="1443"/>
      <c r="I44" s="1446" t="s">
        <v>731</v>
      </c>
      <c r="J44" s="1446"/>
      <c r="K44" s="324">
        <v>44652</v>
      </c>
      <c r="L44" s="323" t="s">
        <v>718</v>
      </c>
      <c r="M44" s="753" t="s">
        <v>974</v>
      </c>
    </row>
    <row r="45" spans="5:21" ht="45.75" customHeight="1">
      <c r="G45" s="1444"/>
      <c r="H45" s="1443"/>
      <c r="I45" s="1446" t="s">
        <v>732</v>
      </c>
      <c r="J45" s="1446"/>
      <c r="K45" s="314">
        <v>44652</v>
      </c>
      <c r="L45" s="412" t="s">
        <v>720</v>
      </c>
      <c r="M45" s="732" t="s">
        <v>974</v>
      </c>
    </row>
    <row r="46" spans="5:21" ht="49.5" customHeight="1">
      <c r="G46" s="1448">
        <v>4</v>
      </c>
      <c r="H46" s="1439" t="s">
        <v>733</v>
      </c>
      <c r="I46" s="1438" t="s">
        <v>734</v>
      </c>
      <c r="J46" s="1438"/>
      <c r="K46" s="320">
        <v>44743</v>
      </c>
      <c r="L46" s="316" t="s">
        <v>735</v>
      </c>
      <c r="M46" s="318" t="s">
        <v>837</v>
      </c>
    </row>
    <row r="47" spans="5:21" ht="51.75" customHeight="1">
      <c r="G47" s="1448"/>
      <c r="H47" s="1439"/>
      <c r="I47" s="1439" t="s">
        <v>736</v>
      </c>
      <c r="J47" s="1439"/>
      <c r="K47" s="319">
        <v>44743</v>
      </c>
      <c r="L47" s="315" t="s">
        <v>735</v>
      </c>
      <c r="M47" s="731" t="s">
        <v>837</v>
      </c>
    </row>
    <row r="48" spans="5:21" ht="22.5" customHeight="1">
      <c r="G48" s="1449" t="s">
        <v>737</v>
      </c>
      <c r="H48" s="1449"/>
      <c r="I48" s="1449"/>
      <c r="J48" s="1449"/>
      <c r="K48" s="1449"/>
      <c r="L48" s="1449"/>
      <c r="M48" s="45"/>
    </row>
    <row r="49" spans="7:13" ht="74.400000000000006" customHeight="1">
      <c r="G49" s="1448">
        <v>5</v>
      </c>
      <c r="H49" s="1439" t="s">
        <v>738</v>
      </c>
      <c r="I49" s="1435" t="s">
        <v>739</v>
      </c>
      <c r="J49" s="1435"/>
      <c r="K49" s="320">
        <v>44682</v>
      </c>
      <c r="L49" s="316" t="s">
        <v>718</v>
      </c>
      <c r="M49" s="318" t="s">
        <v>974</v>
      </c>
    </row>
    <row r="50" spans="7:13" ht="32.25" customHeight="1">
      <c r="G50" s="1448"/>
      <c r="H50" s="1439"/>
      <c r="I50" s="1439" t="s">
        <v>740</v>
      </c>
      <c r="J50" s="1439"/>
      <c r="K50" s="319">
        <v>44713</v>
      </c>
      <c r="L50" s="406" t="s">
        <v>720</v>
      </c>
      <c r="M50" s="731" t="s">
        <v>974</v>
      </c>
    </row>
    <row r="51" spans="7:13" ht="56.4" customHeight="1">
      <c r="G51" s="1444">
        <v>6</v>
      </c>
      <c r="H51" s="1443" t="s">
        <v>741</v>
      </c>
      <c r="I51" s="1437" t="s">
        <v>742</v>
      </c>
      <c r="J51" s="1437"/>
      <c r="K51" s="322">
        <v>44682</v>
      </c>
      <c r="L51" s="407" t="s">
        <v>720</v>
      </c>
      <c r="M51" s="752" t="s">
        <v>974</v>
      </c>
    </row>
    <row r="52" spans="7:13" ht="81" customHeight="1">
      <c r="G52" s="1444"/>
      <c r="H52" s="1443"/>
      <c r="I52" s="1434" t="s">
        <v>743</v>
      </c>
      <c r="J52" s="1434"/>
      <c r="K52" s="314">
        <v>44682</v>
      </c>
      <c r="L52" s="408" t="s">
        <v>720</v>
      </c>
      <c r="M52" s="732" t="s">
        <v>974</v>
      </c>
    </row>
    <row r="53" spans="7:13" ht="57" customHeight="1">
      <c r="G53" s="1448">
        <v>7</v>
      </c>
      <c r="H53" s="1439" t="s">
        <v>744</v>
      </c>
      <c r="I53" s="1435" t="s">
        <v>745</v>
      </c>
      <c r="J53" s="1435"/>
      <c r="K53" s="320">
        <v>44713</v>
      </c>
      <c r="L53" s="316" t="s">
        <v>746</v>
      </c>
      <c r="M53" s="318" t="s">
        <v>974</v>
      </c>
    </row>
    <row r="54" spans="7:13" ht="47.25" customHeight="1">
      <c r="G54" s="1448"/>
      <c r="H54" s="1439"/>
      <c r="I54" s="1438" t="s">
        <v>747</v>
      </c>
      <c r="J54" s="1438"/>
      <c r="K54" s="325">
        <v>44743</v>
      </c>
      <c r="L54" s="326" t="s">
        <v>746</v>
      </c>
      <c r="M54" s="487" t="s">
        <v>837</v>
      </c>
    </row>
    <row r="55" spans="7:13" ht="61.5" customHeight="1">
      <c r="G55" s="1448"/>
      <c r="H55" s="1439"/>
      <c r="I55" s="1439" t="s">
        <v>748</v>
      </c>
      <c r="J55" s="1439"/>
      <c r="K55" s="319">
        <v>44743</v>
      </c>
      <c r="L55" s="315" t="s">
        <v>720</v>
      </c>
      <c r="M55" s="731" t="s">
        <v>837</v>
      </c>
    </row>
    <row r="56" spans="7:13" ht="22.5" customHeight="1">
      <c r="G56" s="1449" t="s">
        <v>749</v>
      </c>
      <c r="H56" s="1449"/>
      <c r="I56" s="1449"/>
      <c r="J56" s="1449"/>
      <c r="K56" s="1449"/>
      <c r="L56" s="1449"/>
      <c r="M56" s="45"/>
    </row>
    <row r="57" spans="7:13" ht="48.9" customHeight="1">
      <c r="G57" s="1448">
        <v>8</v>
      </c>
      <c r="H57" s="1439" t="s">
        <v>750</v>
      </c>
      <c r="I57" s="1435" t="s">
        <v>751</v>
      </c>
      <c r="J57" s="1435"/>
      <c r="K57" s="320">
        <v>44805</v>
      </c>
      <c r="L57" s="409" t="s">
        <v>735</v>
      </c>
      <c r="M57" s="318" t="s">
        <v>837</v>
      </c>
    </row>
    <row r="58" spans="7:13" ht="60.65" customHeight="1">
      <c r="G58" s="1448"/>
      <c r="H58" s="1439"/>
      <c r="I58" s="1439" t="s">
        <v>752</v>
      </c>
      <c r="J58" s="1439"/>
      <c r="K58" s="319">
        <v>44713</v>
      </c>
      <c r="L58" s="406" t="s">
        <v>735</v>
      </c>
      <c r="M58" s="731" t="s">
        <v>974</v>
      </c>
    </row>
    <row r="59" spans="7:13" ht="49.5" customHeight="1">
      <c r="G59" s="1444">
        <v>9</v>
      </c>
      <c r="H59" s="1443" t="s">
        <v>753</v>
      </c>
      <c r="I59" s="1437" t="s">
        <v>754</v>
      </c>
      <c r="J59" s="1437"/>
      <c r="K59" s="322">
        <v>44805</v>
      </c>
      <c r="L59" s="407" t="s">
        <v>755</v>
      </c>
      <c r="M59" s="752" t="s">
        <v>837</v>
      </c>
    </row>
    <row r="60" spans="7:13" ht="50.25" customHeight="1">
      <c r="G60" s="1444"/>
      <c r="H60" s="1443"/>
      <c r="I60" s="1434" t="s">
        <v>756</v>
      </c>
      <c r="J60" s="1434"/>
      <c r="K60" s="314">
        <v>44927</v>
      </c>
      <c r="L60" s="408" t="s">
        <v>755</v>
      </c>
      <c r="M60" s="732" t="s">
        <v>837</v>
      </c>
    </row>
    <row r="61" spans="7:13" ht="22.5" customHeight="1">
      <c r="G61" s="1440" t="s">
        <v>159</v>
      </c>
      <c r="H61" s="1440"/>
      <c r="I61" s="1440"/>
      <c r="J61" s="1440"/>
      <c r="K61" s="1440"/>
      <c r="L61" s="1440"/>
      <c r="M61" s="751"/>
    </row>
    <row r="62" spans="7:13" ht="36.75" customHeight="1">
      <c r="G62" s="1444">
        <v>10</v>
      </c>
      <c r="H62" s="1443" t="s">
        <v>757</v>
      </c>
      <c r="I62" s="1437" t="s">
        <v>758</v>
      </c>
      <c r="J62" s="1437"/>
      <c r="K62" s="322">
        <v>44682</v>
      </c>
      <c r="L62" s="321" t="s">
        <v>720</v>
      </c>
      <c r="M62" s="752" t="s">
        <v>975</v>
      </c>
    </row>
    <row r="63" spans="7:13" ht="21" customHeight="1">
      <c r="G63" s="1444"/>
      <c r="H63" s="1443"/>
      <c r="I63" s="1437" t="s">
        <v>759</v>
      </c>
      <c r="J63" s="1437"/>
      <c r="K63" s="324">
        <v>44682</v>
      </c>
      <c r="L63" s="323" t="s">
        <v>720</v>
      </c>
      <c r="M63" s="753" t="s">
        <v>974</v>
      </c>
    </row>
    <row r="64" spans="7:13" ht="35.25" customHeight="1">
      <c r="G64" s="1444"/>
      <c r="H64" s="1443"/>
      <c r="I64" s="1434" t="s">
        <v>760</v>
      </c>
      <c r="J64" s="1434"/>
      <c r="K64" s="314">
        <v>44682</v>
      </c>
      <c r="L64" s="412" t="s">
        <v>718</v>
      </c>
      <c r="M64" s="732" t="s">
        <v>976</v>
      </c>
    </row>
    <row r="65" spans="7:13" ht="37.5" customHeight="1">
      <c r="G65" s="1448">
        <v>11</v>
      </c>
      <c r="H65" s="1439" t="s">
        <v>761</v>
      </c>
      <c r="I65" s="1435" t="s">
        <v>762</v>
      </c>
      <c r="J65" s="1435"/>
      <c r="K65" s="320">
        <v>44682</v>
      </c>
      <c r="L65" s="316" t="s">
        <v>763</v>
      </c>
      <c r="M65" s="318" t="s">
        <v>974</v>
      </c>
    </row>
    <row r="66" spans="7:13" ht="35.25" customHeight="1">
      <c r="G66" s="1448"/>
      <c r="H66" s="1439"/>
      <c r="I66" s="1438" t="s">
        <v>764</v>
      </c>
      <c r="J66" s="1438"/>
      <c r="K66" s="325">
        <v>44682</v>
      </c>
      <c r="L66" s="326" t="s">
        <v>763</v>
      </c>
      <c r="M66" s="487" t="s">
        <v>974</v>
      </c>
    </row>
    <row r="67" spans="7:13" ht="46.5" customHeight="1">
      <c r="G67" s="1448"/>
      <c r="H67" s="1439"/>
      <c r="I67" s="1439" t="s">
        <v>765</v>
      </c>
      <c r="J67" s="1439"/>
      <c r="K67" s="319">
        <v>44682</v>
      </c>
      <c r="L67" s="315" t="s">
        <v>720</v>
      </c>
      <c r="M67" s="731" t="s">
        <v>974</v>
      </c>
    </row>
    <row r="68" spans="7:13" ht="57" customHeight="1">
      <c r="G68" s="1444">
        <v>12</v>
      </c>
      <c r="H68" s="1443" t="s">
        <v>766</v>
      </c>
      <c r="I68" s="1437" t="s">
        <v>767</v>
      </c>
      <c r="J68" s="1437"/>
      <c r="K68" s="327">
        <v>44834</v>
      </c>
      <c r="L68" s="321" t="s">
        <v>768</v>
      </c>
      <c r="M68" s="752" t="s">
        <v>837</v>
      </c>
    </row>
    <row r="69" spans="7:13" ht="49.5" customHeight="1">
      <c r="G69" s="1444"/>
      <c r="H69" s="1443"/>
      <c r="I69" s="1434" t="s">
        <v>769</v>
      </c>
      <c r="J69" s="1434"/>
      <c r="K69" s="314">
        <v>44805</v>
      </c>
      <c r="L69" s="412" t="s">
        <v>768</v>
      </c>
      <c r="M69" s="732" t="s">
        <v>837</v>
      </c>
    </row>
    <row r="70" spans="7:13" ht="45.75" customHeight="1">
      <c r="G70" s="318">
        <v>13</v>
      </c>
      <c r="H70" s="409" t="s">
        <v>770</v>
      </c>
      <c r="I70" s="1435" t="s">
        <v>771</v>
      </c>
      <c r="J70" s="1435"/>
      <c r="K70" s="320">
        <v>44835</v>
      </c>
      <c r="L70" s="316" t="s">
        <v>720</v>
      </c>
      <c r="M70" s="318" t="s">
        <v>975</v>
      </c>
    </row>
    <row r="71" spans="7:13" ht="14"/>
  </sheetData>
  <sheetProtection algorithmName="SHA-512" hashValue="mKCHwaTP8+1+rxQBwqcTf/34WnT+/UmznlukDy2Yb94RtjpafRoX1dy0cOW+tLGSiLyHCGjv7nzxChnYljiBOw==" saltValue="3Bne+YbJoSVSkuScNovAoQ==" spinCount="100000" sheet="1" objects="1" scenarios="1"/>
  <mergeCells count="68">
    <mergeCell ref="G48:L48"/>
    <mergeCell ref="I40:J40"/>
    <mergeCell ref="I41:J41"/>
    <mergeCell ref="I42:J42"/>
    <mergeCell ref="I43:J43"/>
    <mergeCell ref="I44:J44"/>
    <mergeCell ref="I46:J46"/>
    <mergeCell ref="M13:O13"/>
    <mergeCell ref="G59:G60"/>
    <mergeCell ref="H59:H60"/>
    <mergeCell ref="G62:G64"/>
    <mergeCell ref="H62:H64"/>
    <mergeCell ref="G51:G52"/>
    <mergeCell ref="H51:H52"/>
    <mergeCell ref="G57:G58"/>
    <mergeCell ref="G43:G45"/>
    <mergeCell ref="I51:J51"/>
    <mergeCell ref="I52:J52"/>
    <mergeCell ref="I53:J53"/>
    <mergeCell ref="I54:J54"/>
    <mergeCell ref="G30:L34"/>
    <mergeCell ref="G40:G42"/>
    <mergeCell ref="G46:G47"/>
    <mergeCell ref="G68:G69"/>
    <mergeCell ref="H68:H69"/>
    <mergeCell ref="H40:H42"/>
    <mergeCell ref="H46:H47"/>
    <mergeCell ref="H49:H50"/>
    <mergeCell ref="H53:H55"/>
    <mergeCell ref="H57:H58"/>
    <mergeCell ref="H65:H67"/>
    <mergeCell ref="G49:G50"/>
    <mergeCell ref="G56:L56"/>
    <mergeCell ref="I67:J67"/>
    <mergeCell ref="I68:J68"/>
    <mergeCell ref="G65:G67"/>
    <mergeCell ref="G53:G55"/>
    <mergeCell ref="I47:J47"/>
    <mergeCell ref="I49:J49"/>
    <mergeCell ref="M14:O14"/>
    <mergeCell ref="G17:H17"/>
    <mergeCell ref="G18:H18"/>
    <mergeCell ref="H43:H45"/>
    <mergeCell ref="G38:G39"/>
    <mergeCell ref="H38:H39"/>
    <mergeCell ref="G19:H19"/>
    <mergeCell ref="G37:L37"/>
    <mergeCell ref="I38:J38"/>
    <mergeCell ref="I39:J39"/>
    <mergeCell ref="I45:J45"/>
    <mergeCell ref="G23:H23"/>
    <mergeCell ref="G14:H14"/>
    <mergeCell ref="G9:M10"/>
    <mergeCell ref="I69:J69"/>
    <mergeCell ref="I70:J70"/>
    <mergeCell ref="I36:J36"/>
    <mergeCell ref="I62:J62"/>
    <mergeCell ref="I63:J63"/>
    <mergeCell ref="I64:J64"/>
    <mergeCell ref="I65:J65"/>
    <mergeCell ref="I66:J66"/>
    <mergeCell ref="I55:J55"/>
    <mergeCell ref="I57:J57"/>
    <mergeCell ref="I58:J58"/>
    <mergeCell ref="I59:J59"/>
    <mergeCell ref="I60:J60"/>
    <mergeCell ref="I50:J50"/>
    <mergeCell ref="G61:L61"/>
  </mergeCells>
  <pageMargins left="0.70866141732283472" right="0.70866141732283472" top="0.74803149606299213" bottom="0.74803149606299213" header="0.31496062992125984" footer="0.31496062992125984"/>
  <pageSetup scale="29"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B1391-1DA4-4651-8A33-AA86CDE9B12F}">
  <sheetPr codeName="Sheet17">
    <tabColor theme="9" tint="0.79998168889431442"/>
    <pageSetUpPr fitToPage="1"/>
  </sheetPr>
  <dimension ref="A5:Q67"/>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43.08203125" style="3" customWidth="1"/>
    <col min="8" max="8" width="42.58203125" style="3" customWidth="1"/>
    <col min="9" max="9" width="15.08203125" style="3" customWidth="1"/>
    <col min="10" max="10" width="14.5" style="3" customWidth="1"/>
    <col min="11" max="11" width="14.08203125" style="3" customWidth="1"/>
    <col min="12" max="14" width="15.5" style="3" customWidth="1"/>
    <col min="15" max="15" width="17.08203125" style="3" customWidth="1"/>
    <col min="16" max="16384" width="8.58203125" style="3"/>
  </cols>
  <sheetData>
    <row r="5" spans="1:17" customFormat="1">
      <c r="B5" s="80"/>
      <c r="C5" s="80"/>
      <c r="D5" s="80"/>
      <c r="E5" s="80"/>
      <c r="G5" s="80"/>
      <c r="H5" s="80"/>
      <c r="I5" s="80"/>
      <c r="J5" s="80"/>
      <c r="K5" s="80"/>
      <c r="L5" s="80"/>
      <c r="M5" s="80"/>
      <c r="N5" s="80"/>
      <c r="O5" s="80"/>
      <c r="P5" s="60"/>
      <c r="Q5" s="60"/>
    </row>
    <row r="6" spans="1:17" customFormat="1" ht="20">
      <c r="B6" s="257" t="s">
        <v>4</v>
      </c>
      <c r="C6" s="80"/>
      <c r="D6" s="80"/>
      <c r="E6" s="80"/>
      <c r="G6" s="257" t="s">
        <v>772</v>
      </c>
      <c r="H6" s="80"/>
      <c r="I6" s="80"/>
      <c r="J6" s="80"/>
      <c r="K6" s="80"/>
      <c r="L6" s="80"/>
      <c r="M6" s="80"/>
      <c r="N6" s="80"/>
      <c r="O6" s="80"/>
      <c r="P6" s="60"/>
      <c r="Q6" s="60"/>
    </row>
    <row r="7" spans="1:17" customFormat="1" ht="14.5" thickBot="1">
      <c r="B7" s="258"/>
      <c r="C7" s="258"/>
      <c r="D7" s="258"/>
      <c r="E7" s="258"/>
      <c r="G7" s="258"/>
      <c r="H7" s="258"/>
      <c r="I7" s="258"/>
      <c r="J7" s="258"/>
      <c r="K7" s="258"/>
      <c r="L7" s="258"/>
      <c r="M7" s="258"/>
      <c r="N7" s="258"/>
      <c r="O7" s="258"/>
      <c r="P7" s="60"/>
      <c r="Q7" s="60"/>
    </row>
    <row r="8" spans="1:17" ht="14.15" customHeight="1" thickTop="1">
      <c r="A8" s="60"/>
      <c r="B8" s="60"/>
      <c r="C8" s="60"/>
      <c r="D8" s="60"/>
      <c r="E8" s="60"/>
      <c r="F8" s="60"/>
      <c r="H8" s="56"/>
      <c r="I8" s="56"/>
      <c r="J8" s="56"/>
      <c r="K8" s="56"/>
      <c r="P8" s="60"/>
      <c r="Q8" s="60"/>
    </row>
    <row r="9" spans="1:17">
      <c r="A9" s="60"/>
      <c r="B9" s="60"/>
      <c r="C9" s="60"/>
      <c r="D9" s="60"/>
      <c r="E9" s="60"/>
      <c r="F9" s="60"/>
      <c r="G9" s="1049" t="s">
        <v>1281</v>
      </c>
      <c r="H9" s="956"/>
      <c r="I9" s="956"/>
      <c r="J9" s="956"/>
      <c r="K9" s="956"/>
      <c r="L9" s="956"/>
      <c r="M9" s="956"/>
      <c r="N9" s="956"/>
      <c r="O9" s="956"/>
    </row>
    <row r="10" spans="1:17">
      <c r="A10" s="60"/>
      <c r="B10" s="60"/>
      <c r="C10" s="60"/>
      <c r="D10" s="60"/>
      <c r="E10" s="60"/>
      <c r="F10" s="60"/>
      <c r="G10" s="956"/>
      <c r="H10" s="956"/>
      <c r="I10" s="956"/>
      <c r="J10" s="956"/>
      <c r="K10" s="956"/>
      <c r="L10" s="956"/>
      <c r="M10" s="956"/>
      <c r="N10" s="956"/>
      <c r="O10" s="956"/>
    </row>
    <row r="11" spans="1:17">
      <c r="A11" s="60"/>
      <c r="B11" s="60"/>
      <c r="C11" s="60"/>
      <c r="D11" s="60"/>
      <c r="E11" s="60"/>
      <c r="F11" s="60"/>
      <c r="G11" s="956" t="s">
        <v>1282</v>
      </c>
      <c r="H11" s="956"/>
      <c r="I11" s="956"/>
      <c r="J11" s="956"/>
      <c r="K11" s="956"/>
      <c r="L11" s="956"/>
      <c r="M11" s="956"/>
      <c r="N11" s="956"/>
      <c r="O11" s="956"/>
    </row>
    <row r="12" spans="1:17">
      <c r="A12" s="60"/>
      <c r="B12" s="60"/>
      <c r="C12" s="60"/>
      <c r="D12" s="60"/>
      <c r="E12" s="60"/>
      <c r="F12" s="60"/>
      <c r="G12" s="956"/>
      <c r="H12" s="956"/>
      <c r="I12" s="956"/>
      <c r="J12" s="956"/>
      <c r="K12" s="956"/>
      <c r="L12" s="956"/>
      <c r="M12" s="956"/>
      <c r="N12" s="956"/>
      <c r="O12" s="956"/>
    </row>
    <row r="13" spans="1:17">
      <c r="A13" s="60"/>
      <c r="B13" s="60"/>
      <c r="C13" s="60"/>
      <c r="D13" s="60"/>
      <c r="E13" s="60"/>
      <c r="F13" s="60"/>
      <c r="G13" s="1451" t="s">
        <v>1145</v>
      </c>
      <c r="H13" s="1451"/>
      <c r="I13" s="766"/>
      <c r="J13" s="766"/>
      <c r="K13" s="766"/>
      <c r="L13" s="766"/>
      <c r="M13" s="766"/>
      <c r="N13" s="766"/>
      <c r="O13" s="766"/>
    </row>
    <row r="14" spans="1:17" ht="15" customHeight="1">
      <c r="A14" s="60"/>
      <c r="B14" s="60"/>
      <c r="C14" s="60"/>
      <c r="D14" s="60"/>
      <c r="E14" s="60"/>
      <c r="F14" s="60"/>
      <c r="G14" s="67"/>
      <c r="H14" s="67"/>
      <c r="I14" s="416" t="s">
        <v>277</v>
      </c>
      <c r="J14" s="417" t="s">
        <v>278</v>
      </c>
      <c r="K14" s="417" t="s">
        <v>279</v>
      </c>
      <c r="L14" s="417" t="s">
        <v>280</v>
      </c>
      <c r="M14" s="417" t="s">
        <v>242</v>
      </c>
      <c r="N14" s="417" t="s">
        <v>243</v>
      </c>
      <c r="O14" s="417" t="s">
        <v>211</v>
      </c>
    </row>
    <row r="15" spans="1:17" ht="14.9" customHeight="1">
      <c r="A15" s="60"/>
      <c r="B15" s="60"/>
      <c r="C15" s="60"/>
      <c r="D15" s="60"/>
      <c r="E15" s="60"/>
      <c r="F15" s="60"/>
      <c r="G15" s="1085" t="s">
        <v>773</v>
      </c>
      <c r="H15" s="1085"/>
      <c r="I15" s="1086">
        <v>1.06</v>
      </c>
      <c r="J15" s="1087">
        <v>1.28</v>
      </c>
      <c r="K15" s="1087">
        <v>1.37</v>
      </c>
      <c r="L15" s="1087">
        <v>1.99</v>
      </c>
      <c r="M15" s="1088">
        <v>2.6</v>
      </c>
      <c r="N15" s="1087">
        <v>5.25</v>
      </c>
      <c r="O15" s="1087">
        <v>5.77</v>
      </c>
    </row>
    <row r="16" spans="1:17" ht="14.9" customHeight="1">
      <c r="A16" s="60"/>
      <c r="B16" s="60"/>
      <c r="C16" s="60"/>
      <c r="D16" s="60"/>
      <c r="E16" s="60"/>
      <c r="F16" s="60"/>
      <c r="G16" s="774"/>
      <c r="H16" s="774"/>
      <c r="I16" s="775"/>
      <c r="J16" s="776"/>
      <c r="K16" s="776"/>
      <c r="L16" s="776"/>
      <c r="M16" s="777"/>
      <c r="N16" s="776"/>
      <c r="O16" s="776"/>
    </row>
    <row r="17" spans="1:15" ht="14.15" customHeight="1">
      <c r="A17" s="60"/>
      <c r="B17" s="60"/>
      <c r="C17" s="60"/>
      <c r="D17" s="60"/>
      <c r="E17" s="60"/>
      <c r="F17" s="60"/>
      <c r="G17" s="781" t="s">
        <v>1238</v>
      </c>
      <c r="H17" s="771"/>
    </row>
    <row r="18" spans="1:15" ht="14.15" customHeight="1">
      <c r="A18" s="60"/>
      <c r="B18" s="60"/>
      <c r="C18" s="60"/>
      <c r="D18" s="60"/>
      <c r="E18" s="60"/>
      <c r="F18" s="60"/>
      <c r="G18" s="780" t="s">
        <v>1146</v>
      </c>
      <c r="H18" s="771"/>
    </row>
    <row r="19" spans="1:15" ht="30.5">
      <c r="A19" s="60"/>
      <c r="B19" s="60"/>
      <c r="C19" s="60"/>
      <c r="D19" s="60"/>
      <c r="E19" s="60"/>
      <c r="F19" s="60"/>
      <c r="G19" s="84"/>
      <c r="H19" s="84"/>
      <c r="I19" s="401" t="s">
        <v>774</v>
      </c>
      <c r="J19" s="401" t="s">
        <v>775</v>
      </c>
      <c r="K19" s="401" t="s">
        <v>776</v>
      </c>
      <c r="L19" s="401" t="s">
        <v>777</v>
      </c>
    </row>
    <row r="20" spans="1:15" ht="37.65" customHeight="1">
      <c r="G20" s="16" t="s">
        <v>778</v>
      </c>
      <c r="H20" s="17" t="s">
        <v>779</v>
      </c>
      <c r="I20" s="179">
        <v>1512</v>
      </c>
      <c r="J20" s="179">
        <v>2124.6</v>
      </c>
      <c r="K20" s="179">
        <v>3733.6</v>
      </c>
      <c r="L20" s="179">
        <v>3418</v>
      </c>
      <c r="O20" s="1147"/>
    </row>
    <row r="21" spans="1:15" ht="42.65" customHeight="1">
      <c r="G21" s="64" t="s">
        <v>1408</v>
      </c>
      <c r="H21" s="95" t="s">
        <v>780</v>
      </c>
      <c r="I21" s="180">
        <v>124.1</v>
      </c>
      <c r="J21" s="180">
        <v>185.1</v>
      </c>
      <c r="K21" s="180">
        <v>692.7</v>
      </c>
      <c r="L21" s="180">
        <v>397.1</v>
      </c>
    </row>
    <row r="22" spans="1:15">
      <c r="G22" s="18"/>
      <c r="H22" s="17" t="s">
        <v>781</v>
      </c>
      <c r="I22" s="181">
        <v>265.5</v>
      </c>
      <c r="J22" s="181">
        <v>359.26486657999999</v>
      </c>
      <c r="K22" s="181">
        <v>479.87570221999999</v>
      </c>
      <c r="L22" s="181">
        <v>631.20000000000005</v>
      </c>
    </row>
    <row r="23" spans="1:15">
      <c r="G23" s="108"/>
      <c r="H23" s="95" t="s">
        <v>782</v>
      </c>
      <c r="I23" s="182">
        <v>1.99</v>
      </c>
      <c r="J23" s="183">
        <v>2.7</v>
      </c>
      <c r="K23" s="183">
        <v>5.25</v>
      </c>
      <c r="L23" s="183">
        <f>O15</f>
        <v>5.77</v>
      </c>
    </row>
    <row r="24" spans="1:15">
      <c r="G24" s="18"/>
      <c r="H24" s="17" t="s">
        <v>783</v>
      </c>
      <c r="I24" s="179">
        <v>891.4</v>
      </c>
      <c r="J24" s="179">
        <v>1035.3993093371487</v>
      </c>
      <c r="K24" s="179">
        <v>1227.19971231</v>
      </c>
      <c r="L24" s="179">
        <v>2034</v>
      </c>
      <c r="O24" s="1147"/>
    </row>
    <row r="25" spans="1:15" ht="28">
      <c r="G25" s="108"/>
      <c r="H25" s="95" t="s">
        <v>784</v>
      </c>
      <c r="I25" s="180">
        <v>857.8</v>
      </c>
      <c r="J25" s="180">
        <v>391</v>
      </c>
      <c r="K25" s="180">
        <v>774.52894794800011</v>
      </c>
      <c r="L25" s="180">
        <v>1000.3</v>
      </c>
    </row>
    <row r="26" spans="1:15">
      <c r="G26" s="1080"/>
      <c r="H26" s="1081" t="s">
        <v>785</v>
      </c>
      <c r="I26" s="1082">
        <v>19.399999999999999</v>
      </c>
      <c r="J26" s="1082">
        <v>97.582351080000038</v>
      </c>
      <c r="K26" s="1082">
        <v>86.411509770000009</v>
      </c>
      <c r="L26" s="1082">
        <v>82.5</v>
      </c>
    </row>
    <row r="27" spans="1:15" ht="22.4" customHeight="1">
      <c r="G27" s="1433" t="s">
        <v>1409</v>
      </c>
      <c r="H27" s="1433"/>
      <c r="I27" s="1433"/>
      <c r="J27" s="1433"/>
      <c r="K27" s="1433"/>
      <c r="L27" s="1433"/>
    </row>
    <row r="28" spans="1:15" ht="17.149999999999999" customHeight="1">
      <c r="G28" s="177" t="s">
        <v>786</v>
      </c>
      <c r="H28" s="398"/>
      <c r="I28" s="398"/>
      <c r="J28" s="398"/>
      <c r="K28" s="398"/>
    </row>
    <row r="29" spans="1:15" ht="16.5" customHeight="1">
      <c r="G29" s="1286" t="s">
        <v>1147</v>
      </c>
      <c r="H29" s="761"/>
      <c r="I29" s="761"/>
      <c r="J29" s="761"/>
      <c r="K29" s="761"/>
    </row>
    <row r="30" spans="1:15" ht="43.5" customHeight="1">
      <c r="G30" s="176"/>
      <c r="H30" s="173" t="s">
        <v>787</v>
      </c>
      <c r="I30" s="401" t="s">
        <v>788</v>
      </c>
      <c r="J30" s="401" t="s">
        <v>789</v>
      </c>
      <c r="K30" s="401" t="s">
        <v>790</v>
      </c>
      <c r="L30" s="1305" t="s">
        <v>1154</v>
      </c>
      <c r="M30" s="1305"/>
    </row>
    <row r="31" spans="1:15" ht="18" customHeight="1">
      <c r="G31" s="12" t="s">
        <v>791</v>
      </c>
      <c r="H31" s="812">
        <v>76414</v>
      </c>
      <c r="I31" s="449">
        <v>8218</v>
      </c>
      <c r="J31" s="449">
        <v>138217</v>
      </c>
      <c r="K31" s="449">
        <v>124659</v>
      </c>
      <c r="L31" s="1144">
        <f>K31/$K$34</f>
        <v>0.51372090052295605</v>
      </c>
      <c r="M31" s="1144"/>
      <c r="N31" s="307"/>
    </row>
    <row r="32" spans="1:15" ht="18" customHeight="1">
      <c r="G32" s="329" t="s">
        <v>792</v>
      </c>
      <c r="H32" s="813">
        <v>89455</v>
      </c>
      <c r="I32" s="450">
        <v>10000</v>
      </c>
      <c r="J32" s="450">
        <v>88700</v>
      </c>
      <c r="K32" s="450">
        <v>98000</v>
      </c>
      <c r="L32" s="1145">
        <f t="shared" ref="L32:L33" si="0">K32/$K$34</f>
        <v>0.40385891312500255</v>
      </c>
      <c r="M32" s="1145"/>
      <c r="N32" s="307"/>
    </row>
    <row r="33" spans="5:17" ht="18" customHeight="1">
      <c r="G33" s="18" t="s">
        <v>793</v>
      </c>
      <c r="H33" s="814">
        <v>26636</v>
      </c>
      <c r="I33" s="451">
        <v>3636</v>
      </c>
      <c r="J33" s="451">
        <v>55000</v>
      </c>
      <c r="K33" s="451">
        <v>20000</v>
      </c>
      <c r="L33" s="1146">
        <f t="shared" si="0"/>
        <v>8.2420186352041347E-2</v>
      </c>
      <c r="M33" s="1146"/>
      <c r="N33" s="307"/>
    </row>
    <row r="34" spans="5:17" ht="18" customHeight="1">
      <c r="G34" s="826" t="s">
        <v>227</v>
      </c>
      <c r="H34" s="827">
        <v>192505</v>
      </c>
      <c r="I34" s="828">
        <v>21854</v>
      </c>
      <c r="J34" s="828">
        <f>SUM(J31:J33)</f>
        <v>281917</v>
      </c>
      <c r="K34" s="828">
        <f>SUM(K31:K33)</f>
        <v>242659</v>
      </c>
      <c r="L34" s="1453"/>
      <c r="M34" s="1453"/>
      <c r="N34" s="307"/>
    </row>
    <row r="35" spans="5:17" ht="18" customHeight="1">
      <c r="G35" s="782"/>
      <c r="H35" s="783"/>
      <c r="I35" s="783"/>
      <c r="J35" s="784"/>
      <c r="K35" s="784"/>
      <c r="M35" s="307"/>
      <c r="N35" s="307"/>
    </row>
    <row r="36" spans="5:17" customFormat="1">
      <c r="G36" s="80"/>
      <c r="H36" s="80"/>
      <c r="I36" s="80"/>
      <c r="J36" s="80"/>
      <c r="K36" s="80"/>
      <c r="L36" s="80"/>
      <c r="M36" s="80"/>
      <c r="N36" s="80"/>
      <c r="O36" s="80"/>
      <c r="P36" s="60"/>
      <c r="Q36" s="60"/>
    </row>
    <row r="37" spans="5:17" customFormat="1" ht="20">
      <c r="G37" s="257" t="s">
        <v>794</v>
      </c>
      <c r="H37" s="80"/>
      <c r="I37" s="80"/>
      <c r="J37" s="80"/>
      <c r="K37" s="80"/>
      <c r="L37" s="80"/>
      <c r="M37" s="80"/>
      <c r="N37" s="80"/>
      <c r="O37" s="80"/>
      <c r="P37" s="60"/>
      <c r="Q37" s="60"/>
    </row>
    <row r="38" spans="5:17" customFormat="1" ht="14.5" thickBot="1">
      <c r="G38" s="258"/>
      <c r="H38" s="258"/>
      <c r="I38" s="258"/>
      <c r="J38" s="258"/>
      <c r="K38" s="258"/>
      <c r="L38" s="258"/>
      <c r="M38" s="258"/>
      <c r="N38" s="258"/>
      <c r="O38" s="258"/>
      <c r="P38" s="60"/>
      <c r="Q38" s="60"/>
    </row>
    <row r="39" spans="5:17" ht="14.5" thickTop="1">
      <c r="G39" s="1363" t="s">
        <v>795</v>
      </c>
      <c r="H39" s="1363"/>
      <c r="I39" s="1363"/>
      <c r="J39" s="1363"/>
      <c r="K39" s="1363"/>
      <c r="L39" s="1363"/>
      <c r="M39" s="1363"/>
      <c r="N39" s="1363"/>
      <c r="O39" s="1363"/>
    </row>
    <row r="40" spans="5:17">
      <c r="G40" s="1363"/>
      <c r="H40" s="1363"/>
      <c r="I40" s="1363"/>
      <c r="J40" s="1363"/>
      <c r="K40" s="1363"/>
      <c r="L40" s="1363"/>
      <c r="M40" s="1363"/>
      <c r="N40" s="1363"/>
      <c r="O40" s="1363"/>
    </row>
    <row r="41" spans="5:17">
      <c r="G41" s="1363"/>
      <c r="H41" s="1363"/>
      <c r="I41" s="1363"/>
      <c r="J41" s="1363"/>
      <c r="K41" s="1363"/>
      <c r="L41" s="1363"/>
      <c r="M41" s="1363"/>
      <c r="N41" s="1363"/>
      <c r="O41" s="1363"/>
    </row>
    <row r="42" spans="5:17">
      <c r="G42" s="513"/>
      <c r="H42" s="513"/>
      <c r="I42" s="513"/>
      <c r="J42" s="513"/>
      <c r="K42" s="513"/>
      <c r="L42" s="513"/>
      <c r="M42" s="513"/>
      <c r="N42" s="513"/>
      <c r="O42" s="513"/>
    </row>
    <row r="43" spans="5:17">
      <c r="G43" s="785" t="s">
        <v>1045</v>
      </c>
      <c r="H43" s="344"/>
      <c r="I43" s="765"/>
      <c r="J43" s="765"/>
      <c r="K43" s="765"/>
      <c r="L43" s="765"/>
      <c r="M43" s="765"/>
      <c r="N43" s="765"/>
      <c r="O43" s="765"/>
    </row>
    <row r="44" spans="5:17">
      <c r="G44" s="811" t="s">
        <v>1148</v>
      </c>
      <c r="H44" s="344"/>
      <c r="I44" s="765"/>
      <c r="J44" s="765"/>
      <c r="K44" s="765"/>
      <c r="L44" s="765"/>
      <c r="M44" s="765"/>
      <c r="N44" s="765"/>
      <c r="O44" s="765"/>
    </row>
    <row r="45" spans="5:17" ht="33" customHeight="1">
      <c r="E45"/>
      <c r="F45"/>
      <c r="G45" s="68"/>
      <c r="H45" s="1452" t="s">
        <v>796</v>
      </c>
      <c r="I45" s="1452"/>
      <c r="J45" s="1328" t="s">
        <v>1087</v>
      </c>
      <c r="K45" s="1328"/>
      <c r="L45" s="68"/>
    </row>
    <row r="46" spans="5:17" ht="28">
      <c r="E46"/>
      <c r="F46"/>
      <c r="G46" s="68"/>
      <c r="H46" s="133" t="s">
        <v>387</v>
      </c>
      <c r="I46" s="758" t="s">
        <v>797</v>
      </c>
      <c r="J46" s="758" t="s">
        <v>798</v>
      </c>
      <c r="K46" s="758" t="s">
        <v>799</v>
      </c>
      <c r="L46" s="758" t="s">
        <v>978</v>
      </c>
    </row>
    <row r="47" spans="5:17">
      <c r="E47"/>
      <c r="F47"/>
      <c r="G47" s="3" t="s">
        <v>800</v>
      </c>
      <c r="H47" s="815">
        <v>9</v>
      </c>
      <c r="I47" s="739">
        <v>48</v>
      </c>
      <c r="J47" s="739">
        <v>2</v>
      </c>
      <c r="K47" s="739">
        <v>55</v>
      </c>
      <c r="L47" s="739">
        <f>K47+J47</f>
        <v>57</v>
      </c>
    </row>
    <row r="48" spans="5:17">
      <c r="G48" s="80" t="s">
        <v>801</v>
      </c>
      <c r="H48" s="816">
        <v>19</v>
      </c>
      <c r="I48" s="514">
        <v>7</v>
      </c>
      <c r="J48" s="514">
        <v>1</v>
      </c>
      <c r="K48" s="514">
        <v>25</v>
      </c>
      <c r="L48" s="514">
        <f t="shared" ref="L48:L50" si="1">K48+J48</f>
        <v>26</v>
      </c>
    </row>
    <row r="49" spans="6:12">
      <c r="G49" s="3" t="s">
        <v>802</v>
      </c>
      <c r="H49" s="815">
        <v>13</v>
      </c>
      <c r="I49" s="739">
        <v>30</v>
      </c>
      <c r="J49" s="739">
        <v>0</v>
      </c>
      <c r="K49" s="739">
        <v>43</v>
      </c>
      <c r="L49" s="739">
        <f t="shared" si="1"/>
        <v>43</v>
      </c>
    </row>
    <row r="50" spans="6:12">
      <c r="G50" s="792" t="s">
        <v>803</v>
      </c>
      <c r="H50" s="1083">
        <v>0</v>
      </c>
      <c r="I50" s="1084">
        <v>13</v>
      </c>
      <c r="J50" s="1084">
        <v>0</v>
      </c>
      <c r="K50" s="1084">
        <v>13</v>
      </c>
      <c r="L50" s="1084">
        <f t="shared" si="1"/>
        <v>13</v>
      </c>
    </row>
    <row r="51" spans="6:12">
      <c r="G51" s="178"/>
      <c r="H51" s="500"/>
      <c r="I51" s="500"/>
      <c r="J51" s="500"/>
      <c r="K51" s="500"/>
    </row>
    <row r="52" spans="6:12">
      <c r="H52" s="15"/>
    </row>
    <row r="53" spans="6:12">
      <c r="G53" s="538"/>
      <c r="H53" s="745"/>
      <c r="I53" s="538"/>
    </row>
    <row r="54" spans="6:12">
      <c r="G54" s="538"/>
      <c r="H54" s="742"/>
      <c r="I54" s="538"/>
    </row>
    <row r="55" spans="6:12">
      <c r="G55" s="538"/>
      <c r="H55" s="745"/>
      <c r="I55" s="743"/>
      <c r="J55" s="740"/>
      <c r="K55" s="740"/>
    </row>
    <row r="56" spans="6:12">
      <c r="G56" s="538"/>
      <c r="H56" s="741"/>
      <c r="I56" s="538"/>
    </row>
    <row r="57" spans="6:12">
      <c r="F57" s="538"/>
      <c r="G57" s="538"/>
      <c r="H57" s="741"/>
      <c r="I57" s="538"/>
    </row>
    <row r="58" spans="6:12">
      <c r="F58" s="538"/>
      <c r="G58" s="538"/>
      <c r="H58" s="741"/>
      <c r="I58" s="538"/>
    </row>
    <row r="59" spans="6:12">
      <c r="F59" s="538"/>
      <c r="G59" s="538"/>
      <c r="H59" s="538"/>
      <c r="I59" s="538"/>
    </row>
    <row r="60" spans="6:12">
      <c r="F60" s="538"/>
      <c r="G60" s="538"/>
      <c r="H60" s="538"/>
      <c r="I60" s="538"/>
    </row>
    <row r="61" spans="6:12">
      <c r="F61" s="538"/>
      <c r="G61" s="538"/>
      <c r="H61" s="538"/>
      <c r="I61" s="538"/>
    </row>
    <row r="62" spans="6:12">
      <c r="F62" s="538"/>
      <c r="G62" s="538"/>
      <c r="H62" s="538"/>
      <c r="I62" s="538"/>
    </row>
    <row r="63" spans="6:12">
      <c r="F63" s="538"/>
      <c r="G63" s="538"/>
      <c r="H63" s="538"/>
      <c r="I63" s="538"/>
    </row>
    <row r="64" spans="6:12">
      <c r="G64" s="538"/>
      <c r="H64" s="538"/>
      <c r="I64" s="538"/>
    </row>
    <row r="65" spans="7:9">
      <c r="G65" s="744"/>
      <c r="H65" s="538"/>
      <c r="I65" s="538"/>
    </row>
    <row r="66" spans="7:9">
      <c r="G66" s="538"/>
      <c r="H66" s="538"/>
      <c r="I66" s="538"/>
    </row>
    <row r="67" spans="7:9">
      <c r="G67" s="538"/>
      <c r="H67" s="538"/>
      <c r="I67" s="538"/>
    </row>
  </sheetData>
  <sheetProtection algorithmName="SHA-512" hashValue="GtqWAyOYATQEk55Vcfdbg63t9CDHGYpsVh+2FYerdAvFnZCji5WjFa8zgcpCLpZC2VqxJl/n4itCnhOU/AHeRA==" saltValue="a9imQQHQ6YeOujWfKKHjnA==" spinCount="100000" sheet="1" objects="1" scenarios="1"/>
  <mergeCells count="7">
    <mergeCell ref="G13:H13"/>
    <mergeCell ref="G39:O41"/>
    <mergeCell ref="H45:I45"/>
    <mergeCell ref="J45:K45"/>
    <mergeCell ref="L30:M30"/>
    <mergeCell ref="L34:M34"/>
    <mergeCell ref="G27:L27"/>
  </mergeCells>
  <pageMargins left="0.70866141732283472" right="0.70866141732283472" top="0.74803149606299213" bottom="0.74803149606299213" header="0.31496062992125984" footer="0.31496062992125984"/>
  <pageSetup scale="3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97634-68F0-43FF-9E56-4465D3766D0E}">
  <sheetPr>
    <tabColor theme="1"/>
    <pageSetUpPr fitToPage="1"/>
  </sheetPr>
  <dimension ref="A1:AQ61"/>
  <sheetViews>
    <sheetView showGridLines="0" zoomScale="70" zoomScaleNormal="70" workbookViewId="0">
      <selection activeCell="C2" sqref="C2"/>
    </sheetView>
  </sheetViews>
  <sheetFormatPr defaultColWidth="0" defaultRowHeight="14" zeroHeight="1"/>
  <cols>
    <col min="1" max="1" width="3.58203125" customWidth="1"/>
    <col min="2" max="5" width="9" customWidth="1"/>
    <col min="6" max="6" width="4.08203125" customWidth="1"/>
    <col min="7" max="11" width="9" customWidth="1"/>
    <col min="12" max="12" width="13.08203125" customWidth="1"/>
    <col min="13" max="13" width="3.4140625" customWidth="1"/>
    <col min="14" max="14" width="0.9140625" customWidth="1"/>
    <col min="15" max="15" width="3" customWidth="1"/>
    <col min="16" max="20" width="9" customWidth="1"/>
    <col min="21" max="21" width="13.08203125" customWidth="1"/>
    <col min="22" max="22" width="3.4140625" style="847" customWidth="1"/>
    <col min="23" max="23" width="0.9140625" style="847" customWidth="1"/>
    <col min="24" max="24" width="3" customWidth="1"/>
    <col min="25" max="29" width="9" customWidth="1"/>
    <col min="30" max="30" width="13.08203125" style="847" customWidth="1"/>
    <col min="31" max="31" width="3.08203125" style="847" customWidth="1"/>
    <col min="32" max="32" width="0.58203125" style="847" customWidth="1"/>
    <col min="33" max="33" width="3" customWidth="1"/>
    <col min="34" max="38" width="9" customWidth="1"/>
    <col min="39" max="39" width="13.4140625" style="847" customWidth="1"/>
    <col min="40" max="40" width="3.08203125" style="847" customWidth="1"/>
    <col min="41" max="41" width="0.58203125" style="847" customWidth="1"/>
    <col min="42" max="42" width="3.4140625" customWidth="1"/>
    <col min="43" max="43" width="9" customWidth="1"/>
    <col min="44" max="16384" width="8.9140625" hidden="1"/>
  </cols>
  <sheetData>
    <row r="1" spans="2:41"/>
    <row r="2" spans="2:41">
      <c r="AM2"/>
      <c r="AN2"/>
    </row>
    <row r="3" spans="2:41">
      <c r="AM3"/>
      <c r="AN3"/>
    </row>
    <row r="4" spans="2:41"/>
    <row r="5" spans="2:41">
      <c r="B5" s="80"/>
      <c r="C5" s="80"/>
      <c r="D5" s="80"/>
      <c r="E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728"/>
    </row>
    <row r="6" spans="2:41" ht="20">
      <c r="B6" s="257" t="s">
        <v>4</v>
      </c>
      <c r="C6" s="257"/>
      <c r="D6" s="257"/>
      <c r="E6" s="257"/>
      <c r="G6" s="257" t="s">
        <v>1287</v>
      </c>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728"/>
    </row>
    <row r="7" spans="2:41" ht="14.5" thickBot="1">
      <c r="B7" s="258"/>
      <c r="C7" s="258"/>
      <c r="D7" s="258"/>
      <c r="E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2:41" ht="14.5" thickTop="1"/>
    <row r="9" spans="2:41" ht="14.5">
      <c r="G9" s="972" t="s">
        <v>1553</v>
      </c>
      <c r="Y9" s="820"/>
    </row>
    <row r="10" spans="2:41">
      <c r="G10" s="820"/>
      <c r="Y10" s="820"/>
    </row>
    <row r="11" spans="2:41">
      <c r="G11" t="s">
        <v>1302</v>
      </c>
      <c r="Y11" s="820"/>
    </row>
    <row r="12" spans="2:41">
      <c r="G12" s="974" t="s">
        <v>1407</v>
      </c>
      <c r="Y12" s="820"/>
    </row>
    <row r="13" spans="2:41">
      <c r="G13" s="974" t="s">
        <v>1209</v>
      </c>
      <c r="H13" s="819"/>
      <c r="I13" s="819"/>
      <c r="J13" s="819"/>
      <c r="K13" s="819"/>
      <c r="L13" s="819"/>
      <c r="M13" s="819"/>
      <c r="N13" s="819"/>
      <c r="O13" s="819"/>
      <c r="P13" s="821"/>
      <c r="Q13" s="821"/>
      <c r="R13" s="821"/>
      <c r="S13" s="821"/>
      <c r="T13" s="821"/>
      <c r="U13" s="821"/>
      <c r="V13" s="930"/>
      <c r="W13" s="930"/>
      <c r="Y13" s="820"/>
    </row>
    <row r="14" spans="2:41">
      <c r="G14" s="974" t="s">
        <v>1210</v>
      </c>
      <c r="P14" s="934"/>
      <c r="Q14" s="934"/>
      <c r="R14" s="934"/>
      <c r="S14" s="934"/>
      <c r="T14" s="934"/>
      <c r="U14" s="934"/>
      <c r="V14" s="942"/>
      <c r="W14" s="942"/>
      <c r="Y14" s="820"/>
    </row>
    <row r="15" spans="2:41">
      <c r="G15" s="974" t="s">
        <v>1211</v>
      </c>
      <c r="P15" s="821"/>
      <c r="Q15" s="821"/>
      <c r="R15" s="819"/>
      <c r="S15" s="819"/>
      <c r="T15" s="819"/>
      <c r="U15" s="819"/>
      <c r="V15" s="943"/>
      <c r="W15" s="943"/>
      <c r="Y15" s="820"/>
    </row>
    <row r="16" spans="2:41">
      <c r="P16" s="1297"/>
      <c r="Q16" s="1297"/>
      <c r="R16" s="1297"/>
      <c r="S16" s="1297"/>
      <c r="T16" s="1297"/>
      <c r="U16" s="1297"/>
      <c r="V16" s="930"/>
      <c r="W16" s="930"/>
      <c r="Y16" s="820"/>
    </row>
    <row r="17" spans="6:41">
      <c r="G17" s="973" t="s">
        <v>1212</v>
      </c>
      <c r="P17" s="934"/>
      <c r="Q17" s="934"/>
      <c r="R17" s="934"/>
      <c r="S17" s="934"/>
      <c r="T17" s="934"/>
      <c r="U17" s="934"/>
      <c r="V17" s="942"/>
      <c r="W17" s="942"/>
      <c r="Y17" s="820"/>
    </row>
    <row r="18" spans="6:41">
      <c r="G18" s="1298" t="s">
        <v>1240</v>
      </c>
      <c r="H18" s="1298"/>
      <c r="I18" s="1298"/>
      <c r="J18" s="1298"/>
      <c r="K18" s="1298"/>
      <c r="P18" s="934"/>
      <c r="Q18" s="934"/>
      <c r="R18" s="934"/>
      <c r="S18" s="934"/>
      <c r="T18" s="934"/>
      <c r="U18" s="934"/>
      <c r="V18" s="942"/>
      <c r="W18" s="942"/>
      <c r="Y18" s="820"/>
    </row>
    <row r="19" spans="6:41">
      <c r="G19" s="1298"/>
      <c r="H19" s="1298"/>
      <c r="I19" s="1298"/>
      <c r="J19" s="1298"/>
      <c r="K19" s="1298"/>
      <c r="P19" s="934"/>
      <c r="Q19" s="934"/>
      <c r="R19" s="934"/>
      <c r="S19" s="934"/>
      <c r="T19" s="934"/>
      <c r="U19" s="934"/>
      <c r="V19" s="942"/>
      <c r="W19" s="942"/>
      <c r="Y19" s="820"/>
    </row>
    <row r="20" spans="6:41" ht="18">
      <c r="G20" s="1296" t="s">
        <v>1150</v>
      </c>
      <c r="H20" s="1296"/>
      <c r="I20" s="1296"/>
      <c r="J20" s="1296"/>
      <c r="K20" s="1296"/>
      <c r="L20" s="1296"/>
      <c r="M20" s="935"/>
      <c r="N20" s="935"/>
      <c r="P20" s="1296" t="s">
        <v>145</v>
      </c>
      <c r="Q20" s="1296"/>
      <c r="R20" s="1296"/>
      <c r="S20" s="1296"/>
      <c r="T20" s="1296"/>
      <c r="U20" s="1296"/>
      <c r="V20" s="940"/>
      <c r="W20" s="979"/>
      <c r="Y20" s="1296" t="s">
        <v>153</v>
      </c>
      <c r="Z20" s="1296"/>
      <c r="AA20" s="1296"/>
      <c r="AB20" s="1296"/>
      <c r="AC20" s="1296"/>
      <c r="AD20" s="1296"/>
      <c r="AE20" s="939"/>
      <c r="AF20" s="981"/>
      <c r="AH20" s="1296" t="s">
        <v>1198</v>
      </c>
      <c r="AI20" s="1296"/>
      <c r="AJ20" s="1296"/>
      <c r="AK20" s="1296"/>
      <c r="AL20" s="1296"/>
      <c r="AM20" s="1296"/>
      <c r="AN20" s="939"/>
      <c r="AO20" s="935"/>
    </row>
    <row r="21" spans="6:41">
      <c r="G21" s="962" t="str">
        <f>Governance!G6</f>
        <v xml:space="preserve">CORPORATE GOVERNANCE </v>
      </c>
      <c r="H21" s="847"/>
      <c r="I21" s="847"/>
      <c r="J21" s="847"/>
      <c r="K21" s="847"/>
      <c r="L21" s="847"/>
      <c r="M21" s="847"/>
      <c r="N21" s="847"/>
      <c r="P21" s="962" t="s">
        <v>1170</v>
      </c>
      <c r="Q21" s="847"/>
      <c r="R21" s="847"/>
      <c r="S21" s="847"/>
      <c r="T21" s="847"/>
      <c r="U21" s="847"/>
      <c r="W21" s="980"/>
      <c r="Y21" s="962" t="s">
        <v>1171</v>
      </c>
      <c r="Z21" s="847"/>
      <c r="AA21" s="847"/>
      <c r="AB21" s="847"/>
      <c r="AC21" s="847"/>
      <c r="AF21" s="980"/>
      <c r="AH21" s="962" t="s">
        <v>1199</v>
      </c>
      <c r="AI21" s="847"/>
      <c r="AJ21" s="847"/>
      <c r="AK21" s="847"/>
      <c r="AL21" s="847"/>
    </row>
    <row r="22" spans="6:41">
      <c r="G22" s="1295" t="str">
        <f>Governance!G22</f>
        <v>Table 1: Key corporate governance documents &amp; policies</v>
      </c>
      <c r="H22" s="1295"/>
      <c r="I22" s="1295"/>
      <c r="J22" s="1295"/>
      <c r="K22" s="1295"/>
      <c r="L22" s="1295"/>
      <c r="M22" s="938"/>
      <c r="N22" s="938"/>
      <c r="P22" s="964" t="str">
        <f>'Our People'!G16</f>
        <v>Table 1: Total employees by employment contract, type and gender</v>
      </c>
      <c r="Q22" s="849"/>
      <c r="R22" s="849"/>
      <c r="S22" s="849"/>
      <c r="T22" s="849"/>
      <c r="U22" s="849"/>
      <c r="V22" s="849"/>
      <c r="W22" s="980"/>
      <c r="Y22" s="966" t="str">
        <f>'Air Quality'!G17</f>
        <v>Table 1: Air quality emissions FY17 to FY22</v>
      </c>
      <c r="Z22" s="847"/>
      <c r="AA22" s="847"/>
      <c r="AB22" s="847"/>
      <c r="AC22" s="847"/>
      <c r="AE22" s="944"/>
      <c r="AF22" s="982"/>
      <c r="AH22" s="966" t="str">
        <f>'Climate Risks &amp; Opportunities'!G26</f>
        <v>Table 1: Climate-related Risks</v>
      </c>
      <c r="AI22" s="931"/>
      <c r="AJ22" s="931"/>
      <c r="AK22" s="931"/>
      <c r="AL22" s="847"/>
    </row>
    <row r="23" spans="6:41">
      <c r="G23" s="1295" t="str">
        <f>Governance!Q12</f>
        <v xml:space="preserve">Figure 1: Sustainability governance structure </v>
      </c>
      <c r="H23" s="1295"/>
      <c r="I23" s="1295"/>
      <c r="J23" s="1295"/>
      <c r="K23" s="1295"/>
      <c r="L23" s="1295"/>
      <c r="M23" s="938"/>
      <c r="N23" s="938"/>
      <c r="P23" s="964" t="str">
        <f>'Our People'!G26</f>
        <v xml:space="preserve">Table 2: Total employees by employment contract type and region during FY22 </v>
      </c>
      <c r="Q23" s="849"/>
      <c r="R23" s="849"/>
      <c r="S23" s="849"/>
      <c r="T23" s="849"/>
      <c r="U23" s="849"/>
      <c r="V23" s="849"/>
      <c r="W23" s="980"/>
      <c r="Y23" s="931"/>
      <c r="Z23" s="847"/>
      <c r="AA23" s="847"/>
      <c r="AB23" s="847"/>
      <c r="AC23" s="847"/>
      <c r="AF23" s="980"/>
      <c r="AH23" s="966" t="str">
        <f>'Climate Risks &amp; Opportunities'!G48</f>
        <v>Table 2: Climate-related Opportunities</v>
      </c>
      <c r="AI23" s="931"/>
      <c r="AJ23" s="931"/>
      <c r="AK23" s="931"/>
      <c r="AL23" s="847"/>
    </row>
    <row r="24" spans="6:41">
      <c r="G24" s="1299"/>
      <c r="H24" s="1299"/>
      <c r="I24" s="1299"/>
      <c r="J24" s="1299"/>
      <c r="K24" s="1299"/>
      <c r="L24" s="1299"/>
      <c r="M24" s="942"/>
      <c r="N24" s="942"/>
      <c r="P24" s="1285" t="str">
        <f>'Our People'!G40</f>
        <v>Table 3: Total employees by employment contract type and region during FY21</v>
      </c>
      <c r="Q24" s="849"/>
      <c r="R24" s="849"/>
      <c r="S24" s="849"/>
      <c r="T24" s="849"/>
      <c r="U24" s="849"/>
      <c r="V24" s="849"/>
      <c r="W24" s="980"/>
      <c r="Y24" s="962" t="s">
        <v>536</v>
      </c>
      <c r="Z24" s="847"/>
      <c r="AA24" s="847"/>
      <c r="AB24" s="847"/>
      <c r="AC24" s="847"/>
      <c r="AF24" s="980"/>
      <c r="AH24" s="847"/>
      <c r="AI24" s="847"/>
      <c r="AJ24" s="847"/>
      <c r="AK24" s="847"/>
      <c r="AL24" s="847"/>
    </row>
    <row r="25" spans="6:41">
      <c r="G25" s="963" t="s">
        <v>1149</v>
      </c>
      <c r="H25" s="848"/>
      <c r="I25" s="848"/>
      <c r="J25" s="848"/>
      <c r="K25" s="848"/>
      <c r="L25" s="848"/>
      <c r="M25" s="848"/>
      <c r="N25" s="848"/>
      <c r="P25" s="964" t="str">
        <f>'Our People'!G54</f>
        <v>Table 4: Total employees by employment contract type and region during FY20</v>
      </c>
      <c r="Q25" s="849"/>
      <c r="R25" s="849"/>
      <c r="S25" s="849"/>
      <c r="T25" s="849"/>
      <c r="U25" s="849"/>
      <c r="V25" s="849"/>
      <c r="W25" s="980"/>
      <c r="Y25" s="966" t="str">
        <f>Water!G14</f>
        <v>Table 1: Water withdrawn by source and water quality for FY18 - FY22</v>
      </c>
      <c r="Z25" s="931"/>
      <c r="AA25" s="931"/>
      <c r="AB25" s="931"/>
      <c r="AC25" s="931"/>
      <c r="AD25" s="931"/>
      <c r="AE25" s="931"/>
      <c r="AF25" s="983"/>
      <c r="AH25" s="962" t="s">
        <v>619</v>
      </c>
      <c r="AI25" s="847"/>
      <c r="AJ25" s="847"/>
      <c r="AK25" s="847"/>
      <c r="AL25" s="847"/>
    </row>
    <row r="26" spans="6:41" ht="14.5" thickBot="1">
      <c r="F26" s="820"/>
      <c r="G26" s="1295" t="str">
        <f>'Ethics &amp; Integrity'!G24</f>
        <v>Table 1: Percentage of employees completing Code of Conduct and Business Integrity e-training</v>
      </c>
      <c r="H26" s="1295"/>
      <c r="I26" s="1295"/>
      <c r="J26" s="1295"/>
      <c r="K26" s="1295"/>
      <c r="L26" s="1295"/>
      <c r="M26" s="938"/>
      <c r="N26" s="938"/>
      <c r="P26" s="964" t="str">
        <f>'Our People'!G67</f>
        <v>Table 5: Total employees by employment contract type and region during FY19</v>
      </c>
      <c r="Q26" s="849"/>
      <c r="R26" s="849"/>
      <c r="S26" s="849"/>
      <c r="T26" s="849"/>
      <c r="U26" s="849"/>
      <c r="V26" s="849"/>
      <c r="W26" s="980"/>
      <c r="Y26" s="966" t="str">
        <f>Water!G41</f>
        <v>Table 2: FY22 water balance by operation, water source and water quality (ML)</v>
      </c>
      <c r="Z26" s="931"/>
      <c r="AA26" s="931"/>
      <c r="AB26" s="931"/>
      <c r="AC26" s="931"/>
      <c r="AD26" s="931"/>
      <c r="AE26" s="971"/>
      <c r="AF26" s="982"/>
      <c r="AH26" s="966" t="str">
        <f>'Energy Consumption '!G14</f>
        <v>Table 1: Total energy consumption FY18 - FY22</v>
      </c>
      <c r="AI26" s="931"/>
      <c r="AJ26" s="931"/>
      <c r="AK26" s="931"/>
      <c r="AL26" s="931"/>
      <c r="AM26" s="931"/>
      <c r="AN26" s="931"/>
      <c r="AO26" s="931"/>
    </row>
    <row r="27" spans="6:41" ht="14.5" thickTop="1">
      <c r="F27" s="820"/>
      <c r="G27" s="1295"/>
      <c r="H27" s="1295"/>
      <c r="I27" s="1295"/>
      <c r="J27" s="1295"/>
      <c r="K27" s="1295"/>
      <c r="L27" s="1295"/>
      <c r="M27" s="938"/>
      <c r="N27" s="938"/>
      <c r="P27" s="964" t="str">
        <f>'Our People'!G80</f>
        <v>Table 6: Total employees by employment contract type and region during FY18</v>
      </c>
      <c r="Q27" s="849"/>
      <c r="R27" s="849"/>
      <c r="S27" s="849"/>
      <c r="T27" s="849"/>
      <c r="U27" s="849"/>
      <c r="V27" s="849"/>
      <c r="W27" s="980"/>
      <c r="Y27" s="966" t="str">
        <f>Water!G61</f>
        <v xml:space="preserve">Table 3: FY22 water efficiency </v>
      </c>
      <c r="Z27" s="931"/>
      <c r="AA27" s="931"/>
      <c r="AB27" s="931"/>
      <c r="AC27" s="931"/>
      <c r="AD27" s="931"/>
      <c r="AE27" s="944"/>
      <c r="AF27" s="982"/>
      <c r="AH27" s="966" t="str">
        <f>'Energy Consumption '!G48</f>
        <v>Table 2: Total energy generation FY18 - FY22</v>
      </c>
      <c r="AI27" s="931"/>
      <c r="AJ27" s="931"/>
      <c r="AK27" s="931"/>
      <c r="AL27" s="931"/>
      <c r="AM27" s="931"/>
      <c r="AN27" s="931"/>
      <c r="AO27" s="931"/>
    </row>
    <row r="28" spans="6:41">
      <c r="F28" s="820"/>
      <c r="G28" s="1295" t="str">
        <f>'Ethics &amp; Integrity'!G28</f>
        <v>Table 2: Number of employees who have utilised the MinRes whistleblowing service, MinRes Integrity Assist</v>
      </c>
      <c r="H28" s="1295"/>
      <c r="I28" s="1295"/>
      <c r="J28" s="1295"/>
      <c r="K28" s="1295"/>
      <c r="L28" s="1295"/>
      <c r="M28" s="944"/>
      <c r="N28" s="975"/>
      <c r="P28" s="964" t="str">
        <f>'Our People'!G95</f>
        <v xml:space="preserve">Table 7: Employees covered by collective bargaining agreements </v>
      </c>
      <c r="Q28" s="849"/>
      <c r="R28" s="849"/>
      <c r="S28" s="849"/>
      <c r="T28" s="849"/>
      <c r="U28" s="849"/>
      <c r="V28" s="849"/>
      <c r="W28" s="980"/>
      <c r="Y28" s="966" t="str">
        <f>Water!G73</f>
        <v>Table 4: Water discharge for FY18 - FY22</v>
      </c>
      <c r="Z28" s="931"/>
      <c r="AA28" s="931"/>
      <c r="AB28" s="931"/>
      <c r="AC28" s="931"/>
      <c r="AD28" s="931"/>
      <c r="AE28" s="967"/>
      <c r="AF28" s="984"/>
      <c r="AH28" s="966" t="str">
        <f>'Energy Consumption '!G60</f>
        <v xml:space="preserve">Table 3: Total operational energy spend FY18 - FY22 ($) </v>
      </c>
      <c r="AI28" s="931"/>
      <c r="AJ28" s="931"/>
      <c r="AK28" s="931"/>
      <c r="AL28" s="931"/>
      <c r="AM28" s="931"/>
      <c r="AN28" s="969"/>
      <c r="AO28" s="978"/>
    </row>
    <row r="29" spans="6:41">
      <c r="G29" s="1295"/>
      <c r="H29" s="1295"/>
      <c r="I29" s="1295"/>
      <c r="J29" s="1295"/>
      <c r="K29" s="1295"/>
      <c r="L29" s="1295"/>
      <c r="M29" s="938"/>
      <c r="N29" s="938"/>
      <c r="P29" s="964" t="str">
        <f>'Our People'!G100</f>
        <v>Table 8: Employee-related work stoppages due to employee disputes</v>
      </c>
      <c r="Q29" s="849"/>
      <c r="R29" s="849"/>
      <c r="S29" s="849"/>
      <c r="T29" s="849"/>
      <c r="U29" s="849"/>
      <c r="V29" s="849"/>
      <c r="W29" s="980"/>
      <c r="Y29" s="1299"/>
      <c r="Z29" s="1299"/>
      <c r="AA29" s="1299"/>
      <c r="AB29" s="1299"/>
      <c r="AC29" s="1299"/>
      <c r="AD29" s="1299"/>
      <c r="AE29" s="942"/>
      <c r="AF29" s="985"/>
      <c r="AH29" s="847"/>
      <c r="AI29" s="847"/>
      <c r="AJ29" s="847"/>
      <c r="AK29" s="847"/>
      <c r="AL29" s="847"/>
    </row>
    <row r="30" spans="6:41">
      <c r="F30" s="819"/>
      <c r="G30" s="1295" t="str">
        <f>'Ethics &amp; Integrity'!G36</f>
        <v>Table 3: Nature and total number of ethics matters opened through MinRes Integrity Assist</v>
      </c>
      <c r="H30" s="1295"/>
      <c r="I30" s="1295"/>
      <c r="J30" s="1295"/>
      <c r="K30" s="1295"/>
      <c r="L30" s="1295"/>
      <c r="M30" s="960"/>
      <c r="N30" s="975"/>
      <c r="P30" s="931"/>
      <c r="Q30" s="847"/>
      <c r="R30" s="847"/>
      <c r="S30" s="847"/>
      <c r="T30" s="848"/>
      <c r="U30" s="848"/>
      <c r="V30" s="848"/>
      <c r="W30" s="980"/>
      <c r="Y30" s="1301" t="s">
        <v>1197</v>
      </c>
      <c r="Z30" s="1301"/>
      <c r="AA30" s="1301"/>
      <c r="AB30" s="1301"/>
      <c r="AC30" s="1301"/>
      <c r="AD30" s="1301"/>
      <c r="AE30" s="941"/>
      <c r="AF30" s="986"/>
      <c r="AH30" s="962" t="s">
        <v>1200</v>
      </c>
      <c r="AI30" s="847"/>
      <c r="AJ30" s="847"/>
      <c r="AK30" s="847"/>
      <c r="AL30" s="847"/>
    </row>
    <row r="31" spans="6:41">
      <c r="F31" s="819"/>
      <c r="G31" s="1295"/>
      <c r="H31" s="1295"/>
      <c r="I31" s="1295"/>
      <c r="J31" s="1295"/>
      <c r="K31" s="1295"/>
      <c r="L31" s="1295"/>
      <c r="M31" s="938"/>
      <c r="N31" s="938"/>
      <c r="P31" s="962" t="s">
        <v>346</v>
      </c>
      <c r="Q31" s="847"/>
      <c r="R31" s="847"/>
      <c r="S31" s="847"/>
      <c r="T31" s="847"/>
      <c r="U31" s="847"/>
      <c r="W31" s="980"/>
      <c r="Y31" s="1294" t="str">
        <f>'Biodiversity &amp; Land Management'!G15</f>
        <v>Table 1: Site biodiversity status and species per IUCN Red List conservation status</v>
      </c>
      <c r="Z31" s="1294"/>
      <c r="AA31" s="1294"/>
      <c r="AB31" s="1294"/>
      <c r="AC31" s="1294"/>
      <c r="AD31" s="1294"/>
      <c r="AE31" s="936"/>
      <c r="AF31" s="987"/>
      <c r="AH31" s="966" t="str">
        <f>'GHG Emissions'!G15</f>
        <v>Table 1: Scope 1 and 2 greenhouse gas emissions1</v>
      </c>
      <c r="AI31" s="931"/>
      <c r="AJ31" s="931"/>
      <c r="AK31" s="931"/>
      <c r="AL31" s="931"/>
      <c r="AM31" s="931"/>
      <c r="AN31" s="931"/>
      <c r="AO31" s="931"/>
    </row>
    <row r="32" spans="6:41">
      <c r="F32" s="820"/>
      <c r="G32" s="1295" t="str">
        <f>'Ethics &amp; Integrity'!G51</f>
        <v>Table 4: Percentage of security personnel completing Code of Conduct and Business Integrity e-training1</v>
      </c>
      <c r="H32" s="1295"/>
      <c r="I32" s="1295"/>
      <c r="J32" s="1295"/>
      <c r="K32" s="1295"/>
      <c r="L32" s="1295"/>
      <c r="M32" s="960"/>
      <c r="N32" s="975"/>
      <c r="P32" s="964" t="str">
        <f>Diversity!G15</f>
        <v>Table 1: Board composition by gender profile</v>
      </c>
      <c r="Q32" s="849"/>
      <c r="R32" s="849"/>
      <c r="S32" s="849"/>
      <c r="T32" s="849"/>
      <c r="U32" s="849"/>
      <c r="V32" s="849"/>
      <c r="W32" s="980"/>
      <c r="Y32" s="1294"/>
      <c r="Z32" s="1294"/>
      <c r="AA32" s="1294"/>
      <c r="AB32" s="1294"/>
      <c r="AC32" s="1294"/>
      <c r="AD32" s="1294"/>
      <c r="AE32" s="936"/>
      <c r="AF32" s="987"/>
      <c r="AH32" s="966" t="str">
        <f>'GHG Emissions'!G23</f>
        <v xml:space="preserve">Table 2: Greenhouse gases associated with Scope 1 emissions </v>
      </c>
      <c r="AI32" s="931"/>
      <c r="AJ32" s="931"/>
      <c r="AK32" s="931"/>
      <c r="AL32" s="931"/>
      <c r="AM32" s="931"/>
      <c r="AN32" s="931"/>
      <c r="AO32" s="931"/>
    </row>
    <row r="33" spans="7:41" ht="14.5" thickBot="1">
      <c r="G33" s="1295"/>
      <c r="H33" s="1295"/>
      <c r="I33" s="1295"/>
      <c r="J33" s="1295"/>
      <c r="K33" s="1295"/>
      <c r="L33" s="1295"/>
      <c r="M33" s="938"/>
      <c r="N33" s="938"/>
      <c r="P33" s="964" t="str">
        <f>Diversity!G25</f>
        <v>Table 2: Employee diversity</v>
      </c>
      <c r="Q33" s="849"/>
      <c r="R33" s="849"/>
      <c r="S33" s="849"/>
      <c r="T33" s="849"/>
      <c r="U33" s="849"/>
      <c r="V33" s="849"/>
      <c r="W33" s="980"/>
      <c r="Y33" s="1300" t="str">
        <f>'Biodiversity &amp; Land Management'!G26</f>
        <v>Table 2: Number of IUCN Red List species and national conservation list species with habitats in areas affected by the operations of the organisation, by level of extinction risk</v>
      </c>
      <c r="Z33" s="1300"/>
      <c r="AA33" s="1300"/>
      <c r="AB33" s="1300"/>
      <c r="AC33" s="1300"/>
      <c r="AD33" s="1300"/>
      <c r="AE33" s="937"/>
      <c r="AF33" s="988"/>
      <c r="AH33" s="966" t="str">
        <f>'GHG Emissions'!G33</f>
        <v>Table 3: Facility level greenhouse gas emissions for FY22 (tCO2e)</v>
      </c>
      <c r="AI33" s="931"/>
      <c r="AJ33" s="931"/>
      <c r="AK33" s="931"/>
      <c r="AL33" s="931"/>
      <c r="AM33" s="931"/>
      <c r="AN33" s="944"/>
      <c r="AO33" s="977"/>
    </row>
    <row r="34" spans="7:41" ht="15" thickTop="1" thickBot="1">
      <c r="G34" s="1295" t="str">
        <f>'Ethics &amp; Integrity'!G59</f>
        <v>Table 5: Non-compliance with environmental, social or economic laws and regulations</v>
      </c>
      <c r="H34" s="1295"/>
      <c r="I34" s="1295"/>
      <c r="J34" s="1295"/>
      <c r="K34" s="1295"/>
      <c r="L34" s="1295"/>
      <c r="M34" s="938"/>
      <c r="N34" s="938"/>
      <c r="P34" s="964" t="str">
        <f>Diversity!G30</f>
        <v>Table 3: Total employees by role category and gender profile</v>
      </c>
      <c r="Q34" s="849"/>
      <c r="R34" s="849"/>
      <c r="S34" s="849"/>
      <c r="T34" s="849"/>
      <c r="U34" s="849"/>
      <c r="V34" s="944"/>
      <c r="W34" s="980"/>
      <c r="Y34" s="1300"/>
      <c r="Z34" s="1300"/>
      <c r="AA34" s="1300"/>
      <c r="AB34" s="1300"/>
      <c r="AC34" s="1300"/>
      <c r="AD34" s="1300"/>
      <c r="AE34" s="937"/>
      <c r="AF34" s="988"/>
      <c r="AH34" s="966" t="str">
        <f>'GHG Emissions'!G56</f>
        <v xml:space="preserve">Table 4: Commodity level greenhouse gas emissions for FY22 (tCO2e) </v>
      </c>
      <c r="AI34" s="931"/>
      <c r="AJ34" s="931"/>
      <c r="AK34" s="931"/>
      <c r="AL34" s="931"/>
      <c r="AM34" s="931"/>
      <c r="AN34" s="945"/>
      <c r="AO34" s="977"/>
    </row>
    <row r="35" spans="7:41" ht="14.5" thickTop="1">
      <c r="G35" s="1295"/>
      <c r="H35" s="1295"/>
      <c r="I35" s="1295"/>
      <c r="J35" s="1295"/>
      <c r="K35" s="1295"/>
      <c r="L35" s="1295"/>
      <c r="M35" s="938"/>
      <c r="N35" s="938"/>
      <c r="P35" s="964" t="str">
        <f>Diversity!G40</f>
        <v>Table 4: Total employees by role category and age profile</v>
      </c>
      <c r="Q35" s="849"/>
      <c r="R35" s="849"/>
      <c r="S35" s="849"/>
      <c r="T35" s="849"/>
      <c r="U35" s="849"/>
      <c r="V35" s="945"/>
      <c r="W35" s="980"/>
      <c r="Y35" s="1300"/>
      <c r="Z35" s="1300"/>
      <c r="AA35" s="1300"/>
      <c r="AB35" s="1300"/>
      <c r="AC35" s="1300"/>
      <c r="AD35" s="1300"/>
      <c r="AE35" s="937"/>
      <c r="AF35" s="988"/>
      <c r="AH35" s="966" t="str">
        <f>'GHG Emissions'!G63</f>
        <v>Table 5: Carbon intensity of our operations (tCO2e/TMM)</v>
      </c>
      <c r="AI35" s="931"/>
      <c r="AJ35" s="931"/>
      <c r="AK35" s="931"/>
      <c r="AL35" s="931"/>
      <c r="AM35" s="931"/>
      <c r="AN35" s="931"/>
      <c r="AO35" s="931"/>
    </row>
    <row r="36" spans="7:41">
      <c r="G36" s="847"/>
      <c r="H36" s="847"/>
      <c r="I36" s="847"/>
      <c r="J36" s="847"/>
      <c r="K36" s="847"/>
      <c r="L36" s="847"/>
      <c r="M36" s="847"/>
      <c r="N36" s="847"/>
      <c r="P36" s="1295" t="str">
        <f>Diversity!G50</f>
        <v xml:space="preserve">Table 5: Total employees by Aboriginal and Torres Strait Islander profile and role category </v>
      </c>
      <c r="Q36" s="1295"/>
      <c r="R36" s="1295"/>
      <c r="S36" s="1295"/>
      <c r="T36" s="1295"/>
      <c r="U36" s="1295"/>
      <c r="V36" s="938"/>
      <c r="W36" s="980"/>
      <c r="Y36" s="847"/>
      <c r="Z36" s="847"/>
      <c r="AA36" s="847"/>
      <c r="AB36" s="847"/>
      <c r="AC36" s="847"/>
      <c r="AF36" s="980"/>
      <c r="AH36" s="847"/>
      <c r="AI36" s="847"/>
      <c r="AJ36" s="847"/>
      <c r="AK36" s="847"/>
      <c r="AL36" s="847"/>
    </row>
    <row r="37" spans="7:41">
      <c r="G37" s="962" t="s">
        <v>238</v>
      </c>
      <c r="H37" s="847"/>
      <c r="I37" s="847"/>
      <c r="J37" s="847"/>
      <c r="K37" s="847"/>
      <c r="L37" s="847"/>
      <c r="M37" s="847"/>
      <c r="N37" s="847"/>
      <c r="P37" s="1295"/>
      <c r="Q37" s="1295"/>
      <c r="R37" s="1295"/>
      <c r="S37" s="1295"/>
      <c r="T37" s="1295"/>
      <c r="U37" s="1295"/>
      <c r="V37" s="938"/>
      <c r="W37" s="980"/>
      <c r="Y37" s="962" t="s">
        <v>534</v>
      </c>
      <c r="Z37" s="847"/>
      <c r="AA37" s="932"/>
      <c r="AB37" s="932"/>
      <c r="AC37" s="932"/>
      <c r="AD37" s="932"/>
      <c r="AE37" s="932"/>
      <c r="AF37" s="989"/>
      <c r="AH37" s="962" t="s">
        <v>914</v>
      </c>
      <c r="AI37" s="847"/>
      <c r="AJ37" s="847"/>
      <c r="AK37" s="847"/>
      <c r="AL37" s="847"/>
    </row>
    <row r="38" spans="7:41">
      <c r="G38" s="964" t="str">
        <f>'Responsible Production'!G14</f>
        <v>Figure 1: Location of MinRes operations</v>
      </c>
      <c r="H38" s="847"/>
      <c r="I38" s="847"/>
      <c r="J38" s="847"/>
      <c r="K38" s="847"/>
      <c r="L38" s="847"/>
      <c r="M38" s="847"/>
      <c r="N38" s="847"/>
      <c r="P38" s="964" t="str">
        <f>Diversity!G61</f>
        <v>Table 6: New Hires</v>
      </c>
      <c r="Q38" s="849"/>
      <c r="R38" s="849"/>
      <c r="S38" s="849"/>
      <c r="T38" s="849"/>
      <c r="U38" s="849"/>
      <c r="V38" s="849"/>
      <c r="W38" s="980"/>
      <c r="Y38" s="1294" t="str">
        <f>'Biodiversity &amp; Land Management'!G44</f>
        <v>Table 3: Cumulative land disturbance and rehabilitation information for FY19-FY22 consolidated for all MinRes tenements</v>
      </c>
      <c r="Z38" s="1294"/>
      <c r="AA38" s="1294"/>
      <c r="AB38" s="1294"/>
      <c r="AC38" s="1294"/>
      <c r="AD38" s="1294"/>
      <c r="AE38" s="936"/>
      <c r="AF38" s="987"/>
      <c r="AH38" s="966" t="str">
        <f>'GHG Emissions'!G74</f>
        <v xml:space="preserve">Table 6: Emission reduction initiatives </v>
      </c>
      <c r="AI38" s="931"/>
      <c r="AJ38" s="931"/>
      <c r="AK38" s="931"/>
      <c r="AL38" s="847"/>
    </row>
    <row r="39" spans="7:41" ht="14.5" thickBot="1">
      <c r="G39" s="847"/>
      <c r="H39" s="847"/>
      <c r="I39" s="847"/>
      <c r="J39" s="847"/>
      <c r="K39" s="847"/>
      <c r="L39" s="847"/>
      <c r="M39" s="847"/>
      <c r="N39" s="847"/>
      <c r="P39" s="964" t="str">
        <f>Diversity!G69</f>
        <v>Table 7: Terminations</v>
      </c>
      <c r="Q39" s="849"/>
      <c r="R39" s="849"/>
      <c r="S39" s="849"/>
      <c r="T39" s="849"/>
      <c r="U39" s="849"/>
      <c r="V39" s="944"/>
      <c r="W39" s="980"/>
      <c r="Y39" s="1294"/>
      <c r="Z39" s="1294"/>
      <c r="AA39" s="1294"/>
      <c r="AB39" s="1294"/>
      <c r="AC39" s="1294"/>
      <c r="AD39" s="1294"/>
      <c r="AE39" s="936"/>
      <c r="AF39" s="987"/>
      <c r="AH39" s="966" t="str">
        <f>'GHG Emissions'!G80</f>
        <v xml:space="preserve">Table 7: Low carbon investments </v>
      </c>
      <c r="AI39" s="931"/>
      <c r="AJ39" s="931"/>
      <c r="AK39" s="931"/>
      <c r="AL39" s="847"/>
    </row>
    <row r="40" spans="7:41" ht="18.5" thickTop="1">
      <c r="G40" s="1296" t="s">
        <v>1151</v>
      </c>
      <c r="H40" s="1296"/>
      <c r="I40" s="1296"/>
      <c r="J40" s="1296"/>
      <c r="K40" s="1296"/>
      <c r="L40" s="1296"/>
      <c r="M40" s="935"/>
      <c r="N40" s="935"/>
      <c r="P40" s="964" t="str">
        <f>Diversity!G77</f>
        <v>Table 8: MinRes employee category mapping</v>
      </c>
      <c r="Q40" s="849"/>
      <c r="R40" s="849"/>
      <c r="S40" s="849"/>
      <c r="T40" s="849"/>
      <c r="U40" s="849"/>
      <c r="V40" s="945"/>
      <c r="W40" s="980"/>
      <c r="Y40" s="962" t="s">
        <v>410</v>
      </c>
      <c r="Z40" s="847"/>
      <c r="AA40" s="847"/>
      <c r="AB40" s="847"/>
      <c r="AC40" s="847"/>
      <c r="AF40" s="980"/>
      <c r="AH40" s="931"/>
      <c r="AI40" s="931"/>
      <c r="AJ40" s="931"/>
      <c r="AK40" s="931"/>
      <c r="AL40" s="847"/>
    </row>
    <row r="41" spans="7:41" ht="18">
      <c r="G41" s="962" t="s">
        <v>239</v>
      </c>
      <c r="H41" s="847"/>
      <c r="I41" s="847"/>
      <c r="J41" s="847"/>
      <c r="K41" s="847"/>
      <c r="L41" s="847"/>
      <c r="M41" s="847"/>
      <c r="N41" s="847"/>
      <c r="P41" s="847"/>
      <c r="Q41" s="847"/>
      <c r="R41" s="847"/>
      <c r="S41" s="847"/>
      <c r="T41" s="847"/>
      <c r="U41" s="847"/>
      <c r="W41" s="980"/>
      <c r="Y41" s="968" t="str">
        <f>'Waste &amp; Tailings'!G19</f>
        <v xml:space="preserve">Table 1: Waste rock </v>
      </c>
      <c r="Z41" s="928"/>
      <c r="AA41" s="928"/>
      <c r="AB41" s="928"/>
      <c r="AC41" s="928"/>
      <c r="AD41" s="928"/>
      <c r="AE41" s="928"/>
      <c r="AF41" s="990"/>
      <c r="AH41" s="1296" t="s">
        <v>1204</v>
      </c>
      <c r="AI41" s="1296"/>
      <c r="AJ41" s="1296"/>
      <c r="AK41" s="1296"/>
      <c r="AL41" s="1296"/>
      <c r="AM41" s="1296"/>
      <c r="AN41" s="935"/>
      <c r="AO41" s="935"/>
    </row>
    <row r="42" spans="7:41" ht="14.5" thickBot="1">
      <c r="G42" s="964" t="str">
        <f>'Modern Slavery'!G17</f>
        <v>Table 1: Modern slavery performance metrics</v>
      </c>
      <c r="H42" s="848"/>
      <c r="I42" s="848"/>
      <c r="J42" s="848"/>
      <c r="K42" s="848"/>
      <c r="L42" s="848"/>
      <c r="M42" s="961"/>
      <c r="N42" s="976"/>
      <c r="P42" s="962" t="s">
        <v>386</v>
      </c>
      <c r="Q42" s="847"/>
      <c r="R42" s="847"/>
      <c r="S42" s="847"/>
      <c r="T42" s="847"/>
      <c r="U42" s="847"/>
      <c r="W42" s="980"/>
      <c r="Y42" s="966" t="str">
        <f>'Waste &amp; Tailings'!G29</f>
        <v>Table 2: Non-Mineral Waste (tonnes)</v>
      </c>
      <c r="Z42" s="931"/>
      <c r="AA42" s="931"/>
      <c r="AB42" s="931"/>
      <c r="AC42" s="931"/>
      <c r="AD42" s="931"/>
      <c r="AE42" s="931"/>
      <c r="AF42" s="983"/>
      <c r="AH42" s="962" t="s">
        <v>1205</v>
      </c>
      <c r="AI42" s="847"/>
      <c r="AJ42" s="847"/>
      <c r="AK42" s="847"/>
      <c r="AL42" s="847"/>
    </row>
    <row r="43" spans="7:41" ht="15" thickTop="1" thickBot="1">
      <c r="G43" s="847"/>
      <c r="H43" s="847"/>
      <c r="I43" s="847"/>
      <c r="J43" s="847"/>
      <c r="K43" s="847"/>
      <c r="L43" s="847"/>
      <c r="M43" s="847"/>
      <c r="N43" s="847"/>
      <c r="P43" s="964" t="str">
        <f>Training!G16</f>
        <v xml:space="preserve">Table 1: Number of internal training courses/programs available </v>
      </c>
      <c r="Q43" s="849"/>
      <c r="R43" s="849"/>
      <c r="S43" s="849"/>
      <c r="T43" s="849"/>
      <c r="U43" s="849"/>
      <c r="V43" s="946"/>
      <c r="W43" s="980"/>
      <c r="Y43" s="1294" t="str">
        <f>'Waste &amp; Tailings'!G48</f>
        <v>Table 3: Total amounts of overburden, rock, tailings and sludges for FY18 - FY22</v>
      </c>
      <c r="Z43" s="1294"/>
      <c r="AA43" s="1294"/>
      <c r="AB43" s="1294"/>
      <c r="AC43" s="1294"/>
      <c r="AD43" s="1294"/>
      <c r="AE43" s="936"/>
      <c r="AF43" s="987"/>
      <c r="AH43" s="966" t="str">
        <f>'Cultural Heritage'!G12</f>
        <v>Table 1: Employee Cultural Awareness Training (CAT)</v>
      </c>
      <c r="AI43" s="931"/>
      <c r="AJ43" s="931"/>
      <c r="AK43" s="931"/>
      <c r="AL43" s="931"/>
      <c r="AM43" s="931"/>
      <c r="AN43" s="971"/>
      <c r="AO43" s="977"/>
    </row>
    <row r="44" spans="7:41" ht="19" thickTop="1" thickBot="1">
      <c r="G44" s="1296" t="s">
        <v>127</v>
      </c>
      <c r="H44" s="1296"/>
      <c r="I44" s="1296"/>
      <c r="J44" s="1296"/>
      <c r="K44" s="1296"/>
      <c r="L44" s="1296"/>
      <c r="M44" s="935"/>
      <c r="N44" s="935"/>
      <c r="P44" s="964" t="str">
        <f>Training!G20</f>
        <v>Table 2: Total hours of training per employee type</v>
      </c>
      <c r="Q44" s="849"/>
      <c r="R44" s="849"/>
      <c r="S44" s="849"/>
      <c r="T44" s="849"/>
      <c r="U44" s="849"/>
      <c r="V44" s="946"/>
      <c r="W44" s="980"/>
      <c r="Y44" s="1294"/>
      <c r="Z44" s="1294"/>
      <c r="AA44" s="1294"/>
      <c r="AB44" s="1294"/>
      <c r="AC44" s="1294"/>
      <c r="AD44" s="1294"/>
      <c r="AE44" s="936"/>
      <c r="AF44" s="987"/>
      <c r="AH44" s="966" t="str">
        <f>'Cultural Heritage'!G16</f>
        <v>Table 2: Heritage site management and deployment of surveys</v>
      </c>
      <c r="AI44" s="931"/>
      <c r="AJ44" s="931"/>
      <c r="AK44" s="931"/>
      <c r="AL44" s="931"/>
      <c r="AM44" s="931"/>
      <c r="AN44" s="944"/>
      <c r="AO44" s="977"/>
    </row>
    <row r="45" spans="7:41" ht="15" thickTop="1" thickBot="1">
      <c r="G45" s="965" t="s">
        <v>1202</v>
      </c>
      <c r="H45" s="929"/>
      <c r="I45" s="929"/>
      <c r="J45" s="929"/>
      <c r="K45" s="929"/>
      <c r="L45" s="929"/>
      <c r="M45" s="929"/>
      <c r="N45" s="929"/>
      <c r="P45" s="964" t="str">
        <f>Training!G27</f>
        <v>Table 3: Average hours of training per employee by type of employee</v>
      </c>
      <c r="Q45" s="849"/>
      <c r="R45" s="849"/>
      <c r="S45" s="849"/>
      <c r="T45" s="849"/>
      <c r="U45" s="849"/>
      <c r="V45" s="946"/>
      <c r="W45" s="980"/>
      <c r="Y45" s="966" t="str">
        <f>'Waste &amp; Tailings'!G56</f>
        <v>Table 4: Acid Rock Drainage potential risk across operations</v>
      </c>
      <c r="Z45" s="931"/>
      <c r="AA45" s="931"/>
      <c r="AB45" s="931"/>
      <c r="AC45" s="931"/>
      <c r="AD45" s="931"/>
      <c r="AE45" s="931"/>
      <c r="AF45" s="983"/>
      <c r="AH45" s="1294" t="str">
        <f>'Cultural Heritage'!G22</f>
        <v>Table 3: Number of incidents or violations involving the rights of Aboriginal and Torres Strait Islander peoples</v>
      </c>
      <c r="AI45" s="1294"/>
      <c r="AJ45" s="1294"/>
      <c r="AK45" s="1294"/>
      <c r="AL45" s="1294"/>
      <c r="AM45" s="1294"/>
      <c r="AN45" s="936"/>
      <c r="AO45" s="936"/>
    </row>
    <row r="46" spans="7:41" ht="15" thickTop="1" thickBot="1">
      <c r="G46" s="1294" t="str">
        <f>'Health &amp; Safety'!G16</f>
        <v>Table 1: Historical safety injury rates for total employees and contractors (per 1,000,000 hours worked)1</v>
      </c>
      <c r="H46" s="1294"/>
      <c r="I46" s="1294"/>
      <c r="J46" s="1294"/>
      <c r="K46" s="1294"/>
      <c r="L46" s="1294"/>
      <c r="M46" s="936"/>
      <c r="N46" s="936"/>
      <c r="P46" s="1295" t="str">
        <f>Training!G33</f>
        <v>Table 4: Average hours of training per employee by employment contract type and gender profile</v>
      </c>
      <c r="Q46" s="1295"/>
      <c r="R46" s="1295"/>
      <c r="S46" s="1295"/>
      <c r="T46" s="1295"/>
      <c r="U46" s="1295"/>
      <c r="V46" s="947"/>
      <c r="W46" s="980"/>
      <c r="Y46" s="931"/>
      <c r="Z46" s="931"/>
      <c r="AA46" s="931"/>
      <c r="AB46" s="931"/>
      <c r="AC46" s="931"/>
      <c r="AD46" s="931"/>
      <c r="AE46" s="931"/>
      <c r="AF46" s="983"/>
      <c r="AH46" s="1294"/>
      <c r="AI46" s="1294"/>
      <c r="AJ46" s="1294"/>
      <c r="AK46" s="1294"/>
      <c r="AL46" s="1294"/>
      <c r="AM46" s="1294"/>
      <c r="AN46" s="936"/>
      <c r="AO46" s="936"/>
    </row>
    <row r="47" spans="7:41" ht="15" thickTop="1" thickBot="1">
      <c r="G47" s="1294"/>
      <c r="H47" s="1294"/>
      <c r="I47" s="1294"/>
      <c r="J47" s="1294"/>
      <c r="K47" s="1294"/>
      <c r="L47" s="1294"/>
      <c r="M47" s="936"/>
      <c r="N47" s="936"/>
      <c r="P47" s="1295"/>
      <c r="Q47" s="1295"/>
      <c r="R47" s="1295"/>
      <c r="S47" s="1295"/>
      <c r="T47" s="1295"/>
      <c r="U47" s="1295"/>
      <c r="V47" s="947"/>
      <c r="W47" s="980"/>
      <c r="Y47" s="962" t="s">
        <v>439</v>
      </c>
      <c r="Z47" s="847"/>
      <c r="AA47" s="847"/>
      <c r="AB47" s="847"/>
      <c r="AC47" s="847"/>
      <c r="AF47" s="980"/>
      <c r="AH47" s="931"/>
      <c r="AI47" s="931"/>
      <c r="AJ47" s="931"/>
      <c r="AK47" s="931"/>
      <c r="AL47" s="931"/>
      <c r="AM47" s="931"/>
      <c r="AN47" s="931"/>
      <c r="AO47" s="931"/>
    </row>
    <row r="48" spans="7:41" ht="15" thickTop="1" thickBot="1">
      <c r="G48" s="1295" t="str">
        <f>'Health &amp; Safety'!G22</f>
        <v xml:space="preserve">Table 2: Historical trends in Lost Time Injuries (LTI) - employees and contractors </v>
      </c>
      <c r="H48" s="1295"/>
      <c r="I48" s="1295"/>
      <c r="J48" s="1295"/>
      <c r="K48" s="1295"/>
      <c r="L48" s="1295"/>
      <c r="M48" s="938"/>
      <c r="N48" s="938"/>
      <c r="P48" s="1295" t="str">
        <f>Training!G42</f>
        <v>Table 5: Total hours of Emergency Response training3 per employee by type of employee</v>
      </c>
      <c r="Q48" s="1295"/>
      <c r="R48" s="1295"/>
      <c r="S48" s="1295"/>
      <c r="T48" s="1295"/>
      <c r="U48" s="1295"/>
      <c r="V48" s="947"/>
      <c r="W48" s="980"/>
      <c r="Y48" s="966" t="str">
        <f>'Tailings Facility Register'!G18</f>
        <v>Table 1: Tailings Facility Register</v>
      </c>
      <c r="Z48" s="847"/>
      <c r="AA48" s="847"/>
      <c r="AB48" s="847"/>
      <c r="AC48" s="847"/>
      <c r="AF48" s="980"/>
      <c r="AH48" s="962" t="s">
        <v>709</v>
      </c>
      <c r="AI48" s="847"/>
      <c r="AJ48" s="847"/>
      <c r="AK48" s="847"/>
      <c r="AL48" s="847"/>
    </row>
    <row r="49" spans="7:41" ht="15" thickTop="1" thickBot="1">
      <c r="G49" s="1295"/>
      <c r="H49" s="1295"/>
      <c r="I49" s="1295"/>
      <c r="J49" s="1295"/>
      <c r="K49" s="1295"/>
      <c r="L49" s="1295"/>
      <c r="M49" s="938"/>
      <c r="N49" s="938"/>
      <c r="P49" s="1295"/>
      <c r="Q49" s="1295"/>
      <c r="R49" s="1295"/>
      <c r="S49" s="1295"/>
      <c r="T49" s="1295"/>
      <c r="U49" s="1295"/>
      <c r="V49" s="947"/>
      <c r="W49" s="980"/>
      <c r="Y49" s="931"/>
      <c r="Z49" s="847"/>
      <c r="AA49" s="847"/>
      <c r="AB49" s="847"/>
      <c r="AC49" s="847"/>
      <c r="AF49" s="980"/>
      <c r="AH49" s="966" t="str">
        <f>'Cultural Heritage'!G35</f>
        <v xml:space="preserve">Table 4: Recononcialition Action Plan Deliverables </v>
      </c>
      <c r="AI49" s="847"/>
      <c r="AJ49" s="847"/>
      <c r="AK49" s="847"/>
      <c r="AL49" s="847"/>
      <c r="AN49" s="944"/>
      <c r="AO49" s="977"/>
    </row>
    <row r="50" spans="7:41" ht="15" thickTop="1" thickBot="1">
      <c r="G50" s="1295" t="str">
        <f>'Health &amp; Safety'!G40</f>
        <v xml:space="preserve">Table 3: Historical trends in Total Recordable Injuries (TRI) - employees and contractors </v>
      </c>
      <c r="H50" s="1295"/>
      <c r="I50" s="1295"/>
      <c r="J50" s="1295"/>
      <c r="K50" s="1295"/>
      <c r="L50" s="1295"/>
      <c r="M50" s="938"/>
      <c r="N50" s="938"/>
      <c r="P50" s="1294" t="str">
        <f>Training!G49</f>
        <v>Table 6: Average hours of Emergency Response training per employee by gender profile</v>
      </c>
      <c r="Q50" s="1294"/>
      <c r="R50" s="1294"/>
      <c r="S50" s="1294"/>
      <c r="T50" s="1294"/>
      <c r="U50" s="1294"/>
      <c r="V50" s="948"/>
      <c r="W50" s="980"/>
      <c r="Y50" s="847"/>
      <c r="Z50" s="847"/>
      <c r="AA50" s="847"/>
      <c r="AB50" s="847"/>
      <c r="AC50" s="847"/>
      <c r="AF50" s="980"/>
      <c r="AH50" s="847"/>
      <c r="AI50" s="847"/>
      <c r="AJ50" s="847"/>
      <c r="AK50" s="847"/>
      <c r="AL50" s="847"/>
    </row>
    <row r="51" spans="7:41" ht="19" thickTop="1" thickBot="1">
      <c r="G51" s="1295"/>
      <c r="H51" s="1295"/>
      <c r="I51" s="1295"/>
      <c r="J51" s="1295"/>
      <c r="K51" s="1295"/>
      <c r="L51" s="1295"/>
      <c r="M51" s="938"/>
      <c r="N51" s="938"/>
      <c r="P51" s="1294"/>
      <c r="Q51" s="1294"/>
      <c r="R51" s="1294"/>
      <c r="S51" s="1294"/>
      <c r="T51" s="1294"/>
      <c r="U51" s="1294"/>
      <c r="V51" s="948"/>
      <c r="W51" s="980"/>
      <c r="Y51" s="847"/>
      <c r="Z51" s="847"/>
      <c r="AA51" s="847"/>
      <c r="AB51" s="847"/>
      <c r="AC51" s="847"/>
      <c r="AF51" s="980"/>
      <c r="AH51" s="1296" t="s">
        <v>1213</v>
      </c>
      <c r="AI51" s="1296"/>
      <c r="AJ51" s="1296"/>
      <c r="AK51" s="1296"/>
      <c r="AL51" s="1296"/>
      <c r="AM51" s="1296"/>
      <c r="AN51" s="935"/>
      <c r="AO51" s="935"/>
    </row>
    <row r="52" spans="7:41" ht="14.5" thickTop="1">
      <c r="G52" s="964" t="str">
        <f>'Health &amp; Safety'!G58</f>
        <v>Table 4: Historical trends in fatality rates - employees and contractors</v>
      </c>
      <c r="H52" s="927"/>
      <c r="I52" s="927"/>
      <c r="J52" s="927"/>
      <c r="K52" s="927"/>
      <c r="L52" s="927"/>
      <c r="M52" s="927"/>
      <c r="N52" s="927"/>
      <c r="P52" s="931"/>
      <c r="Q52" s="931"/>
      <c r="R52" s="931"/>
      <c r="S52" s="931"/>
      <c r="T52" s="931"/>
      <c r="U52" s="931"/>
      <c r="V52" s="931"/>
      <c r="W52" s="980"/>
      <c r="Y52" s="847"/>
      <c r="Z52" s="847"/>
      <c r="AA52" s="847"/>
      <c r="AB52" s="847"/>
      <c r="AC52" s="847"/>
      <c r="AF52" s="980"/>
      <c r="AH52" s="970" t="s">
        <v>1203</v>
      </c>
      <c r="AI52" s="847"/>
      <c r="AJ52" s="847"/>
      <c r="AK52" s="847"/>
      <c r="AL52" s="847"/>
    </row>
    <row r="53" spans="7:41">
      <c r="G53" s="1295" t="str">
        <f>'Health &amp; Safety'!G76</f>
        <v xml:space="preserve">Table 5: Historical trends in high consequence work-related injury rates - employees and contractors </v>
      </c>
      <c r="H53" s="1295"/>
      <c r="I53" s="1295"/>
      <c r="J53" s="1295"/>
      <c r="K53" s="1295"/>
      <c r="L53" s="1295"/>
      <c r="M53" s="938"/>
      <c r="N53" s="938"/>
      <c r="P53" s="847"/>
      <c r="Q53" s="847"/>
      <c r="R53" s="847"/>
      <c r="S53" s="847"/>
      <c r="T53" s="847"/>
      <c r="U53" s="847"/>
      <c r="W53" s="980"/>
      <c r="Y53" s="847"/>
      <c r="Z53" s="847"/>
      <c r="AA53" s="847"/>
      <c r="AB53" s="847"/>
      <c r="AC53" s="847"/>
      <c r="AF53" s="980"/>
      <c r="AH53" s="966" t="str">
        <f>'Social &amp; Career Entry Pathways'!G13</f>
        <v xml:space="preserve">Table 1: Total contributions to community partnerships </v>
      </c>
      <c r="AI53" s="933"/>
      <c r="AJ53" s="933"/>
      <c r="AK53" s="933"/>
      <c r="AL53" s="933"/>
      <c r="AM53" s="933"/>
      <c r="AN53" s="933"/>
      <c r="AO53" s="933"/>
    </row>
    <row r="54" spans="7:41">
      <c r="G54" s="1295"/>
      <c r="H54" s="1295"/>
      <c r="I54" s="1295"/>
      <c r="J54" s="1295"/>
      <c r="K54" s="1295"/>
      <c r="L54" s="1295"/>
      <c r="M54" s="938"/>
      <c r="N54" s="938"/>
      <c r="P54" s="847"/>
      <c r="Q54" s="847"/>
      <c r="R54" s="847"/>
      <c r="S54" s="847"/>
      <c r="T54" s="847"/>
      <c r="U54" s="847"/>
      <c r="W54" s="980"/>
      <c r="Y54" s="847"/>
      <c r="Z54" s="847"/>
      <c r="AA54" s="847"/>
      <c r="AB54" s="847"/>
      <c r="AC54" s="847"/>
      <c r="AF54" s="980"/>
      <c r="AH54" s="966" t="str">
        <f>'Social &amp; Career Entry Pathways'!G18</f>
        <v>Table 2: Value generated and distributed for FY19 - FY22</v>
      </c>
      <c r="AI54" s="931"/>
      <c r="AJ54" s="931"/>
      <c r="AK54" s="931"/>
      <c r="AL54" s="931"/>
      <c r="AM54" s="931"/>
      <c r="AN54" s="931"/>
      <c r="AO54" s="931"/>
    </row>
    <row r="55" spans="7:41">
      <c r="G55" s="1295" t="str">
        <f>'Health &amp; Safety'!G94</f>
        <v>Table 6: Historical trends in all incident rates - combined employees and contractors</v>
      </c>
      <c r="H55" s="1295"/>
      <c r="I55" s="1295"/>
      <c r="J55" s="1295"/>
      <c r="K55" s="1295"/>
      <c r="L55" s="1295"/>
      <c r="M55" s="938"/>
      <c r="N55" s="938"/>
      <c r="P55" s="847"/>
      <c r="Q55" s="847"/>
      <c r="R55" s="847"/>
      <c r="S55" s="847"/>
      <c r="T55" s="847"/>
      <c r="U55" s="847"/>
      <c r="W55" s="980"/>
      <c r="Y55" s="847"/>
      <c r="Z55" s="847"/>
      <c r="AA55" s="847"/>
      <c r="AB55" s="847"/>
      <c r="AC55" s="847"/>
      <c r="AF55" s="980"/>
      <c r="AH55" s="966" t="str">
        <f>'Social &amp; Career Entry Pathways'!G29</f>
        <v>Table 3: Total political contributions made during FY19 - FY22</v>
      </c>
      <c r="AI55" s="931"/>
      <c r="AJ55" s="931"/>
      <c r="AK55" s="931"/>
      <c r="AL55" s="931"/>
      <c r="AM55" s="931"/>
      <c r="AN55" s="944"/>
      <c r="AO55" s="977"/>
    </row>
    <row r="56" spans="7:41">
      <c r="G56" s="1295"/>
      <c r="H56" s="1295"/>
      <c r="I56" s="1295"/>
      <c r="J56" s="1295"/>
      <c r="K56" s="1295"/>
      <c r="L56" s="1295"/>
      <c r="M56" s="938"/>
      <c r="N56" s="938"/>
      <c r="P56" s="847"/>
      <c r="Q56" s="847"/>
      <c r="R56" s="847"/>
      <c r="S56" s="847"/>
      <c r="T56" s="847"/>
      <c r="U56" s="847"/>
      <c r="W56" s="980"/>
      <c r="Y56" s="847"/>
      <c r="Z56" s="847"/>
      <c r="AA56" s="847"/>
      <c r="AB56" s="847"/>
      <c r="AC56" s="847"/>
      <c r="AF56" s="980"/>
      <c r="AH56" s="847"/>
      <c r="AI56" s="847"/>
      <c r="AJ56" s="847"/>
      <c r="AK56" s="847"/>
      <c r="AL56" s="847"/>
    </row>
    <row r="57" spans="7:41">
      <c r="G57" s="1294" t="str">
        <f>'Health &amp; Safety'!G102</f>
        <v xml:space="preserve">Table 7: Historical trends in near miss incident rates - combined employees and contractors </v>
      </c>
      <c r="H57" s="1294"/>
      <c r="I57" s="1294"/>
      <c r="J57" s="1294"/>
      <c r="K57" s="1294"/>
      <c r="L57" s="1294"/>
      <c r="M57" s="936"/>
      <c r="N57" s="936"/>
      <c r="P57" s="847"/>
      <c r="Q57" s="847"/>
      <c r="R57" s="847"/>
      <c r="S57" s="847"/>
      <c r="T57" s="847"/>
      <c r="U57" s="847"/>
      <c r="W57" s="980"/>
      <c r="Y57" s="847"/>
      <c r="Z57" s="847"/>
      <c r="AA57" s="847"/>
      <c r="AB57" s="847"/>
      <c r="AC57" s="847"/>
      <c r="AF57" s="980"/>
      <c r="AH57" s="962" t="s">
        <v>1201</v>
      </c>
      <c r="AI57" s="847"/>
      <c r="AJ57" s="847"/>
      <c r="AK57" s="847"/>
      <c r="AL57" s="847"/>
    </row>
    <row r="58" spans="7:41">
      <c r="G58" s="1294"/>
      <c r="H58" s="1294"/>
      <c r="I58" s="1294"/>
      <c r="J58" s="1294"/>
      <c r="K58" s="1294"/>
      <c r="L58" s="1294"/>
      <c r="M58" s="936"/>
      <c r="N58" s="936"/>
      <c r="P58" s="847"/>
      <c r="Q58" s="847"/>
      <c r="R58" s="847"/>
      <c r="S58" s="847"/>
      <c r="T58" s="847"/>
      <c r="U58" s="847"/>
      <c r="W58" s="980"/>
      <c r="Y58" s="847"/>
      <c r="Z58" s="847"/>
      <c r="AA58" s="847"/>
      <c r="AB58" s="847"/>
      <c r="AC58" s="847"/>
      <c r="AF58" s="980"/>
      <c r="AH58" s="1294" t="str">
        <f>'Social &amp; Career Entry Pathways'!G44</f>
        <v>Table 5: FY22 career entry programs by gender and Aboriginal and Torres Strait Islander profile</v>
      </c>
      <c r="AI58" s="1294"/>
      <c r="AJ58" s="1294"/>
      <c r="AK58" s="1294"/>
      <c r="AL58" s="1294"/>
      <c r="AM58" s="1294"/>
      <c r="AN58" s="936"/>
      <c r="AO58" s="936"/>
    </row>
    <row r="59" spans="7:41">
      <c r="G59" s="966" t="str">
        <f>'Health &amp; Safety'!G110</f>
        <v>Table 8: Nature of FY21 - FY22 work-related injuries</v>
      </c>
      <c r="H59" s="847"/>
      <c r="I59" s="847"/>
      <c r="J59" s="847"/>
      <c r="K59" s="847"/>
      <c r="L59" s="847"/>
      <c r="M59" s="847"/>
      <c r="N59" s="847"/>
      <c r="P59" s="847"/>
      <c r="Q59" s="847"/>
      <c r="R59" s="847"/>
      <c r="S59" s="847"/>
      <c r="T59" s="847"/>
      <c r="U59" s="847"/>
      <c r="W59" s="980"/>
      <c r="Y59" s="847"/>
      <c r="Z59" s="847"/>
      <c r="AA59" s="847"/>
      <c r="AB59" s="847"/>
      <c r="AC59" s="847"/>
      <c r="AF59" s="980"/>
      <c r="AH59" s="1294"/>
      <c r="AI59" s="1294"/>
      <c r="AJ59" s="1294"/>
      <c r="AK59" s="1294"/>
      <c r="AL59" s="1294"/>
      <c r="AM59" s="1294"/>
      <c r="AN59" s="936"/>
      <c r="AO59" s="936"/>
    </row>
    <row r="60" spans="7:41">
      <c r="G60" s="847"/>
      <c r="H60" s="847"/>
      <c r="I60" s="847"/>
      <c r="J60" s="847"/>
      <c r="K60" s="847"/>
      <c r="L60" s="847"/>
      <c r="M60" s="847"/>
      <c r="N60" s="847"/>
      <c r="P60" s="847"/>
      <c r="Q60" s="847"/>
      <c r="R60" s="847"/>
      <c r="S60" s="847"/>
      <c r="T60" s="847"/>
      <c r="U60" s="847"/>
      <c r="Y60" s="847"/>
      <c r="Z60" s="847"/>
      <c r="AA60" s="847"/>
      <c r="AB60" s="847"/>
      <c r="AC60" s="847"/>
      <c r="AH60" s="847"/>
      <c r="AI60" s="847"/>
      <c r="AJ60" s="847"/>
      <c r="AK60" s="847"/>
      <c r="AL60" s="847"/>
    </row>
    <row r="61" spans="7:41"/>
  </sheetData>
  <sheetProtection algorithmName="SHA-512" hashValue="0JWbOsncZYFb9P6CuOR/UlUoLZkI+g48Itdjh2EzlenXT7Ip1mU8z764K6aZBq75SiO9La40d28uLDIDgRdzpQ==" saltValue="YWCi5e4uty8w0dgu626EKQ==" spinCount="100000" sheet="1" objects="1" scenarios="1"/>
  <mergeCells count="36">
    <mergeCell ref="AH45:AM46"/>
    <mergeCell ref="Y38:AD39"/>
    <mergeCell ref="Y31:AD32"/>
    <mergeCell ref="Y33:AD35"/>
    <mergeCell ref="AH20:AM20"/>
    <mergeCell ref="Y30:AD30"/>
    <mergeCell ref="Y29:AD29"/>
    <mergeCell ref="Y20:AD20"/>
    <mergeCell ref="G28:L29"/>
    <mergeCell ref="G30:L31"/>
    <mergeCell ref="G32:L33"/>
    <mergeCell ref="P16:U16"/>
    <mergeCell ref="AH41:AM41"/>
    <mergeCell ref="P20:U20"/>
    <mergeCell ref="G18:K19"/>
    <mergeCell ref="G20:L20"/>
    <mergeCell ref="G22:L22"/>
    <mergeCell ref="G23:L23"/>
    <mergeCell ref="G24:L24"/>
    <mergeCell ref="G26:L27"/>
    <mergeCell ref="AH58:AM59"/>
    <mergeCell ref="Y43:AD44"/>
    <mergeCell ref="G34:L35"/>
    <mergeCell ref="G46:L47"/>
    <mergeCell ref="G50:L51"/>
    <mergeCell ref="G44:L44"/>
    <mergeCell ref="P36:U37"/>
    <mergeCell ref="P46:U47"/>
    <mergeCell ref="P48:U49"/>
    <mergeCell ref="P50:U51"/>
    <mergeCell ref="AH51:AM51"/>
    <mergeCell ref="G57:L58"/>
    <mergeCell ref="G53:L54"/>
    <mergeCell ref="G55:L56"/>
    <mergeCell ref="G48:L49"/>
    <mergeCell ref="G40:L40"/>
  </mergeCells>
  <hyperlinks>
    <hyperlink ref="G22:L22" location="Governance!G10" display="Governance!G10" xr:uid="{864C4862-CAE0-49F6-8097-96769440A5ED}"/>
    <hyperlink ref="G23:L23" location="Governance!Q10" display="Governance!Q10" xr:uid="{3928AD02-5329-43A8-A0F5-4DB83EDBC183}"/>
    <hyperlink ref="G38" location="'Responsible Production'!G11" display="'Responsible Production'!G11" xr:uid="{D16533E3-403D-42D9-8334-3E75A18E6F31}"/>
    <hyperlink ref="G42" location="'Modern Slavery'!G14" display="'Modern Slavery'!G14" xr:uid="{56C032A4-E77D-4CEE-AD45-E66BB59FDDE5}"/>
    <hyperlink ref="G46:L47" location="'Health &amp; Safety'!G9" display="'Health &amp; Safety'!G9" xr:uid="{FA1D488D-4315-4F89-A9FB-5A2BF94CF1F1}"/>
    <hyperlink ref="G48:L49" location="'Health &amp; Safety'!G15" display="'Health &amp; Safety'!G15" xr:uid="{F10ECEEC-973E-4051-B81C-18C0F3451040}"/>
    <hyperlink ref="G50:L51" location="'Health &amp; Safety'!G33" display="'Health &amp; Safety'!G33" xr:uid="{F772B820-0ED6-4CD2-AC30-BDA03B2FF034}"/>
    <hyperlink ref="G52" location="'Health &amp; Safety'!G51" display="'Health &amp; Safety'!G51" xr:uid="{B690BCF6-3457-4478-A84F-7700C3C7929F}"/>
    <hyperlink ref="G53:L54" location="'Health &amp; Safety'!G69" display="'Health &amp; Safety'!G69" xr:uid="{8BA058C8-F83E-406F-9208-E60CFE3DCB3C}"/>
    <hyperlink ref="G55:L56" location="'Health &amp; Safety'!G87" display="'Health &amp; Safety'!G87" xr:uid="{6DCAF449-21F8-4983-BD4C-CF1294074BA4}"/>
    <hyperlink ref="G57:L58" location="'Health &amp; Safety'!G95" display="'Health &amp; Safety'!G95" xr:uid="{114B10F1-A793-4DC5-9415-DE0A71CFBAD6}"/>
    <hyperlink ref="G59" location="'Health &amp; Safety'!G104" display="'Health &amp; Safety'!G104" xr:uid="{752EAB81-6491-4EE1-86A2-5C9BEA2A42FA}"/>
    <hyperlink ref="P22" location="'Our People'!G10" display="'Our People'!G10" xr:uid="{6EFAE5ED-7133-44B1-9D01-15A2536F4CD4}"/>
    <hyperlink ref="P23" location="'Our People'!G20" display="'Our People'!G20" xr:uid="{703E7E88-DE21-45CE-93FA-E3DA2B706E27}"/>
    <hyperlink ref="P24" location="'Our People'!G34" display="'Our People'!G34" xr:uid="{5F15E9D8-491A-4C9F-99A8-D89BA99E39CC}"/>
    <hyperlink ref="P25" location="'Our People'!G48" display="'Our People'!G48" xr:uid="{4D2BA18D-C2B0-45E6-91D0-DC75EDC392AA}"/>
    <hyperlink ref="P26" location="'Our People'!G61" display="'Our People'!G61" xr:uid="{CD5E2A51-184F-4FFA-8EF1-F4E0F19337BF}"/>
    <hyperlink ref="P27" location="'Our People'!G74" display="'Our People'!G74" xr:uid="{23368105-D3D0-47C9-9D44-B4823FFC87BC}"/>
    <hyperlink ref="P28" location="'Our People'!G89" display="'Our People'!G89" xr:uid="{595FCF17-3A01-4A4C-948A-97F6E98537DD}"/>
    <hyperlink ref="P29" location="'Our People'!G94" display="'Our People'!G94" xr:uid="{CC70CBE4-0A6A-415E-97DC-A89976655622}"/>
    <hyperlink ref="P32" location="Diversity!G8" display="Diversity!G8" xr:uid="{FAFA0436-E754-48ED-B24E-72575B4E2FEF}"/>
    <hyperlink ref="P33" location="Diversity!G18" display="Diversity!G18" xr:uid="{A432840C-B0E3-4D2F-BD0B-2A012CC3B9CF}"/>
    <hyperlink ref="P34" location="Diversity!G23" display="Diversity!G23" xr:uid="{51CDBE95-8AD1-4CB9-8BDE-56EAD86523BF}"/>
    <hyperlink ref="P35" location="Diversity!G32" display="Diversity!G32" xr:uid="{FA5738D5-4D0A-448A-BDEC-84F2C1935FA5}"/>
    <hyperlink ref="P36:U37" location="Diversity!G41" display="Diversity!G41" xr:uid="{1108DD3C-87FD-4869-B331-F576E657F7D5}"/>
    <hyperlink ref="P38" location="Diversity!G53" display="Diversity!G53" xr:uid="{402F116F-1CAC-4D97-AE4D-DFD4735656A2}"/>
    <hyperlink ref="P39" location="Diversity!G61" display="Diversity!G61" xr:uid="{8247472C-058D-4D45-87DB-4CD72D6FF3C8}"/>
    <hyperlink ref="P40" location="Diversity!G69" display="Diversity!G69" xr:uid="{F69963E0-4449-422A-9B33-42E44E9556C9}"/>
    <hyperlink ref="P43" location="Training!G9" display="Training!G9" xr:uid="{406775EE-3C73-4749-99AA-B186B9253FC6}"/>
    <hyperlink ref="P44" location="Training!G13" display="Training!G13" xr:uid="{8F614BE8-63DC-4070-9411-91853B382F59}"/>
    <hyperlink ref="P45" location="Training!G22" display="Training!G22" xr:uid="{BBD951A1-02C8-4189-9C7B-A6C305E7BEC3}"/>
    <hyperlink ref="P46:U47" location="Training!G32" display="Training!G32" xr:uid="{63992F4A-D084-43CA-9745-A74F96A6FE21}"/>
    <hyperlink ref="P48:U49" location="Training!G41" display="Training!G41" xr:uid="{4A96B173-D42B-4E56-B5FF-005A0EC7DBA4}"/>
    <hyperlink ref="P50:U51" location="Training!G50" display="Training!G50" xr:uid="{C218A31B-F758-43D0-A8FD-FE81415B9F6B}"/>
    <hyperlink ref="Y22" location="'Air Quality'!G10" display="'Air Quality'!G10" xr:uid="{8E07CE58-FAE7-49E3-AFC0-C96D3AFF67E3}"/>
    <hyperlink ref="Y25" location="Water!G9" display="Water!G9" xr:uid="{79F81700-32C4-42A9-90E8-E780C447FB77}"/>
    <hyperlink ref="Y26" location="Water!G36" display="Water!G36" xr:uid="{9D8C5F21-4CEC-412F-AF39-DDB1D950D521}"/>
    <hyperlink ref="Y27" location="Water!G56" display="Water!G56" xr:uid="{834A9B5C-8F49-460A-94DC-637BD3845A98}"/>
    <hyperlink ref="Y28" location="Water!G68" display="Water!G68" xr:uid="{ACEC64F2-3050-45EE-B6E1-C74EE05977C7}"/>
    <hyperlink ref="Y31" location="'Biodiversity &amp; Land Management'!G9" display="'Biodiversity &amp; Land Management'!G9" xr:uid="{E9E3FBA6-92E2-427A-A691-457A38E7EC8E}"/>
    <hyperlink ref="Y41" location="'Waste &amp; Tailings'!G9" display="'Waste &amp; Tailings'!G9" xr:uid="{51FF8ACC-5BF7-492A-A763-AD5EA006AA5A}"/>
    <hyperlink ref="Y42" location="'Waste &amp; Tailings'!G19" display="'Waste &amp; Tailings'!G19" xr:uid="{BDF7D468-7E7A-4D3E-8195-94CBF44E5A97}"/>
    <hyperlink ref="Y43:AD44" location="'Waste &amp; Tailings'!G41" display="'Waste &amp; Tailings'!G41" xr:uid="{632617A0-6207-4CE2-9485-BCC2FB93C1FE}"/>
    <hyperlink ref="Y45" location="'Waste &amp; Tailings'!G49" display="'Waste &amp; Tailings'!G49" xr:uid="{841C3D96-4C37-45EC-9253-2A2D9279172B}"/>
    <hyperlink ref="Y48" location="'Tailings Facility Register'!G7" display="'Tailings Facility Register'!G7" xr:uid="{69967400-D1C6-42B9-A3F4-5CC34F4A522B}"/>
    <hyperlink ref="AH22" location="'Climate Risks &amp; Opportunities'!G10" display="'Climate Risks &amp; Opportunities'!G10" xr:uid="{9BDAE9D2-BB33-47FC-9E93-414C0F46318E}"/>
    <hyperlink ref="AH23" location="'Climate Risks &amp; Opportunities'!G32" display="'Climate Risks &amp; Opportunities'!G32" xr:uid="{77DFEAC7-9923-4A80-9454-D71A92E5F904}"/>
    <hyperlink ref="AH26" location="'Energy Consumption '!G9" display="'Energy Consumption '!G9" xr:uid="{7D194B7B-7B27-42CD-9E4B-BFE0F148C487}"/>
    <hyperlink ref="AH27" location="'Energy Consumption '!G44" display="'Energy Consumption '!G44" xr:uid="{F6C543BF-0503-4F40-AAC9-CE91FFF711EC}"/>
    <hyperlink ref="AH28" location="'Energy Consumption '!G65" display="'Energy Consumption '!G65" xr:uid="{C637E748-5E2C-497F-B83C-E5620352E48E}"/>
    <hyperlink ref="AH31" location="'GHG Emissions'!G10" display="'GHG Emissions'!G10" xr:uid="{8E505F4E-0E35-497E-B3BF-B16074F9E7CD}"/>
    <hyperlink ref="AH32" location="'GHG Emissions'!G18" display="'GHG Emissions'!G18" xr:uid="{A784FAF1-B6BE-4542-B45C-66B26593C97C}"/>
    <hyperlink ref="AH33" location="'GHG Emissions'!G28" display="'GHG Emissions'!G28" xr:uid="{A7A7B855-335A-4B2A-B64F-DB8C0D17AC48}"/>
    <hyperlink ref="AH34" location="'GHG Emissions'!G51" display="'GHG Emissions'!G51" xr:uid="{7468F4EE-50F2-4957-9757-E8DED6E9DF13}"/>
    <hyperlink ref="AH35" location="'GHG Emissions'!G58" display="'GHG Emissions'!G58" xr:uid="{F50B19F8-B150-4749-B2D8-7A217CAE460C}"/>
    <hyperlink ref="AH38" location="'GHG Emissions'!G69" display="'GHG Emissions'!G69" xr:uid="{C9D395E8-875E-4AC3-B40E-55419E8F99AF}"/>
    <hyperlink ref="AH39" location="'GHG Emissions'!G75" display="'GHG Emissions'!G75" xr:uid="{45744CC6-3826-4AF3-95A8-8233CF80CC69}"/>
    <hyperlink ref="AH43" location="'Cultural Heritage'!G10" display="'Cultural Heritage'!G10" xr:uid="{EE453663-449B-4195-A379-B001ECCF94D4}"/>
    <hyperlink ref="AH44" location="'Cultural Heritage'!G14" display="'Cultural Heritage'!G14" xr:uid="{E8504F77-107B-4359-902C-2CCE24F8EC2D}"/>
    <hyperlink ref="AH45:AM46" location="'Cultural Heritage'!G20" display="'Cultural Heritage'!G20" xr:uid="{A9B0C42F-FF8E-4A33-8BFA-9CB39FD4DE85}"/>
    <hyperlink ref="AH49" location="'Cultural Heritage'!G33" display="'Cultural Heritage'!G33" xr:uid="{0454241C-92CE-4579-8CA6-3E0559ADE588}"/>
    <hyperlink ref="AH53" location="'Social &amp; Career Entry Pathways'!G7" display="'Social &amp; Career Entry Pathways'!G7" xr:uid="{E3563660-3BC1-4DE9-B312-EAAF5FD5D99A}"/>
    <hyperlink ref="AH54" location="'Social &amp; Career Entry Pathways'!G12" display="'Social &amp; Career Entry Pathways'!G12" xr:uid="{DECFDADE-EF74-4AAB-9CEB-3F477F650E97}"/>
    <hyperlink ref="AH55" location="'Social &amp; Career Entry Pathways'!G23" display="'Social &amp; Career Entry Pathways'!G23" xr:uid="{A0101E9B-390A-453B-95F6-6F7ED0DA9B25}"/>
    <hyperlink ref="AH58:AM59" location="'Social &amp; Career Entry Pathways'!G38" display="'Social &amp; Career Entry Pathways'!G38" xr:uid="{830DA113-511A-423D-BF02-C7172D136545}"/>
    <hyperlink ref="Y38:AD39" location="'Biodiversity &amp; Land Management'!G38" display="'Biodiversity &amp; Land Management'!G38" xr:uid="{2B7A2632-C8AD-4E1E-B958-F15DCD3A97D5}"/>
  </hyperlinks>
  <pageMargins left="0.70866141732283472" right="0.70866141732283472" top="0.74803149606299213" bottom="0.74803149606299213" header="0.31496062992125984" footer="0.31496062992125984"/>
  <pageSetup scale="26"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C0EA5-3E39-41E1-A3C0-5A4FB9C75F67}">
  <sheetPr codeName="Sheet3">
    <tabColor theme="3"/>
    <pageSetUpPr fitToPage="1"/>
  </sheetPr>
  <dimension ref="A1:AF216"/>
  <sheetViews>
    <sheetView showGridLines="0" zoomScale="70" zoomScaleNormal="70" workbookViewId="0">
      <pane xSplit="6" ySplit="7" topLeftCell="G8" activePane="bottomRight" state="frozen"/>
      <selection activeCell="D3" sqref="D3"/>
      <selection pane="topRight" activeCell="D3" sqref="D3"/>
      <selection pane="bottomLeft" activeCell="D3" sqref="D3"/>
      <selection pane="bottomRight" activeCell="D3" sqref="D3"/>
    </sheetView>
  </sheetViews>
  <sheetFormatPr defaultColWidth="0" defaultRowHeight="14" zeroHeight="1"/>
  <cols>
    <col min="1" max="1" width="3.58203125" style="3" customWidth="1"/>
    <col min="2" max="5" width="9" style="3" customWidth="1"/>
    <col min="6" max="6" width="4.08203125" style="3" customWidth="1"/>
    <col min="7" max="7" width="35.4140625" style="35" customWidth="1"/>
    <col min="8" max="8" width="48" style="520" customWidth="1"/>
    <col min="9" max="9" width="86" style="520" customWidth="1"/>
    <col min="10" max="10" width="42.08203125" style="772" customWidth="1"/>
    <col min="11" max="11" width="21.5" style="15" customWidth="1"/>
    <col min="12" max="12" width="40.58203125" style="3" customWidth="1"/>
    <col min="13" max="13" width="35.08203125" style="3" customWidth="1"/>
    <col min="14" max="14" width="8.58203125" style="3" customWidth="1"/>
    <col min="15" max="32" width="0" style="3" hidden="1" customWidth="1"/>
    <col min="33" max="16384" width="8.58203125" style="3" hidden="1"/>
  </cols>
  <sheetData>
    <row r="1" spans="2:18"/>
    <row r="2" spans="2:18"/>
    <row r="3" spans="2:18"/>
    <row r="4" spans="2:18">
      <c r="J4" s="1274"/>
    </row>
    <row r="5" spans="2:18" customFormat="1">
      <c r="B5" s="80"/>
      <c r="C5" s="80"/>
      <c r="D5" s="80"/>
      <c r="E5" s="80"/>
      <c r="G5" s="1218"/>
      <c r="H5" s="404"/>
      <c r="I5" s="404"/>
      <c r="J5" s="134"/>
      <c r="K5" s="1211"/>
      <c r="L5" s="80"/>
      <c r="M5" s="80"/>
      <c r="N5" s="538"/>
      <c r="O5" s="538"/>
      <c r="P5" s="538"/>
      <c r="Q5" s="538"/>
      <c r="R5" s="538"/>
    </row>
    <row r="6" spans="2:18" customFormat="1" ht="20">
      <c r="B6" s="1303" t="s">
        <v>4</v>
      </c>
      <c r="C6" s="1303"/>
      <c r="D6" s="1303"/>
      <c r="E6" s="1303"/>
      <c r="G6" s="1219" t="s">
        <v>1405</v>
      </c>
      <c r="H6" s="404"/>
      <c r="I6" s="404"/>
      <c r="J6" s="134"/>
      <c r="K6" s="1211"/>
      <c r="L6" s="80"/>
      <c r="M6" s="80"/>
      <c r="N6" s="538"/>
      <c r="O6" s="538"/>
      <c r="P6" s="538"/>
      <c r="Q6" s="538"/>
      <c r="R6" s="538"/>
    </row>
    <row r="7" spans="2:18" customFormat="1" ht="14.5" thickBot="1">
      <c r="B7" s="258"/>
      <c r="C7" s="258"/>
      <c r="D7" s="258"/>
      <c r="E7" s="258"/>
      <c r="G7" s="1220"/>
      <c r="H7" s="1239"/>
      <c r="I7" s="1239"/>
      <c r="J7" s="1275"/>
      <c r="K7" s="1212"/>
      <c r="L7" s="258"/>
      <c r="M7" s="258"/>
      <c r="N7" s="538"/>
      <c r="O7" s="538"/>
      <c r="P7" s="538"/>
      <c r="Q7" s="538"/>
      <c r="R7" s="538"/>
    </row>
    <row r="8" spans="2:18" ht="14.5" thickTop="1">
      <c r="N8" s="538"/>
      <c r="O8" s="538"/>
      <c r="P8" s="538"/>
      <c r="Q8" s="538"/>
      <c r="R8" s="538"/>
    </row>
    <row r="9" spans="2:18">
      <c r="G9" s="1306" t="s">
        <v>1490</v>
      </c>
      <c r="H9" s="1306"/>
      <c r="I9" s="1306"/>
      <c r="J9" s="1306"/>
      <c r="K9" s="1306"/>
      <c r="L9" s="1306"/>
      <c r="M9" s="1306"/>
    </row>
    <row r="10" spans="2:18">
      <c r="G10" s="1306"/>
      <c r="H10" s="1306"/>
      <c r="I10" s="1306"/>
      <c r="J10" s="1306"/>
      <c r="K10" s="1306"/>
      <c r="L10" s="1306"/>
      <c r="M10" s="1306"/>
    </row>
    <row r="11" spans="2:18"/>
    <row r="12" spans="2:18" ht="62.4" customHeight="1">
      <c r="G12" s="1189" t="s">
        <v>5</v>
      </c>
      <c r="H12" s="1304" t="s">
        <v>6</v>
      </c>
      <c r="I12" s="1304" t="s">
        <v>1421</v>
      </c>
      <c r="J12" s="1269" t="s">
        <v>1655</v>
      </c>
      <c r="K12" s="1189" t="s">
        <v>7</v>
      </c>
      <c r="L12" s="685" t="s">
        <v>962</v>
      </c>
      <c r="M12" s="1305" t="s">
        <v>8</v>
      </c>
    </row>
    <row r="13" spans="2:18">
      <c r="G13" s="174"/>
      <c r="H13" s="1304"/>
      <c r="I13" s="1304"/>
      <c r="J13" s="1276"/>
      <c r="K13" s="1213"/>
      <c r="L13" s="139"/>
      <c r="M13" s="1305"/>
    </row>
    <row r="14" spans="2:18" ht="84.65" customHeight="1">
      <c r="G14" s="1223" t="s">
        <v>998</v>
      </c>
      <c r="H14" s="1229" t="s">
        <v>999</v>
      </c>
      <c r="I14" s="1229" t="s">
        <v>1042</v>
      </c>
      <c r="J14" s="1257" t="s">
        <v>1555</v>
      </c>
      <c r="K14" s="1214"/>
      <c r="L14" s="201"/>
      <c r="M14" s="201"/>
    </row>
    <row r="15" spans="2:18" ht="29.25" customHeight="1">
      <c r="G15" s="1221"/>
      <c r="H15" s="1230" t="s">
        <v>1000</v>
      </c>
      <c r="I15" s="1230" t="s">
        <v>9</v>
      </c>
      <c r="J15" s="1230" t="s">
        <v>1561</v>
      </c>
      <c r="K15" s="203"/>
      <c r="L15" s="202"/>
    </row>
    <row r="16" spans="2:18" ht="49.25" customHeight="1">
      <c r="G16" s="1223"/>
      <c r="H16" s="1229" t="s">
        <v>1001</v>
      </c>
      <c r="I16" s="1232" t="s">
        <v>11</v>
      </c>
      <c r="J16" s="1258" t="s">
        <v>1556</v>
      </c>
      <c r="K16" s="1214"/>
      <c r="L16" s="201"/>
      <c r="M16" s="201"/>
    </row>
    <row r="17" spans="7:13" ht="25" customHeight="1">
      <c r="G17" s="1221"/>
      <c r="H17" s="1231" t="s">
        <v>1002</v>
      </c>
      <c r="I17" s="1234" t="s">
        <v>1393</v>
      </c>
      <c r="J17" s="1259" t="s">
        <v>1557</v>
      </c>
      <c r="K17" s="203"/>
      <c r="L17" s="202"/>
      <c r="M17" s="202"/>
    </row>
    <row r="18" spans="7:13" ht="66" customHeight="1">
      <c r="G18" s="1223"/>
      <c r="H18" s="1229" t="s">
        <v>1005</v>
      </c>
      <c r="I18" s="1229" t="s">
        <v>1423</v>
      </c>
      <c r="J18" s="1260" t="s">
        <v>1614</v>
      </c>
      <c r="K18" s="146"/>
      <c r="L18" s="147"/>
      <c r="M18" s="201"/>
    </row>
    <row r="19" spans="7:13" ht="97.65" customHeight="1">
      <c r="G19" s="1221" t="s">
        <v>1006</v>
      </c>
      <c r="H19" s="1230" t="s">
        <v>1007</v>
      </c>
      <c r="I19" s="1230" t="s">
        <v>1538</v>
      </c>
      <c r="J19" s="1261" t="s">
        <v>1559</v>
      </c>
      <c r="K19" s="149" t="s">
        <v>1530</v>
      </c>
      <c r="L19" s="149" t="s">
        <v>1491</v>
      </c>
      <c r="M19" s="202"/>
    </row>
    <row r="20" spans="7:13" ht="28">
      <c r="G20" s="1223"/>
      <c r="H20" s="1229" t="s">
        <v>1008</v>
      </c>
      <c r="I20" s="1229" t="s">
        <v>1039</v>
      </c>
      <c r="J20" s="1257" t="s">
        <v>1558</v>
      </c>
      <c r="K20" s="146"/>
      <c r="L20" s="147"/>
      <c r="M20" s="201"/>
    </row>
    <row r="21" spans="7:13" ht="58.65" customHeight="1">
      <c r="G21" s="1221"/>
      <c r="H21" s="1230" t="s">
        <v>1009</v>
      </c>
      <c r="I21" s="1230"/>
      <c r="J21" s="1230"/>
      <c r="K21" s="149" t="s">
        <v>1531</v>
      </c>
      <c r="L21" s="149" t="s">
        <v>1529</v>
      </c>
      <c r="M21" s="202"/>
    </row>
    <row r="22" spans="7:13" ht="49.65" customHeight="1">
      <c r="G22" s="1223" t="s">
        <v>1010</v>
      </c>
      <c r="H22" s="1229" t="s">
        <v>1011</v>
      </c>
      <c r="I22" s="1229" t="s">
        <v>1424</v>
      </c>
      <c r="J22" s="1257" t="s">
        <v>1623</v>
      </c>
      <c r="K22" s="146"/>
      <c r="L22" s="147"/>
      <c r="M22" s="201"/>
    </row>
    <row r="23" spans="7:13" ht="30.65" customHeight="1">
      <c r="G23" s="1221"/>
      <c r="H23" s="1230" t="s">
        <v>1012</v>
      </c>
      <c r="I23" s="1230" t="s">
        <v>1532</v>
      </c>
      <c r="J23" s="1046" t="s">
        <v>1653</v>
      </c>
      <c r="K23" s="149"/>
      <c r="L23" s="150"/>
      <c r="M23" s="203"/>
    </row>
    <row r="24" spans="7:13" ht="56">
      <c r="G24" s="1223"/>
      <c r="H24" s="1229" t="s">
        <v>1013</v>
      </c>
      <c r="I24" s="1229" t="s">
        <v>1533</v>
      </c>
      <c r="J24" s="1229" t="s">
        <v>1560</v>
      </c>
      <c r="K24" s="146"/>
      <c r="L24" s="147"/>
      <c r="M24" s="201"/>
    </row>
    <row r="25" spans="7:13" ht="28">
      <c r="G25" s="1221"/>
      <c r="H25" s="1230" t="s">
        <v>1014</v>
      </c>
      <c r="I25" s="1230" t="s">
        <v>1534</v>
      </c>
      <c r="J25" s="1261" t="s">
        <v>1562</v>
      </c>
      <c r="K25" s="149"/>
      <c r="L25" s="150"/>
      <c r="M25" s="202"/>
    </row>
    <row r="26" spans="7:13" ht="52.5" customHeight="1">
      <c r="G26" s="1223"/>
      <c r="H26" s="1229" t="s">
        <v>1015</v>
      </c>
      <c r="I26" s="1229" t="s">
        <v>1535</v>
      </c>
      <c r="J26" s="1257" t="s">
        <v>1563</v>
      </c>
      <c r="K26" s="146"/>
      <c r="L26" s="147"/>
      <c r="M26" s="201"/>
    </row>
    <row r="27" spans="7:13" ht="51" customHeight="1">
      <c r="G27" s="1221"/>
      <c r="H27" s="1230" t="s">
        <v>1016</v>
      </c>
      <c r="I27" s="1233" t="s">
        <v>1536</v>
      </c>
      <c r="J27" s="1262" t="s">
        <v>1562</v>
      </c>
      <c r="K27" s="149"/>
      <c r="L27" s="150"/>
      <c r="M27" s="202"/>
    </row>
    <row r="28" spans="7:13" ht="29.9" customHeight="1">
      <c r="G28" s="1223"/>
      <c r="H28" s="1229" t="s">
        <v>1017</v>
      </c>
      <c r="I28" s="1229" t="s">
        <v>1541</v>
      </c>
      <c r="J28" s="1229" t="s">
        <v>1615</v>
      </c>
      <c r="K28" s="146"/>
      <c r="L28" s="147"/>
      <c r="M28" s="201"/>
    </row>
    <row r="29" spans="7:13" ht="41.15" customHeight="1">
      <c r="G29" s="1221"/>
      <c r="H29" s="1230" t="s">
        <v>1018</v>
      </c>
      <c r="I29" s="1230" t="s">
        <v>1425</v>
      </c>
      <c r="J29" s="1230"/>
      <c r="K29" s="149"/>
      <c r="L29" s="150"/>
      <c r="M29" s="202"/>
    </row>
    <row r="30" spans="7:13" ht="79.650000000000006" customHeight="1">
      <c r="G30" s="1223"/>
      <c r="H30" s="1229" t="s">
        <v>1019</v>
      </c>
      <c r="I30" s="1229" t="s">
        <v>1540</v>
      </c>
      <c r="J30" s="1257" t="s">
        <v>1564</v>
      </c>
      <c r="K30" s="146"/>
      <c r="L30" s="147"/>
      <c r="M30" s="201"/>
    </row>
    <row r="31" spans="7:13" ht="30.75" customHeight="1">
      <c r="G31" s="1221"/>
      <c r="H31" s="1230" t="s">
        <v>1020</v>
      </c>
      <c r="I31" s="1230" t="s">
        <v>1542</v>
      </c>
      <c r="J31" s="1230" t="s">
        <v>1616</v>
      </c>
      <c r="K31" s="149"/>
      <c r="L31" s="150"/>
      <c r="M31" s="202"/>
    </row>
    <row r="32" spans="7:13" ht="33" customHeight="1">
      <c r="G32" s="1223"/>
      <c r="H32" s="1229" t="s">
        <v>1021</v>
      </c>
      <c r="I32" s="1229" t="s">
        <v>1040</v>
      </c>
      <c r="J32" s="1257" t="s">
        <v>1609</v>
      </c>
      <c r="K32" s="146"/>
      <c r="L32" s="147"/>
      <c r="M32" s="201"/>
    </row>
    <row r="33" spans="7:32" ht="41.15" customHeight="1">
      <c r="G33" s="1221"/>
      <c r="H33" s="1230" t="s">
        <v>1022</v>
      </c>
      <c r="I33" s="1230" t="s">
        <v>1041</v>
      </c>
      <c r="J33" s="1230" t="s">
        <v>1565</v>
      </c>
      <c r="K33" s="149"/>
      <c r="L33" s="150"/>
      <c r="M33" s="202"/>
    </row>
    <row r="34" spans="7:32" ht="69.650000000000006" customHeight="1">
      <c r="G34" s="1223"/>
      <c r="H34" s="1229" t="s">
        <v>1023</v>
      </c>
      <c r="I34" s="1229"/>
      <c r="J34" s="1229"/>
      <c r="K34" s="146" t="s">
        <v>1531</v>
      </c>
      <c r="L34" s="146" t="s">
        <v>1426</v>
      </c>
      <c r="M34" s="201"/>
    </row>
    <row r="35" spans="7:32" ht="41.15" customHeight="1">
      <c r="G35" s="1221" t="s">
        <v>1024</v>
      </c>
      <c r="H35" s="1230" t="s">
        <v>1025</v>
      </c>
      <c r="I35" s="1230" t="s">
        <v>1427</v>
      </c>
      <c r="J35" s="1261" t="s">
        <v>1610</v>
      </c>
      <c r="K35" s="149"/>
      <c r="L35" s="150"/>
      <c r="M35" s="202"/>
    </row>
    <row r="36" spans="7:32" ht="41.15" customHeight="1">
      <c r="G36" s="1251"/>
      <c r="H36" s="1232" t="s">
        <v>1026</v>
      </c>
      <c r="I36" s="1232" t="s">
        <v>1428</v>
      </c>
      <c r="J36" s="1258" t="s">
        <v>1611</v>
      </c>
      <c r="K36" s="146"/>
      <c r="L36" s="639"/>
      <c r="M36" s="639"/>
    </row>
    <row r="37" spans="7:32" ht="41.15" customHeight="1">
      <c r="G37" s="1252"/>
      <c r="H37" s="1233" t="s">
        <v>1027</v>
      </c>
      <c r="I37" s="1233" t="s">
        <v>1537</v>
      </c>
      <c r="J37" s="1262" t="s">
        <v>1562</v>
      </c>
      <c r="K37" s="149"/>
      <c r="L37" s="635"/>
      <c r="M37" s="638"/>
    </row>
    <row r="38" spans="7:32" ht="32.9" customHeight="1">
      <c r="G38" s="1251"/>
      <c r="H38" s="1232" t="s">
        <v>1028</v>
      </c>
      <c r="I38" s="1232" t="s">
        <v>1537</v>
      </c>
      <c r="J38" s="1232" t="s">
        <v>1626</v>
      </c>
      <c r="K38" s="146"/>
      <c r="L38" s="634"/>
      <c r="M38" s="637"/>
      <c r="AD38" s="34"/>
      <c r="AE38" s="2"/>
      <c r="AF38" s="2"/>
    </row>
    <row r="39" spans="7:32" ht="32.9" customHeight="1">
      <c r="G39" s="1253"/>
      <c r="H39" s="1234" t="s">
        <v>1029</v>
      </c>
      <c r="I39" s="1234" t="s">
        <v>963</v>
      </c>
      <c r="J39" s="1259" t="s">
        <v>1566</v>
      </c>
      <c r="K39" s="149"/>
      <c r="L39" s="640"/>
      <c r="M39" s="640"/>
      <c r="AD39" s="34"/>
      <c r="AE39" s="2"/>
      <c r="AF39" s="2"/>
    </row>
    <row r="40" spans="7:32" ht="48.75" customHeight="1">
      <c r="G40" s="1251"/>
      <c r="H40" s="1232" t="s">
        <v>1030</v>
      </c>
      <c r="I40" s="1232" t="s">
        <v>1429</v>
      </c>
      <c r="J40" s="1287" t="s">
        <v>1652</v>
      </c>
      <c r="K40" s="146"/>
      <c r="L40" s="634"/>
      <c r="M40" s="637"/>
      <c r="AD40" s="34"/>
      <c r="AE40" s="2"/>
      <c r="AF40" s="2"/>
    </row>
    <row r="41" spans="7:32" ht="41.4" customHeight="1">
      <c r="G41" s="1253"/>
      <c r="H41" s="1234" t="s">
        <v>1031</v>
      </c>
      <c r="I41" s="1234" t="s">
        <v>936</v>
      </c>
      <c r="J41" s="1259" t="s">
        <v>1567</v>
      </c>
      <c r="K41" s="149"/>
      <c r="L41" s="642"/>
      <c r="M41" s="641"/>
      <c r="AD41" s="34"/>
      <c r="AE41" s="2"/>
      <c r="AF41" s="2"/>
    </row>
    <row r="42" spans="7:32" ht="32.9" customHeight="1">
      <c r="G42" s="1223" t="s">
        <v>1032</v>
      </c>
      <c r="H42" s="1232" t="s">
        <v>1033</v>
      </c>
      <c r="I42" s="1232" t="s">
        <v>936</v>
      </c>
      <c r="J42" s="1258" t="s">
        <v>1612</v>
      </c>
      <c r="K42" s="146"/>
      <c r="L42" s="634"/>
      <c r="M42" s="637"/>
      <c r="AD42" s="34"/>
      <c r="AE42" s="2"/>
      <c r="AF42" s="2"/>
    </row>
    <row r="43" spans="7:32" ht="107.4" customHeight="1">
      <c r="G43" s="1224"/>
      <c r="H43" s="1234" t="s">
        <v>1034</v>
      </c>
      <c r="I43" s="1234" t="s">
        <v>1539</v>
      </c>
      <c r="J43" s="1259" t="s">
        <v>1568</v>
      </c>
      <c r="K43" s="149"/>
      <c r="L43" s="642"/>
      <c r="M43" s="641"/>
      <c r="AD43" s="34"/>
      <c r="AE43" s="2"/>
      <c r="AF43" s="2"/>
    </row>
    <row r="44" spans="7:32" ht="46.65" customHeight="1">
      <c r="G44" s="1223" t="s">
        <v>1035</v>
      </c>
      <c r="H44" s="1232" t="s">
        <v>1036</v>
      </c>
      <c r="I44" s="1232" t="s">
        <v>1430</v>
      </c>
      <c r="J44" s="1258" t="s">
        <v>1569</v>
      </c>
      <c r="K44" s="146"/>
      <c r="L44" s="634"/>
      <c r="M44" s="639"/>
    </row>
    <row r="45" spans="7:32" ht="25" customHeight="1">
      <c r="G45" s="1224"/>
      <c r="H45" s="1234" t="s">
        <v>1037</v>
      </c>
      <c r="I45" s="1234" t="s">
        <v>10</v>
      </c>
      <c r="J45" s="1259" t="s">
        <v>1570</v>
      </c>
      <c r="K45" s="149"/>
      <c r="L45" s="642"/>
      <c r="M45" s="640"/>
    </row>
    <row r="46" spans="7:32" ht="70.650000000000006" customHeight="1">
      <c r="G46" s="1223"/>
      <c r="H46" s="1232" t="s">
        <v>1038</v>
      </c>
      <c r="I46" s="1232" t="s">
        <v>1420</v>
      </c>
      <c r="J46" s="1258" t="s">
        <v>1572</v>
      </c>
      <c r="K46" s="1215"/>
      <c r="L46" s="643" t="s">
        <v>1418</v>
      </c>
      <c r="M46" s="639"/>
    </row>
    <row r="47" spans="7:32">
      <c r="G47" s="174" t="s">
        <v>843</v>
      </c>
      <c r="H47" s="1240"/>
      <c r="I47" s="1245"/>
      <c r="J47" s="1276"/>
      <c r="K47" s="91"/>
      <c r="L47" s="72"/>
      <c r="M47" s="636"/>
    </row>
    <row r="48" spans="7:32" ht="15" customHeight="1">
      <c r="G48" s="1302" t="s">
        <v>844</v>
      </c>
      <c r="H48" s="1302"/>
      <c r="I48" s="1243"/>
      <c r="J48" s="1277"/>
      <c r="K48" s="658"/>
      <c r="L48" s="659"/>
      <c r="M48" s="660"/>
    </row>
    <row r="49" spans="7:13" ht="29.4" customHeight="1">
      <c r="G49" s="1222" t="s">
        <v>1035</v>
      </c>
      <c r="H49" s="1235" t="s">
        <v>1038</v>
      </c>
      <c r="I49" s="1230" t="s">
        <v>934</v>
      </c>
      <c r="J49" s="1261" t="s">
        <v>1571</v>
      </c>
      <c r="K49" s="149"/>
      <c r="L49" s="150"/>
      <c r="M49" s="635"/>
    </row>
    <row r="50" spans="7:13" ht="25" customHeight="1">
      <c r="G50" s="1223" t="s">
        <v>1451</v>
      </c>
      <c r="H50" s="1232" t="s">
        <v>1445</v>
      </c>
      <c r="I50" s="1229" t="s">
        <v>934</v>
      </c>
      <c r="J50" s="1257" t="s">
        <v>1573</v>
      </c>
      <c r="K50" s="146"/>
      <c r="L50" s="147"/>
      <c r="M50" s="634"/>
    </row>
    <row r="51" spans="7:13" ht="72.650000000000006" customHeight="1">
      <c r="G51" s="1222"/>
      <c r="H51" s="1235" t="s">
        <v>1446</v>
      </c>
      <c r="I51" s="1230" t="s">
        <v>1622</v>
      </c>
      <c r="J51" s="1261" t="s">
        <v>1574</v>
      </c>
      <c r="K51" s="1164" t="s">
        <v>1422</v>
      </c>
      <c r="L51" s="1164" t="s">
        <v>1449</v>
      </c>
      <c r="M51" s="635"/>
    </row>
    <row r="52" spans="7:13" ht="66.650000000000006" customHeight="1">
      <c r="G52" s="1223"/>
      <c r="H52" s="1232" t="s">
        <v>1447</v>
      </c>
      <c r="I52" s="1232" t="s">
        <v>1496</v>
      </c>
      <c r="J52" s="1232" t="s">
        <v>1544</v>
      </c>
      <c r="K52" s="146" t="s">
        <v>1422</v>
      </c>
      <c r="L52" s="146" t="s">
        <v>1450</v>
      </c>
      <c r="M52" s="634"/>
    </row>
    <row r="53" spans="7:13" ht="29.4" customHeight="1">
      <c r="G53" s="1222" t="s">
        <v>1452</v>
      </c>
      <c r="H53" s="1235" t="s">
        <v>1448</v>
      </c>
      <c r="I53" s="1235" t="s">
        <v>1495</v>
      </c>
      <c r="J53" s="1235" t="s">
        <v>1544</v>
      </c>
      <c r="K53" s="149"/>
      <c r="L53" s="150"/>
      <c r="M53" s="635"/>
    </row>
    <row r="54" spans="7:13" ht="41.15" customHeight="1">
      <c r="G54" s="1223" t="s">
        <v>884</v>
      </c>
      <c r="H54" s="1229" t="s">
        <v>885</v>
      </c>
      <c r="I54" s="1229" t="s">
        <v>1545</v>
      </c>
      <c r="J54" s="1257" t="s">
        <v>1575</v>
      </c>
      <c r="K54" s="146"/>
      <c r="L54" s="147"/>
      <c r="M54" s="671"/>
    </row>
    <row r="55" spans="7:13" ht="41.15" customHeight="1">
      <c r="G55" s="1224" t="s">
        <v>1480</v>
      </c>
      <c r="H55" s="1230" t="s">
        <v>1304</v>
      </c>
      <c r="I55" s="1230" t="s">
        <v>898</v>
      </c>
      <c r="J55" s="1230"/>
      <c r="K55" s="149"/>
      <c r="L55" s="150"/>
      <c r="M55" s="1167"/>
    </row>
    <row r="56" spans="7:13" ht="53.4" customHeight="1">
      <c r="G56" s="1223" t="s">
        <v>892</v>
      </c>
      <c r="H56" s="1229" t="s">
        <v>893</v>
      </c>
      <c r="I56" s="1229" t="s">
        <v>889</v>
      </c>
      <c r="J56" s="1287" t="s">
        <v>1651</v>
      </c>
      <c r="K56" s="146"/>
      <c r="L56" s="147"/>
      <c r="M56" s="634"/>
    </row>
    <row r="57" spans="7:13" ht="55.4" customHeight="1">
      <c r="G57" s="1222" t="s">
        <v>1481</v>
      </c>
      <c r="H57" s="1236" t="s">
        <v>1482</v>
      </c>
      <c r="I57" s="1236" t="s">
        <v>1543</v>
      </c>
      <c r="J57" s="1236"/>
      <c r="K57" s="1164" t="s">
        <v>1422</v>
      </c>
      <c r="L57" s="1164" t="s">
        <v>1458</v>
      </c>
      <c r="M57" s="1166"/>
    </row>
    <row r="58" spans="7:13" ht="49.4" customHeight="1">
      <c r="G58" s="1223"/>
      <c r="H58" s="1229" t="s">
        <v>1483</v>
      </c>
      <c r="I58" s="1229" t="s">
        <v>1543</v>
      </c>
      <c r="J58" s="1229"/>
      <c r="K58" s="146" t="s">
        <v>1422</v>
      </c>
      <c r="L58" s="146" t="s">
        <v>1458</v>
      </c>
      <c r="M58" s="634"/>
    </row>
    <row r="59" spans="7:13" ht="55.65" customHeight="1">
      <c r="G59" s="1222"/>
      <c r="H59" s="1236" t="s">
        <v>1484</v>
      </c>
      <c r="I59" s="1236" t="s">
        <v>1543</v>
      </c>
      <c r="J59" s="1236"/>
      <c r="K59" s="1164" t="s">
        <v>1422</v>
      </c>
      <c r="L59" s="1164" t="s">
        <v>1458</v>
      </c>
      <c r="M59" s="1166"/>
    </row>
    <row r="60" spans="7:13" ht="55.65" customHeight="1">
      <c r="G60" s="1222" t="s">
        <v>1488</v>
      </c>
      <c r="H60" s="1236" t="s">
        <v>1489</v>
      </c>
      <c r="I60" s="1236" t="s">
        <v>1654</v>
      </c>
      <c r="J60" s="1236" t="s">
        <v>1544</v>
      </c>
      <c r="K60" s="1164"/>
      <c r="L60" s="1164"/>
      <c r="M60" s="1166"/>
    </row>
    <row r="61" spans="7:13" ht="50.25" customHeight="1">
      <c r="G61" s="1223" t="s">
        <v>886</v>
      </c>
      <c r="H61" s="1229" t="s">
        <v>887</v>
      </c>
      <c r="I61" s="1246" t="s">
        <v>888</v>
      </c>
      <c r="J61" s="1287" t="s">
        <v>1651</v>
      </c>
      <c r="K61" s="146"/>
      <c r="L61" s="147"/>
      <c r="M61" s="634"/>
    </row>
    <row r="62" spans="7:13" ht="54" customHeight="1">
      <c r="G62" s="1222" t="s">
        <v>1224</v>
      </c>
      <c r="H62" s="1236" t="s">
        <v>1225</v>
      </c>
      <c r="I62" s="1236" t="s">
        <v>889</v>
      </c>
      <c r="J62" s="1046" t="s">
        <v>1651</v>
      </c>
      <c r="K62" s="1164"/>
      <c r="L62" s="1162"/>
      <c r="M62" s="1166"/>
    </row>
    <row r="63" spans="7:13" ht="66.650000000000006" customHeight="1">
      <c r="G63" s="1223" t="s">
        <v>835</v>
      </c>
      <c r="H63" s="1229" t="s">
        <v>15</v>
      </c>
      <c r="I63" s="1229" t="s">
        <v>935</v>
      </c>
      <c r="J63" s="1257" t="s">
        <v>1576</v>
      </c>
      <c r="K63" s="146"/>
      <c r="L63" s="147"/>
      <c r="M63" s="634"/>
    </row>
    <row r="64" spans="7:13">
      <c r="G64" s="174" t="s">
        <v>12</v>
      </c>
      <c r="H64" s="1240"/>
      <c r="I64" s="1245"/>
      <c r="J64" s="1278"/>
      <c r="K64" s="91"/>
      <c r="L64" s="72"/>
      <c r="M64" s="636"/>
    </row>
    <row r="65" spans="7:13">
      <c r="G65" s="174" t="s">
        <v>845</v>
      </c>
      <c r="H65" s="1241"/>
      <c r="I65" s="1241"/>
      <c r="J65" s="1276"/>
      <c r="K65" s="1216"/>
      <c r="L65" s="79"/>
      <c r="M65" s="79"/>
    </row>
    <row r="66" spans="7:13">
      <c r="G66" s="1302" t="s">
        <v>846</v>
      </c>
      <c r="H66" s="1302"/>
      <c r="I66" s="1302"/>
      <c r="J66" s="1302"/>
      <c r="K66" s="1302"/>
      <c r="L66" s="1302"/>
      <c r="M66" s="1302"/>
    </row>
    <row r="67" spans="7:13" ht="29.4" customHeight="1">
      <c r="G67" s="1223" t="s">
        <v>1035</v>
      </c>
      <c r="H67" s="1232" t="s">
        <v>1038</v>
      </c>
      <c r="I67" s="1229" t="s">
        <v>933</v>
      </c>
      <c r="J67" s="1257" t="s">
        <v>1577</v>
      </c>
      <c r="K67" s="146"/>
      <c r="L67" s="147"/>
      <c r="M67" s="634"/>
    </row>
    <row r="68" spans="7:13" ht="41.15" customHeight="1">
      <c r="G68" s="1221" t="s">
        <v>52</v>
      </c>
      <c r="H68" s="1230" t="s">
        <v>850</v>
      </c>
      <c r="I68" s="1230" t="s">
        <v>1214</v>
      </c>
      <c r="J68" s="1261" t="s">
        <v>1577</v>
      </c>
      <c r="K68" s="149"/>
      <c r="L68" s="150"/>
      <c r="M68" s="635"/>
    </row>
    <row r="69" spans="7:13" ht="60.65" customHeight="1">
      <c r="G69" s="1223"/>
      <c r="H69" s="1229" t="s">
        <v>53</v>
      </c>
      <c r="I69" s="1229" t="s">
        <v>1431</v>
      </c>
      <c r="J69" s="1287" t="s">
        <v>1650</v>
      </c>
      <c r="K69" s="146"/>
      <c r="L69" s="147"/>
      <c r="M69" s="671"/>
    </row>
    <row r="70" spans="7:13" ht="66" customHeight="1">
      <c r="G70" s="1221"/>
      <c r="H70" s="1236" t="s">
        <v>960</v>
      </c>
      <c r="I70" s="1288"/>
      <c r="J70" s="1279"/>
      <c r="K70" s="1164" t="s">
        <v>1531</v>
      </c>
      <c r="L70" s="1164" t="s">
        <v>1432</v>
      </c>
      <c r="M70" s="635"/>
    </row>
    <row r="71" spans="7:13" ht="70.400000000000006" customHeight="1">
      <c r="G71" s="1223"/>
      <c r="H71" s="1229" t="s">
        <v>851</v>
      </c>
      <c r="I71" s="1229"/>
      <c r="J71" s="1229"/>
      <c r="K71" s="146" t="s">
        <v>1531</v>
      </c>
      <c r="L71" s="146" t="s">
        <v>1433</v>
      </c>
      <c r="M71" s="634"/>
    </row>
    <row r="72" spans="7:13" ht="48" customHeight="1">
      <c r="G72" s="1222" t="s">
        <v>1453</v>
      </c>
      <c r="H72" s="1236" t="s">
        <v>1454</v>
      </c>
      <c r="I72" s="1236" t="s">
        <v>1498</v>
      </c>
      <c r="J72" s="1236"/>
      <c r="K72" s="1164" t="s">
        <v>1530</v>
      </c>
      <c r="L72" s="1164" t="s">
        <v>1458</v>
      </c>
      <c r="M72" s="1166"/>
    </row>
    <row r="73" spans="7:13" ht="63" customHeight="1">
      <c r="G73" s="1223"/>
      <c r="H73" s="1229" t="s">
        <v>1455</v>
      </c>
      <c r="I73" s="1229" t="s">
        <v>1499</v>
      </c>
      <c r="J73" s="1257" t="s">
        <v>1660</v>
      </c>
      <c r="K73" s="146" t="s">
        <v>1530</v>
      </c>
      <c r="L73" s="146" t="s">
        <v>1500</v>
      </c>
      <c r="M73" s="634"/>
    </row>
    <row r="74" spans="7:13" ht="45.65" customHeight="1">
      <c r="G74" s="1222"/>
      <c r="H74" s="552" t="s">
        <v>1456</v>
      </c>
      <c r="I74" s="1236"/>
      <c r="J74" s="1236"/>
      <c r="K74" s="1164" t="s">
        <v>1530</v>
      </c>
      <c r="L74" s="1164" t="s">
        <v>1458</v>
      </c>
      <c r="M74" s="1166"/>
    </row>
    <row r="75" spans="7:13" ht="55.65" customHeight="1">
      <c r="G75" s="1223"/>
      <c r="H75" s="1229" t="s">
        <v>1457</v>
      </c>
      <c r="I75" s="1229" t="s">
        <v>1546</v>
      </c>
      <c r="J75" s="1280" t="s">
        <v>1554</v>
      </c>
      <c r="K75" s="146"/>
      <c r="L75" s="146" t="s">
        <v>1458</v>
      </c>
      <c r="M75" s="634"/>
    </row>
    <row r="76" spans="7:13" ht="47.4" customHeight="1">
      <c r="G76" s="1224" t="s">
        <v>1229</v>
      </c>
      <c r="H76" s="1230" t="s">
        <v>1206</v>
      </c>
      <c r="I76" s="1230" t="s">
        <v>1215</v>
      </c>
      <c r="J76" s="1273" t="s">
        <v>1617</v>
      </c>
      <c r="K76" s="149"/>
      <c r="L76" s="150"/>
      <c r="M76" s="642"/>
    </row>
    <row r="77" spans="7:13">
      <c r="G77" s="174" t="s">
        <v>12</v>
      </c>
      <c r="H77" s="1240"/>
      <c r="I77" s="1245"/>
      <c r="J77" s="1276"/>
      <c r="K77" s="91"/>
      <c r="L77" s="72"/>
      <c r="M77" s="72"/>
    </row>
    <row r="78" spans="7:13">
      <c r="G78" s="174" t="s">
        <v>853</v>
      </c>
      <c r="H78" s="1241"/>
      <c r="I78" s="1241"/>
      <c r="J78" s="1276"/>
      <c r="K78" s="1216"/>
      <c r="L78" s="79"/>
      <c r="M78" s="79"/>
    </row>
    <row r="79" spans="7:13">
      <c r="G79" s="174" t="s">
        <v>854</v>
      </c>
      <c r="H79" s="1241"/>
      <c r="I79" s="1241"/>
      <c r="J79" s="1276"/>
      <c r="K79" s="1216"/>
      <c r="L79" s="79"/>
      <c r="M79" s="79"/>
    </row>
    <row r="80" spans="7:13" ht="28">
      <c r="G80" s="1223" t="s">
        <v>1035</v>
      </c>
      <c r="H80" s="1232" t="s">
        <v>1038</v>
      </c>
      <c r="I80" s="1229" t="s">
        <v>929</v>
      </c>
      <c r="J80" s="1257" t="s">
        <v>1578</v>
      </c>
      <c r="K80" s="146"/>
      <c r="L80" s="147"/>
      <c r="M80" s="671"/>
    </row>
    <row r="81" spans="7:13" ht="72" customHeight="1">
      <c r="G81" s="1221" t="s">
        <v>13</v>
      </c>
      <c r="H81" s="1230" t="s">
        <v>14</v>
      </c>
      <c r="I81" s="1230" t="s">
        <v>1444</v>
      </c>
      <c r="J81" s="1046" t="s">
        <v>1661</v>
      </c>
      <c r="K81" s="149"/>
      <c r="L81" s="150"/>
      <c r="M81" s="635"/>
    </row>
    <row r="82" spans="7:13" ht="62.4" customHeight="1">
      <c r="G82" s="1223" t="s">
        <v>1471</v>
      </c>
      <c r="H82" s="1229" t="s">
        <v>1472</v>
      </c>
      <c r="I82" s="1229"/>
      <c r="J82" s="1229"/>
      <c r="K82" s="146" t="s">
        <v>1422</v>
      </c>
      <c r="L82" s="146" t="s">
        <v>1458</v>
      </c>
      <c r="M82" s="634"/>
    </row>
    <row r="83" spans="7:13" ht="62.4" customHeight="1">
      <c r="G83" s="1221"/>
      <c r="H83" s="1230" t="s">
        <v>1473</v>
      </c>
      <c r="I83" s="1230"/>
      <c r="J83" s="1230"/>
      <c r="K83" s="1164" t="s">
        <v>1422</v>
      </c>
      <c r="L83" s="1164" t="s">
        <v>1458</v>
      </c>
      <c r="M83" s="635"/>
    </row>
    <row r="84" spans="7:13" ht="41.15" customHeight="1">
      <c r="G84" s="1254" t="s">
        <v>858</v>
      </c>
      <c r="H84" s="1229" t="s">
        <v>859</v>
      </c>
      <c r="I84" s="1229" t="s">
        <v>898</v>
      </c>
      <c r="J84" s="1229"/>
      <c r="K84" s="146"/>
      <c r="L84" s="147"/>
      <c r="M84" s="671"/>
    </row>
    <row r="85" spans="7:13" ht="41.15" customHeight="1">
      <c r="G85" s="1255" t="s">
        <v>1303</v>
      </c>
      <c r="H85" s="1230" t="s">
        <v>1304</v>
      </c>
      <c r="I85" s="1230" t="s">
        <v>898</v>
      </c>
      <c r="J85" s="1230"/>
      <c r="K85" s="149"/>
      <c r="L85" s="150"/>
      <c r="M85" s="635"/>
    </row>
    <row r="86" spans="7:13" ht="54.65" customHeight="1">
      <c r="G86" s="1223" t="s">
        <v>855</v>
      </c>
      <c r="H86" s="1229" t="s">
        <v>856</v>
      </c>
      <c r="I86" s="1229" t="s">
        <v>1241</v>
      </c>
      <c r="J86" s="1287" t="s">
        <v>1662</v>
      </c>
      <c r="K86" s="146"/>
      <c r="L86" s="147"/>
      <c r="M86" s="634"/>
    </row>
    <row r="87" spans="7:13" ht="63.65" customHeight="1">
      <c r="G87" s="1221"/>
      <c r="H87" s="1230" t="s">
        <v>857</v>
      </c>
      <c r="I87" s="1230" t="s">
        <v>1241</v>
      </c>
      <c r="J87" s="1046" t="s">
        <v>1649</v>
      </c>
      <c r="K87" s="1164" t="s">
        <v>1422</v>
      </c>
      <c r="L87" s="1164" t="s">
        <v>1458</v>
      </c>
      <c r="M87" s="635"/>
    </row>
    <row r="88" spans="7:13" ht="26.15" customHeight="1">
      <c r="G88" s="174" t="s">
        <v>860</v>
      </c>
      <c r="H88" s="1240"/>
      <c r="I88" s="1245"/>
      <c r="J88" s="1276"/>
      <c r="K88" s="91"/>
      <c r="L88" s="72"/>
      <c r="M88" s="636"/>
    </row>
    <row r="89" spans="7:13" ht="14.9" customHeight="1">
      <c r="G89" s="1302" t="s">
        <v>861</v>
      </c>
      <c r="H89" s="1302"/>
      <c r="I89" s="1302"/>
      <c r="J89" s="1302"/>
      <c r="K89" s="1302"/>
      <c r="L89" s="1302"/>
      <c r="M89" s="1302"/>
    </row>
    <row r="90" spans="7:13" ht="28">
      <c r="G90" s="1223" t="s">
        <v>1035</v>
      </c>
      <c r="H90" s="1232" t="s">
        <v>1038</v>
      </c>
      <c r="I90" s="1192" t="s">
        <v>16</v>
      </c>
      <c r="J90" s="1263" t="s">
        <v>1663</v>
      </c>
      <c r="K90" s="145"/>
      <c r="L90" s="145"/>
      <c r="M90" s="145"/>
    </row>
    <row r="91" spans="7:13" ht="41.15" customHeight="1">
      <c r="G91" s="1221" t="s">
        <v>17</v>
      </c>
      <c r="H91" s="1191" t="s">
        <v>18</v>
      </c>
      <c r="I91" s="1191" t="s">
        <v>19</v>
      </c>
      <c r="J91" s="1264" t="s">
        <v>1613</v>
      </c>
      <c r="K91" s="148"/>
      <c r="L91" s="148"/>
      <c r="M91" s="148"/>
    </row>
    <row r="92" spans="7:13" ht="41.15" customHeight="1">
      <c r="G92" s="1223"/>
      <c r="H92" s="1192" t="s">
        <v>20</v>
      </c>
      <c r="I92" s="1192" t="s">
        <v>21</v>
      </c>
      <c r="J92" s="1263" t="s">
        <v>1579</v>
      </c>
      <c r="K92" s="145"/>
      <c r="L92" s="145"/>
      <c r="M92" s="145"/>
    </row>
    <row r="93" spans="7:13" ht="41.15" customHeight="1">
      <c r="G93" s="1221"/>
      <c r="H93" s="1191" t="s">
        <v>22</v>
      </c>
      <c r="I93" s="1191" t="s">
        <v>23</v>
      </c>
      <c r="J93" s="1264" t="s">
        <v>1580</v>
      </c>
      <c r="K93" s="148"/>
      <c r="L93" s="148"/>
      <c r="M93" s="148"/>
    </row>
    <row r="94" spans="7:13" ht="36.75" customHeight="1">
      <c r="G94" s="1223"/>
      <c r="H94" s="1192" t="s">
        <v>24</v>
      </c>
      <c r="I94" s="1192" t="s">
        <v>25</v>
      </c>
      <c r="J94" s="1263" t="s">
        <v>1581</v>
      </c>
      <c r="K94" s="145"/>
      <c r="L94" s="145"/>
      <c r="M94" s="145"/>
    </row>
    <row r="95" spans="7:13" ht="41.15" customHeight="1">
      <c r="G95" s="1221"/>
      <c r="H95" s="1191" t="s">
        <v>26</v>
      </c>
      <c r="I95" s="1191" t="s">
        <v>25</v>
      </c>
      <c r="J95" s="1264" t="s">
        <v>1581</v>
      </c>
      <c r="K95" s="148"/>
      <c r="L95" s="148"/>
      <c r="M95" s="148"/>
    </row>
    <row r="96" spans="7:13" ht="41.15" customHeight="1">
      <c r="G96" s="1223"/>
      <c r="H96" s="1192" t="s">
        <v>27</v>
      </c>
      <c r="I96" s="1192" t="s">
        <v>23</v>
      </c>
      <c r="J96" s="1263" t="s">
        <v>1581</v>
      </c>
      <c r="K96" s="145"/>
      <c r="L96" s="145"/>
      <c r="M96" s="145"/>
    </row>
    <row r="97" spans="7:13" ht="41.15" customHeight="1">
      <c r="G97" s="1221"/>
      <c r="H97" s="1191" t="s">
        <v>28</v>
      </c>
      <c r="I97" s="1191" t="s">
        <v>29</v>
      </c>
      <c r="J97" s="1264" t="s">
        <v>1582</v>
      </c>
      <c r="K97" s="148"/>
      <c r="L97" s="148"/>
      <c r="M97" s="148"/>
    </row>
    <row r="98" spans="7:13" ht="41.15" customHeight="1">
      <c r="G98" s="1223"/>
      <c r="H98" s="1192" t="s">
        <v>30</v>
      </c>
      <c r="I98" s="1192" t="s">
        <v>19</v>
      </c>
      <c r="J98" s="1263" t="s">
        <v>1584</v>
      </c>
      <c r="K98" s="145"/>
      <c r="L98" s="145"/>
      <c r="M98" s="145"/>
    </row>
    <row r="99" spans="7:13" ht="41.15" customHeight="1">
      <c r="G99" s="1221"/>
      <c r="H99" s="1191" t="s">
        <v>31</v>
      </c>
      <c r="I99" s="1191" t="s">
        <v>916</v>
      </c>
      <c r="J99" s="1291" t="s">
        <v>1664</v>
      </c>
      <c r="K99" s="148"/>
      <c r="L99" s="148"/>
      <c r="M99" s="148"/>
    </row>
    <row r="100" spans="7:13" ht="41.15" customHeight="1">
      <c r="G100" s="1223"/>
      <c r="H100" s="1192" t="s">
        <v>32</v>
      </c>
      <c r="I100" s="1192" t="s">
        <v>23</v>
      </c>
      <c r="J100" s="1263" t="s">
        <v>1583</v>
      </c>
      <c r="K100" s="145"/>
      <c r="L100" s="145"/>
      <c r="M100" s="145"/>
    </row>
    <row r="101" spans="7:13" ht="53.25" customHeight="1">
      <c r="G101" s="1221" t="s">
        <v>1222</v>
      </c>
      <c r="H101" s="1191" t="s">
        <v>1223</v>
      </c>
      <c r="I101" s="1191"/>
      <c r="J101" s="1249"/>
      <c r="K101" s="1164" t="s">
        <v>1531</v>
      </c>
      <c r="L101" s="1164" t="s">
        <v>1458</v>
      </c>
      <c r="M101" s="148"/>
    </row>
    <row r="102" spans="7:13">
      <c r="G102" s="174" t="s">
        <v>862</v>
      </c>
      <c r="H102" s="1240"/>
      <c r="I102" s="1245"/>
      <c r="J102" s="1276"/>
      <c r="K102" s="91"/>
      <c r="L102" s="72"/>
      <c r="M102" s="636"/>
    </row>
    <row r="103" spans="7:13" ht="15" customHeight="1">
      <c r="G103" s="1302" t="s">
        <v>863</v>
      </c>
      <c r="H103" s="1302"/>
      <c r="I103" s="1302"/>
      <c r="J103" s="1302"/>
      <c r="K103" s="1302"/>
      <c r="L103" s="1302"/>
      <c r="M103" s="1302"/>
    </row>
    <row r="104" spans="7:13" ht="30.65" customHeight="1">
      <c r="G104" s="1223" t="s">
        <v>1035</v>
      </c>
      <c r="H104" s="1232" t="s">
        <v>1038</v>
      </c>
      <c r="I104" s="1192" t="s">
        <v>925</v>
      </c>
      <c r="J104" s="1292" t="s">
        <v>1665</v>
      </c>
      <c r="K104" s="145"/>
      <c r="L104" s="145"/>
      <c r="M104" s="145"/>
    </row>
    <row r="105" spans="7:13" ht="85.4" customHeight="1">
      <c r="G105" s="1222" t="s">
        <v>1434</v>
      </c>
      <c r="H105" s="1235" t="s">
        <v>1435</v>
      </c>
      <c r="I105" s="1237"/>
      <c r="J105" s="1237"/>
      <c r="K105" s="1164" t="s">
        <v>1422</v>
      </c>
      <c r="L105" s="1164" t="s">
        <v>1436</v>
      </c>
      <c r="M105" s="1161"/>
    </row>
    <row r="106" spans="7:13" ht="73.400000000000006" customHeight="1">
      <c r="G106" s="1223"/>
      <c r="H106" s="1232" t="s">
        <v>1437</v>
      </c>
      <c r="I106" s="1192"/>
      <c r="J106" s="1250"/>
      <c r="K106" s="353" t="s">
        <v>1422</v>
      </c>
      <c r="L106" s="353" t="s">
        <v>1438</v>
      </c>
      <c r="M106" s="145"/>
    </row>
    <row r="107" spans="7:13" ht="49.65" customHeight="1">
      <c r="G107" s="1221" t="s">
        <v>33</v>
      </c>
      <c r="H107" s="1191" t="s">
        <v>1305</v>
      </c>
      <c r="I107" s="1191" t="s">
        <v>1547</v>
      </c>
      <c r="J107" s="1046" t="s">
        <v>1648</v>
      </c>
      <c r="K107" s="1164" t="s">
        <v>1422</v>
      </c>
      <c r="L107" s="161" t="s">
        <v>1467</v>
      </c>
      <c r="M107" s="148"/>
    </row>
    <row r="108" spans="7:13" ht="50.4" customHeight="1">
      <c r="G108" s="1223"/>
      <c r="H108" s="1192" t="s">
        <v>34</v>
      </c>
      <c r="I108" s="1192" t="s">
        <v>926</v>
      </c>
      <c r="J108" s="1263" t="s">
        <v>1585</v>
      </c>
      <c r="K108" s="353" t="s">
        <v>1422</v>
      </c>
      <c r="L108" s="353" t="s">
        <v>1474</v>
      </c>
      <c r="M108" s="145"/>
    </row>
    <row r="109" spans="7:13" ht="70.400000000000006" customHeight="1">
      <c r="G109" s="1222"/>
      <c r="H109" s="1237" t="s">
        <v>1475</v>
      </c>
      <c r="I109" s="1237"/>
      <c r="J109" s="1237"/>
      <c r="K109" s="1164" t="s">
        <v>1422</v>
      </c>
      <c r="L109" s="1164" t="s">
        <v>1476</v>
      </c>
      <c r="M109" s="1161"/>
    </row>
    <row r="110" spans="7:13" ht="41.15" customHeight="1">
      <c r="G110" s="1221" t="s">
        <v>878</v>
      </c>
      <c r="H110" s="1191" t="s">
        <v>879</v>
      </c>
      <c r="I110" s="1191" t="s">
        <v>924</v>
      </c>
      <c r="J110" s="1249" t="s">
        <v>1624</v>
      </c>
      <c r="M110" s="148"/>
    </row>
    <row r="111" spans="7:13" ht="41.15" customHeight="1">
      <c r="G111" s="1223"/>
      <c r="H111" s="1192" t="s">
        <v>880</v>
      </c>
      <c r="I111" s="1192" t="s">
        <v>927</v>
      </c>
      <c r="J111" s="1292" t="s">
        <v>1666</v>
      </c>
      <c r="K111" s="145"/>
      <c r="L111" s="145"/>
      <c r="M111" s="145"/>
    </row>
    <row r="112" spans="7:13" ht="67.400000000000006" customHeight="1">
      <c r="G112" s="1222"/>
      <c r="H112" s="1237" t="s">
        <v>1479</v>
      </c>
      <c r="I112" s="1237"/>
      <c r="J112" s="1237"/>
      <c r="K112" s="1164" t="s">
        <v>1422</v>
      </c>
      <c r="L112" s="1163" t="s">
        <v>1467</v>
      </c>
      <c r="M112" s="1161"/>
    </row>
    <row r="113" spans="1:13" ht="52.65" customHeight="1">
      <c r="G113" s="1223" t="s">
        <v>1477</v>
      </c>
      <c r="H113" s="1192" t="s">
        <v>1478</v>
      </c>
      <c r="I113" s="1192"/>
      <c r="J113" s="1250"/>
      <c r="K113" s="353" t="s">
        <v>1422</v>
      </c>
      <c r="L113" s="353" t="s">
        <v>1458</v>
      </c>
      <c r="M113" s="145"/>
    </row>
    <row r="114" spans="1:13" ht="41.15" customHeight="1">
      <c r="G114" s="1222" t="s">
        <v>1221</v>
      </c>
      <c r="H114" s="1237" t="s">
        <v>1230</v>
      </c>
      <c r="I114" s="1237" t="s">
        <v>1548</v>
      </c>
      <c r="J114" s="1237"/>
      <c r="K114" s="1161"/>
      <c r="L114" s="1161"/>
      <c r="M114" s="1161"/>
    </row>
    <row r="115" spans="1:13" s="60" customFormat="1" ht="48" customHeight="1">
      <c r="A115" s="3"/>
      <c r="B115" s="3"/>
      <c r="C115" s="3"/>
      <c r="D115" s="3"/>
      <c r="E115" s="3"/>
      <c r="F115" s="3"/>
      <c r="G115" s="1223" t="s">
        <v>834</v>
      </c>
      <c r="H115" s="1192" t="s">
        <v>881</v>
      </c>
      <c r="I115" s="1192" t="s">
        <v>928</v>
      </c>
      <c r="J115" s="1250" t="s">
        <v>1618</v>
      </c>
      <c r="K115" s="353"/>
      <c r="L115" s="145"/>
      <c r="M115" s="145"/>
    </row>
    <row r="116" spans="1:13" ht="53.4" customHeight="1">
      <c r="G116" s="1222"/>
      <c r="H116" s="1237" t="s">
        <v>882</v>
      </c>
      <c r="I116" s="1237" t="s">
        <v>928</v>
      </c>
      <c r="J116" s="1237" t="s">
        <v>1618</v>
      </c>
      <c r="K116" s="1163"/>
      <c r="L116" s="1161"/>
      <c r="M116" s="1161"/>
    </row>
    <row r="117" spans="1:13" ht="52.25" customHeight="1">
      <c r="G117" s="1223"/>
      <c r="H117" s="1192" t="s">
        <v>883</v>
      </c>
      <c r="I117" s="1192" t="s">
        <v>928</v>
      </c>
      <c r="J117" s="1250" t="s">
        <v>1618</v>
      </c>
      <c r="K117" s="353"/>
      <c r="L117" s="145"/>
      <c r="M117" s="145"/>
    </row>
    <row r="118" spans="1:13">
      <c r="G118" s="174" t="s">
        <v>862</v>
      </c>
      <c r="H118" s="1240"/>
      <c r="I118" s="1245"/>
      <c r="J118" s="1276"/>
      <c r="K118" s="91"/>
      <c r="L118" s="72"/>
      <c r="M118" s="72"/>
    </row>
    <row r="119" spans="1:13">
      <c r="G119" s="1302" t="s">
        <v>864</v>
      </c>
      <c r="H119" s="1302"/>
      <c r="I119" s="1302"/>
      <c r="J119" s="1302"/>
      <c r="K119" s="1302"/>
      <c r="L119" s="1302"/>
      <c r="M119" s="1302"/>
    </row>
    <row r="120" spans="1:13" ht="31.5" customHeight="1">
      <c r="G120" s="1222" t="s">
        <v>1035</v>
      </c>
      <c r="H120" s="1235" t="s">
        <v>1038</v>
      </c>
      <c r="I120" s="1247" t="s">
        <v>922</v>
      </c>
      <c r="J120" s="1291" t="s">
        <v>1667</v>
      </c>
      <c r="K120" s="148"/>
      <c r="L120" s="148"/>
      <c r="M120" s="148"/>
    </row>
    <row r="121" spans="1:13" ht="41.15" customHeight="1">
      <c r="G121" s="1223" t="s">
        <v>35</v>
      </c>
      <c r="H121" s="1192" t="s">
        <v>36</v>
      </c>
      <c r="I121" s="1248" t="s">
        <v>923</v>
      </c>
      <c r="J121" s="1263" t="s">
        <v>1586</v>
      </c>
      <c r="K121" s="145"/>
      <c r="L121" s="145"/>
      <c r="M121" s="145"/>
    </row>
    <row r="122" spans="1:13" ht="52.65" customHeight="1">
      <c r="G122" s="1221"/>
      <c r="H122" s="1191" t="s">
        <v>1157</v>
      </c>
      <c r="I122" s="1247"/>
      <c r="J122" s="1249"/>
      <c r="K122" s="1164" t="s">
        <v>1422</v>
      </c>
      <c r="L122" s="1163" t="s">
        <v>1467</v>
      </c>
      <c r="M122" s="148"/>
    </row>
    <row r="123" spans="1:13" ht="14.5">
      <c r="G123" s="1223" t="s">
        <v>836</v>
      </c>
      <c r="H123" s="1192" t="s">
        <v>961</v>
      </c>
      <c r="I123" s="1248" t="s">
        <v>37</v>
      </c>
      <c r="J123" s="1263" t="s">
        <v>1587</v>
      </c>
      <c r="K123" s="145"/>
      <c r="L123" s="145"/>
      <c r="M123" s="145"/>
    </row>
    <row r="124" spans="1:13">
      <c r="G124" s="174" t="s">
        <v>38</v>
      </c>
      <c r="H124" s="1240"/>
      <c r="I124" s="1245"/>
      <c r="J124" s="1276"/>
      <c r="K124" s="91"/>
      <c r="L124" s="72"/>
      <c r="M124" s="636"/>
    </row>
    <row r="125" spans="1:13" ht="15" customHeight="1">
      <c r="G125" s="1302" t="s">
        <v>873</v>
      </c>
      <c r="H125" s="1302"/>
      <c r="I125" s="1302"/>
      <c r="J125" s="1302"/>
      <c r="K125" s="1302"/>
      <c r="L125" s="1302"/>
      <c r="M125" s="1302"/>
    </row>
    <row r="126" spans="1:13" ht="28.65" customHeight="1">
      <c r="G126" s="1222" t="s">
        <v>1035</v>
      </c>
      <c r="H126" s="1235" t="s">
        <v>1038</v>
      </c>
      <c r="I126" s="1191" t="s">
        <v>39</v>
      </c>
      <c r="J126" s="1264" t="s">
        <v>1588</v>
      </c>
      <c r="K126" s="148"/>
      <c r="L126" s="148"/>
      <c r="M126" s="148"/>
    </row>
    <row r="127" spans="1:13" ht="30">
      <c r="G127" s="1223" t="s">
        <v>56</v>
      </c>
      <c r="H127" s="1192" t="s">
        <v>1217</v>
      </c>
      <c r="I127" s="1192" t="s">
        <v>1216</v>
      </c>
      <c r="J127" s="1263" t="s">
        <v>1589</v>
      </c>
      <c r="K127" s="145"/>
      <c r="L127" s="145"/>
      <c r="M127" s="145"/>
    </row>
    <row r="128" spans="1:13" ht="28">
      <c r="G128" s="1224" t="s">
        <v>1231</v>
      </c>
      <c r="H128" s="1193" t="s">
        <v>1218</v>
      </c>
      <c r="I128" s="1193" t="s">
        <v>1216</v>
      </c>
      <c r="J128" s="1265" t="s">
        <v>1589</v>
      </c>
      <c r="K128" s="646"/>
      <c r="L128" s="646"/>
      <c r="M128" s="646"/>
    </row>
    <row r="129" spans="7:13" ht="81.650000000000006" customHeight="1">
      <c r="G129" s="1223" t="s">
        <v>40</v>
      </c>
      <c r="H129" s="1192" t="s">
        <v>1462</v>
      </c>
      <c r="I129" s="1192" t="s">
        <v>42</v>
      </c>
      <c r="J129" s="1263" t="s">
        <v>1590</v>
      </c>
      <c r="K129" s="146" t="s">
        <v>1422</v>
      </c>
      <c r="L129" s="353" t="s">
        <v>1463</v>
      </c>
      <c r="M129" s="145"/>
    </row>
    <row r="130" spans="7:13" ht="28">
      <c r="G130" s="1224"/>
      <c r="H130" s="1193" t="s">
        <v>1464</v>
      </c>
      <c r="I130" s="1193" t="s">
        <v>918</v>
      </c>
      <c r="J130" s="1265" t="s">
        <v>1591</v>
      </c>
      <c r="K130" s="646"/>
      <c r="L130" s="646"/>
      <c r="M130" s="646"/>
    </row>
    <row r="131" spans="7:13" ht="41.15" customHeight="1">
      <c r="G131" s="1256"/>
      <c r="H131" s="1192" t="s">
        <v>41</v>
      </c>
      <c r="I131" s="1192" t="s">
        <v>42</v>
      </c>
      <c r="J131" s="1263" t="s">
        <v>1592</v>
      </c>
      <c r="K131" s="145"/>
      <c r="L131" s="145"/>
      <c r="M131" s="145"/>
    </row>
    <row r="132" spans="7:13" ht="40.5" customHeight="1">
      <c r="G132" s="1224"/>
      <c r="H132" s="1193" t="s">
        <v>43</v>
      </c>
      <c r="I132" s="1193" t="s">
        <v>918</v>
      </c>
      <c r="J132" s="1265" t="s">
        <v>1593</v>
      </c>
      <c r="K132" s="646"/>
      <c r="L132" s="646"/>
      <c r="M132" s="646"/>
    </row>
    <row r="133" spans="7:13" ht="41.15" customHeight="1">
      <c r="G133" s="1223" t="s">
        <v>44</v>
      </c>
      <c r="H133" s="1192" t="s">
        <v>45</v>
      </c>
      <c r="I133" s="1192" t="s">
        <v>917</v>
      </c>
      <c r="J133" s="1263" t="s">
        <v>1594</v>
      </c>
      <c r="K133" s="353"/>
      <c r="L133" s="145"/>
      <c r="M133" s="145"/>
    </row>
    <row r="134" spans="7:13" ht="52.65" customHeight="1">
      <c r="G134" s="1222"/>
      <c r="H134" s="1237" t="s">
        <v>1466</v>
      </c>
      <c r="I134" s="1237" t="s">
        <v>917</v>
      </c>
      <c r="J134" s="1266" t="s">
        <v>1598</v>
      </c>
      <c r="K134" s="1164" t="s">
        <v>1422</v>
      </c>
      <c r="L134" s="1163" t="s">
        <v>1467</v>
      </c>
      <c r="M134" s="1161"/>
    </row>
    <row r="135" spans="7:13" ht="46.4" customHeight="1">
      <c r="G135" s="1223"/>
      <c r="H135" s="1192" t="s">
        <v>1465</v>
      </c>
      <c r="I135" s="1192" t="s">
        <v>917</v>
      </c>
      <c r="J135" s="1263" t="s">
        <v>1599</v>
      </c>
      <c r="K135" s="146" t="s">
        <v>1422</v>
      </c>
      <c r="L135" s="353" t="s">
        <v>1467</v>
      </c>
      <c r="M135" s="145"/>
    </row>
    <row r="136" spans="7:13" ht="41.15" customHeight="1">
      <c r="G136" s="1221"/>
      <c r="H136" s="1191" t="s">
        <v>46</v>
      </c>
      <c r="I136" s="1191" t="s">
        <v>917</v>
      </c>
      <c r="J136" s="1264" t="s">
        <v>1595</v>
      </c>
      <c r="K136" s="161"/>
      <c r="L136" s="148"/>
      <c r="M136" s="148"/>
    </row>
    <row r="137" spans="7:13" ht="42">
      <c r="G137" s="1223" t="s">
        <v>1232</v>
      </c>
      <c r="H137" s="1192" t="s">
        <v>1233</v>
      </c>
      <c r="I137" s="1192" t="s">
        <v>919</v>
      </c>
      <c r="J137" s="1263" t="s">
        <v>1596</v>
      </c>
      <c r="K137" s="353"/>
      <c r="L137" s="145"/>
      <c r="M137" s="145"/>
    </row>
    <row r="138" spans="7:13" ht="41.15" customHeight="1">
      <c r="G138" s="1224" t="s">
        <v>895</v>
      </c>
      <c r="H138" s="1193" t="s">
        <v>47</v>
      </c>
      <c r="I138" s="1193" t="s">
        <v>920</v>
      </c>
      <c r="J138" s="1265" t="s">
        <v>1597</v>
      </c>
      <c r="K138" s="646"/>
      <c r="L138" s="646"/>
      <c r="M138" s="646"/>
    </row>
    <row r="139" spans="7:13">
      <c r="G139" s="1223"/>
      <c r="H139" s="1192" t="s">
        <v>894</v>
      </c>
      <c r="I139" s="1192"/>
      <c r="J139" s="1250"/>
      <c r="K139" s="145"/>
      <c r="L139" s="145"/>
      <c r="M139" s="145"/>
    </row>
    <row r="140" spans="7:13" ht="41.15" customHeight="1">
      <c r="G140" s="1221"/>
      <c r="H140" s="1191" t="s">
        <v>48</v>
      </c>
      <c r="I140" s="1191" t="s">
        <v>920</v>
      </c>
      <c r="J140" s="1264" t="s">
        <v>1600</v>
      </c>
      <c r="K140" s="148"/>
      <c r="L140" s="148"/>
      <c r="M140" s="148"/>
    </row>
    <row r="141" spans="7:13" ht="28">
      <c r="G141" s="1223"/>
      <c r="H141" s="1192" t="s">
        <v>896</v>
      </c>
      <c r="I141" s="1192" t="s">
        <v>920</v>
      </c>
      <c r="J141" s="1263" t="s">
        <v>1601</v>
      </c>
      <c r="K141" s="146"/>
      <c r="L141" s="353"/>
      <c r="M141" s="145"/>
    </row>
    <row r="142" spans="7:13" ht="28">
      <c r="G142" s="1224"/>
      <c r="H142" s="1193" t="s">
        <v>897</v>
      </c>
      <c r="I142" s="1191" t="s">
        <v>920</v>
      </c>
      <c r="J142" s="1264" t="s">
        <v>1601</v>
      </c>
      <c r="K142" s="646"/>
      <c r="L142" s="646"/>
      <c r="M142" s="646"/>
    </row>
    <row r="143" spans="7:13" ht="28">
      <c r="G143" s="1223" t="s">
        <v>1234</v>
      </c>
      <c r="H143" s="1192" t="s">
        <v>1219</v>
      </c>
      <c r="I143" s="1192" t="s">
        <v>920</v>
      </c>
      <c r="J143" s="1263" t="s">
        <v>1601</v>
      </c>
      <c r="K143" s="145"/>
      <c r="L143" s="145"/>
      <c r="M143" s="145"/>
    </row>
    <row r="144" spans="7:13" ht="28">
      <c r="G144" s="1224"/>
      <c r="H144" s="1193" t="s">
        <v>1235</v>
      </c>
      <c r="I144" s="1193" t="s">
        <v>920</v>
      </c>
      <c r="J144" s="1265" t="s">
        <v>1602</v>
      </c>
      <c r="K144" s="646"/>
      <c r="L144" s="646"/>
      <c r="M144" s="646"/>
    </row>
    <row r="145" spans="7:13" ht="59.4" customHeight="1">
      <c r="G145" s="1223" t="s">
        <v>1226</v>
      </c>
      <c r="H145" s="1192" t="s">
        <v>1236</v>
      </c>
      <c r="I145" s="1192" t="s">
        <v>1549</v>
      </c>
      <c r="J145" s="1250"/>
      <c r="K145" s="145"/>
      <c r="L145" s="145"/>
      <c r="M145" s="145"/>
    </row>
    <row r="146" spans="7:13" ht="83.4" customHeight="1">
      <c r="G146" s="1221" t="s">
        <v>49</v>
      </c>
      <c r="H146" s="1191" t="s">
        <v>1306</v>
      </c>
      <c r="I146" s="1191" t="s">
        <v>1550</v>
      </c>
      <c r="J146" s="1273" t="s">
        <v>1619</v>
      </c>
      <c r="K146" s="148"/>
      <c r="L146" s="148"/>
      <c r="M146" s="148"/>
    </row>
    <row r="147" spans="7:13" ht="22.65" customHeight="1">
      <c r="G147" s="1189" t="s">
        <v>50</v>
      </c>
      <c r="H147" s="1189"/>
      <c r="I147" s="1189"/>
      <c r="J147" s="1276"/>
      <c r="K147" s="1188"/>
      <c r="L147" s="140"/>
      <c r="M147" s="140"/>
    </row>
    <row r="148" spans="7:13" ht="21.65" customHeight="1">
      <c r="G148" s="1302" t="s">
        <v>874</v>
      </c>
      <c r="H148" s="1302"/>
      <c r="I148" s="1302"/>
      <c r="J148" s="1302"/>
      <c r="K148" s="1302"/>
      <c r="L148" s="1302"/>
      <c r="M148" s="1302"/>
    </row>
    <row r="149" spans="7:13" ht="35.25" customHeight="1">
      <c r="G149" s="1222" t="s">
        <v>1035</v>
      </c>
      <c r="H149" s="1235" t="s">
        <v>1038</v>
      </c>
      <c r="I149" s="1230" t="s">
        <v>51</v>
      </c>
      <c r="J149" s="1273" t="s">
        <v>1620</v>
      </c>
      <c r="K149" s="149"/>
      <c r="L149" s="150"/>
      <c r="M149" s="663"/>
    </row>
    <row r="150" spans="7:13" ht="48" customHeight="1">
      <c r="G150" s="1223" t="s">
        <v>52</v>
      </c>
      <c r="H150" s="1229" t="s">
        <v>53</v>
      </c>
      <c r="I150" s="1229" t="s">
        <v>51</v>
      </c>
      <c r="J150" s="1272" t="s">
        <v>1625</v>
      </c>
      <c r="K150" s="146"/>
      <c r="L150" s="147"/>
      <c r="M150" s="634"/>
    </row>
    <row r="151" spans="7:13" ht="41.15" customHeight="1">
      <c r="G151" s="1225" t="s">
        <v>54</v>
      </c>
      <c r="H151" s="1230" t="s">
        <v>55</v>
      </c>
      <c r="I151" s="1236" t="s">
        <v>1242</v>
      </c>
      <c r="J151" s="1290" t="s">
        <v>1668</v>
      </c>
      <c r="K151" s="149"/>
      <c r="L151" s="150"/>
      <c r="M151" s="991"/>
    </row>
    <row r="152" spans="7:13" ht="50.4" customHeight="1">
      <c r="G152" s="1226"/>
      <c r="H152" s="1229" t="s">
        <v>1459</v>
      </c>
      <c r="I152" s="1229"/>
      <c r="J152" s="1281"/>
      <c r="K152" s="146" t="s">
        <v>1422</v>
      </c>
      <c r="L152" s="146" t="s">
        <v>1458</v>
      </c>
      <c r="M152" s="664"/>
    </row>
    <row r="153" spans="7:13" ht="51.65" customHeight="1">
      <c r="G153" s="1225"/>
      <c r="H153" s="1230" t="s">
        <v>1460</v>
      </c>
      <c r="I153" s="1230"/>
      <c r="J153" s="1282"/>
      <c r="K153" s="1164" t="s">
        <v>1422</v>
      </c>
      <c r="L153" s="1164" t="s">
        <v>1458</v>
      </c>
      <c r="M153" s="991"/>
    </row>
    <row r="154" spans="7:13" ht="47.4" customHeight="1">
      <c r="G154" s="1226"/>
      <c r="H154" s="1229" t="s">
        <v>1461</v>
      </c>
      <c r="I154" s="1229"/>
      <c r="J154" s="1281"/>
      <c r="K154" s="146" t="s">
        <v>1422</v>
      </c>
      <c r="L154" s="146" t="s">
        <v>1458</v>
      </c>
      <c r="M154" s="664"/>
    </row>
    <row r="155" spans="7:13" ht="41.15" customHeight="1">
      <c r="G155" s="1222" t="s">
        <v>56</v>
      </c>
      <c r="H155" s="1236" t="s">
        <v>57</v>
      </c>
      <c r="I155" s="1236" t="s">
        <v>921</v>
      </c>
      <c r="J155" s="1267" t="s">
        <v>1603</v>
      </c>
      <c r="K155" s="1164"/>
      <c r="L155" s="1162"/>
      <c r="M155" s="1166"/>
    </row>
    <row r="156" spans="7:13" ht="41.15" customHeight="1">
      <c r="G156" s="1223"/>
      <c r="H156" s="1229" t="s">
        <v>58</v>
      </c>
      <c r="I156" s="1229" t="s">
        <v>921</v>
      </c>
      <c r="J156" s="1257" t="s">
        <v>1604</v>
      </c>
      <c r="K156" s="146"/>
      <c r="L156" s="147"/>
      <c r="M156" s="634"/>
    </row>
    <row r="157" spans="7:13" ht="41.15" customHeight="1">
      <c r="G157" s="1222"/>
      <c r="H157" s="1236" t="s">
        <v>1468</v>
      </c>
      <c r="I157" s="1236"/>
      <c r="J157" s="1236"/>
      <c r="K157" s="1164" t="s">
        <v>1422</v>
      </c>
      <c r="L157" s="1164" t="s">
        <v>1458</v>
      </c>
      <c r="M157" s="1166"/>
    </row>
    <row r="158" spans="7:13" ht="40.65" customHeight="1">
      <c r="G158" s="1223"/>
      <c r="H158" s="1229" t="s">
        <v>59</v>
      </c>
      <c r="I158" s="1229" t="s">
        <v>921</v>
      </c>
      <c r="J158" s="1257" t="s">
        <v>1605</v>
      </c>
      <c r="K158" s="146"/>
      <c r="L158" s="147"/>
      <c r="M158" s="634"/>
    </row>
    <row r="159" spans="7:13" ht="94.4" customHeight="1">
      <c r="G159" s="1222"/>
      <c r="H159" s="1236" t="s">
        <v>1469</v>
      </c>
      <c r="I159" s="1230"/>
      <c r="J159" s="1230"/>
      <c r="K159" s="1164" t="s">
        <v>1422</v>
      </c>
      <c r="L159" s="1164" t="s">
        <v>1494</v>
      </c>
      <c r="M159" s="1166"/>
    </row>
    <row r="160" spans="7:13" ht="58.4" customHeight="1">
      <c r="G160" s="1223"/>
      <c r="H160" s="1229" t="s">
        <v>1470</v>
      </c>
      <c r="I160" s="1229"/>
      <c r="J160" s="1229"/>
      <c r="K160" s="146" t="s">
        <v>1422</v>
      </c>
      <c r="L160" s="146" t="s">
        <v>1458</v>
      </c>
      <c r="M160" s="634"/>
    </row>
    <row r="161" spans="5:13" ht="17.399999999999999" customHeight="1">
      <c r="G161" s="1189" t="s">
        <v>60</v>
      </c>
      <c r="H161" s="1189"/>
      <c r="I161" s="1189"/>
      <c r="J161" s="1276"/>
      <c r="K161" s="1188"/>
      <c r="L161" s="140"/>
      <c r="M161" s="140"/>
    </row>
    <row r="162" spans="5:13" ht="19.399999999999999" customHeight="1">
      <c r="G162" s="1302" t="s">
        <v>876</v>
      </c>
      <c r="H162" s="1302"/>
      <c r="I162" s="1302"/>
      <c r="J162" s="1302"/>
      <c r="K162" s="1302"/>
      <c r="L162" s="1302"/>
      <c r="M162" s="1302"/>
    </row>
    <row r="163" spans="5:13" ht="41.15" customHeight="1">
      <c r="G163" s="1222" t="s">
        <v>1035</v>
      </c>
      <c r="H163" s="1235" t="s">
        <v>1038</v>
      </c>
      <c r="I163" s="1233" t="s">
        <v>930</v>
      </c>
      <c r="J163" s="1289" t="s">
        <v>1669</v>
      </c>
      <c r="K163" s="644"/>
      <c r="L163" s="645"/>
      <c r="M163" s="1187"/>
    </row>
    <row r="164" spans="5:13" ht="66" customHeight="1">
      <c r="G164" s="1223" t="s">
        <v>1441</v>
      </c>
      <c r="H164" s="1232" t="s">
        <v>1439</v>
      </c>
      <c r="I164" s="1229" t="s">
        <v>932</v>
      </c>
      <c r="J164" s="1257" t="s">
        <v>1606</v>
      </c>
      <c r="K164" s="353" t="s">
        <v>1422</v>
      </c>
      <c r="L164" s="353" t="s">
        <v>1442</v>
      </c>
      <c r="M164" s="1165"/>
    </row>
    <row r="165" spans="5:13" ht="66.650000000000006" customHeight="1">
      <c r="G165" s="1222"/>
      <c r="H165" s="1235" t="s">
        <v>1440</v>
      </c>
      <c r="I165" s="1230" t="s">
        <v>932</v>
      </c>
      <c r="J165" s="1261" t="s">
        <v>1607</v>
      </c>
      <c r="K165" s="1163" t="s">
        <v>1422</v>
      </c>
      <c r="L165" s="1163" t="s">
        <v>1443</v>
      </c>
      <c r="M165" s="663"/>
    </row>
    <row r="166" spans="5:13" ht="47" customHeight="1">
      <c r="G166" s="1223" t="s">
        <v>877</v>
      </c>
      <c r="H166" s="1192" t="s">
        <v>1227</v>
      </c>
      <c r="I166" s="404" t="s">
        <v>1228</v>
      </c>
      <c r="J166" s="1270" t="s">
        <v>1656</v>
      </c>
      <c r="K166" s="1211"/>
      <c r="L166" s="80"/>
      <c r="M166" s="80"/>
    </row>
    <row r="167" spans="5:13" s="545" customFormat="1" ht="18.899999999999999" customHeight="1">
      <c r="E167" s="3"/>
      <c r="G167" s="1190" t="s">
        <v>60</v>
      </c>
      <c r="H167" s="1190"/>
      <c r="I167" s="1190"/>
      <c r="J167" s="1276"/>
      <c r="K167" s="686"/>
      <c r="L167" s="576"/>
      <c r="M167" s="576"/>
    </row>
    <row r="168" spans="5:13" ht="18.899999999999999" customHeight="1">
      <c r="G168" s="1302" t="s">
        <v>875</v>
      </c>
      <c r="H168" s="1302"/>
      <c r="I168" s="1302"/>
      <c r="J168" s="1302"/>
      <c r="K168" s="1302"/>
      <c r="L168" s="1302"/>
      <c r="M168" s="1302"/>
    </row>
    <row r="169" spans="5:13" ht="41.15" customHeight="1">
      <c r="G169" s="1222" t="s">
        <v>1035</v>
      </c>
      <c r="H169" s="1235" t="s">
        <v>1038</v>
      </c>
      <c r="I169" s="1230" t="s">
        <v>932</v>
      </c>
      <c r="J169" s="1261" t="s">
        <v>1659</v>
      </c>
      <c r="K169" s="149"/>
      <c r="L169" s="150"/>
      <c r="M169" s="1187"/>
    </row>
    <row r="170" spans="5:13" ht="41.15" customHeight="1">
      <c r="G170" s="1223" t="s">
        <v>1485</v>
      </c>
      <c r="H170" s="1232" t="s">
        <v>1486</v>
      </c>
      <c r="I170" s="1229" t="s">
        <v>932</v>
      </c>
      <c r="J170" s="1257" t="s">
        <v>1657</v>
      </c>
      <c r="K170" s="146" t="s">
        <v>1422</v>
      </c>
      <c r="L170" s="146" t="s">
        <v>1458</v>
      </c>
      <c r="M170" s="1165"/>
    </row>
    <row r="171" spans="5:13" ht="41.15" customHeight="1">
      <c r="G171" s="1222"/>
      <c r="H171" s="1235" t="s">
        <v>1487</v>
      </c>
      <c r="I171" s="1230" t="s">
        <v>932</v>
      </c>
      <c r="J171" s="1261" t="s">
        <v>1658</v>
      </c>
      <c r="K171" s="1164" t="s">
        <v>1422</v>
      </c>
      <c r="L171" s="1164" t="s">
        <v>1458</v>
      </c>
      <c r="M171" s="663"/>
    </row>
    <row r="172" spans="5:13" ht="41.15" customHeight="1">
      <c r="G172" s="1223" t="s">
        <v>890</v>
      </c>
      <c r="H172" s="1229" t="s">
        <v>891</v>
      </c>
      <c r="I172" s="1229" t="s">
        <v>928</v>
      </c>
      <c r="J172" s="1229" t="s">
        <v>1621</v>
      </c>
      <c r="K172" s="146"/>
      <c r="L172" s="147"/>
      <c r="M172" s="634"/>
    </row>
    <row r="173" spans="5:13" ht="28">
      <c r="G173" s="1227" t="s">
        <v>834</v>
      </c>
      <c r="H173" s="1238" t="s">
        <v>833</v>
      </c>
      <c r="I173" s="1244" t="s">
        <v>931</v>
      </c>
      <c r="J173" s="1268" t="s">
        <v>1608</v>
      </c>
      <c r="K173" s="1169"/>
      <c r="L173" s="1170"/>
      <c r="M173" s="1171"/>
    </row>
    <row r="174" spans="5:13"/>
    <row r="175" spans="5:13"/>
    <row r="176" spans="5:13">
      <c r="G176" s="174" t="s">
        <v>1419</v>
      </c>
      <c r="H176" s="517"/>
      <c r="I176" s="517"/>
      <c r="J176" s="1276"/>
      <c r="K176" s="1213"/>
      <c r="L176" s="139"/>
      <c r="M176" s="139"/>
    </row>
    <row r="177" spans="7:13">
      <c r="G177" s="1228" t="s">
        <v>1492</v>
      </c>
      <c r="H177" s="1242"/>
      <c r="I177" s="1242"/>
      <c r="J177" s="1283"/>
      <c r="K177" s="1217"/>
      <c r="L177" s="1168"/>
      <c r="M177" s="1168"/>
    </row>
    <row r="178" spans="7:13"/>
    <row r="179" spans="7:13"/>
    <row r="180" spans="7:13"/>
    <row r="181" spans="7:13"/>
    <row r="182" spans="7:13"/>
    <row r="183" spans="7:13"/>
    <row r="184" spans="7:13"/>
    <row r="185" spans="7:13"/>
    <row r="186" spans="7:13"/>
    <row r="187" spans="7:13"/>
    <row r="188" spans="7:13"/>
    <row r="189" spans="7:13"/>
    <row r="190" spans="7:13"/>
    <row r="191" spans="7:13"/>
    <row r="192" spans="7:13"/>
    <row r="193"/>
    <row r="194"/>
    <row r="195"/>
    <row r="196"/>
    <row r="197"/>
    <row r="198"/>
    <row r="199"/>
    <row r="200"/>
    <row r="201"/>
    <row r="202"/>
    <row r="203"/>
    <row r="204"/>
    <row r="205"/>
    <row r="206"/>
    <row r="207"/>
    <row r="208"/>
    <row r="209"/>
    <row r="210"/>
    <row r="211"/>
    <row r="212"/>
    <row r="213"/>
    <row r="214"/>
    <row r="215"/>
    <row r="216"/>
  </sheetData>
  <sheetProtection algorithmName="SHA-512" hashValue="Qx2iNXz2Nb6Ik6Z4etXpHALLlCTrWleYtJYBE9BLGWixjpLfna17sc9Ee+ZHw2QknZmuVspCMttD3ZmZmwQ4Tw==" saltValue="C/PevohIDDjT9UNyXpSz+g==" spinCount="100000" sheet="1" objects="1" scenarios="1" sort="0"/>
  <mergeCells count="14">
    <mergeCell ref="G168:M168"/>
    <mergeCell ref="G148:M148"/>
    <mergeCell ref="B6:E6"/>
    <mergeCell ref="G48:H48"/>
    <mergeCell ref="G162:M162"/>
    <mergeCell ref="I12:I13"/>
    <mergeCell ref="M12:M13"/>
    <mergeCell ref="H12:H13"/>
    <mergeCell ref="G9:M10"/>
    <mergeCell ref="G125:M125"/>
    <mergeCell ref="G119:M119"/>
    <mergeCell ref="G103:M103"/>
    <mergeCell ref="G89:M89"/>
    <mergeCell ref="G66:M66"/>
  </mergeCells>
  <phoneticPr fontId="37" type="noConversion"/>
  <dataValidations count="2">
    <dataValidation type="list" allowBlank="1" showInputMessage="1" showErrorMessage="1" sqref="K170:K171 K164:K165 K159:K160 K157 K152:K154" xr:uid="{022AC2F4-5DF3-4A7A-A414-A18B5641A684}">
      <formula1>"Not applicable,Legal prohibitions,Confidentiality constraints,Information unavailable/incomplete"</formula1>
    </dataValidation>
    <dataValidation type="list" allowBlank="1" showInputMessage="1" showErrorMessage="1" sqref="K14:K144" xr:uid="{26709FB3-40F7-4963-82E5-3DBA260D4F38}">
      <formula1>"Not applicable,Legal prohibitions,Confidentiality constraints,Information unavailable, Information incomplete"</formula1>
    </dataValidation>
  </dataValidations>
  <hyperlinks>
    <hyperlink ref="J63" location="'Ethics &amp; Integrity'!A1" display="Refer to Table 4  - Percentage of security personnel completing Code of Conduct and Business Integrity e-training" xr:uid="{0EFFE2DF-8047-4BB0-9B59-4FE9AD0C619D}"/>
    <hyperlink ref="J110" location="Training!A1" display="Refer to Training Table 2: Total hours of training per employee type" xr:uid="{F57B2925-1076-4AF1-B980-877EC833215D}"/>
    <hyperlink ref="J150" location="'Climate Risks &amp; Opportunities'!A1" display="'Climate Risks &amp; Opportunities'!A1" xr:uid="{BA5B9B0E-4F70-4FD4-BCC2-B34C55CCB234}"/>
    <hyperlink ref="J15" r:id="rId1" display="Annual Report Page 189" xr:uid="{DE65C611-7EF9-415F-9898-2F2BCBEA9CBD}"/>
    <hyperlink ref="J24" r:id="rId2" display="Annual Report Page 2-3" xr:uid="{10BA4DC2-2777-45F9-9623-72762CCEF535}"/>
    <hyperlink ref="J33" r:id="rId3" display="Annual Report Page 85 -89" xr:uid="{193CBFB2-963F-46D7-82C9-286FE3D1F192}"/>
    <hyperlink ref="J75" r:id="rId4" display="Refer to Annual Report and direct response" xr:uid="{983D6627-CCF5-43F1-BEF2-47501A3F98FB}"/>
    <hyperlink ref="J39" r:id="rId5" display="Sustainability Report Page 39" xr:uid="{83C79D8C-A315-41AD-B4E3-CD09D49FCD4B}"/>
  </hyperlinks>
  <pageMargins left="0.70866141732283472" right="0.70866141732283472" top="0.74803149606299213" bottom="0.74803149606299213" header="0.31496062992125984" footer="0.31496062992125984"/>
  <pageSetup paperSize="8" scale="38" fitToHeight="0" orientation="landscape" horizontalDpi="1200" verticalDpi="1200"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5AE5-1F5E-499A-A6CF-50DCBDA36270}">
  <sheetPr codeName="Sheet4">
    <tabColor theme="3"/>
    <pageSetUpPr fitToPage="1"/>
  </sheetPr>
  <dimension ref="A1:Q57"/>
  <sheetViews>
    <sheetView showGridLines="0" zoomScale="70" zoomScaleNormal="70" workbookViewId="0">
      <pane xSplit="6" ySplit="7" topLeftCell="G8" activePane="bottomRight" state="frozen"/>
      <selection activeCell="D3" sqref="D3"/>
      <selection pane="topRight" activeCell="D3" sqref="D3"/>
      <selection pane="bottomLeft" activeCell="D3" sqref="D3"/>
      <selection pane="bottomRight" activeCell="D3" sqref="D3"/>
    </sheetView>
  </sheetViews>
  <sheetFormatPr defaultColWidth="0" defaultRowHeight="14" zeroHeight="1"/>
  <cols>
    <col min="1" max="1" width="3.5" style="3" customWidth="1"/>
    <col min="2" max="5" width="9" style="3" customWidth="1"/>
    <col min="6" max="6" width="4.08203125" style="3" customWidth="1"/>
    <col min="7" max="7" width="6" style="3" customWidth="1"/>
    <col min="8" max="8" width="14.08203125" style="3" customWidth="1"/>
    <col min="9" max="9" width="62.58203125" style="3" customWidth="1"/>
    <col min="10" max="10" width="113.58203125" style="3" customWidth="1"/>
    <col min="11" max="11" width="24.08203125" style="204" customWidth="1"/>
    <col min="12" max="12" width="8.58203125" style="3" customWidth="1"/>
    <col min="13" max="17" width="0" style="3" hidden="1" customWidth="1"/>
    <col min="18" max="16384" width="8.58203125" style="3" hidden="1"/>
  </cols>
  <sheetData>
    <row r="1" spans="2:17"/>
    <row r="2" spans="2:17"/>
    <row r="3" spans="2:17"/>
    <row r="4" spans="2:17"/>
    <row r="5" spans="2:17" customFormat="1">
      <c r="B5" s="80"/>
      <c r="C5" s="80"/>
      <c r="D5" s="80"/>
      <c r="E5" s="80"/>
      <c r="G5" s="80"/>
      <c r="H5" s="80"/>
      <c r="I5" s="80"/>
      <c r="J5" s="80"/>
      <c r="K5" s="80"/>
      <c r="L5" s="3"/>
      <c r="M5" s="3"/>
      <c r="N5" s="3"/>
      <c r="O5" s="3"/>
      <c r="P5" s="3"/>
      <c r="Q5" s="3"/>
    </row>
    <row r="6" spans="2:17" customFormat="1" ht="20">
      <c r="B6" s="1293" t="s">
        <v>4</v>
      </c>
      <c r="C6" s="1293"/>
      <c r="D6" s="1293"/>
      <c r="E6" s="1293"/>
      <c r="G6" s="257" t="s">
        <v>61</v>
      </c>
      <c r="H6" s="80"/>
      <c r="I6" s="80"/>
      <c r="J6" s="80"/>
      <c r="K6" s="80"/>
      <c r="L6" s="3"/>
      <c r="M6" s="3"/>
      <c r="N6" s="3"/>
      <c r="O6" s="3"/>
      <c r="P6" s="3"/>
      <c r="Q6" s="3"/>
    </row>
    <row r="7" spans="2:17" customFormat="1" ht="14.5" thickBot="1">
      <c r="B7" s="258"/>
      <c r="C7" s="258"/>
      <c r="D7" s="258"/>
      <c r="E7" s="258"/>
      <c r="G7" s="258"/>
      <c r="H7" s="258"/>
      <c r="I7" s="258"/>
      <c r="J7" s="258"/>
      <c r="K7" s="258"/>
      <c r="L7" s="3"/>
      <c r="M7" s="3"/>
      <c r="N7" s="3"/>
      <c r="O7" s="3"/>
      <c r="P7" s="3"/>
      <c r="Q7" s="3"/>
    </row>
    <row r="8" spans="2:17" ht="14.5" thickTop="1"/>
    <row r="9" spans="2:17">
      <c r="G9" s="43" t="s">
        <v>62</v>
      </c>
      <c r="H9" s="43"/>
      <c r="I9" s="43"/>
      <c r="J9" s="43"/>
    </row>
    <row r="10" spans="2:17"/>
    <row r="11" spans="2:17">
      <c r="G11" s="401" t="s">
        <v>63</v>
      </c>
      <c r="H11" s="401" t="s">
        <v>64</v>
      </c>
      <c r="I11" s="401" t="s">
        <v>65</v>
      </c>
      <c r="J11" s="401" t="s">
        <v>66</v>
      </c>
      <c r="K11" s="173" t="s">
        <v>67</v>
      </c>
    </row>
    <row r="12" spans="2:17" ht="75" customHeight="1">
      <c r="G12" s="1310" t="s">
        <v>68</v>
      </c>
      <c r="H12" s="1310"/>
      <c r="I12" s="1310"/>
      <c r="J12" s="1310"/>
      <c r="K12" s="1310"/>
    </row>
    <row r="13" spans="2:17" ht="33.65" customHeight="1">
      <c r="G13" s="1308" t="s">
        <v>69</v>
      </c>
      <c r="H13" s="1308"/>
      <c r="I13" s="154" t="s">
        <v>70</v>
      </c>
      <c r="J13" s="154" t="s">
        <v>1507</v>
      </c>
      <c r="K13" s="1030" t="s">
        <v>1502</v>
      </c>
    </row>
    <row r="14" spans="2:17" ht="62.15" customHeight="1">
      <c r="G14" s="1309" t="s">
        <v>71</v>
      </c>
      <c r="H14" s="1309"/>
      <c r="I14" s="37" t="s">
        <v>72</v>
      </c>
      <c r="J14" s="1271" t="s">
        <v>1642</v>
      </c>
      <c r="K14" s="206"/>
    </row>
    <row r="15" spans="2:17">
      <c r="G15" s="1311" t="s">
        <v>73</v>
      </c>
      <c r="H15" s="1311"/>
      <c r="I15" s="992"/>
      <c r="J15" s="992"/>
      <c r="K15" s="207"/>
    </row>
    <row r="16" spans="2:17" ht="122.15" customHeight="1">
      <c r="G16" s="1308" t="s">
        <v>74</v>
      </c>
      <c r="H16" s="1308"/>
      <c r="I16" s="154" t="s">
        <v>1307</v>
      </c>
      <c r="J16" s="154" t="s">
        <v>1516</v>
      </c>
      <c r="K16" s="1175" t="s">
        <v>73</v>
      </c>
    </row>
    <row r="17" spans="7:11">
      <c r="G17" s="1311" t="s">
        <v>75</v>
      </c>
      <c r="H17" s="1311"/>
      <c r="I17" s="999"/>
      <c r="J17" s="992"/>
      <c r="K17" s="1176"/>
    </row>
    <row r="18" spans="7:11" ht="46.5" customHeight="1">
      <c r="G18" s="36"/>
      <c r="H18" s="1034" t="s">
        <v>76</v>
      </c>
      <c r="I18" s="37" t="s">
        <v>1308</v>
      </c>
      <c r="J18" s="37" t="s">
        <v>1517</v>
      </c>
      <c r="K18" s="1177" t="s">
        <v>1252</v>
      </c>
    </row>
    <row r="19" spans="7:11">
      <c r="G19" s="235" t="s">
        <v>78</v>
      </c>
      <c r="H19" s="151"/>
      <c r="I19" s="152"/>
      <c r="J19" s="152"/>
      <c r="K19" s="1178"/>
    </row>
    <row r="20" spans="7:11" ht="56">
      <c r="G20" s="153"/>
      <c r="H20" s="1035" t="s">
        <v>79</v>
      </c>
      <c r="I20" s="154" t="s">
        <v>1309</v>
      </c>
      <c r="J20" s="154" t="s">
        <v>1508</v>
      </c>
      <c r="K20" s="1175" t="s">
        <v>80</v>
      </c>
    </row>
    <row r="21" spans="7:11" ht="34.4" customHeight="1">
      <c r="G21" s="36"/>
      <c r="H21" s="1034" t="s">
        <v>81</v>
      </c>
      <c r="I21" s="37" t="s">
        <v>82</v>
      </c>
      <c r="J21" s="37" t="s">
        <v>1509</v>
      </c>
      <c r="K21" s="206"/>
    </row>
    <row r="22" spans="7:11">
      <c r="G22" s="235" t="s">
        <v>84</v>
      </c>
      <c r="H22" s="151"/>
      <c r="I22" s="152"/>
      <c r="J22" s="152"/>
      <c r="K22" s="209"/>
    </row>
    <row r="23" spans="7:11" ht="30" customHeight="1">
      <c r="G23" s="153"/>
      <c r="H23" s="1035" t="s">
        <v>85</v>
      </c>
      <c r="I23" s="154" t="s">
        <v>86</v>
      </c>
      <c r="J23" s="993" t="s">
        <v>1643</v>
      </c>
      <c r="K23" s="1180" t="s">
        <v>87</v>
      </c>
    </row>
    <row r="24" spans="7:11" ht="14.5">
      <c r="G24" s="36"/>
      <c r="H24" s="1034" t="s">
        <v>88</v>
      </c>
      <c r="I24" s="37" t="s">
        <v>89</v>
      </c>
      <c r="J24" s="994" t="s">
        <v>1552</v>
      </c>
      <c r="K24" s="43"/>
    </row>
    <row r="25" spans="7:11" ht="17.149999999999999" customHeight="1">
      <c r="G25" s="153"/>
      <c r="H25" s="1035" t="s">
        <v>90</v>
      </c>
      <c r="I25" s="154" t="s">
        <v>91</v>
      </c>
      <c r="J25" s="993" t="s">
        <v>1520</v>
      </c>
      <c r="K25" s="159"/>
    </row>
    <row r="26" spans="7:11" ht="27" customHeight="1">
      <c r="G26" s="36"/>
      <c r="H26" s="1034" t="s">
        <v>92</v>
      </c>
      <c r="I26" s="37" t="s">
        <v>1510</v>
      </c>
      <c r="J26" s="994" t="s">
        <v>1644</v>
      </c>
      <c r="K26" s="43"/>
    </row>
    <row r="27" spans="7:11" ht="14.5">
      <c r="G27" s="153"/>
      <c r="H27" s="1035" t="s">
        <v>93</v>
      </c>
      <c r="I27" s="154" t="s">
        <v>94</v>
      </c>
      <c r="J27" s="993" t="s">
        <v>1645</v>
      </c>
      <c r="K27" s="159"/>
    </row>
    <row r="28" spans="7:11" ht="28">
      <c r="G28" s="36"/>
      <c r="H28" s="1034" t="s">
        <v>95</v>
      </c>
      <c r="I28" s="37" t="s">
        <v>96</v>
      </c>
      <c r="J28" s="995" t="s">
        <v>964</v>
      </c>
      <c r="K28" s="43"/>
    </row>
    <row r="29" spans="7:11" ht="28">
      <c r="G29" s="153"/>
      <c r="H29" s="1035" t="s">
        <v>97</v>
      </c>
      <c r="I29" s="154" t="s">
        <v>98</v>
      </c>
      <c r="J29" s="154" t="s">
        <v>1511</v>
      </c>
      <c r="K29" s="159"/>
    </row>
    <row r="30" spans="7:11">
      <c r="G30" s="235" t="s">
        <v>99</v>
      </c>
      <c r="H30" s="493"/>
      <c r="I30" s="492"/>
      <c r="J30" s="996"/>
      <c r="K30" s="198"/>
    </row>
    <row r="31" spans="7:11" ht="36" customHeight="1">
      <c r="G31" s="36"/>
      <c r="H31" s="1036" t="s">
        <v>100</v>
      </c>
      <c r="I31" s="37" t="s">
        <v>101</v>
      </c>
      <c r="J31" s="37" t="s">
        <v>1646</v>
      </c>
      <c r="K31" s="1181"/>
    </row>
    <row r="32" spans="7:11" ht="56">
      <c r="G32" s="153"/>
      <c r="H32" s="1037" t="s">
        <v>102</v>
      </c>
      <c r="I32" s="154" t="s">
        <v>1310</v>
      </c>
      <c r="J32" s="1186" t="s">
        <v>1518</v>
      </c>
      <c r="K32" s="1175" t="s">
        <v>87</v>
      </c>
    </row>
    <row r="33" spans="7:11" ht="52.4" customHeight="1">
      <c r="G33" s="36"/>
      <c r="H33" s="1036" t="s">
        <v>103</v>
      </c>
      <c r="I33" s="37" t="s">
        <v>104</v>
      </c>
      <c r="J33" s="994" t="s">
        <v>1519</v>
      </c>
      <c r="K33" s="1179" t="s">
        <v>105</v>
      </c>
    </row>
    <row r="34" spans="7:11">
      <c r="G34" s="235" t="s">
        <v>106</v>
      </c>
      <c r="H34" s="151"/>
      <c r="I34" s="152"/>
      <c r="J34" s="152"/>
      <c r="K34" s="209"/>
    </row>
    <row r="35" spans="7:11" ht="34.4" customHeight="1">
      <c r="G35" s="153"/>
      <c r="H35" s="1037" t="s">
        <v>107</v>
      </c>
      <c r="I35" s="154" t="s">
        <v>108</v>
      </c>
      <c r="J35" s="154" t="s">
        <v>109</v>
      </c>
      <c r="K35" s="210"/>
    </row>
    <row r="36" spans="7:11" ht="45.65" customHeight="1">
      <c r="G36" s="36"/>
      <c r="H36" s="1036" t="s">
        <v>110</v>
      </c>
      <c r="I36" s="37" t="s">
        <v>111</v>
      </c>
      <c r="J36" s="997" t="s">
        <v>1521</v>
      </c>
      <c r="K36" s="206"/>
    </row>
    <row r="37" spans="7:11" ht="48" customHeight="1">
      <c r="G37" s="153"/>
      <c r="H37" s="1037" t="s">
        <v>112</v>
      </c>
      <c r="I37" s="154" t="s">
        <v>113</v>
      </c>
      <c r="J37" s="154" t="s">
        <v>1512</v>
      </c>
      <c r="K37" s="210"/>
    </row>
    <row r="38" spans="7:11">
      <c r="G38" s="1307" t="s">
        <v>114</v>
      </c>
      <c r="H38" s="1307"/>
      <c r="I38" s="152"/>
      <c r="J38" s="152"/>
      <c r="K38" s="209"/>
    </row>
    <row r="39" spans="7:11" ht="28.5">
      <c r="G39" s="36"/>
      <c r="H39" s="1036" t="s">
        <v>115</v>
      </c>
      <c r="I39" s="490" t="s">
        <v>116</v>
      </c>
      <c r="J39" s="994" t="s">
        <v>1527</v>
      </c>
      <c r="K39" s="206"/>
    </row>
    <row r="40" spans="7:11" ht="36" customHeight="1">
      <c r="G40" s="153"/>
      <c r="H40" s="1037" t="s">
        <v>117</v>
      </c>
      <c r="I40" s="154" t="s">
        <v>118</v>
      </c>
      <c r="J40" s="154" t="s">
        <v>119</v>
      </c>
      <c r="K40" s="1182"/>
    </row>
    <row r="41" spans="7:11">
      <c r="G41" s="235" t="s">
        <v>120</v>
      </c>
      <c r="H41" s="151"/>
      <c r="I41" s="152"/>
      <c r="J41" s="152"/>
      <c r="K41" s="1178"/>
    </row>
    <row r="42" spans="7:11" ht="48" customHeight="1">
      <c r="G42" s="36"/>
      <c r="H42" s="1036" t="s">
        <v>121</v>
      </c>
      <c r="I42" s="37" t="s">
        <v>122</v>
      </c>
      <c r="J42" s="733" t="s">
        <v>1513</v>
      </c>
      <c r="K42" s="1179" t="s">
        <v>145</v>
      </c>
    </row>
    <row r="43" spans="7:11" ht="32.9" customHeight="1">
      <c r="G43" s="153"/>
      <c r="H43" s="1037" t="s">
        <v>123</v>
      </c>
      <c r="I43" s="154" t="s">
        <v>124</v>
      </c>
      <c r="J43" s="154" t="s">
        <v>1522</v>
      </c>
      <c r="K43" s="1182"/>
    </row>
    <row r="44" spans="7:11">
      <c r="G44" s="1307" t="s">
        <v>125</v>
      </c>
      <c r="H44" s="1307"/>
      <c r="I44" s="1307"/>
      <c r="J44" s="152"/>
      <c r="K44" s="1178"/>
    </row>
    <row r="45" spans="7:11" ht="90" customHeight="1">
      <c r="G45" s="36"/>
      <c r="H45" s="1036" t="s">
        <v>126</v>
      </c>
      <c r="I45" s="37" t="s">
        <v>1311</v>
      </c>
      <c r="J45" s="994" t="s">
        <v>1523</v>
      </c>
      <c r="K45" s="1179" t="s">
        <v>127</v>
      </c>
    </row>
    <row r="46" spans="7:11">
      <c r="G46" s="235" t="s">
        <v>128</v>
      </c>
      <c r="H46" s="151"/>
      <c r="I46" s="152"/>
      <c r="J46" s="152"/>
      <c r="K46" s="1178"/>
    </row>
    <row r="47" spans="7:11" ht="35.15" customHeight="1">
      <c r="G47" s="153"/>
      <c r="H47" s="1037" t="s">
        <v>129</v>
      </c>
      <c r="I47" s="154" t="s">
        <v>130</v>
      </c>
      <c r="J47" s="154" t="s">
        <v>1514</v>
      </c>
      <c r="K47" s="1182"/>
    </row>
    <row r="48" spans="7:11" ht="42.5">
      <c r="G48" s="36"/>
      <c r="H48" s="1036" t="s">
        <v>131</v>
      </c>
      <c r="I48" s="37" t="s">
        <v>132</v>
      </c>
      <c r="J48" s="37" t="s">
        <v>1515</v>
      </c>
      <c r="K48" s="1179" t="s">
        <v>1251</v>
      </c>
    </row>
    <row r="49" spans="7:11">
      <c r="G49" s="235" t="s">
        <v>133</v>
      </c>
      <c r="H49" s="491"/>
      <c r="I49" s="492"/>
      <c r="J49" s="996"/>
      <c r="K49" s="1183"/>
    </row>
    <row r="50" spans="7:11" ht="185.4" customHeight="1">
      <c r="G50" s="36"/>
      <c r="H50" s="1036" t="s">
        <v>134</v>
      </c>
      <c r="I50" s="37" t="s">
        <v>1312</v>
      </c>
      <c r="J50" s="1109" t="s">
        <v>1289</v>
      </c>
      <c r="K50" s="1179" t="s">
        <v>135</v>
      </c>
    </row>
    <row r="51" spans="7:11" ht="28">
      <c r="G51" s="153"/>
      <c r="H51" s="1037" t="s">
        <v>136</v>
      </c>
      <c r="I51" s="154" t="s">
        <v>137</v>
      </c>
      <c r="J51" s="154" t="s">
        <v>1526</v>
      </c>
      <c r="K51" s="205"/>
    </row>
    <row r="52" spans="7:11" ht="35.4" customHeight="1">
      <c r="G52" s="36"/>
      <c r="H52" s="1036" t="s">
        <v>138</v>
      </c>
      <c r="I52" s="37" t="s">
        <v>139</v>
      </c>
      <c r="J52" s="998" t="s">
        <v>1647</v>
      </c>
      <c r="K52" s="208"/>
    </row>
    <row r="53" spans="7:11">
      <c r="G53" s="235" t="s">
        <v>140</v>
      </c>
      <c r="H53" s="151"/>
      <c r="I53" s="152"/>
      <c r="J53" s="152"/>
      <c r="K53" s="209"/>
    </row>
    <row r="54" spans="7:11" ht="46.4" customHeight="1">
      <c r="G54" s="153"/>
      <c r="H54" s="1037" t="s">
        <v>141</v>
      </c>
      <c r="I54" s="154" t="s">
        <v>142</v>
      </c>
      <c r="J54" s="993" t="s">
        <v>1524</v>
      </c>
      <c r="K54" s="1182"/>
    </row>
    <row r="55" spans="7:11" ht="18.649999999999999" customHeight="1">
      <c r="G55" s="1000"/>
      <c r="H55" s="1038" t="s">
        <v>143</v>
      </c>
      <c r="I55" s="1001" t="s">
        <v>144</v>
      </c>
      <c r="J55" s="1002" t="s">
        <v>1525</v>
      </c>
      <c r="K55" s="1184" t="s">
        <v>145</v>
      </c>
    </row>
    <row r="56" spans="7:11"/>
    <row r="57" spans="7:11"/>
  </sheetData>
  <sheetProtection algorithmName="SHA-512" hashValue="k15mjZK7H/m4H/eBoKAK883pIqsI+rwPYiQX2NUm59SdE+zTE6EsS2SHR2YY4oX3SxEzDa0bujH5NP20tROgdA==" saltValue="gqK0nf+CxaLCfGM/+0bIEQ==" spinCount="100000" sheet="1" objects="1" scenarios="1"/>
  <mergeCells count="9">
    <mergeCell ref="B6:E6"/>
    <mergeCell ref="G44:I44"/>
    <mergeCell ref="G13:H13"/>
    <mergeCell ref="G14:H14"/>
    <mergeCell ref="G12:K12"/>
    <mergeCell ref="G16:H16"/>
    <mergeCell ref="G15:H15"/>
    <mergeCell ref="G17:H17"/>
    <mergeCell ref="G38:H38"/>
  </mergeCells>
  <hyperlinks>
    <hyperlink ref="K20" location="Water!A1" display="Water" xr:uid="{FF99A20D-8275-4EC6-97D4-2F72856A28F9}"/>
    <hyperlink ref="K50" location="'Tailings Facility Register'!A1" display="Tailings Facility Register" xr:uid="{60913CFD-1566-4E58-8B9D-78C8874E941E}"/>
    <hyperlink ref="K32" location="'Waste &amp; Tailings'!A1" display="Waste &amp; Tailings" xr:uid="{0245AA65-1E00-4F3E-9046-24203F35010F}"/>
    <hyperlink ref="K33" location="'Biodiversity &amp; Land Management'!A1" display="Biodiversity" xr:uid="{97D7C92A-D45A-4ED9-82A3-0D8A544FED55}"/>
    <hyperlink ref="K45" location="'Health &amp; Safety'!A1" display="Health &amp; Safety" xr:uid="{53438E5E-40EA-48BE-9D38-470900FB5D3A}"/>
    <hyperlink ref="K48" location="'Responsible Production'!A1" display="Responsible Production &amp; Supply" xr:uid="{10D6E214-C939-400A-B72D-7C964DC05032}"/>
    <hyperlink ref="K55" location="'Our People'!A1" display="Our People" xr:uid="{B277B406-528C-4E00-92EA-D40BC1610AAC}"/>
    <hyperlink ref="K23" location="'Waste &amp; Tailings'!A1" display="Waste &amp; Tailings" xr:uid="{46619956-EFCF-44F3-9087-1702934373CF}"/>
    <hyperlink ref="K42" location="'Our People'!A1" display="Our People" xr:uid="{40F7A97D-0335-472A-B532-7BE0A7EE0946}"/>
    <hyperlink ref="K16" location="'Air Quality'!A1" display="Air Quality" xr:uid="{43E3E5F9-30AE-462B-B9D5-E8857467BD39}"/>
    <hyperlink ref="K18" location="'Energy Consumption '!A1" display="Energy Consumption" xr:uid="{2499E790-5940-4F8C-A41F-CFC7D6CFA045}"/>
    <hyperlink ref="K13" location="'GHG Emissions'!A1" display="GHG Emissions" xr:uid="{4106AC4A-0563-4CA5-BED1-65452F5C4967}"/>
  </hyperlinks>
  <pageMargins left="0.70866141732283472" right="0.70866141732283472" top="0.74803149606299213" bottom="0.74803149606299213" header="0.31496062992125984" footer="0.31496062992125984"/>
  <pageSetup scale="34"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C4AE-B925-468D-A2A4-5BDAACFFF246}">
  <sheetPr codeName="Sheet5">
    <tabColor theme="3"/>
    <pageSetUpPr fitToPage="1"/>
  </sheetPr>
  <dimension ref="B5:R38"/>
  <sheetViews>
    <sheetView showGridLines="0" zoomScale="70" zoomScaleNormal="70" workbookViewId="0">
      <selection activeCell="D3" sqref="D3"/>
    </sheetView>
  </sheetViews>
  <sheetFormatPr defaultColWidth="8.58203125" defaultRowHeight="14"/>
  <cols>
    <col min="1" max="1" width="3.5" style="3" customWidth="1"/>
    <col min="2" max="2" width="9.58203125" style="3" customWidth="1"/>
    <col min="3" max="4" width="8.58203125" style="3"/>
    <col min="5" max="5" width="10.58203125" style="3" customWidth="1"/>
    <col min="6" max="6" width="4.08203125" style="3" customWidth="1"/>
    <col min="7" max="7" width="14.58203125" style="3" customWidth="1"/>
    <col min="8" max="8" width="111.08203125" style="3" customWidth="1"/>
    <col min="9" max="9" width="57.08203125" style="3" customWidth="1"/>
    <col min="10" max="16384" width="8.58203125" style="3"/>
  </cols>
  <sheetData>
    <row r="5" spans="2:18" customFormat="1">
      <c r="B5" s="80"/>
      <c r="C5" s="80"/>
      <c r="D5" s="80"/>
      <c r="E5" s="80"/>
      <c r="G5" s="80"/>
      <c r="H5" s="80"/>
      <c r="I5" s="80"/>
      <c r="J5" s="555"/>
      <c r="K5" s="555"/>
      <c r="L5" s="555"/>
      <c r="M5" s="555"/>
      <c r="N5" s="555"/>
      <c r="O5" s="555"/>
      <c r="P5" s="555"/>
      <c r="Q5" s="555"/>
      <c r="R5" s="818"/>
    </row>
    <row r="6" spans="2:18" customFormat="1" ht="20">
      <c r="B6" s="257" t="s">
        <v>1264</v>
      </c>
      <c r="C6" s="80"/>
      <c r="D6" s="80"/>
      <c r="E6" s="80"/>
      <c r="G6" s="257" t="s">
        <v>146</v>
      </c>
      <c r="H6" s="80"/>
      <c r="I6" s="80"/>
      <c r="J6" s="555"/>
      <c r="K6" s="555"/>
      <c r="L6" s="555"/>
      <c r="M6" s="555"/>
      <c r="N6" s="555"/>
      <c r="O6" s="555"/>
      <c r="P6" s="555"/>
      <c r="Q6" s="555"/>
      <c r="R6" s="818"/>
    </row>
    <row r="7" spans="2:18" customFormat="1" ht="14.5" thickBot="1">
      <c r="B7" s="258"/>
      <c r="C7" s="258"/>
      <c r="D7" s="258"/>
      <c r="E7" s="258"/>
      <c r="G7" s="258"/>
      <c r="H7" s="258"/>
      <c r="I7" s="258"/>
      <c r="J7" s="555"/>
      <c r="K7" s="555"/>
      <c r="L7" s="555"/>
      <c r="M7" s="555"/>
      <c r="N7" s="555"/>
      <c r="O7" s="555"/>
      <c r="P7" s="555"/>
      <c r="Q7" s="555"/>
      <c r="R7" s="818"/>
    </row>
    <row r="8" spans="2:18" ht="36.9" customHeight="1" thickTop="1">
      <c r="G8" s="1314" t="s">
        <v>147</v>
      </c>
      <c r="H8" s="1314"/>
      <c r="I8" s="1314"/>
    </row>
    <row r="9" spans="2:18" ht="17.149999999999999" customHeight="1">
      <c r="G9" s="1315"/>
      <c r="H9" s="1315"/>
      <c r="I9" s="1315"/>
    </row>
    <row r="10" spans="2:18" ht="25.4" customHeight="1">
      <c r="G10" s="140" t="s">
        <v>148</v>
      </c>
      <c r="H10" s="140"/>
      <c r="I10" s="401" t="s">
        <v>66</v>
      </c>
    </row>
    <row r="11" spans="2:18">
      <c r="G11" s="138" t="s">
        <v>149</v>
      </c>
      <c r="H11" s="200"/>
      <c r="I11" s="139"/>
    </row>
    <row r="12" spans="2:18" ht="40.4" customHeight="1">
      <c r="G12" s="159"/>
      <c r="H12" s="1284" t="s">
        <v>1632</v>
      </c>
      <c r="I12" s="1312" t="s">
        <v>1630</v>
      </c>
    </row>
    <row r="13" spans="2:18" ht="40.4" customHeight="1">
      <c r="G13" s="159"/>
      <c r="H13" s="160" t="s">
        <v>150</v>
      </c>
      <c r="I13" s="1312"/>
    </row>
    <row r="14" spans="2:18" ht="40.4" customHeight="1">
      <c r="G14" s="394" t="s">
        <v>151</v>
      </c>
      <c r="H14" s="91"/>
      <c r="I14" s="155"/>
    </row>
    <row r="15" spans="2:18" ht="81.650000000000006" customHeight="1">
      <c r="G15" s="43"/>
      <c r="H15" s="49" t="s">
        <v>1633</v>
      </c>
      <c r="I15" s="1174" t="s">
        <v>1503</v>
      </c>
    </row>
    <row r="16" spans="2:18" ht="39.9" customHeight="1">
      <c r="G16" s="1003"/>
      <c r="H16" s="1284" t="s">
        <v>1634</v>
      </c>
      <c r="I16" s="1313" t="s">
        <v>1631</v>
      </c>
    </row>
    <row r="17" spans="7:9" ht="39.9" customHeight="1">
      <c r="G17" s="1003"/>
      <c r="H17" s="1284" t="s">
        <v>1635</v>
      </c>
      <c r="I17" s="1313"/>
    </row>
    <row r="18" spans="7:9" ht="41.15" customHeight="1">
      <c r="G18" s="1003"/>
      <c r="H18" s="1284" t="s">
        <v>152</v>
      </c>
      <c r="I18" s="1313"/>
    </row>
    <row r="19" spans="7:9" ht="40.4" customHeight="1">
      <c r="G19" s="140" t="s">
        <v>153</v>
      </c>
      <c r="H19" s="156"/>
      <c r="I19" s="157"/>
    </row>
    <row r="20" spans="7:9" ht="67.5" customHeight="1">
      <c r="G20" s="43"/>
      <c r="H20" s="49" t="s">
        <v>1636</v>
      </c>
      <c r="I20" s="1004" t="s">
        <v>1504</v>
      </c>
    </row>
    <row r="21" spans="7:9" ht="40.4" customHeight="1">
      <c r="G21" s="43"/>
      <c r="H21" s="160" t="s">
        <v>1637</v>
      </c>
      <c r="I21" s="1005" t="s">
        <v>1505</v>
      </c>
    </row>
    <row r="22" spans="7:9" ht="40.4" customHeight="1">
      <c r="G22" s="43"/>
      <c r="H22" s="49" t="s">
        <v>154</v>
      </c>
      <c r="I22" s="161" t="s">
        <v>1528</v>
      </c>
    </row>
    <row r="23" spans="7:9" ht="32.25" customHeight="1">
      <c r="G23" s="140" t="s">
        <v>155</v>
      </c>
      <c r="H23" s="158"/>
      <c r="I23" s="157"/>
    </row>
    <row r="24" spans="7:9" ht="75.900000000000006" customHeight="1">
      <c r="G24" s="163"/>
      <c r="H24" s="164" t="s">
        <v>156</v>
      </c>
      <c r="I24" s="1185" t="s">
        <v>1506</v>
      </c>
    </row>
    <row r="25" spans="7:9">
      <c r="H25" s="161"/>
      <c r="I25" s="162"/>
    </row>
    <row r="26" spans="7:9">
      <c r="H26" s="18"/>
    </row>
    <row r="27" spans="7:9">
      <c r="H27" s="18"/>
    </row>
    <row r="28" spans="7:9">
      <c r="H28" s="18"/>
    </row>
    <row r="29" spans="7:9">
      <c r="H29" s="18"/>
    </row>
    <row r="30" spans="7:9">
      <c r="H30" s="18"/>
    </row>
    <row r="31" spans="7:9">
      <c r="H31" s="18"/>
    </row>
    <row r="32" spans="7:9">
      <c r="H32" s="18"/>
    </row>
    <row r="33" spans="8:8">
      <c r="H33" s="18"/>
    </row>
    <row r="34" spans="8:8">
      <c r="H34" s="18"/>
    </row>
    <row r="35" spans="8:8">
      <c r="H35" s="18"/>
    </row>
    <row r="36" spans="8:8">
      <c r="H36" s="18"/>
    </row>
    <row r="37" spans="8:8">
      <c r="H37" s="27"/>
    </row>
    <row r="38" spans="8:8">
      <c r="H38" s="27"/>
    </row>
  </sheetData>
  <sheetProtection algorithmName="SHA-512" hashValue="OeTsYnX22t8vbRG3DKl5LsiTTiX+VcQXeNLMW0K36drcdv+yt7QIqY0RZ33Gj8K6yeJEuWqO32sQMIGNn1j+vw==" saltValue="W3HOAWUm8damxSAqozVjDA==" spinCount="100000" sheet="1" objects="1" scenarios="1"/>
  <mergeCells count="3">
    <mergeCell ref="I12:I13"/>
    <mergeCell ref="I16:I18"/>
    <mergeCell ref="G8:I9"/>
  </mergeCells>
  <hyperlinks>
    <hyperlink ref="H13" r:id="rId1" display="https://www.unglobalcompact.org/what-is-gc/mission/principles/principle-2" xr:uid="{E09A56D9-B266-4D9A-9979-C422B8AC3F30}"/>
    <hyperlink ref="H15" r:id="rId2" display="https://www.unglobalcompact.org/what-is-gc/mission/principles/principle-3" xr:uid="{99BA250F-B3C0-4609-9B98-425FC3A3B735}"/>
    <hyperlink ref="H16" r:id="rId3" display="https://www.unglobalcompact.org/what-is-gc/mission/principles/principle-4" xr:uid="{7E9E7FFF-7324-40F2-830A-E007D97BA83C}"/>
    <hyperlink ref="H17" r:id="rId4" display="https://www.unglobalcompact.org/what-is-gc/mission/principles/principle-5" xr:uid="{2125A8D9-3A59-4AF7-A6E2-FD854B3B2703}"/>
    <hyperlink ref="H18" r:id="rId5" display="https://www.unglobalcompact.org/what-is-gc/mission/principles/principle-6" xr:uid="{821E1BD5-CC6A-4176-8B00-D6B383737A16}"/>
    <hyperlink ref="H20" r:id="rId6" display="https://www.unglobalcompact.org/what-is-gc/mission/principles/principle-7" xr:uid="{EB1EA0C3-7788-42C9-B088-6C0E49F4D00B}"/>
    <hyperlink ref="H21" r:id="rId7" display="https://www.unglobalcompact.org/what-is-gc/mission/principles/principle-8" xr:uid="{CBC9C1AC-617A-4F47-944B-6B8153BCC8FD}"/>
    <hyperlink ref="H22" r:id="rId8" display="https://www.unglobalcompact.org/what-is-gc/mission/principles/principle-9" xr:uid="{5B25E694-EB40-4FC8-ADCD-2E25BD4D4EDA}"/>
    <hyperlink ref="H24" r:id="rId9" display="https://www.unglobalcompact.org/what-is-gc/mission/principles/principle-10" xr:uid="{4457F016-E1D0-41B6-B596-FB52291988B8}"/>
    <hyperlink ref="H12" r:id="rId10" display="https://www.unglobalcompact.org/what-is-gc/mission/principles/principle-1" xr:uid="{1D5D6C39-2A1C-4A4D-A358-B11FF35117B1}"/>
  </hyperlinks>
  <pageMargins left="0.70866141732283472" right="0.70866141732283472" top="0.74803149606299213" bottom="0.74803149606299213" header="0.31496062992125984" footer="0.31496062992125984"/>
  <pageSetup paperSize="9" scale="53" fitToHeight="0" orientation="landscape" horizontalDpi="1200" verticalDpi="1200" r:id="rId11"/>
  <drawing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6665F-915E-47C8-9A0D-0A6948555105}">
  <sheetPr>
    <tabColor theme="9" tint="-0.499984740745262"/>
    <pageSetUpPr fitToPage="1"/>
  </sheetPr>
  <dimension ref="B5:Q31"/>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73.08203125" style="3" bestFit="1" customWidth="1"/>
    <col min="8" max="8" width="129.58203125" style="3" customWidth="1"/>
    <col min="9" max="9" width="38" style="3" bestFit="1" customWidth="1"/>
    <col min="10" max="10" width="15.08203125" style="3" customWidth="1"/>
    <col min="11" max="11" width="13.08203125" style="3" customWidth="1"/>
    <col min="12" max="12" width="14.08203125" style="3" customWidth="1"/>
    <col min="13" max="13" width="16.08203125" style="3" customWidth="1"/>
    <col min="14" max="14" width="19.08203125" style="3" customWidth="1"/>
    <col min="15" max="15" width="9.58203125" style="3" customWidth="1"/>
    <col min="16" max="16" width="14.08203125" style="3" customWidth="1"/>
    <col min="17" max="18" width="12.08203125" style="3" customWidth="1"/>
    <col min="19" max="19" width="19.58203125" style="3" customWidth="1"/>
    <col min="20" max="16384" width="8.58203125" style="3"/>
  </cols>
  <sheetData>
    <row r="5" spans="2:17" customFormat="1">
      <c r="B5" s="80"/>
      <c r="C5" s="80"/>
      <c r="D5" s="80"/>
      <c r="E5" s="80"/>
      <c r="G5" s="80"/>
      <c r="H5" s="80"/>
      <c r="I5" s="80"/>
      <c r="J5" s="3"/>
      <c r="K5" s="3"/>
      <c r="L5" s="3"/>
      <c r="M5" s="3"/>
      <c r="N5" s="3"/>
      <c r="O5" s="3"/>
      <c r="P5" s="3"/>
      <c r="Q5" s="3"/>
    </row>
    <row r="6" spans="2:17" customFormat="1" ht="20">
      <c r="B6" s="1293" t="s">
        <v>4</v>
      </c>
      <c r="C6" s="1293"/>
      <c r="D6" s="1293"/>
      <c r="E6" s="1293"/>
      <c r="G6" s="257" t="s">
        <v>157</v>
      </c>
      <c r="H6" s="80"/>
      <c r="I6" s="80"/>
      <c r="J6" s="3"/>
      <c r="K6" s="3"/>
      <c r="L6" s="3"/>
      <c r="M6" s="3"/>
      <c r="N6" s="3"/>
      <c r="O6" s="3"/>
      <c r="P6" s="3"/>
      <c r="Q6" s="3"/>
    </row>
    <row r="7" spans="2:17" customFormat="1" ht="14.5" thickBot="1">
      <c r="B7" s="258"/>
      <c r="C7" s="258"/>
      <c r="D7" s="258"/>
      <c r="E7" s="258"/>
      <c r="G7" s="258"/>
      <c r="H7" s="258"/>
      <c r="I7" s="258"/>
      <c r="J7" s="3"/>
      <c r="K7" s="3"/>
      <c r="L7" s="3"/>
      <c r="M7" s="3"/>
      <c r="N7" s="3"/>
      <c r="O7" s="3"/>
      <c r="P7" s="3"/>
      <c r="Q7" s="3"/>
    </row>
    <row r="8" spans="2:17" ht="14.5" thickTop="1">
      <c r="G8" s="951"/>
      <c r="H8" s="951"/>
      <c r="I8" s="951"/>
      <c r="J8" s="19"/>
      <c r="K8" s="19"/>
      <c r="L8" s="19"/>
      <c r="M8" s="19"/>
    </row>
    <row r="9" spans="2:17">
      <c r="G9" s="237" t="s">
        <v>1265</v>
      </c>
      <c r="H9" s="237"/>
      <c r="I9" s="237"/>
      <c r="J9" s="19"/>
      <c r="K9" s="19"/>
      <c r="L9" s="19"/>
      <c r="M9" s="19"/>
    </row>
    <row r="10" spans="2:17">
      <c r="G10" s="951"/>
      <c r="H10" s="951"/>
      <c r="I10" s="951"/>
      <c r="J10" s="19"/>
      <c r="K10" s="19"/>
      <c r="L10" s="19"/>
      <c r="M10" s="19"/>
    </row>
    <row r="11" spans="2:17">
      <c r="G11" s="1306" t="s">
        <v>1266</v>
      </c>
      <c r="H11" s="1306"/>
      <c r="I11" s="1306"/>
      <c r="J11" s="19"/>
      <c r="K11" s="19"/>
      <c r="L11" s="19"/>
      <c r="M11" s="19"/>
    </row>
    <row r="12" spans="2:17">
      <c r="G12" s="1306"/>
      <c r="H12" s="1306"/>
      <c r="I12" s="1306"/>
      <c r="J12" s="19"/>
      <c r="K12" s="19"/>
      <c r="L12" s="19"/>
      <c r="M12" s="19"/>
    </row>
    <row r="13" spans="2:17">
      <c r="G13" s="237"/>
      <c r="H13" s="237"/>
      <c r="I13" s="237"/>
      <c r="J13" s="19"/>
      <c r="K13" s="19"/>
      <c r="L13" s="19"/>
      <c r="M13" s="19"/>
    </row>
    <row r="14" spans="2:17">
      <c r="G14" s="3" t="s">
        <v>1267</v>
      </c>
    </row>
    <row r="16" spans="2:17">
      <c r="G16" s="394" t="s">
        <v>6</v>
      </c>
      <c r="H16" s="401" t="s">
        <v>158</v>
      </c>
      <c r="I16" s="396"/>
    </row>
    <row r="17" spans="7:9">
      <c r="G17" s="1320" t="s">
        <v>159</v>
      </c>
      <c r="H17" s="1320"/>
      <c r="I17" s="501"/>
    </row>
    <row r="18" spans="7:9" ht="81.650000000000006" customHeight="1">
      <c r="G18" s="411" t="s">
        <v>160</v>
      </c>
      <c r="H18" s="1315" t="s">
        <v>1638</v>
      </c>
      <c r="I18" s="1315"/>
    </row>
    <row r="19" spans="7:9" ht="100.5" customHeight="1">
      <c r="G19" s="404" t="s">
        <v>161</v>
      </c>
      <c r="H19" s="1317" t="s">
        <v>1243</v>
      </c>
      <c r="I19" s="1317"/>
    </row>
    <row r="20" spans="7:9">
      <c r="G20" s="516" t="s">
        <v>162</v>
      </c>
      <c r="H20" s="516"/>
      <c r="I20" s="517"/>
    </row>
    <row r="21" spans="7:9" ht="44.25" customHeight="1">
      <c r="G21" s="411" t="s">
        <v>163</v>
      </c>
      <c r="H21" s="1315" t="s">
        <v>1627</v>
      </c>
      <c r="I21" s="1315"/>
    </row>
    <row r="22" spans="7:9" ht="70.5" customHeight="1">
      <c r="G22" s="404" t="s">
        <v>164</v>
      </c>
      <c r="H22" s="1317" t="s">
        <v>1244</v>
      </c>
      <c r="I22" s="1317"/>
    </row>
    <row r="23" spans="7:9" ht="231.5" customHeight="1">
      <c r="G23" s="411" t="s">
        <v>165</v>
      </c>
      <c r="H23" s="1322" t="s">
        <v>1639</v>
      </c>
      <c r="I23" s="1322"/>
    </row>
    <row r="24" spans="7:9">
      <c r="G24" s="1304" t="s">
        <v>166</v>
      </c>
      <c r="H24" s="1304"/>
      <c r="I24" s="394"/>
    </row>
    <row r="25" spans="7:9" ht="57" customHeight="1">
      <c r="G25" s="404" t="s">
        <v>167</v>
      </c>
      <c r="H25" s="1321" t="s">
        <v>1629</v>
      </c>
      <c r="I25" s="1321"/>
    </row>
    <row r="26" spans="7:9" ht="86.25" customHeight="1">
      <c r="G26" s="411" t="s">
        <v>168</v>
      </c>
      <c r="H26" s="1318" t="s">
        <v>1640</v>
      </c>
      <c r="I26" s="1319"/>
    </row>
    <row r="27" spans="7:9" ht="113.4" customHeight="1">
      <c r="G27" s="404" t="s">
        <v>169</v>
      </c>
      <c r="H27" s="1317" t="s">
        <v>1245</v>
      </c>
      <c r="I27" s="1317"/>
    </row>
    <row r="28" spans="7:9">
      <c r="G28" s="1304" t="s">
        <v>170</v>
      </c>
      <c r="H28" s="1304"/>
      <c r="I28" s="515"/>
    </row>
    <row r="29" spans="7:9" ht="83.25" customHeight="1">
      <c r="G29" s="411" t="s">
        <v>171</v>
      </c>
      <c r="H29" s="1315" t="s">
        <v>1246</v>
      </c>
      <c r="I29" s="1315"/>
    </row>
    <row r="30" spans="7:9" ht="66" customHeight="1">
      <c r="G30" s="404" t="s">
        <v>172</v>
      </c>
      <c r="H30" s="1317" t="s">
        <v>1641</v>
      </c>
      <c r="I30" s="1317"/>
    </row>
    <row r="31" spans="7:9" ht="42.9" customHeight="1">
      <c r="G31" s="165" t="s">
        <v>173</v>
      </c>
      <c r="H31" s="1316" t="s">
        <v>1628</v>
      </c>
      <c r="I31" s="1316"/>
    </row>
  </sheetData>
  <sheetProtection algorithmName="SHA-512" hashValue="WMurMZ38y1l53MerL/T12j0B3TajAaFWEwY0jknTaFraSkDH2OmciDtkMgsSU2GgbRL0HXjbtRRiu7HQ7adgIw==" saltValue="LdQpzAQatBkUJNIJQlxHxA==" spinCount="100000" sheet="1" objects="1" scenarios="1"/>
  <mergeCells count="16">
    <mergeCell ref="G24:H24"/>
    <mergeCell ref="G17:H17"/>
    <mergeCell ref="G28:H28"/>
    <mergeCell ref="B6:E6"/>
    <mergeCell ref="G11:I12"/>
    <mergeCell ref="H18:I18"/>
    <mergeCell ref="H25:I25"/>
    <mergeCell ref="H23:I23"/>
    <mergeCell ref="H22:I22"/>
    <mergeCell ref="H21:I21"/>
    <mergeCell ref="H19:I19"/>
    <mergeCell ref="H31:I31"/>
    <mergeCell ref="H30:I30"/>
    <mergeCell ref="H29:I29"/>
    <mergeCell ref="H27:I27"/>
    <mergeCell ref="H26:I26"/>
  </mergeCells>
  <pageMargins left="0.70866141732283472" right="0.70866141732283472" top="0.74803149606299213" bottom="0.74803149606299213" header="0.31496062992125984" footer="0.31496062992125984"/>
  <pageSetup scale="41"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C8F32-426A-4604-BDF2-008CAB96CE89}">
  <sheetPr codeName="Sheet7">
    <tabColor theme="9" tint="0.79998168889431442"/>
    <pageSetUpPr fitToPage="1"/>
  </sheetPr>
  <dimension ref="B5:AE85"/>
  <sheetViews>
    <sheetView showGridLines="0" zoomScale="70" zoomScaleNormal="70" workbookViewId="0">
      <selection activeCell="D3" sqref="D3"/>
    </sheetView>
  </sheetViews>
  <sheetFormatPr defaultColWidth="8.58203125" defaultRowHeight="14"/>
  <cols>
    <col min="1" max="1" width="3.5" style="3" customWidth="1"/>
    <col min="2" max="5" width="9" style="3" customWidth="1"/>
    <col min="6" max="6" width="4.08203125" style="3" customWidth="1"/>
    <col min="7" max="7" width="45.58203125" style="3" customWidth="1"/>
    <col min="8" max="8" width="2.58203125" style="3" customWidth="1"/>
    <col min="9" max="9" width="2.5" style="3" customWidth="1"/>
    <col min="10" max="10" width="45.58203125" style="3" customWidth="1"/>
    <col min="11" max="11" width="2.58203125" style="3" customWidth="1"/>
    <col min="12" max="12" width="2.5" style="3" customWidth="1"/>
    <col min="13" max="13" width="45.58203125" style="3" customWidth="1"/>
    <col min="14" max="15" width="2.58203125" style="3" customWidth="1"/>
    <col min="16" max="16384" width="8.58203125" style="3"/>
  </cols>
  <sheetData>
    <row r="5" spans="2:31" customFormat="1">
      <c r="B5" s="80"/>
      <c r="C5" s="80"/>
      <c r="D5" s="80"/>
      <c r="E5" s="80"/>
      <c r="G5" s="80"/>
      <c r="H5" s="80"/>
      <c r="I5" s="80"/>
      <c r="J5" s="80"/>
      <c r="K5" s="80"/>
      <c r="L5" s="80"/>
      <c r="M5" s="80"/>
      <c r="N5" s="80"/>
      <c r="O5" s="80"/>
      <c r="P5" s="80"/>
      <c r="Q5" s="80"/>
      <c r="R5" s="80"/>
      <c r="S5" s="80"/>
      <c r="T5" s="80"/>
      <c r="U5" s="80"/>
      <c r="V5" s="80"/>
      <c r="W5" s="80"/>
      <c r="X5" s="80"/>
      <c r="Y5" s="80"/>
      <c r="Z5" s="80"/>
      <c r="AA5" s="80"/>
      <c r="AB5" s="80"/>
      <c r="AC5" s="80"/>
      <c r="AD5" s="80"/>
      <c r="AE5" s="80"/>
    </row>
    <row r="6" spans="2:31" customFormat="1" ht="20">
      <c r="B6" s="1293" t="s">
        <v>4</v>
      </c>
      <c r="C6" s="1293"/>
      <c r="D6" s="1293"/>
      <c r="E6" s="1293"/>
      <c r="G6" s="257" t="s">
        <v>174</v>
      </c>
      <c r="H6" s="257"/>
      <c r="I6" s="80"/>
      <c r="J6" s="80"/>
      <c r="K6" s="80"/>
      <c r="L6" s="80"/>
      <c r="M6" s="80"/>
      <c r="N6" s="80"/>
      <c r="O6" s="80"/>
      <c r="P6" s="80"/>
      <c r="Q6" s="80"/>
      <c r="R6" s="80"/>
      <c r="S6" s="80"/>
      <c r="T6" s="80"/>
      <c r="U6" s="80"/>
      <c r="V6" s="80"/>
      <c r="W6" s="80"/>
      <c r="X6" s="80"/>
      <c r="Y6" s="80"/>
      <c r="Z6" s="80"/>
      <c r="AA6" s="80"/>
      <c r="AB6" s="80"/>
      <c r="AC6" s="80"/>
      <c r="AD6" s="80"/>
      <c r="AE6" s="80"/>
    </row>
    <row r="7" spans="2:31" customFormat="1" ht="14.5" thickBot="1">
      <c r="B7" s="258"/>
      <c r="C7" s="258"/>
      <c r="D7" s="258"/>
      <c r="E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row>
    <row r="8" spans="2:31" ht="14.5" thickTop="1"/>
    <row r="9" spans="2:31">
      <c r="G9" s="1324" t="s">
        <v>1395</v>
      </c>
      <c r="H9" s="1324"/>
      <c r="I9" s="1324"/>
      <c r="J9" s="1324"/>
      <c r="K9" s="1324"/>
      <c r="L9" s="1324"/>
      <c r="M9" s="1324"/>
      <c r="N9" s="1118"/>
      <c r="O9" s="1118"/>
      <c r="P9" s="1118"/>
    </row>
    <row r="10" spans="2:31">
      <c r="G10" s="1324"/>
      <c r="H10" s="1324"/>
      <c r="I10" s="1324"/>
      <c r="J10" s="1324"/>
      <c r="K10" s="1324"/>
      <c r="L10" s="1324"/>
      <c r="M10" s="1324"/>
      <c r="N10" s="1118"/>
      <c r="O10" s="1118"/>
      <c r="P10" s="1118"/>
    </row>
    <row r="11" spans="2:31">
      <c r="G11" s="1324"/>
      <c r="H11" s="1324"/>
      <c r="I11" s="1324"/>
      <c r="J11" s="1324"/>
      <c r="K11" s="1324"/>
      <c r="L11" s="1324"/>
      <c r="M11" s="1324"/>
      <c r="N11" s="1118"/>
      <c r="O11" s="1118"/>
      <c r="P11" s="1118"/>
      <c r="Q11" s="61" t="s">
        <v>1049</v>
      </c>
    </row>
    <row r="12" spans="2:31">
      <c r="G12" s="1324"/>
      <c r="H12" s="1324"/>
      <c r="I12" s="1324"/>
      <c r="J12" s="1324"/>
      <c r="K12" s="1324"/>
      <c r="L12" s="1324"/>
      <c r="M12" s="1324"/>
      <c r="N12" s="1118"/>
      <c r="O12" s="1118"/>
      <c r="P12" s="1118"/>
      <c r="Q12" s="118" t="s">
        <v>1089</v>
      </c>
    </row>
    <row r="13" spans="2:31">
      <c r="G13" s="1324"/>
      <c r="H13" s="1324"/>
      <c r="I13" s="1324"/>
      <c r="J13" s="1324"/>
      <c r="K13" s="1324"/>
      <c r="L13" s="1324"/>
      <c r="M13" s="1324"/>
      <c r="N13" s="1118"/>
      <c r="O13" s="1118"/>
      <c r="P13" s="1118"/>
    </row>
    <row r="14" spans="2:31">
      <c r="G14" s="1324"/>
      <c r="H14" s="1324"/>
      <c r="I14" s="1324"/>
      <c r="J14" s="1324"/>
      <c r="K14" s="1324"/>
      <c r="L14" s="1324"/>
      <c r="M14" s="1324"/>
      <c r="N14" s="1118"/>
      <c r="O14" s="1118"/>
      <c r="P14" s="1118"/>
    </row>
    <row r="15" spans="2:31">
      <c r="G15" s="1324"/>
      <c r="H15" s="1324"/>
      <c r="I15" s="1324"/>
      <c r="J15" s="1324"/>
      <c r="K15" s="1324"/>
      <c r="L15" s="1324"/>
      <c r="M15" s="1324"/>
      <c r="N15" s="1118"/>
      <c r="O15" s="1118"/>
      <c r="P15" s="1118"/>
    </row>
    <row r="16" spans="2:31">
      <c r="G16" s="1324"/>
      <c r="H16" s="1324"/>
      <c r="I16" s="1324"/>
      <c r="J16" s="1324"/>
      <c r="K16" s="1324"/>
      <c r="L16" s="1324"/>
      <c r="M16" s="1324"/>
      <c r="N16" s="1118"/>
      <c r="O16" s="1118"/>
      <c r="P16" s="1118"/>
    </row>
    <row r="17" spans="4:16">
      <c r="G17" s="1324"/>
      <c r="H17" s="1324"/>
      <c r="I17" s="1324"/>
      <c r="J17" s="1324"/>
      <c r="K17" s="1324"/>
      <c r="L17" s="1324"/>
      <c r="M17" s="1324"/>
      <c r="N17" s="1118"/>
      <c r="O17" s="1118"/>
      <c r="P17" s="1118"/>
    </row>
    <row r="18" spans="4:16">
      <c r="G18" s="1324"/>
      <c r="H18" s="1324"/>
      <c r="I18" s="1324"/>
      <c r="J18" s="1324"/>
      <c r="K18" s="1324"/>
      <c r="L18" s="1324"/>
      <c r="M18" s="1324"/>
      <c r="N18" s="1118"/>
      <c r="O18" s="1118"/>
      <c r="P18" s="1118"/>
    </row>
    <row r="19" spans="4:16">
      <c r="G19" s="1324"/>
      <c r="H19" s="1324"/>
      <c r="I19" s="1324"/>
      <c r="J19" s="1324"/>
      <c r="K19" s="1324"/>
      <c r="L19" s="1324"/>
      <c r="M19" s="1324"/>
      <c r="N19" s="1118"/>
      <c r="O19" s="1118"/>
      <c r="P19" s="1118"/>
    </row>
    <row r="20" spans="4:16">
      <c r="G20" s="1139"/>
      <c r="H20" s="1139"/>
      <c r="I20" s="1139"/>
      <c r="J20" s="1139"/>
      <c r="K20" s="1139"/>
      <c r="L20" s="1139"/>
      <c r="M20" s="1139"/>
      <c r="N20" s="1118"/>
      <c r="O20" s="1118"/>
      <c r="P20" s="1118"/>
    </row>
    <row r="21" spans="4:16">
      <c r="G21" s="61" t="s">
        <v>1048</v>
      </c>
      <c r="H21" s="1118"/>
      <c r="I21" s="1118"/>
      <c r="J21" s="1118"/>
      <c r="K21" s="1118"/>
      <c r="L21" s="1118"/>
      <c r="M21" s="1118"/>
      <c r="N21" s="1118"/>
      <c r="O21" s="1118"/>
      <c r="P21" s="1118"/>
    </row>
    <row r="22" spans="4:16">
      <c r="G22" s="778" t="s">
        <v>1088</v>
      </c>
      <c r="H22" s="1118"/>
      <c r="I22" s="1118"/>
      <c r="J22" s="1118"/>
      <c r="K22" s="1118"/>
      <c r="L22" s="1118"/>
      <c r="M22" s="1131"/>
      <c r="N22" s="1118"/>
      <c r="O22" s="1118"/>
      <c r="P22" s="1118"/>
    </row>
    <row r="23" spans="4:16">
      <c r="D23"/>
      <c r="G23" s="1323" t="s">
        <v>1400</v>
      </c>
      <c r="H23" s="1323"/>
      <c r="I23" s="1323"/>
      <c r="J23" s="1323"/>
      <c r="K23" s="1323"/>
    </row>
    <row r="24" spans="4:16">
      <c r="G24" s="1323"/>
      <c r="H24" s="1323"/>
      <c r="I24" s="1323"/>
      <c r="J24" s="1323"/>
      <c r="K24" s="1323"/>
    </row>
    <row r="25" spans="4:16">
      <c r="G25" s="1323" t="s">
        <v>1406</v>
      </c>
      <c r="H25" s="1323"/>
      <c r="I25" s="1323"/>
      <c r="J25" s="1323"/>
      <c r="K25" s="1323"/>
    </row>
    <row r="26" spans="4:16">
      <c r="G26" s="1323"/>
      <c r="H26" s="1323"/>
      <c r="I26" s="1323"/>
      <c r="J26" s="1323"/>
      <c r="K26" s="1323"/>
    </row>
    <row r="27" spans="4:16" ht="14.5" thickBot="1">
      <c r="G27" s="1325" t="s">
        <v>1396</v>
      </c>
      <c r="H27" s="1325"/>
      <c r="J27" s="1325" t="s">
        <v>1397</v>
      </c>
      <c r="K27" s="1325"/>
      <c r="M27" s="1325" t="s">
        <v>1398</v>
      </c>
      <c r="N27" s="1325"/>
    </row>
    <row r="28" spans="4:16" ht="15" thickTop="1" thickBot="1">
      <c r="G28" s="1120" t="s">
        <v>1399</v>
      </c>
      <c r="H28" s="1126"/>
      <c r="I28" s="1119"/>
      <c r="J28" s="1120" t="s">
        <v>177</v>
      </c>
      <c r="K28" s="1122"/>
      <c r="L28" s="1119"/>
      <c r="M28" s="1120" t="s">
        <v>188</v>
      </c>
      <c r="N28" s="1121"/>
    </row>
    <row r="29" spans="4:16" ht="15" thickTop="1" thickBot="1">
      <c r="G29" s="1120" t="s">
        <v>180</v>
      </c>
      <c r="H29" s="1126"/>
      <c r="J29" s="1120" t="s">
        <v>186</v>
      </c>
      <c r="K29" s="1126"/>
      <c r="M29" s="1120" t="s">
        <v>176</v>
      </c>
      <c r="N29" s="1149"/>
    </row>
    <row r="30" spans="4:16" ht="15" thickTop="1" thickBot="1">
      <c r="J30" s="1124" t="s">
        <v>175</v>
      </c>
      <c r="K30" s="80"/>
      <c r="M30" s="1120" t="s">
        <v>189</v>
      </c>
      <c r="N30" s="1121"/>
    </row>
    <row r="31" spans="4:16" ht="15" thickTop="1" thickBot="1">
      <c r="J31" s="1123" t="s">
        <v>178</v>
      </c>
      <c r="K31" s="1129"/>
      <c r="M31" s="1120" t="s">
        <v>190</v>
      </c>
      <c r="N31" s="1127"/>
    </row>
    <row r="32" spans="4:16" ht="15" thickTop="1" thickBot="1">
      <c r="J32" s="1123" t="s">
        <v>181</v>
      </c>
      <c r="K32" s="1128"/>
      <c r="M32" s="1120" t="s">
        <v>191</v>
      </c>
      <c r="N32" s="1127"/>
    </row>
    <row r="33" spans="6:14" ht="15" thickTop="1" thickBot="1">
      <c r="J33" s="1124" t="s">
        <v>183</v>
      </c>
      <c r="M33" s="1120" t="s">
        <v>192</v>
      </c>
      <c r="N33" s="1127"/>
    </row>
    <row r="34" spans="6:14" ht="15" thickTop="1" thickBot="1">
      <c r="J34" s="1120" t="s">
        <v>1401</v>
      </c>
      <c r="K34" s="1148"/>
      <c r="M34" s="1120" t="s">
        <v>193</v>
      </c>
      <c r="N34" s="1129"/>
    </row>
    <row r="35" spans="6:14" ht="15" thickTop="1" thickBot="1">
      <c r="M35" s="1124" t="s">
        <v>194</v>
      </c>
      <c r="N35" s="1121"/>
    </row>
    <row r="36" spans="6:14" ht="15" thickTop="1" thickBot="1">
      <c r="M36" s="1120" t="s">
        <v>179</v>
      </c>
      <c r="N36" s="1150"/>
    </row>
    <row r="37" spans="6:14" ht="15" customHeight="1" thickTop="1" thickBot="1">
      <c r="I37" s="509"/>
      <c r="M37" s="1120" t="s">
        <v>195</v>
      </c>
      <c r="N37" s="1130"/>
    </row>
    <row r="38" spans="6:14" ht="14.5" thickTop="1">
      <c r="F38"/>
      <c r="M38" s="1124" t="s">
        <v>196</v>
      </c>
      <c r="N38" s="1128"/>
    </row>
    <row r="39" spans="6:14">
      <c r="H39" s="555"/>
      <c r="M39" s="1125" t="s">
        <v>182</v>
      </c>
    </row>
    <row r="40" spans="6:14">
      <c r="H40" s="555"/>
      <c r="M40" s="1124" t="s">
        <v>197</v>
      </c>
      <c r="N40" s="1121"/>
    </row>
    <row r="41" spans="6:14">
      <c r="H41" s="555"/>
      <c r="K41" s="1107"/>
      <c r="M41" s="1120" t="s">
        <v>185</v>
      </c>
    </row>
    <row r="42" spans="6:14" ht="14.5" thickBot="1">
      <c r="H42" s="555"/>
      <c r="M42" s="1124" t="s">
        <v>199</v>
      </c>
      <c r="N42" s="1121"/>
    </row>
    <row r="43" spans="6:14" ht="15" thickTop="1" thickBot="1">
      <c r="M43" s="1124" t="s">
        <v>198</v>
      </c>
      <c r="N43" s="1129"/>
    </row>
    <row r="44" spans="6:14" ht="15" thickTop="1" thickBot="1">
      <c r="M44" s="1120" t="s">
        <v>200</v>
      </c>
      <c r="N44" s="1121"/>
    </row>
    <row r="45" spans="6:14" ht="15" thickTop="1" thickBot="1">
      <c r="M45" s="1124" t="s">
        <v>201</v>
      </c>
      <c r="N45" s="1127"/>
    </row>
    <row r="46" spans="6:14" ht="15" thickTop="1" thickBot="1">
      <c r="M46" s="1120" t="s">
        <v>202</v>
      </c>
      <c r="N46" s="1129"/>
    </row>
    <row r="47" spans="6:14" ht="15" thickTop="1" thickBot="1">
      <c r="M47" s="1120" t="s">
        <v>184</v>
      </c>
      <c r="N47" s="1149"/>
    </row>
    <row r="48" spans="6:14" ht="15" thickTop="1" thickBot="1">
      <c r="M48" s="1120" t="s">
        <v>203</v>
      </c>
      <c r="N48" s="1130"/>
    </row>
    <row r="49" spans="8:14" ht="14.5" thickTop="1">
      <c r="M49" s="1120" t="s">
        <v>187</v>
      </c>
      <c r="N49" s="1128"/>
    </row>
    <row r="52" spans="8:14">
      <c r="H52" s="555"/>
      <c r="J52" s="526"/>
      <c r="K52" s="526"/>
      <c r="L52" s="10"/>
    </row>
    <row r="53" spans="8:14">
      <c r="H53" s="555"/>
      <c r="J53" s="494"/>
      <c r="K53" s="494"/>
      <c r="L53" s="494"/>
      <c r="M53" s="10"/>
    </row>
    <row r="54" spans="8:14">
      <c r="H54" s="555"/>
      <c r="J54" s="494"/>
      <c r="K54" s="494"/>
      <c r="L54" s="494"/>
      <c r="M54" s="494"/>
    </row>
    <row r="55" spans="8:14">
      <c r="H55" s="555"/>
      <c r="J55" s="510"/>
      <c r="K55" s="510"/>
      <c r="L55" s="494"/>
      <c r="M55" s="494"/>
    </row>
    <row r="56" spans="8:14">
      <c r="J56" s="510"/>
      <c r="K56" s="510"/>
      <c r="L56" s="494"/>
      <c r="M56" s="494"/>
    </row>
    <row r="60" spans="8:14">
      <c r="J60" s="494"/>
      <c r="K60" s="494"/>
      <c r="L60" s="494"/>
      <c r="M60" s="494"/>
    </row>
    <row r="61" spans="8:14">
      <c r="J61" s="494"/>
      <c r="K61" s="494"/>
      <c r="L61" s="494"/>
      <c r="M61" s="494"/>
    </row>
    <row r="62" spans="8:14">
      <c r="J62" s="494"/>
      <c r="K62" s="494"/>
      <c r="L62" s="494"/>
      <c r="M62" s="494"/>
    </row>
    <row r="63" spans="8:14">
      <c r="M63" s="494"/>
    </row>
    <row r="68" spans="10:12">
      <c r="J68" s="495"/>
      <c r="K68" s="495"/>
      <c r="L68" s="494"/>
    </row>
    <row r="69" spans="10:12">
      <c r="J69" s="495"/>
      <c r="K69" s="495"/>
      <c r="L69" s="43"/>
    </row>
    <row r="70" spans="10:12">
      <c r="J70" s="495"/>
      <c r="K70" s="495"/>
      <c r="L70" s="511"/>
    </row>
    <row r="71" spans="10:12">
      <c r="J71" s="495"/>
      <c r="K71" s="495"/>
      <c r="L71" s="512"/>
    </row>
    <row r="72" spans="10:12">
      <c r="J72" s="495"/>
      <c r="K72" s="495"/>
      <c r="L72" s="510"/>
    </row>
    <row r="73" spans="10:12">
      <c r="J73" s="495"/>
      <c r="K73" s="495"/>
      <c r="L73" s="496"/>
    </row>
    <row r="74" spans="10:12">
      <c r="J74" s="495"/>
      <c r="K74" s="495"/>
      <c r="L74" s="496"/>
    </row>
    <row r="75" spans="10:12">
      <c r="J75" s="495"/>
      <c r="K75" s="495"/>
      <c r="L75" s="496"/>
    </row>
    <row r="76" spans="10:12">
      <c r="J76" s="495"/>
      <c r="K76" s="495"/>
      <c r="L76" s="496"/>
    </row>
    <row r="77" spans="10:12">
      <c r="J77" s="495"/>
      <c r="K77" s="495"/>
      <c r="L77" s="510"/>
    </row>
    <row r="78" spans="10:12">
      <c r="J78" s="495"/>
      <c r="K78" s="495"/>
      <c r="L78" s="494"/>
    </row>
    <row r="79" spans="10:12">
      <c r="J79" s="495"/>
      <c r="K79" s="495"/>
      <c r="L79" s="494"/>
    </row>
    <row r="80" spans="10:12">
      <c r="J80" s="495"/>
      <c r="K80" s="495"/>
      <c r="L80" s="511"/>
    </row>
    <row r="81" spans="10:12">
      <c r="J81" s="495"/>
      <c r="K81" s="495"/>
    </row>
    <row r="82" spans="10:12">
      <c r="J82" s="495"/>
      <c r="K82" s="495"/>
      <c r="L82" s="511"/>
    </row>
    <row r="83" spans="10:12">
      <c r="J83" s="495"/>
      <c r="K83" s="495"/>
      <c r="L83" s="510"/>
    </row>
    <row r="84" spans="10:12">
      <c r="J84" s="495"/>
      <c r="K84" s="495"/>
      <c r="L84" s="510"/>
    </row>
    <row r="85" spans="10:12">
      <c r="J85" s="495"/>
      <c r="K85" s="495"/>
      <c r="L85" s="496"/>
    </row>
  </sheetData>
  <sheetProtection algorithmName="SHA-512" hashValue="SD0m5DPxRqaFEBWOHqQ+wAB4JltDaA3NAmQv3+1+q9nKatrP7uZnncQM+Ql+GpkesJuAeyMBECSq2rPXXO1fAQ==" saltValue="Va62zij9VpnuDToo2gCAFQ==" spinCount="100000" sheet="1" objects="1" scenarios="1"/>
  <mergeCells count="7">
    <mergeCell ref="G23:K24"/>
    <mergeCell ref="G9:M19"/>
    <mergeCell ref="G25:K26"/>
    <mergeCell ref="B6:E6"/>
    <mergeCell ref="M27:N27"/>
    <mergeCell ref="J27:K27"/>
    <mergeCell ref="G27:H27"/>
  </mergeCells>
  <hyperlinks>
    <hyperlink ref="G28" r:id="rId1" xr:uid="{EB79B71E-FFDE-423D-AB13-AC653A89F4BF}"/>
    <hyperlink ref="G29" r:id="rId2" xr:uid="{D4AA19C8-0E3A-42D7-B602-B89CB3BA2811}"/>
    <hyperlink ref="J31" r:id="rId3" xr:uid="{90D33667-1658-4C43-A918-EF7816EC7E53}"/>
    <hyperlink ref="J32" r:id="rId4" xr:uid="{7726B505-FCBA-4820-9228-4865EE3077DC}"/>
    <hyperlink ref="J28" r:id="rId5" xr:uid="{87FBF769-220C-48FB-9B7A-65407F847A3B}"/>
    <hyperlink ref="J29" r:id="rId6" xr:uid="{BAC2B72F-64AB-421A-8477-3ECE9288651A}"/>
    <hyperlink ref="J30" r:id="rId7" xr:uid="{14D6B50E-064E-4810-AD39-1DDF717A808D}"/>
    <hyperlink ref="J33" r:id="rId8" xr:uid="{558E5233-3A83-4513-B4F8-72EF78F11FCC}"/>
    <hyperlink ref="J34" r:id="rId9" xr:uid="{B16C7D80-6FBB-442D-A167-7F2D9C59A9C4}"/>
    <hyperlink ref="M28" r:id="rId10" xr:uid="{25B34022-D048-4E89-8BC1-7F120E37F078}"/>
    <hyperlink ref="M29" r:id="rId11" xr:uid="{9B318417-AE8A-40BA-9BF6-4EC24229FFC5}"/>
    <hyperlink ref="M30" r:id="rId12" xr:uid="{3DA6CEAB-A812-45D8-ABBB-79BB6C06AD88}"/>
    <hyperlink ref="M31" r:id="rId13" xr:uid="{98487E47-233B-4D68-AAB4-60FC6830E56C}"/>
    <hyperlink ref="M32" r:id="rId14" xr:uid="{5DBF46D8-7BAB-4088-853C-6BB7CBCB6436}"/>
    <hyperlink ref="M33" r:id="rId15" xr:uid="{3F2B7880-1A69-4B3E-80E7-19F9C3F6517C}"/>
    <hyperlink ref="M34" r:id="rId16" xr:uid="{3E1C4E5D-502E-4F2D-A7AD-633E865C38ED}"/>
    <hyperlink ref="M36" r:id="rId17" xr:uid="{27748582-A8A0-47BC-B3AA-F1087DC765CE}"/>
    <hyperlink ref="M37" r:id="rId18" xr:uid="{32ACA43D-7986-4430-A2E2-640DC3B8CAC4}"/>
    <hyperlink ref="M38" r:id="rId19" xr:uid="{632BE918-1BA2-4427-97C6-31FE133FFD83}"/>
    <hyperlink ref="M39" r:id="rId20" xr:uid="{6A9D8711-8AB7-49EE-A274-75771C5764D8}"/>
    <hyperlink ref="M40" r:id="rId21" xr:uid="{DF8E2B22-2D9F-41D3-8F05-B706B7B6EC0E}"/>
    <hyperlink ref="M41" r:id="rId22" xr:uid="{7EA43000-66A3-4901-B330-C04B8F6B1C12}"/>
    <hyperlink ref="M42" r:id="rId23" xr:uid="{5CFDA800-4226-45C8-99C4-14FBBFE9F426}"/>
    <hyperlink ref="M43" r:id="rId24" xr:uid="{6305204E-996C-457A-AB40-6881C918DEC5}"/>
    <hyperlink ref="M44" r:id="rId25" xr:uid="{069FD757-C653-4D24-B4B6-0B1C9B5BFB23}"/>
    <hyperlink ref="M46" r:id="rId26" xr:uid="{DD8FB110-D77E-495A-8365-C019ED7D89F3}"/>
    <hyperlink ref="M47" r:id="rId27" xr:uid="{44DDA914-388B-4038-AD7D-C8BBDF22D16A}"/>
    <hyperlink ref="M48" r:id="rId28" xr:uid="{7E3DDC95-6231-4705-B5CF-2437A1AECE37}"/>
    <hyperlink ref="M49" r:id="rId29" xr:uid="{F1D8739F-8DCE-48C6-9ADD-9CC3603784CD}"/>
    <hyperlink ref="M45" r:id="rId30" xr:uid="{6BB57FD9-AACF-4D1B-BAED-ADAA5EAC66C5}"/>
    <hyperlink ref="M35" r:id="rId31" xr:uid="{8837819A-059B-42D9-B773-C9192767A3BA}"/>
  </hyperlinks>
  <pageMargins left="0.70866141732283472" right="0.70866141732283472" top="0.74803149606299213" bottom="0.74803149606299213" header="0.31496062992125984" footer="0.31496062992125984"/>
  <pageSetup scale="26" orientation="portrait" horizontalDpi="1200" verticalDpi="1200" r:id="rId32"/>
  <drawing r:id="rId3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D29F-7725-4E8A-B4AD-A783B9FEEB6A}">
  <sheetPr>
    <tabColor theme="9" tint="0.79998168889431442"/>
    <pageSetUpPr fitToPage="1"/>
  </sheetPr>
  <dimension ref="B5:Q70"/>
  <sheetViews>
    <sheetView showGridLines="0" zoomScale="70" zoomScaleNormal="70" workbookViewId="0">
      <selection activeCell="D3" sqref="D3"/>
    </sheetView>
  </sheetViews>
  <sheetFormatPr defaultColWidth="8.58203125" defaultRowHeight="14"/>
  <cols>
    <col min="1" max="1" width="3.58203125" style="3" customWidth="1"/>
    <col min="2" max="5" width="9" style="3" customWidth="1"/>
    <col min="6" max="6" width="4.08203125" style="3" customWidth="1"/>
    <col min="7" max="7" width="39" style="3" customWidth="1"/>
    <col min="8" max="8" width="16.08203125" style="3" customWidth="1"/>
    <col min="9" max="9" width="16.5" style="3" customWidth="1"/>
    <col min="10" max="10" width="16.08203125" style="3" customWidth="1"/>
    <col min="11" max="11" width="26.58203125" style="3" customWidth="1"/>
    <col min="12" max="12" width="14.08203125" style="3" customWidth="1"/>
    <col min="13" max="13" width="4.08203125" style="3" customWidth="1"/>
    <col min="14" max="16384" width="8.58203125" style="3"/>
  </cols>
  <sheetData>
    <row r="5" spans="2:17" customFormat="1">
      <c r="B5" s="80"/>
      <c r="C5" s="80"/>
      <c r="D5" s="80"/>
      <c r="E5" s="80"/>
      <c r="G5" s="80"/>
      <c r="H5" s="80"/>
      <c r="I5" s="80"/>
      <c r="J5" s="80"/>
      <c r="K5" s="80"/>
      <c r="L5" s="80"/>
      <c r="M5" s="80"/>
      <c r="N5" s="80"/>
      <c r="O5" s="80"/>
      <c r="P5" s="80"/>
      <c r="Q5" s="80"/>
    </row>
    <row r="6" spans="2:17" customFormat="1" ht="20">
      <c r="B6" s="1293" t="s">
        <v>4</v>
      </c>
      <c r="C6" s="1293"/>
      <c r="D6" s="1293"/>
      <c r="E6" s="1293"/>
      <c r="G6" s="257" t="s">
        <v>204</v>
      </c>
      <c r="H6" s="80"/>
      <c r="I6" s="80"/>
      <c r="J6" s="80"/>
      <c r="K6" s="80"/>
      <c r="L6" s="80"/>
      <c r="M6" s="80"/>
      <c r="N6" s="80"/>
      <c r="O6" s="80"/>
      <c r="P6" s="80"/>
      <c r="Q6" s="80"/>
    </row>
    <row r="7" spans="2:17" customFormat="1" ht="14.5" thickBot="1">
      <c r="B7" s="258"/>
      <c r="C7" s="258"/>
      <c r="D7" s="258"/>
      <c r="E7" s="258"/>
      <c r="G7" s="258"/>
      <c r="H7" s="258"/>
      <c r="I7" s="258"/>
      <c r="J7" s="258"/>
      <c r="K7" s="258"/>
      <c r="L7" s="258"/>
      <c r="M7" s="258"/>
      <c r="N7" s="258"/>
      <c r="O7" s="258"/>
      <c r="P7" s="258"/>
      <c r="Q7" s="258"/>
    </row>
    <row r="8" spans="2:17" ht="14.5" thickTop="1"/>
    <row r="9" spans="2:17">
      <c r="G9" s="1326" t="s">
        <v>1290</v>
      </c>
      <c r="H9" s="1326"/>
      <c r="I9" s="1326"/>
      <c r="J9" s="1326"/>
      <c r="K9" s="1326"/>
      <c r="L9" s="1326"/>
      <c r="M9" s="1326"/>
      <c r="N9" s="1326"/>
      <c r="O9" s="1326"/>
      <c r="P9" s="1326"/>
      <c r="Q9" s="1326"/>
    </row>
    <row r="10" spans="2:17" ht="39" customHeight="1">
      <c r="G10" s="1326"/>
      <c r="H10" s="1326"/>
      <c r="I10" s="1326"/>
      <c r="J10" s="1326"/>
      <c r="K10" s="1326"/>
      <c r="L10" s="1326"/>
      <c r="M10" s="1326"/>
      <c r="N10" s="1326"/>
      <c r="O10" s="1326"/>
      <c r="P10" s="1326"/>
      <c r="Q10" s="1326"/>
    </row>
    <row r="11" spans="2:17">
      <c r="G11" s="499"/>
      <c r="H11" s="499"/>
      <c r="I11" s="499"/>
      <c r="J11" s="499"/>
      <c r="K11" s="499"/>
      <c r="L11" s="499"/>
      <c r="M11" s="499"/>
      <c r="N11" s="499"/>
      <c r="O11" s="499"/>
      <c r="P11" s="499"/>
      <c r="Q11" s="499"/>
    </row>
    <row r="12" spans="2:17">
      <c r="E12"/>
      <c r="G12" s="1326" t="s">
        <v>1313</v>
      </c>
      <c r="H12" s="1326"/>
      <c r="I12" s="1326"/>
      <c r="J12" s="1326"/>
      <c r="K12" s="1326"/>
      <c r="L12" s="1326"/>
      <c r="M12" s="1326"/>
      <c r="N12" s="1326"/>
      <c r="O12" s="1326"/>
      <c r="P12" s="1326"/>
      <c r="Q12" s="1326"/>
    </row>
    <row r="13" spans="2:17">
      <c r="G13" s="1326"/>
      <c r="H13" s="1326"/>
      <c r="I13" s="1326"/>
      <c r="J13" s="1326"/>
      <c r="K13" s="1326"/>
      <c r="L13" s="1326"/>
      <c r="M13" s="1326"/>
      <c r="N13" s="1326"/>
      <c r="O13" s="1326"/>
      <c r="P13" s="1326"/>
      <c r="Q13" s="1326"/>
    </row>
    <row r="15" spans="2:17">
      <c r="G15" s="1326" t="s">
        <v>205</v>
      </c>
      <c r="H15" s="1326"/>
      <c r="I15" s="1326"/>
      <c r="J15" s="1326"/>
      <c r="K15" s="1326"/>
      <c r="L15" s="1326"/>
      <c r="M15" s="1326"/>
      <c r="N15" s="1326"/>
      <c r="O15" s="1326"/>
      <c r="P15" s="1326"/>
      <c r="Q15" s="1326"/>
    </row>
    <row r="16" spans="2:17">
      <c r="G16" s="1326"/>
      <c r="H16" s="1326"/>
      <c r="I16" s="1326"/>
      <c r="J16" s="1326"/>
      <c r="K16" s="1326"/>
      <c r="L16" s="1326"/>
      <c r="M16" s="1326"/>
      <c r="N16" s="1326"/>
      <c r="O16" s="1326"/>
      <c r="P16" s="1326"/>
      <c r="Q16" s="1326"/>
    </row>
    <row r="18" spans="7:11">
      <c r="G18" s="3" t="s">
        <v>206</v>
      </c>
    </row>
    <row r="19" spans="7:11" ht="14.5">
      <c r="G19" s="736" t="s">
        <v>207</v>
      </c>
    </row>
    <row r="20" spans="7:11" ht="14.5">
      <c r="G20" s="736" t="s">
        <v>208</v>
      </c>
    </row>
    <row r="21" spans="7:11" ht="14.5">
      <c r="G21" s="736" t="s">
        <v>209</v>
      </c>
    </row>
    <row r="23" spans="7:11">
      <c r="G23" s="61" t="s">
        <v>210</v>
      </c>
    </row>
    <row r="24" spans="7:11">
      <c r="G24" s="118" t="s">
        <v>1090</v>
      </c>
    </row>
    <row r="25" spans="7:11">
      <c r="G25" s="138"/>
      <c r="H25" s="760"/>
      <c r="I25" s="760" t="s">
        <v>211</v>
      </c>
      <c r="J25" s="10"/>
      <c r="K25" s="414" t="s">
        <v>211</v>
      </c>
    </row>
    <row r="26" spans="7:11">
      <c r="G26" s="649" t="s">
        <v>840</v>
      </c>
      <c r="H26" s="650"/>
      <c r="I26" s="650">
        <v>0.89</v>
      </c>
      <c r="K26" s="45"/>
    </row>
    <row r="27" spans="7:11">
      <c r="G27" s="43"/>
      <c r="J27" s="43"/>
    </row>
    <row r="28" spans="7:11">
      <c r="G28" s="780" t="s">
        <v>1091</v>
      </c>
      <c r="H28" s="771"/>
      <c r="I28" s="771"/>
      <c r="J28" s="787"/>
    </row>
    <row r="29" spans="7:11">
      <c r="G29" s="79"/>
      <c r="H29" s="760"/>
      <c r="I29" s="527" t="s">
        <v>211</v>
      </c>
      <c r="J29" s="10"/>
    </row>
    <row r="30" spans="7:11">
      <c r="G30" s="647" t="s">
        <v>212</v>
      </c>
      <c r="H30" s="653"/>
      <c r="I30" s="653">
        <v>25</v>
      </c>
      <c r="J30" s="43"/>
      <c r="K30" s="45"/>
    </row>
    <row r="31" spans="7:11" ht="15.75" customHeight="1">
      <c r="G31" s="80" t="s">
        <v>213</v>
      </c>
      <c r="H31" s="87"/>
      <c r="I31" s="87">
        <v>14</v>
      </c>
      <c r="K31" s="45"/>
    </row>
    <row r="32" spans="7:11" ht="15.75" customHeight="1">
      <c r="G32" s="647" t="s">
        <v>214</v>
      </c>
      <c r="H32" s="653"/>
      <c r="I32" s="653">
        <v>3</v>
      </c>
      <c r="K32" s="45"/>
    </row>
    <row r="33" spans="7:13" ht="16.5" customHeight="1">
      <c r="G33" s="80" t="s">
        <v>215</v>
      </c>
      <c r="H33" s="87"/>
      <c r="I33" s="87">
        <v>8</v>
      </c>
      <c r="K33" s="45"/>
    </row>
    <row r="34" spans="7:13">
      <c r="G34" s="648" t="s">
        <v>216</v>
      </c>
      <c r="H34" s="654"/>
      <c r="I34" s="650">
        <v>0.32</v>
      </c>
      <c r="K34" s="45"/>
    </row>
    <row r="36" spans="7:13">
      <c r="G36" s="118" t="s">
        <v>1092</v>
      </c>
    </row>
    <row r="37" spans="7:13">
      <c r="G37" s="198"/>
      <c r="H37" s="1328" t="s">
        <v>217</v>
      </c>
      <c r="I37" s="1328" t="s">
        <v>218</v>
      </c>
      <c r="J37" s="1328" t="s">
        <v>219</v>
      </c>
      <c r="K37" s="1327"/>
      <c r="L37" s="1327"/>
      <c r="M37" s="238"/>
    </row>
    <row r="38" spans="7:13" ht="15" customHeight="1">
      <c r="G38" s="138" t="s">
        <v>220</v>
      </c>
      <c r="H38" s="1328"/>
      <c r="I38" s="1328"/>
      <c r="J38" s="1328"/>
      <c r="K38" s="397"/>
      <c r="L38" s="397"/>
      <c r="M38" s="238"/>
    </row>
    <row r="39" spans="7:13">
      <c r="G39" s="3" t="s">
        <v>221</v>
      </c>
      <c r="H39" s="45">
        <v>1</v>
      </c>
      <c r="I39" s="422" t="s">
        <v>222</v>
      </c>
      <c r="J39" s="1140">
        <f t="shared" ref="J39:J44" si="0">H39/$H$46</f>
        <v>0.04</v>
      </c>
    </row>
    <row r="40" spans="7:13">
      <c r="G40" s="80" t="s">
        <v>223</v>
      </c>
      <c r="H40" s="87">
        <v>2</v>
      </c>
      <c r="I40" s="423" t="s">
        <v>222</v>
      </c>
      <c r="J40" s="1141">
        <f t="shared" si="0"/>
        <v>0.08</v>
      </c>
    </row>
    <row r="41" spans="7:13">
      <c r="G41" s="3" t="s">
        <v>224</v>
      </c>
      <c r="H41" s="45">
        <v>10</v>
      </c>
      <c r="I41" s="422">
        <v>4</v>
      </c>
      <c r="J41" s="1140">
        <f t="shared" si="0"/>
        <v>0.4</v>
      </c>
    </row>
    <row r="42" spans="7:13">
      <c r="G42" s="80" t="s">
        <v>225</v>
      </c>
      <c r="H42" s="87">
        <v>2</v>
      </c>
      <c r="I42" s="423">
        <v>1</v>
      </c>
      <c r="J42" s="1141">
        <f t="shared" si="0"/>
        <v>0.08</v>
      </c>
    </row>
    <row r="43" spans="7:13">
      <c r="G43" s="3" t="s">
        <v>1403</v>
      </c>
      <c r="H43" s="45">
        <v>2</v>
      </c>
      <c r="I43" s="422">
        <v>1</v>
      </c>
      <c r="J43" s="1140">
        <f t="shared" si="0"/>
        <v>0.08</v>
      </c>
    </row>
    <row r="44" spans="7:13">
      <c r="G44" s="80" t="s">
        <v>1314</v>
      </c>
      <c r="H44" s="87">
        <v>7</v>
      </c>
      <c r="I44" s="423">
        <v>2</v>
      </c>
      <c r="J44" s="1141">
        <f t="shared" si="0"/>
        <v>0.28000000000000003</v>
      </c>
    </row>
    <row r="45" spans="7:13">
      <c r="G45" s="3" t="s">
        <v>226</v>
      </c>
      <c r="H45" s="45">
        <v>1</v>
      </c>
      <c r="I45" s="422" t="s">
        <v>222</v>
      </c>
      <c r="J45" s="1140">
        <f>H45/$H$46</f>
        <v>0.04</v>
      </c>
    </row>
    <row r="46" spans="7:13">
      <c r="G46" s="1090" t="s">
        <v>227</v>
      </c>
      <c r="H46" s="1158">
        <v>25</v>
      </c>
      <c r="I46" s="1158">
        <v>8</v>
      </c>
      <c r="J46" s="1158">
        <v>100</v>
      </c>
    </row>
    <row r="49" spans="6:13">
      <c r="G49" s="61" t="s">
        <v>839</v>
      </c>
    </row>
    <row r="51" spans="6:13" ht="16.5">
      <c r="G51" s="118" t="s">
        <v>1093</v>
      </c>
    </row>
    <row r="52" spans="6:13">
      <c r="G52" s="79"/>
      <c r="H52" s="79"/>
      <c r="I52" s="1138" t="s">
        <v>211</v>
      </c>
    </row>
    <row r="53" spans="6:13">
      <c r="G53" s="89" t="s">
        <v>840</v>
      </c>
      <c r="H53" s="89"/>
      <c r="I53" s="651">
        <v>1</v>
      </c>
    </row>
    <row r="54" spans="6:13">
      <c r="G54" s="1143" t="s">
        <v>841</v>
      </c>
      <c r="H54" s="652"/>
    </row>
    <row r="55" spans="6:13" ht="13.5" customHeight="1"/>
    <row r="56" spans="6:13">
      <c r="G56" s="61" t="s">
        <v>228</v>
      </c>
    </row>
    <row r="57" spans="6:13">
      <c r="G57" s="61" t="s">
        <v>229</v>
      </c>
    </row>
    <row r="58" spans="6:13">
      <c r="F58" s="59">
        <v>1</v>
      </c>
      <c r="G58" s="61" t="s">
        <v>1237</v>
      </c>
    </row>
    <row r="59" spans="6:13">
      <c r="G59" s="118" t="s">
        <v>1094</v>
      </c>
    </row>
    <row r="60" spans="6:13">
      <c r="G60" s="79"/>
      <c r="H60" s="1138" t="s">
        <v>230</v>
      </c>
      <c r="I60" s="1137" t="s">
        <v>1167</v>
      </c>
      <c r="J60" s="1138" t="s">
        <v>231</v>
      </c>
      <c r="K60" s="1138" t="s">
        <v>232</v>
      </c>
      <c r="L60" s="1142" t="s">
        <v>233</v>
      </c>
      <c r="M60" s="1137"/>
    </row>
    <row r="61" spans="6:13" ht="14.15" customHeight="1">
      <c r="G61" s="844" t="s">
        <v>234</v>
      </c>
      <c r="H61" s="955" t="s">
        <v>1165</v>
      </c>
      <c r="I61" s="1136" t="s">
        <v>1168</v>
      </c>
      <c r="J61" s="845" t="s">
        <v>1166</v>
      </c>
      <c r="K61" s="1006">
        <f>31250+20000</f>
        <v>51250</v>
      </c>
      <c r="L61" s="1136" t="s">
        <v>1169</v>
      </c>
      <c r="M61" s="1136"/>
    </row>
    <row r="62" spans="6:13" ht="14.15" customHeight="1">
      <c r="G62" s="167" t="s">
        <v>235</v>
      </c>
      <c r="H62" s="239"/>
      <c r="I62" s="839"/>
      <c r="J62" s="105"/>
      <c r="K62" s="105"/>
      <c r="L62" s="841"/>
      <c r="M62" s="841"/>
    </row>
    <row r="63" spans="6:13" ht="17.149999999999999" customHeight="1">
      <c r="G63" s="3" t="s">
        <v>236</v>
      </c>
      <c r="H63" s="422" t="s">
        <v>222</v>
      </c>
      <c r="I63" s="838"/>
      <c r="J63" s="422" t="s">
        <v>222</v>
      </c>
      <c r="K63" s="422" t="s">
        <v>222</v>
      </c>
      <c r="L63" s="837" t="s">
        <v>222</v>
      </c>
      <c r="M63" s="838"/>
    </row>
    <row r="64" spans="6:13">
      <c r="G64" s="167" t="s">
        <v>237</v>
      </c>
      <c r="H64" s="655" t="s">
        <v>222</v>
      </c>
      <c r="I64" s="840"/>
      <c r="J64" s="656" t="s">
        <v>222</v>
      </c>
      <c r="K64" s="656" t="s">
        <v>222</v>
      </c>
      <c r="L64" s="842" t="s">
        <v>222</v>
      </c>
      <c r="M64" s="843"/>
    </row>
    <row r="65" spans="7:11">
      <c r="G65" s="18"/>
      <c r="H65" s="757"/>
      <c r="I65" s="757"/>
      <c r="J65" s="757"/>
      <c r="K65" s="757"/>
    </row>
    <row r="66" spans="7:11">
      <c r="H66" s="18"/>
      <c r="I66" s="18"/>
      <c r="J66" s="18"/>
      <c r="K66" s="18"/>
    </row>
    <row r="69" spans="7:11" ht="14.15" customHeight="1"/>
    <row r="70" spans="7:11" ht="18" customHeight="1"/>
  </sheetData>
  <sheetProtection algorithmName="SHA-512" hashValue="fP9ritTpzugZN+qN5Y8c4UXqWgdpWfezsgcV9X0CwPtQ1h28h+lFS1UiwfyTS7mTWgjikfTH2GdeupWn7MW9+w==" saltValue="hk543aoofYN2xoxcdOP8jg==" spinCount="100000" sheet="1" objects="1" scenarios="1"/>
  <mergeCells count="8">
    <mergeCell ref="G15:Q16"/>
    <mergeCell ref="B6:E6"/>
    <mergeCell ref="G9:Q10"/>
    <mergeCell ref="G12:Q13"/>
    <mergeCell ref="K37:L37"/>
    <mergeCell ref="I37:I38"/>
    <mergeCell ref="H37:H38"/>
    <mergeCell ref="J37:J38"/>
  </mergeCells>
  <phoneticPr fontId="37" type="noConversion"/>
  <pageMargins left="0.70866141732283472" right="0.70866141732283472" top="0.74803149606299213" bottom="0.74803149606299213" header="0.31496062992125984" footer="0.31496062992125984"/>
  <pageSetup scale="34"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7AB411CB2F4D45A66AA9661AAF677A" ma:contentTypeVersion="1" ma:contentTypeDescription="Create a new document." ma:contentTypeScope="" ma:versionID="efb39cf8703dd3539cfae1d3e7230112">
  <xsd:schema xmlns:xsd="http://www.w3.org/2001/XMLSchema" xmlns:xs="http://www.w3.org/2001/XMLSchema" xmlns:p="http://schemas.microsoft.com/office/2006/metadata/properties" xmlns:ns2="87a8ea9c-5592-4b87-a58b-8759ace3f3e6" targetNamespace="http://schemas.microsoft.com/office/2006/metadata/properties" ma:root="true" ma:fieldsID="59cdbe1163806e84bd62850f970d27e4" ns2:_="">
    <xsd:import namespace="87a8ea9c-5592-4b87-a58b-8759ace3f3e6"/>
    <xsd:element name="properties">
      <xsd:complexType>
        <xsd:sequence>
          <xsd:element name="documentManagement">
            <xsd:complexType>
              <xsd:all>
                <xsd:element ref="ns2:TaxCatchAll" minOccurs="0"/>
                <xsd:element ref="ns2:TaxCatchAllLabe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a8ea9c-5592-4b87-a58b-8759ace3f3e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6e8038a-0c0d-4a2f-89f5-eb8e42fa971d}" ma:internalName="TaxCatchAll" ma:showField="CatchAllData" ma:web="87a8ea9c-5592-4b87-a58b-8759ace3f3e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6e8038a-0c0d-4a2f-89f5-eb8e42fa971d}" ma:internalName="TaxCatchAllLabel" ma:readOnly="true" ma:showField="CatchAllDataLabel" ma:web="87a8ea9c-5592-4b87-a58b-8759ace3f3e6">
      <xsd:complexType>
        <xsd:complexContent>
          <xsd:extension base="dms:MultiChoiceLookup">
            <xsd:sequence>
              <xsd:element name="Value" type="dms:Lookup" maxOccurs="unbounded" minOccurs="0" nillable="true"/>
            </xsd:sequence>
          </xsd:extension>
        </xsd:complexContent>
      </xsd:complexType>
    </xsd:element>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7a8ea9c-5592-4b87-a58b-8759ace3f3e6"/>
  </documentManagement>
</p:properties>
</file>

<file path=customXml/itemProps1.xml><?xml version="1.0" encoding="utf-8"?>
<ds:datastoreItem xmlns:ds="http://schemas.openxmlformats.org/officeDocument/2006/customXml" ds:itemID="{E0FBE6AA-AFD5-45A4-B3C2-7FEAC208B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a8ea9c-5592-4b87-a58b-8759ace3f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B0FFBB-B98D-46AC-9129-1FED2CEB4E9A}">
  <ds:schemaRefs>
    <ds:schemaRef ds:uri="http://schemas.microsoft.com/sharepoint/v3/contenttype/forms"/>
  </ds:schemaRefs>
</ds:datastoreItem>
</file>

<file path=customXml/itemProps3.xml><?xml version="1.0" encoding="utf-8"?>
<ds:datastoreItem xmlns:ds="http://schemas.openxmlformats.org/officeDocument/2006/customXml" ds:itemID="{65666251-0F22-4BE3-84DA-697ECE321179}">
  <ds:schemaRefs>
    <ds:schemaRef ds:uri="http://schemas.openxmlformats.org/package/2006/metadata/core-properties"/>
    <ds:schemaRef ds:uri="http://www.w3.org/XML/1998/namespace"/>
    <ds:schemaRef ds:uri="http://schemas.microsoft.com/office/infopath/2007/PartnerControls"/>
    <ds:schemaRef ds:uri="http://purl.org/dc/dcmitype/"/>
    <ds:schemaRef ds:uri="http://schemas.microsoft.com/office/2006/documentManagement/types"/>
    <ds:schemaRef ds:uri="http://purl.org/dc/elements/1.1/"/>
    <ds:schemaRef ds:uri="http://purl.org/dc/terms/"/>
    <ds:schemaRef ds:uri="87a8ea9c-5592-4b87-a58b-8759ace3f3e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vt:i4>
      </vt:variant>
    </vt:vector>
  </HeadingPairs>
  <TitlesOfParts>
    <vt:vector size="27" baseType="lpstr">
      <vt:lpstr>Cover</vt:lpstr>
      <vt:lpstr>About</vt:lpstr>
      <vt:lpstr>Contents</vt:lpstr>
      <vt:lpstr>GRI Content Index </vt:lpstr>
      <vt:lpstr>SASB Index</vt:lpstr>
      <vt:lpstr>UNGC Index</vt:lpstr>
      <vt:lpstr>TCFD Index</vt:lpstr>
      <vt:lpstr>Governance</vt:lpstr>
      <vt:lpstr>Ethics &amp; Integrity</vt:lpstr>
      <vt:lpstr>Responsible Production</vt:lpstr>
      <vt:lpstr>Our People</vt:lpstr>
      <vt:lpstr>Modern Slavery</vt:lpstr>
      <vt:lpstr>Health &amp; Safety</vt:lpstr>
      <vt:lpstr>Diversity</vt:lpstr>
      <vt:lpstr>Training</vt:lpstr>
      <vt:lpstr>Air Quality</vt:lpstr>
      <vt:lpstr>Water</vt:lpstr>
      <vt:lpstr>Biodiversity &amp; Land Management</vt:lpstr>
      <vt:lpstr>Waste &amp; Tailings</vt:lpstr>
      <vt:lpstr>Tailings Facility Register</vt:lpstr>
      <vt:lpstr>Climate Risks &amp; Opportunities</vt:lpstr>
      <vt:lpstr>Energy Consumption </vt:lpstr>
      <vt:lpstr>GHG Emissions</vt:lpstr>
      <vt:lpstr>Cultural Heritage</vt:lpstr>
      <vt:lpstr>Social &amp; Career Entry Pathways</vt:lpstr>
      <vt:lpstr>'Climate Risks &amp; Opportunities'!_ftn1</vt:lpstr>
      <vt:lpstr>Table_4__Percentage_of_security_personnel_completing_Code_of_Conduct_and_Business_Integrity_e_training1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Sustainability Performance Data Tables 2021</dc:title>
  <dc:subject/>
  <dc:creator>Marie-Alice Small</dc:creator>
  <cp:keywords/>
  <dc:description/>
  <cp:lastModifiedBy>Chelsea Pringle</cp:lastModifiedBy>
  <cp:revision/>
  <cp:lastPrinted>2022-09-29T02:47:41Z</cp:lastPrinted>
  <dcterms:created xsi:type="dcterms:W3CDTF">2021-09-27T05:35:46Z</dcterms:created>
  <dcterms:modified xsi:type="dcterms:W3CDTF">2022-10-13T09:00:47Z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0x010100627AB411CB2F4D45A66AA9661AAF677A</vt:lpwstr>
  </property>
  <property fmtid="{D5CDD505-2E9C-101B-9397-08002B2CF9AE}" pid="3" name="MediaServiceImageTags">
    <vt:lpwstr/>
  </property>
</Properties>
</file>