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http://intranet/CorporateServices/salesMarketing/Annual Reporting/AnnualReport2021/Sustainability Report2021/FINAL/"/>
    </mc:Choice>
  </mc:AlternateContent>
  <xr:revisionPtr revIDLastSave="0" documentId="8_{22381EB9-68E3-4432-8E86-3F53F52C606A}" xr6:coauthVersionLast="46" xr6:coauthVersionMax="46" xr10:uidLastSave="{00000000-0000-0000-0000-000000000000}"/>
  <bookViews>
    <workbookView xWindow="-120" yWindow="-120" windowWidth="29040" windowHeight="15840" xr2:uid="{43F9F1BF-7B8D-4C40-A355-351D7463FFBC}"/>
  </bookViews>
  <sheets>
    <sheet name="Cover" sheetId="1" r:id="rId1"/>
    <sheet name="Contents" sheetId="7" r:id="rId2"/>
    <sheet name="GRI Content Index " sheetId="8" r:id="rId3"/>
    <sheet name="SASB Index" sheetId="9" r:id="rId4"/>
    <sheet name="UNGC Index" sheetId="10" r:id="rId5"/>
    <sheet name="TCFD Summary" sheetId="11" r:id="rId6"/>
    <sheet name="Governance" sheetId="12" r:id="rId7"/>
    <sheet name="Responsible Production" sheetId="14" r:id="rId8"/>
    <sheet name="Health &amp; Safety" sheetId="15" r:id="rId9"/>
    <sheet name="Our People" sheetId="16" r:id="rId10"/>
    <sheet name="Diversity" sheetId="17" r:id="rId11"/>
    <sheet name="Emissions &amp; Energy Consumption" sheetId="18" r:id="rId12"/>
    <sheet name="Water" sheetId="20" r:id="rId13"/>
    <sheet name="Waste &amp; Tailings" sheetId="21" r:id="rId14"/>
    <sheet name="Tailings Facility Register" sheetId="22" r:id="rId15"/>
    <sheet name="Biodiversity &amp; Land Management" sheetId="23" r:id="rId16"/>
    <sheet name="Social &amp; Skills Development" sheetId="27"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23" l="1"/>
  <c r="J47" i="23" s="1"/>
  <c r="K32" i="20" l="1"/>
  <c r="L32" i="20"/>
  <c r="M32" i="20"/>
  <c r="N32" i="20"/>
  <c r="H30" i="27" l="1"/>
  <c r="I30" i="27"/>
  <c r="J30" i="27"/>
  <c r="K30" i="27"/>
  <c r="L30" i="27"/>
  <c r="M30" i="27"/>
  <c r="L33" i="27"/>
  <c r="H37" i="27"/>
  <c r="I37" i="27"/>
  <c r="J37" i="27"/>
  <c r="J42" i="27"/>
  <c r="H43" i="27"/>
  <c r="I43" i="27"/>
  <c r="J43" i="27"/>
  <c r="K43" i="27"/>
  <c r="L43" i="27"/>
  <c r="M40" i="23"/>
  <c r="M47" i="23" s="1"/>
  <c r="K65" i="18"/>
  <c r="J65" i="18"/>
  <c r="I65" i="18"/>
  <c r="H65" i="18"/>
  <c r="L60" i="18"/>
  <c r="L56" i="18"/>
  <c r="K73" i="16"/>
  <c r="L65" i="18" l="1"/>
  <c r="M50" i="18" l="1"/>
  <c r="M58" i="18"/>
  <c r="M49" i="18"/>
  <c r="M51" i="18"/>
  <c r="M59" i="18"/>
  <c r="M52" i="18"/>
  <c r="M53" i="18"/>
  <c r="M65" i="18"/>
  <c r="M54" i="18"/>
  <c r="M62" i="18"/>
  <c r="M55" i="18"/>
  <c r="M63" i="18"/>
  <c r="M64" i="18"/>
  <c r="M60" i="18"/>
  <c r="M56" i="18"/>
  <c r="O77" i="15" l="1"/>
  <c r="O60" i="15"/>
  <c r="P81" i="15"/>
  <c r="P80" i="15"/>
  <c r="P71" i="15"/>
  <c r="P70" i="15"/>
  <c r="P65" i="15"/>
  <c r="P48" i="15"/>
  <c r="P47" i="15" s="1"/>
  <c r="P41" i="15"/>
  <c r="P42" i="15"/>
  <c r="O42" i="15"/>
  <c r="O41" i="15"/>
  <c r="P37" i="15"/>
  <c r="P36" i="15"/>
  <c r="O37" i="15"/>
  <c r="O36" i="15"/>
  <c r="O48" i="15"/>
  <c r="O26" i="15"/>
  <c r="M45" i="15"/>
  <c r="N45" i="15"/>
  <c r="O45" i="15"/>
  <c r="O47" i="15" s="1"/>
  <c r="P45" i="15"/>
  <c r="O46" i="15" l="1"/>
  <c r="P46" i="15"/>
  <c r="I78" i="17" l="1"/>
  <c r="K78" i="17"/>
  <c r="L78" i="17"/>
  <c r="M78" i="17"/>
  <c r="N78" i="17"/>
  <c r="O78" i="17"/>
  <c r="P78" i="17"/>
  <c r="H78" i="17"/>
  <c r="J77" i="17"/>
  <c r="Q77" i="17" s="1"/>
  <c r="J69" i="17"/>
  <c r="I70" i="17" s="1"/>
  <c r="I74" i="17"/>
  <c r="J74" i="17"/>
  <c r="H74" i="17"/>
  <c r="K13" i="17"/>
  <c r="K12" i="17"/>
  <c r="K41" i="21"/>
  <c r="M16" i="21"/>
  <c r="M15" i="21"/>
  <c r="M14" i="21"/>
  <c r="M13" i="21"/>
  <c r="L14" i="23"/>
  <c r="K14" i="23"/>
  <c r="J14" i="23"/>
  <c r="I14" i="23"/>
  <c r="H14" i="23"/>
  <c r="O20" i="20"/>
  <c r="N20" i="20"/>
  <c r="M20" i="20"/>
  <c r="P19" i="20"/>
  <c r="O19" i="20"/>
  <c r="N19" i="20"/>
  <c r="M19" i="20"/>
  <c r="P18" i="20"/>
  <c r="O18" i="20"/>
  <c r="N18" i="20"/>
  <c r="M18" i="20"/>
  <c r="P16" i="20"/>
  <c r="P15" i="20"/>
  <c r="O15" i="20"/>
  <c r="N15" i="20"/>
  <c r="M15" i="20"/>
  <c r="P13" i="20"/>
  <c r="O13" i="20"/>
  <c r="N13" i="20"/>
  <c r="M13" i="20"/>
  <c r="O12" i="20"/>
  <c r="N12" i="20"/>
  <c r="N21" i="20" s="1"/>
  <c r="R64" i="17"/>
  <c r="R63" i="17"/>
  <c r="R62" i="17"/>
  <c r="R61" i="17"/>
  <c r="R60" i="17"/>
  <c r="R59" i="17"/>
  <c r="R58" i="17"/>
  <c r="R57" i="17"/>
  <c r="R56" i="17"/>
  <c r="R55" i="17"/>
  <c r="R54" i="17"/>
  <c r="R53" i="17"/>
  <c r="L33" i="16"/>
  <c r="K33" i="16"/>
  <c r="J33" i="16"/>
  <c r="I33" i="16"/>
  <c r="H33" i="16"/>
  <c r="M32" i="16"/>
  <c r="M31" i="16"/>
  <c r="M30" i="16"/>
  <c r="M29" i="16"/>
  <c r="M28" i="16"/>
  <c r="M27" i="16"/>
  <c r="M26" i="16"/>
  <c r="M25" i="16"/>
  <c r="M24" i="16"/>
  <c r="R19" i="16"/>
  <c r="Q19" i="16"/>
  <c r="U14" i="16"/>
  <c r="O23" i="20" l="1"/>
  <c r="M18" i="21"/>
  <c r="H70" i="17"/>
  <c r="J78" i="17"/>
  <c r="N23" i="20"/>
  <c r="O21" i="20"/>
  <c r="P22" i="20"/>
  <c r="P21" i="20"/>
  <c r="N22" i="20"/>
  <c r="M22" i="20"/>
  <c r="O22" i="20"/>
  <c r="M23" i="20"/>
  <c r="M21" i="20"/>
  <c r="P23" i="20"/>
  <c r="V14" i="16"/>
  <c r="W14" i="16" s="1"/>
  <c r="M33" i="16"/>
  <c r="Q16" i="20" l="1"/>
  <c r="Q13" i="20"/>
  <c r="Q18" i="20"/>
  <c r="Q23" i="20"/>
  <c r="Q15" i="20"/>
  <c r="Q17" i="20"/>
  <c r="Q14" i="20"/>
  <c r="Q12" i="20"/>
  <c r="Q22" i="20"/>
  <c r="Q19" i="20"/>
</calcChain>
</file>

<file path=xl/sharedStrings.xml><?xml version="1.0" encoding="utf-8"?>
<sst xmlns="http://schemas.openxmlformats.org/spreadsheetml/2006/main" count="1431" uniqueCount="980">
  <si>
    <t>GRI Standard</t>
  </si>
  <si>
    <t>Disclosure</t>
  </si>
  <si>
    <t>Omission</t>
  </si>
  <si>
    <t>UN SDGs</t>
  </si>
  <si>
    <t xml:space="preserve">GRI 102: General Disclosures 2016: Organisational Profile </t>
  </si>
  <si>
    <t>102-1 Name of the organisation</t>
  </si>
  <si>
    <t>102-2 Activities, brands, products, and services</t>
  </si>
  <si>
    <t>Sustainability Report – MRL at a Glance : Value Creation</t>
  </si>
  <si>
    <t>page 4</t>
  </si>
  <si>
    <t>102-3 Location of headquarters</t>
  </si>
  <si>
    <t>102-4 Location of operations</t>
  </si>
  <si>
    <t>Sustainability Report – MRL at a Glance</t>
  </si>
  <si>
    <t>102-5 Ownership and legal form</t>
  </si>
  <si>
    <t>102-6 Markets served</t>
  </si>
  <si>
    <t>102-7 Scale of the organization</t>
  </si>
  <si>
    <t>102-8 Information on employees and other workers</t>
  </si>
  <si>
    <t>Sustainability Report – Our People</t>
  </si>
  <si>
    <t xml:space="preserve">page 49 - 59 </t>
  </si>
  <si>
    <t>8, 1</t>
  </si>
  <si>
    <t>102-9 Supply chain</t>
  </si>
  <si>
    <t>102-10 Significant changes to the organization and its supply chain</t>
  </si>
  <si>
    <t>102-11 Precautionary Principle or approach</t>
  </si>
  <si>
    <t>Sustainability Report - Environment</t>
  </si>
  <si>
    <t>102-12 External initiatives</t>
  </si>
  <si>
    <t>102-13 Membership of associations</t>
  </si>
  <si>
    <t>Sustainability Report – Our Stakeholders</t>
  </si>
  <si>
    <t>page 17</t>
  </si>
  <si>
    <t>GRI 102: General Disclosures 2016: Strategy</t>
  </si>
  <si>
    <t>102-14 Statement from senior decision-maker</t>
  </si>
  <si>
    <t>Sustainability Report – Chair’s letter</t>
  </si>
  <si>
    <t>102-15 Key impacts, risks and opportunities</t>
  </si>
  <si>
    <t>GRI 102: General Disclosures 2016: Ethics and integrity</t>
  </si>
  <si>
    <t>102-16 Values, principles, standards, and norms of behaviour</t>
  </si>
  <si>
    <t>102-17 Mechanisms for advice and concerns about ethics</t>
  </si>
  <si>
    <t>GRI 102: General Disclosures 2016: Governance</t>
  </si>
  <si>
    <t>102-18 Governance structure</t>
  </si>
  <si>
    <t>102-20 Executive-level responsibility for economic, environmental and social topics</t>
  </si>
  <si>
    <t>102-21 Consulting on economic, environmental and social topics</t>
  </si>
  <si>
    <t>Sustainability Report – Our Stakeholders 
Sustainability Report – Corporate Governance</t>
  </si>
  <si>
    <t>102-22 Composition of the highest governance body and its committees</t>
  </si>
  <si>
    <t>5,16</t>
  </si>
  <si>
    <t>102-23 Chair of the highest governance body</t>
  </si>
  <si>
    <t>102-25 Conflicts of interest</t>
  </si>
  <si>
    <t>102-26 Role of highest governance body in setting purpose, values and strategy</t>
  </si>
  <si>
    <t>102-32 Highest governance body’s role in sustainability reporting</t>
  </si>
  <si>
    <t xml:space="preserve">GRI 102: General Disclosures 2016: Stakeholder Engagement </t>
  </si>
  <si>
    <t>102-40 List of stakeholder groups</t>
  </si>
  <si>
    <t>102-41 Collective bargaining agreements</t>
  </si>
  <si>
    <t>102-43 Approach to stakeholder engagement</t>
  </si>
  <si>
    <t>GRI 102: General Disclosures 2016: Reporting practice</t>
  </si>
  <si>
    <t>102-45 Entities included in the consolidated financial statements</t>
  </si>
  <si>
    <t>102-46 Defining report content and topic Boundaries</t>
  </si>
  <si>
    <t>Sustainability Report – Our Sustainability Journey</t>
  </si>
  <si>
    <t>102-47 List of material topics</t>
  </si>
  <si>
    <t>102-48 Restatements of information</t>
  </si>
  <si>
    <t>102-49 Changes in reporting</t>
  </si>
  <si>
    <t>102-50 Reporting period</t>
  </si>
  <si>
    <t>Sustainability Report - About this Report</t>
  </si>
  <si>
    <t>102-51 Date of most recent report</t>
  </si>
  <si>
    <t>102-52 Reporting cycle</t>
  </si>
  <si>
    <t>102-53 Contact point for questions regarding the report</t>
  </si>
  <si>
    <t>102-54 Claims of reporting in accordance with the GRI Standards</t>
  </si>
  <si>
    <t>102-55 GRI content index</t>
  </si>
  <si>
    <t>102-56 External assurance</t>
  </si>
  <si>
    <t>Sustainability Report – Independent Limited Assurance Statement</t>
  </si>
  <si>
    <t>MATERIAL TOPICS</t>
  </si>
  <si>
    <t>THEME: BUSINESS ETHICS AND INTEGRITY</t>
  </si>
  <si>
    <t>Material Topic 1: Conducting our business with ethics and integrity</t>
  </si>
  <si>
    <t>GRI 103: Management Approach 2016</t>
  </si>
  <si>
    <t>103-1 Explanation of the material topic and its Boundary</t>
  </si>
  <si>
    <t>Sustainability Report – Business Ethics and Integrity</t>
  </si>
  <si>
    <t>103-2 The management approach and its components</t>
  </si>
  <si>
    <t>103-3 Evaluation of the management approach</t>
  </si>
  <si>
    <t xml:space="preserve">MRL specific topic indicator </t>
  </si>
  <si>
    <t>Number of employees completed Code of Conduct and Business Integrity e-training</t>
  </si>
  <si>
    <t>Sustainability Report – Business Ethics and Conduct</t>
  </si>
  <si>
    <t>THEME: HEALTH AND SAFETY</t>
  </si>
  <si>
    <t>Material Topic 2: Maintaining a safe working environment that promotes health and wellbeing</t>
  </si>
  <si>
    <t>Sustainability Report – Health and Safety</t>
  </si>
  <si>
    <t xml:space="preserve">Sustainability Report – Health and Safety </t>
  </si>
  <si>
    <t>403-1 Occupational health and safety management system</t>
  </si>
  <si>
    <t>403-2 Hazard identification, risk assessment, and incident investigation</t>
  </si>
  <si>
    <t>3,8</t>
  </si>
  <si>
    <t>403-3 Occupational health services</t>
  </si>
  <si>
    <t>Sustainability Report – Health and Wellbeing</t>
  </si>
  <si>
    <t>403-4 Worker participation, consultation, and communication on occupational health and safety</t>
  </si>
  <si>
    <t>Sustainability Report – Health and Safety Training</t>
  </si>
  <si>
    <t>403-5 Worker training on occupational health and safety</t>
  </si>
  <si>
    <t>403-6 Promotion of worker health</t>
  </si>
  <si>
    <t>403-7 Prevention and mitigation of occupational health and safety impacts directly linked by business relationships</t>
  </si>
  <si>
    <t>Sustainability Report – Contractor Management</t>
  </si>
  <si>
    <t>GRI 403: Occupational Health and Safety 2018</t>
  </si>
  <si>
    <t>403-9 Work-related injuries</t>
  </si>
  <si>
    <t>403-10 Work-related ill health</t>
  </si>
  <si>
    <t>THEME: PEOPLE</t>
  </si>
  <si>
    <t>Material Topic 3: Attracting and retaining talent while developing a diverse and inclusive workforce</t>
  </si>
  <si>
    <t>GRI 401: Employment 2016</t>
  </si>
  <si>
    <t>Sustainability Report – Attracting and Recruiting Talent</t>
  </si>
  <si>
    <t>Part b not disclosed</t>
  </si>
  <si>
    <t>Sustainability Report – Remuneration and Benefits</t>
  </si>
  <si>
    <t xml:space="preserve">GRI 405: Diversity and Equal Opportunity 2016 </t>
  </si>
  <si>
    <t>405-1: Diversity of governance bodies and employees</t>
  </si>
  <si>
    <t>Sustainability Report – Diversity and Inclusion</t>
  </si>
  <si>
    <t>MRL specific topic indicator</t>
  </si>
  <si>
    <t>Gender balance per Workplace Gender Equality Agency occupational categories</t>
  </si>
  <si>
    <t>THEME: ENVIRONMENT</t>
  </si>
  <si>
    <t>Material Topic 4: Managing environmental impacts and enhancing resource efficiency</t>
  </si>
  <si>
    <t>Sustainability Report – Environment</t>
  </si>
  <si>
    <t>GRI 305: Emissions</t>
  </si>
  <si>
    <t>Sustainability Report – Air Quality</t>
  </si>
  <si>
    <t>GRI 303: Water and Effluents 2018</t>
  </si>
  <si>
    <t>Sustainability Report - Water</t>
  </si>
  <si>
    <t xml:space="preserve">GRI 304: Biodiversity </t>
  </si>
  <si>
    <t>Sustainability Report – Biodiversity</t>
  </si>
  <si>
    <t>GRI 306: Waste 2020 Management Approach</t>
  </si>
  <si>
    <t>Sustainability Report - Waste</t>
  </si>
  <si>
    <t>GRI 306: Waste 2020</t>
  </si>
  <si>
    <t>THEME: CLIMATE CHANGE</t>
  </si>
  <si>
    <t>Material Topic 5: Understanding and managing our climate-related obligations, risks and opportunities under a changing climate</t>
  </si>
  <si>
    <t>Sustainability Report – Climate Change</t>
  </si>
  <si>
    <t>GRI 201: Economic Performance</t>
  </si>
  <si>
    <t>201-2 Financial implications and other risks and opportunities due to climate change</t>
  </si>
  <si>
    <t>GRI 302: Energy 2016</t>
  </si>
  <si>
    <t>Sustainability Report – Our Energy Use and GHG Emissions</t>
  </si>
  <si>
    <t>GRI 305: Emissions 2016</t>
  </si>
  <si>
    <t>THEME: SOCIAL</t>
  </si>
  <si>
    <t xml:space="preserve">Material Topic 6: Developing and maintaining strong community and stakeholder relationships  </t>
  </si>
  <si>
    <t>Sustainability Report - Social</t>
  </si>
  <si>
    <t>MRL specific topic indicators</t>
  </si>
  <si>
    <t>MRL community donations</t>
  </si>
  <si>
    <t>Sustainability Report – Community partnerships and contributions</t>
  </si>
  <si>
    <t>Number of apprenticeships by type, gender and Indigenous status</t>
  </si>
  <si>
    <t>Sustainability Report – Skills Development</t>
  </si>
  <si>
    <t>Number of traineeships by type, gender and Indigenous status</t>
  </si>
  <si>
    <t>Number of graduates by type, gender and Indigenous status</t>
  </si>
  <si>
    <t>2,7,8,9,13</t>
  </si>
  <si>
    <t>Page number(s) 
and/or URL</t>
  </si>
  <si>
    <t xml:space="preserve">General disclosures in accordance with core </t>
  </si>
  <si>
    <t>Topic</t>
  </si>
  <si>
    <t>Code</t>
  </si>
  <si>
    <t>Accounting Metric</t>
  </si>
  <si>
    <t>Direct Response/Reference</t>
  </si>
  <si>
    <t>Workbook Tab</t>
  </si>
  <si>
    <t>Greenhouse Gas Emissions</t>
  </si>
  <si>
    <t>EM-MM-110a.1.</t>
  </si>
  <si>
    <t xml:space="preserve">Gross global Scope 1 emissions,  percentage methane, percentage covered under emissions-limiting regulations </t>
  </si>
  <si>
    <t>Emissions</t>
  </si>
  <si>
    <t>EM-MM-110a.2.</t>
  </si>
  <si>
    <t xml:space="preserve">Discussion of long-term and short-term strategy or plan to manage Scope 1 emissions, emissions reduction targets, and an analysis of performance against those targets </t>
  </si>
  <si>
    <t>EM-MM-120a.1.</t>
  </si>
  <si>
    <t>Energy Management</t>
  </si>
  <si>
    <t xml:space="preserve">EM-MM-130a.1. </t>
  </si>
  <si>
    <t>(1) Total energy consumed, 
(2) percentage grid electricity and 
(3) percentage renewable</t>
  </si>
  <si>
    <t>Energy</t>
  </si>
  <si>
    <t>Water Management</t>
  </si>
  <si>
    <t>EM-MM-140a.1</t>
  </si>
  <si>
    <t>(1) Total fresh water withdrawn, (2)
percentage recycled, (3) percentage in regions with High or Extremely High Baseline Water Stress</t>
  </si>
  <si>
    <t>Water</t>
  </si>
  <si>
    <t>EM-MM-140a.2.</t>
  </si>
  <si>
    <t>Number of incidents of non-compliance associated with water quality permits, standards, and regulations</t>
  </si>
  <si>
    <t xml:space="preserve">MRL had zero incidents of non-compliance associated with water quality permits, standards and regulations. </t>
  </si>
  <si>
    <t>Waste &amp; Tailings</t>
  </si>
  <si>
    <t xml:space="preserve">EM-MM-150a.3. </t>
  </si>
  <si>
    <t>Number of tailings impoundments, broken down by MSHA hazard potential</t>
  </si>
  <si>
    <t>Tailings Facility Register</t>
  </si>
  <si>
    <t>EM-MM-160a.1</t>
  </si>
  <si>
    <t>Description of environmental management
policies and practices for active sites</t>
  </si>
  <si>
    <t xml:space="preserve">EM-MM-160a.2. </t>
  </si>
  <si>
    <t xml:space="preserve">Percentage of mine sites where acid rock drainage is: 
(1) predicted to occur, 
(2) actively mitigated, and 
(3) under treatment or remediation </t>
  </si>
  <si>
    <t xml:space="preserve">EM-MM-160a.3. </t>
  </si>
  <si>
    <t>Percentage of (1) proved and (2) probable reserves in or near sites with protected conservation status or endangered species habitat</t>
  </si>
  <si>
    <t>Biodiversity</t>
  </si>
  <si>
    <t>Security, Human Rights &amp; Rights of Indigenous Peoples</t>
  </si>
  <si>
    <t xml:space="preserve">EM-MM-210a.1. </t>
  </si>
  <si>
    <t>Percentage of (1) proved and (2) probable
reserves in or near areas of conflict</t>
  </si>
  <si>
    <t xml:space="preserve">Zero percent of proved and probable mineral and ore reserves and zero percent of proved petroleum reserves are in or near areas of conflict. </t>
  </si>
  <si>
    <t>EM-MM-210a.2.</t>
  </si>
  <si>
    <t>Percentage of (1) proved and (2) probable
reserves in or near indigenous land</t>
  </si>
  <si>
    <t>EM-MM-210a.3.</t>
  </si>
  <si>
    <t>Discussion of engagement processes and due diligence practices with respect to human rights, indigenous rights, and operation in areas of conflict</t>
  </si>
  <si>
    <t>Community Relations</t>
  </si>
  <si>
    <t>EM-MM-210b.1.</t>
  </si>
  <si>
    <t>Discussion of process to manage risks and
opportunities associated with community
rights and interests</t>
  </si>
  <si>
    <t>EM-MM-210b.2.</t>
  </si>
  <si>
    <t>Number and duration of non-technical delays</t>
  </si>
  <si>
    <t>Labor Relations</t>
  </si>
  <si>
    <t>EM-MM-310a.1</t>
  </si>
  <si>
    <t>Percentage of active workforce covered under collective bargaining agreements, broken down by U.S. and foreign employees</t>
  </si>
  <si>
    <t>EM-MM-310a.2.</t>
  </si>
  <si>
    <t xml:space="preserve">Number and duration of strikes and lockouts </t>
  </si>
  <si>
    <t>Workforce Health &amp; Safety</t>
  </si>
  <si>
    <t>EM-MM-320a.1.</t>
  </si>
  <si>
    <t>Health &amp; Safety</t>
  </si>
  <si>
    <t>Business Ethics &amp; Transparency</t>
  </si>
  <si>
    <t>EM-MM-510a.1.</t>
  </si>
  <si>
    <t xml:space="preserve">Description of the management system for prevention of corruption and bribery throughout the value chain </t>
  </si>
  <si>
    <t>Activity Metrics</t>
  </si>
  <si>
    <t>EM-MM-510a.2.</t>
  </si>
  <si>
    <t xml:space="preserve">Production in countries that have the 20 lowest rankings in Transparency International’s Corruption Perception Index </t>
  </si>
  <si>
    <t>Responsible Production &amp; Supply</t>
  </si>
  <si>
    <t>EM-MM-000.A</t>
  </si>
  <si>
    <t>Production of 
(1) metal ores and 
(2) finished metal products</t>
  </si>
  <si>
    <t>EM-MM-000.B</t>
  </si>
  <si>
    <t>Total number of employees, percentage contractors</t>
  </si>
  <si>
    <t>Our People</t>
  </si>
  <si>
    <t>The Ten Principles of the United Nations Global Compact</t>
  </si>
  <si>
    <t>Human Rights</t>
  </si>
  <si>
    <t>Labour</t>
  </si>
  <si>
    <t>Environment</t>
  </si>
  <si>
    <t>Anti-Corruption</t>
  </si>
  <si>
    <t>Governance</t>
  </si>
  <si>
    <t>Describe management’s role in assessing and managing climate-related risks and opportunities.</t>
  </si>
  <si>
    <t>Strategy</t>
  </si>
  <si>
    <t>Risk Management</t>
  </si>
  <si>
    <t>Metrics and Targets</t>
  </si>
  <si>
    <t>Disclose Scope 1, Scope 2, and, if appropriate, Scope 3 greenhouse gas (GHG) emissions, and the related risks.</t>
  </si>
  <si>
    <t>Our Progress</t>
  </si>
  <si>
    <t>The MRL Sustainability Working Group, a cross-functional management level group, meets every second month. Climate-related risks and opportunities are discussed in this forum and escalated, when required, to the Board via the monthly Sustainability Board Report.
During FY21, MRL established a Decarbonisation Pathway Working Group responsible for matters and activities related specifically to climate change and decarbonisation abatement projects to manage our carbon emissions. The group supports the integration of climate change strategy into our business and progressing internal GHG targets across operations, ensuring that these are aligned with the Board’s commitment to our target of net zero emissions by 2050. The working group is comprised of two Executive Managers and subject matter experts and meet weekly.</t>
  </si>
  <si>
    <t>To respond to climate-related risks and opportunities, MRL embeds climate risk analysis in our portfolio composition, emissions reductions, targets, technology and innovation developments. Guidance from our climate-related policy and stakeholder engagements progresses appropriate mitigation and management strategies. Company level risks, such as the evolving climate change mitigation regulations, are monitored by our Audit and Risk Committee as well as a dedicated Decarbonisation Pathway Working Group.</t>
  </si>
  <si>
    <t>This year, MRL set the target of net zero operational emissions by 2050. Setting this target drives business decisions aligned to manage climate-related risks and pursue opportunities.</t>
  </si>
  <si>
    <t>We disclose our energy consumption, Scope 110 , Scope 211 GHG emissions and carbon intensity per Total Material Mined (TMM) in our annual sustainability reporting. We calculate our GHG emissions in line with the GHG Protocol and the Australian National Greenhouse and Energy Reporting Act (2007). See ‘Our Energy Use and Greenhouse Gas Emissions’ for further information.</t>
  </si>
  <si>
    <t>The climate-related risk and opportunity identification and assessment process, conducted last year, was the first step in our TCFD journey to inform our strategic responses. During FY21, we built on this foundation with detailed corporate modelling of our company emissions profile and development of our Roadmap to Net Zero, illustrated in Figure 21, which provides a depiction of the high-level directional change in energy use and emissions in the business over time, as influenced by the introduction of abatement projects. The combined emissions reduction potential of identified projects would result in sufficient abatement to reduce MRLs operational emissions to net zero.</t>
  </si>
  <si>
    <t>Key climate-related risks and opportunities are included in the Group’s Enterprise Risk Register, which is presented to the Board on a quarterly basis.
MRL considers the cost of carbon in the investment decision making process.</t>
  </si>
  <si>
    <t xml:space="preserve">Key Corporate Governance Documents </t>
  </si>
  <si>
    <t>Corporate Governance Statement</t>
  </si>
  <si>
    <t>Charters</t>
  </si>
  <si>
    <t>Board Charter</t>
  </si>
  <si>
    <t>Nomination Committee Charter</t>
  </si>
  <si>
    <t>– Performance Evaluation Practices Procedure</t>
  </si>
  <si>
    <t>– Selection and Appointment of Director Procedure</t>
  </si>
  <si>
    <t>Remuneration Committee Charter</t>
  </si>
  <si>
    <t>Audit and Risk Committee Charter</t>
  </si>
  <si>
    <t>Governance Policies</t>
  </si>
  <si>
    <t>Code of Conduct</t>
  </si>
  <si>
    <t>Continuous Disclosure Policy</t>
  </si>
  <si>
    <t>Diversity and Inclusion Policy</t>
  </si>
  <si>
    <t>Environment Policy</t>
  </si>
  <si>
    <t>Community Policy</t>
  </si>
  <si>
    <t>Health and Safety Policy</t>
  </si>
  <si>
    <t>Human Rights Policy</t>
  </si>
  <si>
    <t>Investor Engagement Policy</t>
  </si>
  <si>
    <t>Risk Management and Internal Compliance and Control Policy</t>
  </si>
  <si>
    <t>Securities Trading Policy</t>
  </si>
  <si>
    <t>Supplier Code of Conduct</t>
  </si>
  <si>
    <t>Sustainability Policy</t>
  </si>
  <si>
    <t>Whistleblower Policy</t>
  </si>
  <si>
    <t>Whistleblower Procedure</t>
  </si>
  <si>
    <t>Political Donations Policy </t>
  </si>
  <si>
    <t>SASB EM-MM-510a: Production in countries that have the 20 lowest rankings in Transparency International's Corruption Perception Index.</t>
  </si>
  <si>
    <t xml:space="preserve">MRL does not operate in any of the countries designated among the 20 lowest rankings in the 2020 Transparency International Corruption Perception Index (TICPI). </t>
  </si>
  <si>
    <t xml:space="preserve">Country Ranking Transparency International's Corruption Perception Index </t>
  </si>
  <si>
    <t xml:space="preserve">Country </t>
  </si>
  <si>
    <t>Australia</t>
  </si>
  <si>
    <t>Chad</t>
  </si>
  <si>
    <t>Comoros</t>
  </si>
  <si>
    <t>Eritrea</t>
  </si>
  <si>
    <t>Iraq</t>
  </si>
  <si>
    <t>Afghanistan</t>
  </si>
  <si>
    <t>Burundi</t>
  </si>
  <si>
    <t>Congo</t>
  </si>
  <si>
    <t>Guinea Bissau</t>
  </si>
  <si>
    <t>Turkmenistan</t>
  </si>
  <si>
    <t>Democratic Republic of the Congo</t>
  </si>
  <si>
    <t>Haiti</t>
  </si>
  <si>
    <t>Korea, North</t>
  </si>
  <si>
    <t>Libya</t>
  </si>
  <si>
    <t>Equatorial Guinea</t>
  </si>
  <si>
    <t>Sudan</t>
  </si>
  <si>
    <t>Venezuela</t>
  </si>
  <si>
    <t>Yemen</t>
  </si>
  <si>
    <t>Syria</t>
  </si>
  <si>
    <t>Somalia</t>
  </si>
  <si>
    <t>South Sudan</t>
  </si>
  <si>
    <r>
      <t xml:space="preserve">Ranking </t>
    </r>
    <r>
      <rPr>
        <b/>
        <vertAlign val="superscript"/>
        <sz val="11"/>
        <color theme="2"/>
        <rFont val="Arial"/>
        <family val="2"/>
      </rPr>
      <t>1</t>
    </r>
  </si>
  <si>
    <t>FY13</t>
  </si>
  <si>
    <t>FY14</t>
  </si>
  <si>
    <t>FY15</t>
  </si>
  <si>
    <t>FY16</t>
  </si>
  <si>
    <t>FY17</t>
  </si>
  <si>
    <t>FY18</t>
  </si>
  <si>
    <t>FY19</t>
  </si>
  <si>
    <t>FY20</t>
  </si>
  <si>
    <t>FY21</t>
  </si>
  <si>
    <t>LTIFR</t>
  </si>
  <si>
    <r>
      <t xml:space="preserve">Lost Time Injuries </t>
    </r>
    <r>
      <rPr>
        <b/>
        <sz val="11"/>
        <color theme="2"/>
        <rFont val="Arial"/>
        <family val="2"/>
      </rPr>
      <t>(LTI)</t>
    </r>
  </si>
  <si>
    <t>Lost Time Injury Frequency Rate (LTIFR) - Employees</t>
  </si>
  <si>
    <t>Number of LTI – Employees</t>
  </si>
  <si>
    <t>Employees LTIFR (per 1,000,000 hours worked)</t>
  </si>
  <si>
    <t>Employees LTIFR (per 200,000 hours worked)</t>
  </si>
  <si>
    <t>Hours worked - Employees</t>
  </si>
  <si>
    <t>LTIFR - Contractors</t>
  </si>
  <si>
    <t>Number of LTI – Contractors</t>
  </si>
  <si>
    <t>Contractors LTIFR (per 200,000 hours worked)</t>
  </si>
  <si>
    <t>Hours worked - Contractors</t>
  </si>
  <si>
    <t>LTIFR – Combined employees and contractors</t>
  </si>
  <si>
    <t>Number of LTI – Combined Employees and Contractors</t>
  </si>
  <si>
    <t>Combined employees and contractors LTIFR (per 1,000,000 hours worked)</t>
  </si>
  <si>
    <t>Combined employees and contractors LTIFR (per 200,000 hours worked)</t>
  </si>
  <si>
    <t>Hours worked – Combined Employees and Contractors</t>
  </si>
  <si>
    <t>Total Recordable Injuries (TRI)</t>
  </si>
  <si>
    <t>Total Recordable Injury Frequency Rate (TRIFR) - Employees</t>
  </si>
  <si>
    <t>Number of Recordable Work-related injuries - Employees</t>
  </si>
  <si>
    <t>Employees TRIFR (per 1,000,000 hours worked)</t>
  </si>
  <si>
    <t>Employees TRIFR (per 200,000 hours worked)</t>
  </si>
  <si>
    <t>TRIFR - Contractors</t>
  </si>
  <si>
    <t>Number of Recordable Work-related injuries - Contractors</t>
  </si>
  <si>
    <t>Contractors TRIFR (per 1,000,000 hours worked)</t>
  </si>
  <si>
    <t>Contractors TRIFR (per 200,000 hours worked)</t>
  </si>
  <si>
    <t>TRIFR – Combined employees and contractors</t>
  </si>
  <si>
    <t>Number of Recordable Work-related injuries – Combined employees and contractors</t>
  </si>
  <si>
    <t>Combined employees and contractors TRIFR (per 1,000,000 hours worked)</t>
  </si>
  <si>
    <t>Combined employees and contractors TRIFR (per 200,000 hours worked)</t>
  </si>
  <si>
    <t xml:space="preserve">Fatalities </t>
  </si>
  <si>
    <t>Fatality Rate  - Employees</t>
  </si>
  <si>
    <t>Number of fatalities - Employees</t>
  </si>
  <si>
    <t>Employees fatality rate (per 1,000,000 hours worked)</t>
  </si>
  <si>
    <t>Employees fatality rate (per 200,000 hours worked)</t>
  </si>
  <si>
    <t>Fatality Rate - Contractors</t>
  </si>
  <si>
    <t>Number of fatalities - Contractors</t>
  </si>
  <si>
    <t>Contractors fatality rate (per 1,000,000 hours worked)</t>
  </si>
  <si>
    <t>Contractors fatality rate (per 200,000 hours worked)</t>
  </si>
  <si>
    <t>Number of fatalities – Combined employees and contractors</t>
  </si>
  <si>
    <t xml:space="preserve">Combined employees and contractors fatality rate (per 1,000,000 hours worked) </t>
  </si>
  <si>
    <t>Combined employees and contractors fatality rate (per 200,000 hours worked)</t>
  </si>
  <si>
    <t>High consequence work-related injuries</t>
  </si>
  <si>
    <t>High consequence Work-related injury rate - Employees</t>
  </si>
  <si>
    <t>Number of high consequence work-related injuries - Employees</t>
  </si>
  <si>
    <t>Employees high consequence work-related injury rate (per 1,000,000 hours worked)</t>
  </si>
  <si>
    <t>Employees high consequence work-related injury rate (per 200,000 hours worked)</t>
  </si>
  <si>
    <t>High consequence Work-related injury rate - Contractors</t>
  </si>
  <si>
    <t>Number of high consequence work-related injuries - Contractors</t>
  </si>
  <si>
    <t>Contractors high consequence work-related injury rate (per 1,000,000 hours worked)</t>
  </si>
  <si>
    <t>Contractors high consequence work-related injury rate (per 200,000 hours worked)</t>
  </si>
  <si>
    <t>High consequence Work-related injury rate – Combined employees and contractors</t>
  </si>
  <si>
    <t>Number of high consequence work-related injuries – Combined employees and contractors</t>
  </si>
  <si>
    <t xml:space="preserve">Combined employees and contractors high consequence work-related injury rate (per 1,000,000 hours worked) </t>
  </si>
  <si>
    <t>Combined employees and contractors high consequence work-related injury rate (per 200,000 hours worked)</t>
  </si>
  <si>
    <t>All Incidents</t>
  </si>
  <si>
    <t>All incident rate – Combined employees and contractors</t>
  </si>
  <si>
    <t>Number of all incidents – Combined employees and contractors</t>
  </si>
  <si>
    <t xml:space="preserve">Combined employees and contractors all incident rate (per 1,000,000 hours worked) </t>
  </si>
  <si>
    <t>Combined employees and contractors all incident rate (per 200,000 hours worked)</t>
  </si>
  <si>
    <t>Near Miss Incidents</t>
  </si>
  <si>
    <t>Near Miss Incident rate – Combined employees and contractors</t>
  </si>
  <si>
    <t>Number of near miss incidents – Combined employees and contractors</t>
  </si>
  <si>
    <t xml:space="preserve">Combined employees and contractors near miss incident rate (per 1,000,000 hours worked) </t>
  </si>
  <si>
    <t>Combined employees and contractors near incident rate (per 200,000 hours worked)</t>
  </si>
  <si>
    <t>Nature of Injury Category:</t>
  </si>
  <si>
    <t># of Injuries:</t>
  </si>
  <si>
    <t>Sprains and strains</t>
  </si>
  <si>
    <t>Superficial injury</t>
  </si>
  <si>
    <t>Open wound</t>
  </si>
  <si>
    <t>Contusion and crushing injury</t>
  </si>
  <si>
    <t>Foreign body</t>
  </si>
  <si>
    <t>Disorder of muscle, tendon and tissue</t>
  </si>
  <si>
    <t>Burns</t>
  </si>
  <si>
    <t>All Remaining Categories</t>
  </si>
  <si>
    <t>SASB EM-MM-000.B</t>
  </si>
  <si>
    <t>Total employees by employment contract, type and gender</t>
  </si>
  <si>
    <t xml:space="preserve">Female Participation </t>
  </si>
  <si>
    <t>Employment contract &amp; type</t>
  </si>
  <si>
    <t>Female</t>
  </si>
  <si>
    <t>Male</t>
  </si>
  <si>
    <t>Total</t>
  </si>
  <si>
    <t xml:space="preserve">Total </t>
  </si>
  <si>
    <t>Percentage Change</t>
  </si>
  <si>
    <t>Permanent Part Time</t>
  </si>
  <si>
    <t>Permanent Full Time</t>
  </si>
  <si>
    <t>Fixed-term Part time</t>
  </si>
  <si>
    <t>Fixed term Full time</t>
  </si>
  <si>
    <t>Casual</t>
  </si>
  <si>
    <t xml:space="preserve">TOTAL </t>
  </si>
  <si>
    <t xml:space="preserve">Total employees by employment contract, type and region </t>
  </si>
  <si>
    <t>Region</t>
  </si>
  <si>
    <t>Ashburton</t>
  </si>
  <si>
    <t>New South Wales</t>
  </si>
  <si>
    <t>Northern Territory</t>
  </si>
  <si>
    <t>Perth</t>
  </si>
  <si>
    <t>Pilbara-Newman</t>
  </si>
  <si>
    <t>Port Hedland</t>
  </si>
  <si>
    <t>Queensland</t>
  </si>
  <si>
    <t>Yilgarn</t>
  </si>
  <si>
    <t>China</t>
  </si>
  <si>
    <t>Overall Female Representation</t>
  </si>
  <si>
    <t>Overall Indigenous Representation</t>
  </si>
  <si>
    <t>Key Management Personnel</t>
  </si>
  <si>
    <t>CEO</t>
  </si>
  <si>
    <t>Other Executive/General Managers</t>
  </si>
  <si>
    <t>Senior Managers</t>
  </si>
  <si>
    <t>Other Manager</t>
  </si>
  <si>
    <t>Professionals</t>
  </si>
  <si>
    <t>Community and Personal Service</t>
  </si>
  <si>
    <t>Clerical and Administrative</t>
  </si>
  <si>
    <t>Technicians and Trade</t>
  </si>
  <si>
    <t>Machinery Operators and Drivers</t>
  </si>
  <si>
    <t xml:space="preserve">Labourers </t>
  </si>
  <si>
    <t>Sales</t>
  </si>
  <si>
    <t xml:space="preserve">Other </t>
  </si>
  <si>
    <t>Under 30</t>
  </si>
  <si>
    <t>30-50</t>
  </si>
  <si>
    <t>Over 50</t>
  </si>
  <si>
    <t>Other</t>
  </si>
  <si>
    <t>Identifies as indigenous</t>
  </si>
  <si>
    <t>Does not identify as indigenous</t>
  </si>
  <si>
    <t xml:space="preserve">Collective Bargaining </t>
  </si>
  <si>
    <t>Employees covered by Collective Bargaining Agreements</t>
  </si>
  <si>
    <t>New Hires</t>
  </si>
  <si>
    <t>Gender</t>
  </si>
  <si>
    <t>Age Group</t>
  </si>
  <si>
    <t>30 - 50</t>
  </si>
  <si>
    <t xml:space="preserve">Over 50 </t>
  </si>
  <si>
    <t>Mineral Resources Limited Board Members as at 30 June 2021</t>
  </si>
  <si>
    <t>First Name</t>
  </si>
  <si>
    <t>Last Name</t>
  </si>
  <si>
    <t>Position</t>
  </si>
  <si>
    <t>Christopher</t>
  </si>
  <si>
    <t>Ellison</t>
  </si>
  <si>
    <t>Managing Director</t>
  </si>
  <si>
    <t>James</t>
  </si>
  <si>
    <t>McClements</t>
  </si>
  <si>
    <t>Director (Non Executive)</t>
  </si>
  <si>
    <t>Kelvin</t>
  </si>
  <si>
    <t>Flynn</t>
  </si>
  <si>
    <t>Peter</t>
  </si>
  <si>
    <t>Wade</t>
  </si>
  <si>
    <t>Susan</t>
  </si>
  <si>
    <t>Corlett</t>
  </si>
  <si>
    <t>Xi</t>
  </si>
  <si>
    <t>FY19
AUD Million</t>
  </si>
  <si>
    <t>FY20
AUD Million</t>
  </si>
  <si>
    <r>
      <t xml:space="preserve">FY21 </t>
    </r>
    <r>
      <rPr>
        <vertAlign val="superscript"/>
        <sz val="11"/>
        <color theme="2"/>
        <rFont val="Arial"/>
        <family val="2"/>
      </rPr>
      <t xml:space="preserve">
</t>
    </r>
    <r>
      <rPr>
        <b/>
        <sz val="11"/>
        <color theme="2"/>
        <rFont val="Arial"/>
        <family val="2"/>
      </rPr>
      <t>AUD Million</t>
    </r>
  </si>
  <si>
    <t xml:space="preserve">Value Generated </t>
  </si>
  <si>
    <t>Revenue</t>
  </si>
  <si>
    <t>Payment to federal, state and local governments</t>
  </si>
  <si>
    <t>Employee wages and benefits paid</t>
  </si>
  <si>
    <t xml:space="preserve">Community contributions </t>
  </si>
  <si>
    <t>Payments to suppliers and subcontractors</t>
  </si>
  <si>
    <t>Investment in infrastructure and exploration and innovation</t>
  </si>
  <si>
    <t xml:space="preserve">Financing costs </t>
  </si>
  <si>
    <t>Auto Electrician</t>
  </si>
  <si>
    <t>Boilermaker</t>
  </si>
  <si>
    <t>Chef</t>
  </si>
  <si>
    <t>Electrician</t>
  </si>
  <si>
    <t>HD Fitter</t>
  </si>
  <si>
    <t>Mechanical Fitter</t>
  </si>
  <si>
    <t>Female Non-Indigenous Apprentice</t>
  </si>
  <si>
    <t xml:space="preserve"> - </t>
  </si>
  <si>
    <t>Male Non-Indigenous Apprentice</t>
  </si>
  <si>
    <t>Male Indigenous Apprentice</t>
  </si>
  <si>
    <t>TOTAL</t>
  </si>
  <si>
    <t>Administrator</t>
  </si>
  <si>
    <t>Operator</t>
  </si>
  <si>
    <t>Storeperson</t>
  </si>
  <si>
    <t>Female Non-Indigenous Trainee</t>
  </si>
  <si>
    <t>Female Indigenous Trainee</t>
  </si>
  <si>
    <t>Male Non-Indigenous Trainee</t>
  </si>
  <si>
    <t xml:space="preserve"> Communications</t>
  </si>
  <si>
    <t xml:space="preserve">Finance </t>
  </si>
  <si>
    <t>Geologist</t>
  </si>
  <si>
    <t>Sustainability</t>
  </si>
  <si>
    <t>Engineer</t>
  </si>
  <si>
    <t>Female Graduate</t>
  </si>
  <si>
    <t>Male Graduate</t>
  </si>
  <si>
    <t>2017 GJ</t>
  </si>
  <si>
    <t>2018 GJ</t>
  </si>
  <si>
    <t>2021 GJ</t>
  </si>
  <si>
    <t>Non-renewable fuel consumption</t>
  </si>
  <si>
    <t>Diesel fuel</t>
  </si>
  <si>
    <t>LNG</t>
  </si>
  <si>
    <t>Petrol</t>
  </si>
  <si>
    <t>Total non-renewable fuel consumption</t>
  </si>
  <si>
    <t xml:space="preserve">Electricity consumption </t>
  </si>
  <si>
    <t>Purchased electricity consumption</t>
  </si>
  <si>
    <t>Self-generated solar PV electricity consumption</t>
  </si>
  <si>
    <t>Total electricity consumption</t>
  </si>
  <si>
    <t>Electricity sold</t>
  </si>
  <si>
    <t>Solar PV electricity sold</t>
  </si>
  <si>
    <t>GHG intensity: tCO2e/ TMM (wet metric kt)</t>
  </si>
  <si>
    <t>Air quality emissions FY17 to FY20</t>
  </si>
  <si>
    <t xml:space="preserve">Substance </t>
  </si>
  <si>
    <t>Total (tonnes)</t>
  </si>
  <si>
    <t>Carbon monoxide</t>
  </si>
  <si>
    <t>Lead &amp; compounds</t>
  </si>
  <si>
    <t>Mercury &amp; compounds</t>
  </si>
  <si>
    <t>Oxides of Nitrogen</t>
  </si>
  <si>
    <t>Particulate Matter 10.0 um</t>
  </si>
  <si>
    <t>Particulate Matter 2.5 um</t>
  </si>
  <si>
    <t>Sulfur Dioxide</t>
  </si>
  <si>
    <t>Total Volatile Organic Compounds</t>
  </si>
  <si>
    <t xml:space="preserve">Operation </t>
  </si>
  <si>
    <t>Climate Conditions</t>
  </si>
  <si>
    <r>
      <t>Risk: Water Stress</t>
    </r>
    <r>
      <rPr>
        <b/>
        <vertAlign val="superscript"/>
        <sz val="11"/>
        <color theme="2"/>
        <rFont val="Arial"/>
        <family val="2"/>
      </rPr>
      <t>1</t>
    </r>
  </si>
  <si>
    <t>Proportion of site in the water stressed area</t>
  </si>
  <si>
    <r>
      <t>Source</t>
    </r>
    <r>
      <rPr>
        <b/>
        <vertAlign val="superscript"/>
        <sz val="11"/>
        <color theme="2"/>
        <rFont val="Arial"/>
        <family val="2"/>
      </rPr>
      <t>2</t>
    </r>
  </si>
  <si>
    <t>Yilgarn Hub (Iron Ore)</t>
  </si>
  <si>
    <t>Semi-arid</t>
  </si>
  <si>
    <t>High</t>
  </si>
  <si>
    <t>Category 3</t>
  </si>
  <si>
    <t>Groundwater</t>
  </si>
  <si>
    <t>Freshwater</t>
  </si>
  <si>
    <t>Category 1</t>
  </si>
  <si>
    <t>Third Party</t>
  </si>
  <si>
    <t>Utah Point Hub  (Iron Ore)</t>
  </si>
  <si>
    <t>Iron Valley</t>
  </si>
  <si>
    <t>Arid</t>
  </si>
  <si>
    <t>Medium-High</t>
  </si>
  <si>
    <t>Wonmunna</t>
  </si>
  <si>
    <t>Semi-desert tropical</t>
  </si>
  <si>
    <t>-</t>
  </si>
  <si>
    <t>Lithium Commodities</t>
  </si>
  <si>
    <t xml:space="preserve">Mt Marion </t>
  </si>
  <si>
    <r>
      <t xml:space="preserve">Wodgina </t>
    </r>
    <r>
      <rPr>
        <vertAlign val="superscript"/>
        <sz val="11"/>
        <color rgb="FF000000"/>
        <rFont val="Arial"/>
        <family val="2"/>
      </rPr>
      <t>3</t>
    </r>
  </si>
  <si>
    <t>Extremely High</t>
  </si>
  <si>
    <t>Total Groundwater Withdrawn</t>
  </si>
  <si>
    <t>Total Third Party Withdrawn</t>
  </si>
  <si>
    <t>Mt Marion</t>
  </si>
  <si>
    <t>Yilgarn Hub</t>
  </si>
  <si>
    <t>Utah Point Hub</t>
  </si>
  <si>
    <t>Koolyanobbing</t>
  </si>
  <si>
    <t>Wodgina</t>
  </si>
  <si>
    <t>Geographic Location</t>
  </si>
  <si>
    <t>Iron Valley is located approximately 90 km north-west of Newman in the Pilbara Region of Western Australia</t>
  </si>
  <si>
    <t>Mt Marion is located approximately 36 km south of the City of Kalgoorlie-Boulder in the Shire of Yilgarn in Western Australia</t>
  </si>
  <si>
    <t>Type of Operation</t>
  </si>
  <si>
    <t>Iron ore mine</t>
  </si>
  <si>
    <t>Lithium mine and beneficiation plant</t>
  </si>
  <si>
    <t>Operation is located near the Mount Manning - Helena-Aurora Ranges.</t>
  </si>
  <si>
    <t>The operation is adjacent to Weeli Wolli Creek, located along the eastern boundary of the site.</t>
  </si>
  <si>
    <t>The operation is not located in or adjacent to any protected areas under either state or Commonwealth legislation.</t>
  </si>
  <si>
    <t> The operation is not located in or adjacent to any protected areas under either state or Commonwealth legislation.</t>
  </si>
  <si>
    <t xml:space="preserve">Rare flora are also located in the Koolyanobbing Range and the Windarling Range. </t>
  </si>
  <si>
    <t>Terrestrial</t>
  </si>
  <si>
    <t> N/A</t>
  </si>
  <si>
    <t>N/A</t>
  </si>
  <si>
    <t>  N/A</t>
  </si>
  <si>
    <t xml:space="preserve">Critically endangered </t>
  </si>
  <si>
    <t>Endangered</t>
  </si>
  <si>
    <t>Vulnerable</t>
  </si>
  <si>
    <t>Near Threatened</t>
  </si>
  <si>
    <t>Least Concern</t>
  </si>
  <si>
    <t>Land Disturbed (ha)</t>
  </si>
  <si>
    <t>Land under rehabilitation (ha)</t>
  </si>
  <si>
    <t>Utah Point Hub (Iron Ore)</t>
  </si>
  <si>
    <t xml:space="preserve">Waste Data: Waste Rock </t>
  </si>
  <si>
    <t>Unit '000 WMT</t>
  </si>
  <si>
    <t>Operation</t>
  </si>
  <si>
    <t>Utah Point Hub  (Iron Ore)</t>
  </si>
  <si>
    <t xml:space="preserve">Wodgina </t>
  </si>
  <si>
    <t xml:space="preserve">Waste Data: Non-Mineral Waste </t>
  </si>
  <si>
    <t xml:space="preserve">Waste Type </t>
  </si>
  <si>
    <t>Disposal Method</t>
  </si>
  <si>
    <t xml:space="preserve">GRI MM3 Total amounts of overburden, rock, tailings, and sludges and their associated risks </t>
  </si>
  <si>
    <t>EM-MM-160a.2. Percentage of mine sites where acid rock drainage (ARD) is: (1) predicted to occur, (2) actively mitigated, and (3) under treatment or remediation       </t>
  </si>
  <si>
    <t>Acid Rock Drainage Potential Risk</t>
  </si>
  <si>
    <t>Predicted to occur</t>
  </si>
  <si>
    <t>Actively mitigated</t>
  </si>
  <si>
    <t>Under treatment or remediation</t>
  </si>
  <si>
    <t>Comment</t>
  </si>
  <si>
    <t>No</t>
  </si>
  <si>
    <t>Carina ceased mining in 2018</t>
  </si>
  <si>
    <t>G4-MM8 | Number (and percentage) of company operating sites where artisanal and small-scale mining (ASM) takes place on, or adjacent to, the site; the associated risks and the actions taken to manage and mitigate these risks</t>
  </si>
  <si>
    <t xml:space="preserve">MRL has 0 operations (0%) where artisanal and small scale mining (ASM) takes place on, or adjacent to the site. </t>
  </si>
  <si>
    <t>Tailings Dam Name/identifier</t>
  </si>
  <si>
    <t>Please identify every tailings storage facility and identify if there are multiple dams (saddle or secondary dams) within that facility. Please provide details of these within question 20.</t>
  </si>
  <si>
    <t>Wodgina TSF1</t>
  </si>
  <si>
    <t>Wodgina TSF2</t>
  </si>
  <si>
    <t>Wodgina TSF3</t>
  </si>
  <si>
    <t>Wodgina TSF3E</t>
  </si>
  <si>
    <t>Mt Marion GCB</t>
  </si>
  <si>
    <t>Country</t>
  </si>
  <si>
    <t>Mine</t>
  </si>
  <si>
    <t xml:space="preserve">Mine </t>
  </si>
  <si>
    <t>Location</t>
  </si>
  <si>
    <t>Please provide Long/Lat coordinates</t>
  </si>
  <si>
    <t xml:space="preserve">  -21.18138
  118.67333
</t>
  </si>
  <si>
    <t xml:space="preserve">Ownership </t>
  </si>
  <si>
    <t>Please specify: Owned and Operated, Subsidiary, JV, NOJV, as of March 2019</t>
  </si>
  <si>
    <t>MARBL Lithium Operations Pty Ltd</t>
  </si>
  <si>
    <t>Reed Industrial Minerals Pty Ltd</t>
  </si>
  <si>
    <t xml:space="preserve">Status </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</si>
  <si>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</si>
  <si>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Closed - Inactive</t>
  </si>
  <si>
    <t xml:space="preserve">Active </t>
  </si>
  <si>
    <t>Active</t>
  </si>
  <si>
    <t>Date of initial operation</t>
  </si>
  <si>
    <t xml:space="preserve">(date) </t>
  </si>
  <si>
    <t>Unknown</t>
  </si>
  <si>
    <t xml:space="preserve">Dam currently operated or closed as per currently approved design </t>
  </si>
  <si>
    <t>Yes/No. If 'No', more information can be provided in the answer to Q20</t>
  </si>
  <si>
    <t>Yes</t>
  </si>
  <si>
    <t xml:space="preserve">Raising method </t>
  </si>
  <si>
    <t>Landform</t>
  </si>
  <si>
    <t>In pit</t>
  </si>
  <si>
    <t>Current Maximum Height (m)</t>
  </si>
  <si>
    <t>Note: Please disclose in metres</t>
  </si>
  <si>
    <t>Current Tailings Storage Impoundment Volume (m3)</t>
  </si>
  <si>
    <t>Note: (m3 as of March 2019)</t>
  </si>
  <si>
    <t>Planned Tailings Storage Impoundment Volume in 5 years time. (m3)</t>
  </si>
  <si>
    <t>(m3 as planned for January 2024)</t>
  </si>
  <si>
    <t xml:space="preserve">N/A </t>
  </si>
  <si>
    <t>2400000 
No change based on Care &amp; Maintenance status of Wodgina</t>
  </si>
  <si>
    <t>Most recent Independent Expert Review</t>
  </si>
  <si>
    <t>(date) For this question we take ‘Independent’ to mean a
suitably qualified individual or team, external to the Operation, that does not direct the design or construction work for that facility.</t>
  </si>
  <si>
    <t xml:space="preserve">Do you have full and complete relevant engineering records including design, construction, operation, maintenance and/or closure. </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</si>
  <si>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</si>
  <si>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What is your hazard categorisation of this facility, based on consequence of failure?</t>
  </si>
  <si>
    <t>Low</t>
  </si>
  <si>
    <t xml:space="preserve">What guideline do you follow for the classification system? </t>
  </si>
  <si>
    <t>MRL Risk Matrix</t>
  </si>
  <si>
    <t>TSF code of practice (WA DMP 2013)</t>
  </si>
  <si>
    <t xml:space="preserve">Has this facility, at any point in its history, failed to be confirmed or certified as stable, or experienced notable stability concerns, as identified by an independent engineer (even if later certified as stable by the same or a different firm). </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</si>
  <si>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</si>
  <si>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 xml:space="preserve">Do you have internal/in house engineering specialist oversight of this facility? Or do you have external engineering support for this purpose? </t>
  </si>
  <si>
    <t>Note: Answers may be "Both".</t>
  </si>
  <si>
    <t>Internal</t>
  </si>
  <si>
    <t>Internal &amp; External</t>
  </si>
  <si>
    <t xml:space="preserve">Has a formal analysis of the downstream impact on communities, ecosystems and critical infrastructure in the event of catastrophic failure been undertaken and to reflect final conditions? If so, when did this assessment take place? </t>
  </si>
  <si>
    <t>Note: Please answer 'yes' or 'no', and if 'yes', provide a date.</t>
  </si>
  <si>
    <t xml:space="preserve">Yes </t>
  </si>
  <si>
    <t>Is there a) a closure plan in place for this dam, and b) does it include long term monitoring?</t>
  </si>
  <si>
    <t>Please answer both parts of this question (e.g. Yes and Yes)</t>
  </si>
  <si>
    <t>a) Yes b) No</t>
  </si>
  <si>
    <t>a) Yes b) Yes</t>
  </si>
  <si>
    <t>Have you, or do you plan to assess your tailings facilities against the impact of more regular extreme weather events as a result of climate change, e.g. over the next two years?</t>
  </si>
  <si>
    <t>(Yes or No)</t>
  </si>
  <si>
    <t>Any other relevant information and supporting documentation.  
Please state if you have omitted any other exposure to tailings facilities through any joint ventures you may have.</t>
  </si>
  <si>
    <t>Note: this may include links to annual report disclosures, further information in the public domain, guidelines or reports etc.</t>
  </si>
  <si>
    <t>Q19: Closed, encapsulated and stable
Q8,9,10: No information available from previous owner</t>
  </si>
  <si>
    <t>Q17: in pit tailings
Q19 - assessed against a 1 in 100 year event</t>
  </si>
  <si>
    <t>Total new hires in FY21 by gender</t>
  </si>
  <si>
    <t>Number of new hires over FY21  by Region</t>
  </si>
  <si>
    <t>Percentage of new hires in FY21 by Region</t>
  </si>
  <si>
    <t>Number of new hires over FY21 by Age Group</t>
  </si>
  <si>
    <t>Percentage of new hires in FY21 by Age Group</t>
  </si>
  <si>
    <t>Community Contributions (Million AUD)</t>
  </si>
  <si>
    <t>Tonnes Material Mined (TMM)</t>
  </si>
  <si>
    <t>Gross solar PV self-generation</t>
  </si>
  <si>
    <t xml:space="preserve">Self-generated solar PV electricity not consumed </t>
  </si>
  <si>
    <t xml:space="preserve">% of Total Water Withdrawn </t>
  </si>
  <si>
    <r>
      <t xml:space="preserve">Total Water Withdrawn - Groundwater (total) + third-party water (total) </t>
    </r>
    <r>
      <rPr>
        <b/>
        <vertAlign val="superscript"/>
        <sz val="11"/>
        <color rgb="FF000000"/>
        <rFont val="Arial"/>
        <family val="2"/>
      </rPr>
      <t>4</t>
    </r>
  </si>
  <si>
    <t>FY18  (tonnage)</t>
  </si>
  <si>
    <t>FY19 (tonnage)</t>
  </si>
  <si>
    <t>FY20 (tonnage)</t>
  </si>
  <si>
    <t>FY21 (tonnage)</t>
  </si>
  <si>
    <t>General Waste</t>
  </si>
  <si>
    <t>Landfill</t>
  </si>
  <si>
    <t>Comingled Waste</t>
  </si>
  <si>
    <t>Recycling</t>
  </si>
  <si>
    <t>Construction &amp; Demolition Waste</t>
  </si>
  <si>
    <t>Tyres &amp; Rubber</t>
  </si>
  <si>
    <t>Sub Total</t>
  </si>
  <si>
    <t>Liquid Waste</t>
  </si>
  <si>
    <t>Treatment or Recycling</t>
  </si>
  <si>
    <t>Solid Waste</t>
  </si>
  <si>
    <t>Septic Waste</t>
  </si>
  <si>
    <t>Treatment and Disposal</t>
  </si>
  <si>
    <t xml:space="preserve">Sub Total </t>
  </si>
  <si>
    <r>
      <t>Hazardous waste</t>
    </r>
    <r>
      <rPr>
        <b/>
        <vertAlign val="superscript"/>
        <sz val="11"/>
        <color theme="2"/>
        <rFont val="Arial"/>
        <family val="2"/>
      </rPr>
      <t>2</t>
    </r>
  </si>
  <si>
    <t>page 165</t>
  </si>
  <si>
    <t>page 148</t>
  </si>
  <si>
    <t>page 106 -107</t>
  </si>
  <si>
    <t>inside cover</t>
  </si>
  <si>
    <t>Mineral Resources Limited (ABN 33 118 549 910) 
Sustainability Report</t>
  </si>
  <si>
    <t xml:space="preserve">Annual Report – Corporate Directory </t>
  </si>
  <si>
    <t>Annual Report – Parent entity information</t>
  </si>
  <si>
    <t>MRL 2021 Publication / Direct Response</t>
  </si>
  <si>
    <t>Sustainability Report – Our Business Conduct, MRL at a Glance
Annual Report – Operational Review</t>
  </si>
  <si>
    <t>Sustainability Report – Our Sustainability Approach</t>
  </si>
  <si>
    <t>Sustainability Report – Inside cover, Our Business Conduct</t>
  </si>
  <si>
    <t>Annual Report: Directors Report
Sustainability Report – Corporate Governance</t>
  </si>
  <si>
    <t>page 115</t>
  </si>
  <si>
    <t>MRL reports annually in accordance with financial year ending 30 June. 
Sustainability Report - About this Report</t>
  </si>
  <si>
    <t xml:space="preserve">Sustainability Report – Our Business Conduct </t>
  </si>
  <si>
    <t>page 13</t>
  </si>
  <si>
    <t>page 1 - 2</t>
  </si>
  <si>
    <t>page 91 - 95</t>
  </si>
  <si>
    <t>Sustainability Report – Our Sustainability Approach
Sustainability Report – Climate Change</t>
  </si>
  <si>
    <t>inside cover
page 19 - 32</t>
  </si>
  <si>
    <t>Sustainability Report – Our Business Conduct - Corporate Governance</t>
  </si>
  <si>
    <t>Sustainability Report – Our Business Conduct - Whistleblowing Provisions</t>
  </si>
  <si>
    <t xml:space="preserve">page 49 - 50
page 21 - 22 </t>
  </si>
  <si>
    <t>Annual Report: Directors Report
Sustainability Report – Corporate Governance, Our People</t>
  </si>
  <si>
    <t>page 49 - 54
page 21 - 22, 57</t>
  </si>
  <si>
    <t>page 51</t>
  </si>
  <si>
    <t>Annual Report: Directors Report</t>
  </si>
  <si>
    <t>page 26</t>
  </si>
  <si>
    <t>page 23, 25</t>
  </si>
  <si>
    <t>The highest committee to review MRL's sustainability reporting is the Board.</t>
  </si>
  <si>
    <t>page 14 - 17</t>
  </si>
  <si>
    <t>page 58</t>
  </si>
  <si>
    <t>Annual Report – Financial Statements; About this report</t>
  </si>
  <si>
    <t>page 44</t>
  </si>
  <si>
    <t>Sustainability Performance Data Tables</t>
  </si>
  <si>
    <t>Stand alone workbook</t>
  </si>
  <si>
    <t xml:space="preserve">page 9 </t>
  </si>
  <si>
    <t>Sustainability Report – Health and Safety 
Sustainability Report - Our Sustainability Approach - Our Targets</t>
  </si>
  <si>
    <t>Sustainability Report – Environment
Sustainability Report - Our Sustainability Approach - Our Targets</t>
  </si>
  <si>
    <t>Sustainability Report – Climate Change
Sustainability Report - Our Sustainability Approach - Our Targets</t>
  </si>
  <si>
    <t>Sustainability Report - Social
Sustainability Report - Our Sustainability Approach - Our Targets</t>
  </si>
  <si>
    <t>page 19 - 32</t>
  </si>
  <si>
    <t>page 19 - 32
page 14</t>
  </si>
  <si>
    <t>page 33 - 45</t>
  </si>
  <si>
    <t>page 38</t>
  </si>
  <si>
    <t>page 40</t>
  </si>
  <si>
    <t>page 39 - 40</t>
  </si>
  <si>
    <t>page 39</t>
  </si>
  <si>
    <t>403-8 Workers covered by an occupational health and safety management system</t>
  </si>
  <si>
    <t>page 47-59</t>
  </si>
  <si>
    <t>page 47 - 59
page 14</t>
  </si>
  <si>
    <t>page 50</t>
  </si>
  <si>
    <t>page 52</t>
  </si>
  <si>
    <t>page 57</t>
  </si>
  <si>
    <t>page 61 - 80</t>
  </si>
  <si>
    <t>page 61 - 80
page 14</t>
  </si>
  <si>
    <t>page 65</t>
  </si>
  <si>
    <t>page 70</t>
  </si>
  <si>
    <t>page 75</t>
  </si>
  <si>
    <t>page 76</t>
  </si>
  <si>
    <t>page 71 - 74</t>
  </si>
  <si>
    <t>page 71-74</t>
  </si>
  <si>
    <t>page 81 - 98 
page 14</t>
  </si>
  <si>
    <t>page 81 - 98</t>
  </si>
  <si>
    <t>page 96</t>
  </si>
  <si>
    <t>page 97</t>
  </si>
  <si>
    <t xml:space="preserve">page 97 </t>
  </si>
  <si>
    <t>page 102 - 104</t>
  </si>
  <si>
    <t>page 109</t>
  </si>
  <si>
    <t>% Total energy consumption</t>
  </si>
  <si>
    <t>Waste &amp; Hazardous Materials Management</t>
  </si>
  <si>
    <t>Air Quality</t>
  </si>
  <si>
    <t xml:space="preserve">MRL’s corporate governance structure consists of a Board of Directors (Board), whose role is to represent shareholders, promote and protect the interests of the Company, and to build sustainable value for our </t>
  </si>
  <si>
    <r>
      <t xml:space="preserve">Wodgina </t>
    </r>
    <r>
      <rPr>
        <vertAlign val="superscript"/>
        <sz val="11"/>
        <color rgb="FF000000"/>
        <rFont val="Arial"/>
        <family val="2"/>
      </rPr>
      <t>1</t>
    </r>
  </si>
  <si>
    <r>
      <t xml:space="preserve">shareholders. Refer to </t>
    </r>
    <r>
      <rPr>
        <i/>
        <sz val="11"/>
        <color theme="1"/>
        <rFont val="Arial"/>
        <family val="2"/>
      </rPr>
      <t>2021 Sustainability Report</t>
    </r>
    <r>
      <rPr>
        <sz val="11"/>
        <color theme="1"/>
        <rFont val="Arial"/>
        <family val="2"/>
      </rPr>
      <t xml:space="preserve"> for further information.</t>
    </r>
  </si>
  <si>
    <t>Koolyanobbing </t>
  </si>
  <si>
    <r>
      <t>Iron ore mine operations include Koolyanobbing, Mt Jackson, Windarling, Deception and Parker Range</t>
    </r>
    <r>
      <rPr>
        <vertAlign val="superscript"/>
        <sz val="11"/>
        <color rgb="FF000000"/>
        <rFont val="Arial"/>
        <family val="2"/>
      </rPr>
      <t>1</t>
    </r>
  </si>
  <si>
    <r>
      <t>Size of operational site (km</t>
    </r>
    <r>
      <rPr>
        <b/>
        <vertAlign val="superscript"/>
        <sz val="11"/>
        <color rgb="FF000000"/>
        <rFont val="Arial"/>
        <family val="2"/>
      </rPr>
      <t>2</t>
    </r>
    <r>
      <rPr>
        <b/>
        <sz val="11"/>
        <color rgb="FF000000"/>
        <rFont val="Arial"/>
        <family val="2"/>
      </rPr>
      <t>)</t>
    </r>
  </si>
  <si>
    <r>
      <t xml:space="preserve">Conservation park </t>
    </r>
    <r>
      <rPr>
        <sz val="11"/>
        <color rgb="FF333333"/>
        <rFont val="Arial"/>
        <family val="2"/>
      </rPr>
      <t>part of Australia’s National Reserve System (NRS)</t>
    </r>
  </si>
  <si>
    <r>
      <t xml:space="preserve">Priority 1 Ecological Community under the </t>
    </r>
    <r>
      <rPr>
        <i/>
        <sz val="11"/>
        <color rgb="FF000000"/>
        <rFont val="Arial"/>
        <family val="2"/>
      </rPr>
      <t>Biodiversity Conservation Act 2016.</t>
    </r>
  </si>
  <si>
    <r>
      <t> </t>
    </r>
    <r>
      <rPr>
        <sz val="11"/>
        <color rgb="FF000000"/>
        <rFont val="Arial"/>
        <family val="2"/>
      </rPr>
      <t> </t>
    </r>
  </si>
  <si>
    <r>
      <t xml:space="preserve">Koolyanobbing </t>
    </r>
    <r>
      <rPr>
        <b/>
        <vertAlign val="superscript"/>
        <sz val="11"/>
        <color rgb="FFFFFFFF"/>
        <rFont val="Arial"/>
        <family val="2"/>
      </rPr>
      <t>1</t>
    </r>
  </si>
  <si>
    <r>
      <t>Iron Valley</t>
    </r>
    <r>
      <rPr>
        <sz val="11"/>
        <color rgb="FF000000"/>
        <rFont val="Arial"/>
        <family val="2"/>
      </rPr>
      <t> </t>
    </r>
    <r>
      <rPr>
        <b/>
        <sz val="11"/>
        <color rgb="FFFFFFFF"/>
        <rFont val="Arial"/>
        <family val="2"/>
      </rPr>
      <t xml:space="preserve"> </t>
    </r>
  </si>
  <si>
    <r>
      <t>Wonmunna</t>
    </r>
    <r>
      <rPr>
        <sz val="11"/>
        <color rgb="FFFFFFFF"/>
        <rFont val="Arial"/>
        <family val="2"/>
      </rPr>
      <t> </t>
    </r>
  </si>
  <si>
    <r>
      <t xml:space="preserve">Average of monthly new hire </t>
    </r>
    <r>
      <rPr>
        <vertAlign val="superscript"/>
        <sz val="11"/>
        <color theme="1"/>
        <rFont val="Arial"/>
        <family val="2"/>
      </rPr>
      <t>1</t>
    </r>
    <r>
      <rPr>
        <sz val="11"/>
        <color theme="1"/>
        <rFont val="Arial"/>
        <family val="2"/>
      </rPr>
      <t xml:space="preserve"> rate across FY21 by gender</t>
    </r>
  </si>
  <si>
    <r>
      <t>Anti-Bribery and Corruption Policy</t>
    </r>
    <r>
      <rPr>
        <sz val="11"/>
        <color theme="6"/>
        <rFont val="Arial"/>
        <family val="2"/>
      </rPr>
      <t xml:space="preserve"> (Updated)</t>
    </r>
  </si>
  <si>
    <r>
      <rPr>
        <b/>
        <sz val="11"/>
        <rFont val="Arial"/>
        <family val="2"/>
      </rPr>
      <t>Principle 1:</t>
    </r>
    <r>
      <rPr>
        <sz val="11"/>
        <rFont val="Arial"/>
        <family val="2"/>
      </rPr>
      <t xml:space="preserve"> Businesses should support and respect the protection of internationally proclaimed human rights; and</t>
    </r>
  </si>
  <si>
    <r>
      <rPr>
        <b/>
        <sz val="11"/>
        <rFont val="Arial"/>
        <family val="2"/>
      </rPr>
      <t>Principle 2:</t>
    </r>
    <r>
      <rPr>
        <sz val="11"/>
        <rFont val="Arial"/>
        <family val="2"/>
      </rPr>
      <t xml:space="preserve"> make sure that they are not complicit in human rights abuses.</t>
    </r>
  </si>
  <si>
    <r>
      <rPr>
        <b/>
        <sz val="11"/>
        <rFont val="Arial"/>
        <family val="2"/>
      </rPr>
      <t xml:space="preserve">Principle 3: </t>
    </r>
    <r>
      <rPr>
        <sz val="11"/>
        <rFont val="Arial"/>
        <family val="2"/>
      </rPr>
      <t>Businesses should uphold the freedom of association and the effective recognition of the right to collective bargaining;</t>
    </r>
  </si>
  <si>
    <r>
      <rPr>
        <b/>
        <sz val="11"/>
        <rFont val="Arial"/>
        <family val="2"/>
      </rPr>
      <t>Principle 4:</t>
    </r>
    <r>
      <rPr>
        <sz val="11"/>
        <rFont val="Arial"/>
        <family val="2"/>
      </rPr>
      <t xml:space="preserve"> the elimination of all forms of forced and compulsory labour;</t>
    </r>
  </si>
  <si>
    <r>
      <rPr>
        <b/>
        <sz val="11"/>
        <rFont val="Arial"/>
        <family val="2"/>
      </rPr>
      <t>Principle 5:</t>
    </r>
    <r>
      <rPr>
        <sz val="11"/>
        <rFont val="Arial"/>
        <family val="2"/>
      </rPr>
      <t xml:space="preserve"> the effective abolition of child labour; and</t>
    </r>
  </si>
  <si>
    <r>
      <rPr>
        <b/>
        <sz val="11"/>
        <rFont val="Arial"/>
        <family val="2"/>
      </rPr>
      <t>Principle 6:</t>
    </r>
    <r>
      <rPr>
        <sz val="11"/>
        <rFont val="Arial"/>
        <family val="2"/>
      </rPr>
      <t xml:space="preserve"> the elimination of discrimination in respect of employment and occupation.</t>
    </r>
  </si>
  <si>
    <r>
      <rPr>
        <b/>
        <sz val="11"/>
        <rFont val="Arial"/>
        <family val="2"/>
      </rPr>
      <t>Principle 7:</t>
    </r>
    <r>
      <rPr>
        <sz val="11"/>
        <rFont val="Arial"/>
        <family val="2"/>
      </rPr>
      <t xml:space="preserve"> Businesses should support a precautionary approach to environmental challenges;</t>
    </r>
  </si>
  <si>
    <r>
      <rPr>
        <b/>
        <sz val="11"/>
        <rFont val="Arial"/>
        <family val="2"/>
      </rPr>
      <t>Principle 8</t>
    </r>
    <r>
      <rPr>
        <sz val="11"/>
        <rFont val="Arial"/>
        <family val="2"/>
      </rPr>
      <t>: undertake initiatives to promote greater environmental responsibility; and</t>
    </r>
  </si>
  <si>
    <r>
      <rPr>
        <b/>
        <sz val="11"/>
        <rFont val="Arial"/>
        <family val="2"/>
      </rPr>
      <t>Principle 9:</t>
    </r>
    <r>
      <rPr>
        <sz val="11"/>
        <rFont val="Arial"/>
        <family val="2"/>
      </rPr>
      <t xml:space="preserve"> encourage the development and diffusion of environmentally friendly technologies.</t>
    </r>
  </si>
  <si>
    <r>
      <rPr>
        <b/>
        <sz val="11"/>
        <rFont val="Arial"/>
        <family val="2"/>
      </rPr>
      <t xml:space="preserve">Principle 10: </t>
    </r>
    <r>
      <rPr>
        <sz val="11"/>
        <rFont val="Arial"/>
        <family val="2"/>
      </rPr>
      <t>Businesses should work against corruption in all its forms, including extortion and bribery.</t>
    </r>
  </si>
  <si>
    <r>
      <t>2019 GJ</t>
    </r>
    <r>
      <rPr>
        <b/>
        <vertAlign val="superscript"/>
        <sz val="11"/>
        <color rgb="FFFFFFFF"/>
        <rFont val="Arial"/>
        <family val="2"/>
      </rPr>
      <t>1</t>
    </r>
  </si>
  <si>
    <r>
      <t>2020 GJ</t>
    </r>
    <r>
      <rPr>
        <b/>
        <vertAlign val="superscript"/>
        <sz val="11"/>
        <color rgb="FFFFFFFF"/>
        <rFont val="Arial"/>
        <family val="2"/>
      </rPr>
      <t>1</t>
    </r>
  </si>
  <si>
    <r>
      <t>Total energy consumption with the organisation</t>
    </r>
    <r>
      <rPr>
        <b/>
        <vertAlign val="superscript"/>
        <sz val="11"/>
        <color rgb="FFFFFFFF"/>
        <rFont val="Arial"/>
        <family val="2"/>
      </rPr>
      <t>2</t>
    </r>
  </si>
  <si>
    <r>
      <rPr>
        <vertAlign val="superscript"/>
        <sz val="8"/>
        <color theme="1"/>
        <rFont val="Arial"/>
        <family val="2"/>
      </rPr>
      <t>2</t>
    </r>
    <r>
      <rPr>
        <sz val="8"/>
        <color theme="1"/>
        <rFont val="Arial"/>
        <family val="2"/>
      </rPr>
      <t xml:space="preserve"> As a result of rounding, figures for individual fuel types may not add up to the stated total.   </t>
    </r>
  </si>
  <si>
    <r>
      <t>Scope 1 Emissions (tCO</t>
    </r>
    <r>
      <rPr>
        <vertAlign val="subscript"/>
        <sz val="11"/>
        <color rgb="FF000000"/>
        <rFont val="Arial"/>
        <family val="2"/>
      </rPr>
      <t>2</t>
    </r>
    <r>
      <rPr>
        <sz val="11"/>
        <color rgb="FF000000"/>
        <rFont val="Arial"/>
        <family val="2"/>
      </rPr>
      <t>e)</t>
    </r>
  </si>
  <si>
    <r>
      <t>Scope 2 Emissions (tCO</t>
    </r>
    <r>
      <rPr>
        <vertAlign val="subscript"/>
        <sz val="11"/>
        <color rgb="FF000000"/>
        <rFont val="Arial"/>
        <family val="2"/>
      </rPr>
      <t>2</t>
    </r>
    <r>
      <rPr>
        <sz val="11"/>
        <color rgb="FF000000"/>
        <rFont val="Arial"/>
        <family val="2"/>
      </rPr>
      <t>e)</t>
    </r>
  </si>
  <si>
    <r>
      <t>2019</t>
    </r>
    <r>
      <rPr>
        <b/>
        <vertAlign val="superscript"/>
        <sz val="11"/>
        <color rgb="FFFFFFFF"/>
        <rFont val="Arial"/>
        <family val="2"/>
      </rPr>
      <t xml:space="preserve"> 1</t>
    </r>
  </si>
  <si>
    <r>
      <t>2020</t>
    </r>
    <r>
      <rPr>
        <b/>
        <vertAlign val="superscript"/>
        <sz val="11"/>
        <color rgb="FFFFFFFF"/>
        <rFont val="Arial"/>
        <family val="2"/>
      </rPr>
      <t xml:space="preserve"> 2</t>
    </r>
  </si>
  <si>
    <t>Scope 1 and 2 GHG emissions</t>
  </si>
  <si>
    <r>
      <t xml:space="preserve">2019 </t>
    </r>
    <r>
      <rPr>
        <b/>
        <vertAlign val="superscript"/>
        <sz val="11"/>
        <color rgb="FFFFFFFF"/>
        <rFont val="Arial"/>
        <family val="2"/>
      </rPr>
      <t>1</t>
    </r>
  </si>
  <si>
    <r>
      <t xml:space="preserve">2020 </t>
    </r>
    <r>
      <rPr>
        <b/>
        <vertAlign val="superscript"/>
        <sz val="11"/>
        <color rgb="FFFFFFFF"/>
        <rFont val="Arial"/>
        <family val="2"/>
      </rPr>
      <t>2</t>
    </r>
  </si>
  <si>
    <r>
      <rPr>
        <vertAlign val="superscript"/>
        <sz val="8"/>
        <rFont val="Arial"/>
        <family val="2"/>
      </rPr>
      <t xml:space="preserve">1 </t>
    </r>
    <r>
      <rPr>
        <sz val="8"/>
        <rFont val="Arial"/>
        <family val="2"/>
      </rPr>
      <t xml:space="preserve">GHG emissions intensity for FY19 is restated, following the legal position relating exclusion of rail operator emissions, reducing emissions by 11 per cent. </t>
    </r>
  </si>
  <si>
    <r>
      <rPr>
        <vertAlign val="superscript"/>
        <sz val="8"/>
        <color theme="1"/>
        <rFont val="Arial"/>
        <family val="2"/>
      </rPr>
      <t>2</t>
    </r>
    <r>
      <rPr>
        <sz val="8"/>
        <color theme="1"/>
        <rFont val="Arial"/>
        <family val="2"/>
      </rPr>
      <t xml:space="preserve"> GHG emissions intensity for FY19 is restated, following the legal position relating exclusion of rail operator emissions, reducing emissions by 16 per cent. </t>
    </r>
  </si>
  <si>
    <r>
      <t xml:space="preserve">Water Quality Category </t>
    </r>
    <r>
      <rPr>
        <b/>
        <vertAlign val="superscript"/>
        <sz val="11"/>
        <color theme="2"/>
        <rFont val="Arial"/>
        <family val="2"/>
      </rPr>
      <t>1</t>
    </r>
  </si>
  <si>
    <r>
      <t>Air emissions of the following pollutants: 
(1) CO
(2) NOx (excluding N</t>
    </r>
    <r>
      <rPr>
        <vertAlign val="subscript"/>
        <sz val="11"/>
        <color theme="1"/>
        <rFont val="Arial"/>
        <family val="2"/>
      </rPr>
      <t>2</t>
    </r>
    <r>
      <rPr>
        <sz val="11"/>
        <color theme="1"/>
        <rFont val="Arial"/>
        <family val="2"/>
      </rPr>
      <t xml:space="preserve">O)
(3) SOx
(4) particulate matter (PM10)
(5) mercury (Hg)
(6) lead (Pb) and
(7) volatile organic compounds (VOCs) </t>
    </r>
  </si>
  <si>
    <r>
      <t xml:space="preserve">During FY21, </t>
    </r>
    <r>
      <rPr>
        <i/>
        <sz val="11"/>
        <rFont val="Arial"/>
        <family val="2"/>
      </rPr>
      <t>MRL’s Anti-Bribery and Corruption Policy</t>
    </r>
    <r>
      <rPr>
        <sz val="11"/>
        <rFont val="Arial"/>
        <family val="2"/>
      </rPr>
      <t xml:space="preserve"> was updated and we reaffirmed our commitment to fair and legal business practices and avoiding bribery, corruption and fraud.</t>
    </r>
  </si>
  <si>
    <t xml:space="preserve">Annual Report – Major customer information, Notes to Financial Statements (Note 4)
</t>
  </si>
  <si>
    <t>In FY21, there were no protest events or project delays as a result of community concerns, community or stakeholder resistance or protest, or armed conflict in relation to MRL’s operated assets.</t>
  </si>
  <si>
    <r>
      <t>Non-hazardous waste</t>
    </r>
    <r>
      <rPr>
        <b/>
        <vertAlign val="superscript"/>
        <sz val="11"/>
        <color theme="2"/>
        <rFont val="Arial"/>
        <family val="2"/>
      </rPr>
      <t>1</t>
    </r>
  </si>
  <si>
    <r>
      <rPr>
        <vertAlign val="superscript"/>
        <sz val="9"/>
        <color theme="1"/>
        <rFont val="Arial"/>
        <family val="2"/>
      </rPr>
      <t>1</t>
    </r>
    <r>
      <rPr>
        <sz val="11"/>
        <color theme="1"/>
        <rFont val="Arial"/>
        <family val="2"/>
      </rPr>
      <t xml:space="preserve"> </t>
    </r>
    <r>
      <rPr>
        <sz val="8"/>
        <color theme="1"/>
        <rFont val="Arial"/>
        <family val="2"/>
      </rPr>
      <t>The reported FY20 Wodgina disturbance has been updated in FY21. A review of the reported disturbance using updated aerial imagery has identified several discrepancies in both disturbance area and assigned disturbance domains. Of the 39 tenements which make up the Wodgina Project, eight have been amended to reflect the on-ground disturbance more accurately.</t>
    </r>
  </si>
  <si>
    <t xml:space="preserve">Mineral Resources Limited commenced adoption of SASB – Metals and Mining Sustainability Accounting Standard in FY21 to enhance our disclosure. </t>
  </si>
  <si>
    <r>
      <t xml:space="preserve">MRL has joined the United Nations Global Compact (UNGC) in 2021 and outlines in our </t>
    </r>
    <r>
      <rPr>
        <i/>
        <sz val="11"/>
        <color theme="1"/>
        <rFont val="Arial"/>
        <family val="2"/>
      </rPr>
      <t>2021 Sustainability Report</t>
    </r>
    <r>
      <rPr>
        <sz val="11"/>
        <color theme="1"/>
        <rFont val="Arial"/>
        <family val="2"/>
      </rPr>
      <t xml:space="preserve"> how the Ten Principles – covering human rights, labour, environment, and anti-corruption – are integrated into our business strategy, culture and daily operations.</t>
    </r>
  </si>
  <si>
    <t>Diversity Statistics</t>
  </si>
  <si>
    <r>
      <t>TRIFR</t>
    </r>
    <r>
      <rPr>
        <b/>
        <vertAlign val="superscript"/>
        <sz val="11"/>
        <color rgb="FF000000"/>
        <rFont val="Arial"/>
        <family val="2"/>
      </rPr>
      <t xml:space="preserve"> </t>
    </r>
  </si>
  <si>
    <r>
      <t>FY20</t>
    </r>
    <r>
      <rPr>
        <b/>
        <vertAlign val="superscript"/>
        <sz val="11"/>
        <color rgb="FFFFFFFF"/>
        <rFont val="Arial"/>
        <family val="2"/>
      </rPr>
      <t xml:space="preserve"> 2 </t>
    </r>
  </si>
  <si>
    <r>
      <rPr>
        <vertAlign val="superscript"/>
        <sz val="8"/>
        <color theme="1"/>
        <rFont val="Arial"/>
        <family val="2"/>
      </rPr>
      <t>1</t>
    </r>
    <r>
      <rPr>
        <sz val="8"/>
        <color theme="1"/>
        <rFont val="Arial"/>
        <family val="2"/>
      </rPr>
      <t xml:space="preserve">  Table as per most current version of the Corruption Perception Index (2020) available as at 30 June 2021</t>
    </r>
  </si>
  <si>
    <r>
      <rPr>
        <vertAlign val="superscript"/>
        <sz val="8"/>
        <color theme="1"/>
        <rFont val="Arial"/>
        <family val="2"/>
      </rPr>
      <t xml:space="preserve">1 </t>
    </r>
    <r>
      <rPr>
        <sz val="8"/>
        <color theme="1"/>
        <rFont val="Arial"/>
        <family val="2"/>
      </rPr>
      <t>No tailings generated at Wodgina operation in FY18 &amp; FY21</t>
    </r>
  </si>
  <si>
    <r>
      <t>Wodgina</t>
    </r>
    <r>
      <rPr>
        <vertAlign val="superscript"/>
        <sz val="11"/>
        <color rgb="FF000000"/>
        <rFont val="Arial"/>
        <family val="2"/>
      </rPr>
      <t>1</t>
    </r>
    <r>
      <rPr>
        <sz val="11"/>
        <color rgb="FF000000"/>
        <rFont val="Arial"/>
        <family val="2"/>
      </rPr>
      <t xml:space="preserve"> </t>
    </r>
  </si>
  <si>
    <t>FY21 apprentices by type, gender and Indigenous status</t>
  </si>
  <si>
    <t>FY21 trainees by type and gender</t>
  </si>
  <si>
    <t>FY21 graduates by type and gender</t>
  </si>
  <si>
    <t>Land disturbance and rehabilitation information cumulative for FY19, FY20 and FY21 consolidated for all MRL tenements, as reported to the MRF</t>
  </si>
  <si>
    <t>Site biodiversity status and species per IUCN Red List conservation status</t>
  </si>
  <si>
    <t>Number of IUCN Red List species and national conservation list species with habitats in areas affected by the operations of the organisation, by level of extinction risk</t>
  </si>
  <si>
    <r>
      <t xml:space="preserve">International Union for Conservation of Nature (IUCN) Red List </t>
    </r>
    <r>
      <rPr>
        <b/>
        <vertAlign val="superscript"/>
        <sz val="11"/>
        <rFont val="Arial"/>
        <family val="2"/>
      </rPr>
      <t>2</t>
    </r>
  </si>
  <si>
    <t>GRI 305-7 | Nitrogen oxides (NOX), sulfur oxides (SOX), and other significant air emissions</t>
  </si>
  <si>
    <t>GRI 305: Emissions  &amp; SASB | EM-MM-110a.1. Greenhouse Gas</t>
  </si>
  <si>
    <r>
      <t>Carbon intensity of our operations (tCO</t>
    </r>
    <r>
      <rPr>
        <vertAlign val="subscript"/>
        <sz val="11"/>
        <color theme="5"/>
        <rFont val="Arial"/>
        <family val="2"/>
      </rPr>
      <t>2</t>
    </r>
    <r>
      <rPr>
        <sz val="11"/>
        <color theme="5"/>
        <rFont val="Arial"/>
        <family val="2"/>
      </rPr>
      <t>e/TMM)</t>
    </r>
  </si>
  <si>
    <t>Total energy consumption FY17 to FY21</t>
  </si>
  <si>
    <t>SASB | EM-MM-130a.1. Energy management</t>
  </si>
  <si>
    <t>SASB | EM-MM-120a.1. Air quality</t>
  </si>
  <si>
    <t>GRI 403-9 | Work Related Injuries and SASB | EM-MM-320a.1. EM-MM-320a.1. Workforce Health and Safety</t>
  </si>
  <si>
    <t xml:space="preserve">GRI 102 - 8 | Total workforce, GRI 401 | Employment </t>
  </si>
  <si>
    <t>GRI 405: Diversity and Equal Opportunity</t>
  </si>
  <si>
    <t xml:space="preserve">Total employees by Indigenous profile and role category </t>
  </si>
  <si>
    <t>Total employees by role category and age profile</t>
  </si>
  <si>
    <t>Total employees by role category and gender profile</t>
  </si>
  <si>
    <t>Board composition by gender profile</t>
  </si>
  <si>
    <t xml:space="preserve">Mineral Resources Limited reports in accordance with the Global Reporting Initiative (GRI) Standards and in line with the G4 Mining and Metals Sector Disclosures at core level, including MRL specific ESG performance indicators. </t>
  </si>
  <si>
    <t xml:space="preserve">GRI 306: Waste </t>
  </si>
  <si>
    <r>
      <t>Value Distributed</t>
    </r>
    <r>
      <rPr>
        <b/>
        <vertAlign val="superscript"/>
        <sz val="11"/>
        <color theme="1"/>
        <rFont val="Arial"/>
        <family val="2"/>
      </rPr>
      <t xml:space="preserve"> 1</t>
    </r>
  </si>
  <si>
    <r>
      <rPr>
        <vertAlign val="superscript"/>
        <sz val="8"/>
        <color theme="1"/>
        <rFont val="Arial"/>
        <family val="2"/>
      </rPr>
      <t xml:space="preserve">1 </t>
    </r>
    <r>
      <rPr>
        <sz val="8"/>
        <color theme="1"/>
        <rFont val="Arial"/>
        <family val="2"/>
      </rPr>
      <t xml:space="preserve">Values are referenced from the MRL FY21 Cash Flow Statement </t>
    </r>
  </si>
  <si>
    <t>In FY21, no work stoppages involving 1,000 or more workers lasting one full shift or longer occurred at our operated assets.</t>
  </si>
  <si>
    <r>
      <t xml:space="preserve">Our long term and short term strategy has significantly strengthened in FY21 with the release of our </t>
    </r>
    <r>
      <rPr>
        <i/>
        <sz val="11"/>
        <rFont val="Arial"/>
        <family val="2"/>
      </rPr>
      <t>Roadmap to Net Zero Emissions</t>
    </r>
    <r>
      <rPr>
        <sz val="11"/>
        <rFont val="Arial"/>
        <family val="2"/>
      </rPr>
      <t xml:space="preserve"> to transition to a low carbon future. Refer to our </t>
    </r>
    <r>
      <rPr>
        <i/>
        <sz val="11"/>
        <rFont val="Arial"/>
        <family val="2"/>
      </rPr>
      <t>2021 Sustainability Report</t>
    </r>
    <r>
      <rPr>
        <sz val="11"/>
        <rFont val="Arial"/>
        <family val="2"/>
      </rPr>
      <t xml:space="preserve"> -</t>
    </r>
    <r>
      <rPr>
        <i/>
        <sz val="11"/>
        <rFont val="Arial"/>
        <family val="2"/>
      </rPr>
      <t xml:space="preserve"> Material Topic 5: Understanding and managing our climate-related obligations, risks and opportunities under a changing climate-Responding to climate change for further information</t>
    </r>
    <r>
      <rPr>
        <sz val="11"/>
        <rFont val="Arial"/>
        <family val="2"/>
      </rPr>
      <t xml:space="preserve"> (page 83 - 98).
</t>
    </r>
  </si>
  <si>
    <r>
      <t>MRL discloses our air quality in our</t>
    </r>
    <r>
      <rPr>
        <i/>
        <sz val="11"/>
        <rFont val="Arial"/>
        <family val="2"/>
      </rPr>
      <t xml:space="preserve"> 2021</t>
    </r>
    <r>
      <rPr>
        <sz val="11"/>
        <rFont val="Arial"/>
        <family val="2"/>
      </rPr>
      <t xml:space="preserve"> </t>
    </r>
    <r>
      <rPr>
        <i/>
        <sz val="11"/>
        <rFont val="Arial"/>
        <family val="2"/>
      </rPr>
      <t xml:space="preserve">Sustainability Report </t>
    </r>
    <r>
      <rPr>
        <sz val="11"/>
        <rFont val="Arial"/>
        <family val="2"/>
      </rPr>
      <t xml:space="preserve">(page 65) and </t>
    </r>
    <r>
      <rPr>
        <i/>
        <sz val="11"/>
        <rFont val="Arial"/>
        <family val="2"/>
      </rPr>
      <t>2021 Sustainability Performance Data Tables</t>
    </r>
    <r>
      <rPr>
        <sz val="11"/>
        <rFont val="Arial"/>
        <family val="2"/>
      </rPr>
      <t xml:space="preserve">. 
MRL reports air emissions using our submissions to the National Pollutant Inventory (NPI). Submissions to the NPI cover the air pollutant emissions listed under SASB, as well as additional pollutants that are required by regulatory agencies where MRL operates. Calculations are aligned with the NPI reporting rules and NPI emissions estimation methodology. This data is available to the public at http://www.npi.gov.au. </t>
    </r>
  </si>
  <si>
    <r>
      <t xml:space="preserve">During FY21, MRL had two active TSF’s, Mt Marion Ghost Crab Pit in-pit tails at Mt Marion operations and Wodgina TSF3 Expansion (TSF3E) at the Wodgina operations. 
Additionally, MRL has two decommissioned TSFs and one inactive closed TSF at the Wodgina operations.  (TSF3 is inactive, whilst TSF1 and TSF2 have been decommissioned and covered with waste rock). 
Hazard categorisation of all MRL TSF facilities, both active and inactive based on consequence of failure is low. All TSFs are located in remote areas and are significant distances from local communities and infrastructure. Refer to our </t>
    </r>
    <r>
      <rPr>
        <i/>
        <sz val="11"/>
        <rFont val="Arial"/>
        <family val="2"/>
      </rPr>
      <t xml:space="preserve">2021 Sustainability Report </t>
    </r>
    <r>
      <rPr>
        <sz val="11"/>
        <rFont val="Arial"/>
        <family val="2"/>
      </rPr>
      <t xml:space="preserve">(page 71 - 72) and </t>
    </r>
    <r>
      <rPr>
        <i/>
        <sz val="11"/>
        <rFont val="Arial"/>
        <family val="2"/>
      </rPr>
      <t>2021</t>
    </r>
    <r>
      <rPr>
        <sz val="11"/>
        <rFont val="Arial"/>
        <family val="2"/>
      </rPr>
      <t xml:space="preserve"> </t>
    </r>
    <r>
      <rPr>
        <i/>
        <sz val="11"/>
        <rFont val="Arial"/>
        <family val="2"/>
      </rPr>
      <t>Sustainability Performance Data Tables</t>
    </r>
    <r>
      <rPr>
        <sz val="11"/>
        <rFont val="Arial"/>
        <family val="2"/>
      </rPr>
      <t xml:space="preserve"> - </t>
    </r>
    <r>
      <rPr>
        <i/>
        <sz val="11"/>
        <rFont val="Arial"/>
        <family val="2"/>
      </rPr>
      <t>Tailings Facility Register</t>
    </r>
    <r>
      <rPr>
        <sz val="11"/>
        <rFont val="Arial"/>
        <family val="2"/>
      </rPr>
      <t xml:space="preserve"> tab for further information. </t>
    </r>
  </si>
  <si>
    <r>
      <t xml:space="preserve">Description of environmental management policies and practices for active sites can be found in our annual </t>
    </r>
    <r>
      <rPr>
        <i/>
        <sz val="11"/>
        <rFont val="Arial"/>
        <family val="2"/>
      </rPr>
      <t>2021</t>
    </r>
    <r>
      <rPr>
        <sz val="11"/>
        <rFont val="Arial"/>
        <family val="2"/>
      </rPr>
      <t xml:space="preserve"> </t>
    </r>
    <r>
      <rPr>
        <i/>
        <sz val="11"/>
        <rFont val="Arial"/>
        <family val="2"/>
      </rPr>
      <t xml:space="preserve">Sustainability Report </t>
    </r>
    <r>
      <rPr>
        <sz val="11"/>
        <rFont val="Arial"/>
        <family val="2"/>
      </rPr>
      <t>and website &lt;https://www.mineralresources.com.au/our-sustainability/environment/&gt;</t>
    </r>
  </si>
  <si>
    <r>
      <t xml:space="preserve">We have disclosed this for the first year in our </t>
    </r>
    <r>
      <rPr>
        <i/>
        <sz val="11"/>
        <rFont val="Arial"/>
        <family val="2"/>
      </rPr>
      <t>2021 Sustainability Performance Data Tables.</t>
    </r>
  </si>
  <si>
    <r>
      <t xml:space="preserve">MRL discloses our workforce health &amp; safety in our </t>
    </r>
    <r>
      <rPr>
        <i/>
        <sz val="11"/>
        <rFont val="Arial"/>
        <family val="2"/>
      </rPr>
      <t xml:space="preserve">2021 Sustainability Report </t>
    </r>
    <r>
      <rPr>
        <sz val="11"/>
        <rFont val="Arial"/>
        <family val="2"/>
      </rPr>
      <t>(page 44)</t>
    </r>
    <r>
      <rPr>
        <i/>
        <sz val="11"/>
        <rFont val="Arial"/>
        <family val="2"/>
      </rPr>
      <t xml:space="preserve"> </t>
    </r>
    <r>
      <rPr>
        <sz val="11"/>
        <rFont val="Arial"/>
        <family val="2"/>
      </rPr>
      <t xml:space="preserve">and </t>
    </r>
    <r>
      <rPr>
        <i/>
        <sz val="11"/>
        <rFont val="Arial"/>
        <family val="2"/>
      </rPr>
      <t>2021 Sustainability Performance Data Tables.</t>
    </r>
  </si>
  <si>
    <r>
      <t xml:space="preserve">MRL is committed to freedom of association and collective bargaining. As at 30 June 2021, 44 per cent of employees were covered by collective bargaining agreements. 
Refer to </t>
    </r>
    <r>
      <rPr>
        <i/>
        <sz val="11"/>
        <rFont val="Arial"/>
        <family val="2"/>
      </rPr>
      <t>2021 Sustainability Report (</t>
    </r>
    <r>
      <rPr>
        <sz val="11"/>
        <rFont val="Arial"/>
        <family val="2"/>
      </rPr>
      <t>page 58).</t>
    </r>
  </si>
  <si>
    <r>
      <t xml:space="preserve">Refer to </t>
    </r>
    <r>
      <rPr>
        <i/>
        <sz val="11"/>
        <rFont val="Arial"/>
        <family val="2"/>
      </rPr>
      <t>2021 Sustainability Report</t>
    </r>
    <r>
      <rPr>
        <sz val="11"/>
        <rFont val="Arial"/>
        <family val="2"/>
      </rPr>
      <t xml:space="preserve"> (page 27).</t>
    </r>
  </si>
  <si>
    <t xml:space="preserve">  -21.18083
  118.67944
</t>
  </si>
  <si>
    <t xml:space="preserve">  -21.187777
  118.663888
</t>
  </si>
  <si>
    <t xml:space="preserve">  -21.1841528
  118.6648972
</t>
  </si>
  <si>
    <t xml:space="preserve">  -31.08083
  121.4325
</t>
  </si>
  <si>
    <t xml:space="preserve">Q19: Closed and stable
Q 8,9,10: No information available from previous owner
</t>
  </si>
  <si>
    <t xml:space="preserve">Q19 - assessed against a 1 in 100 year event
</t>
  </si>
  <si>
    <t>Pilbara</t>
  </si>
  <si>
    <r>
      <t>MRL discloses our Scope 1 emissions in our</t>
    </r>
    <r>
      <rPr>
        <i/>
        <sz val="11"/>
        <rFont val="Arial"/>
        <family val="2"/>
      </rPr>
      <t xml:space="preserve"> 2021 Annual Report </t>
    </r>
    <r>
      <rPr>
        <sz val="11"/>
        <rFont val="Arial"/>
        <family val="2"/>
      </rPr>
      <t xml:space="preserve">(page 42) and </t>
    </r>
    <r>
      <rPr>
        <i/>
        <sz val="11"/>
        <rFont val="Arial"/>
        <family val="2"/>
      </rPr>
      <t xml:space="preserve">2021 Sustainability Report </t>
    </r>
    <r>
      <rPr>
        <sz val="11"/>
        <rFont val="Arial"/>
        <family val="2"/>
      </rPr>
      <t>(page 97)</t>
    </r>
    <r>
      <rPr>
        <i/>
        <sz val="11"/>
        <rFont val="Arial"/>
        <family val="2"/>
      </rPr>
      <t>.</t>
    </r>
    <r>
      <rPr>
        <sz val="11"/>
        <rFont val="Arial"/>
        <family val="2"/>
      </rPr>
      <t xml:space="preserve"> 
Gases included in our emissions air quality data do not include methane. 
</t>
    </r>
  </si>
  <si>
    <r>
      <t>MRL has enhanced our FY21 water disclosure reporting related to the percentage water withdrawn in regions with high /extremely high baseline water stress. We are working to improve our performance in this area by FY23 in line with our water stewardship pathway, refer to our</t>
    </r>
    <r>
      <rPr>
        <i/>
        <sz val="11"/>
        <rFont val="Arial"/>
        <family val="2"/>
      </rPr>
      <t xml:space="preserve"> 2021 Sustainability Report </t>
    </r>
    <r>
      <rPr>
        <sz val="11"/>
        <rFont val="Arial"/>
        <family val="2"/>
      </rPr>
      <t>(page 66) .</t>
    </r>
  </si>
  <si>
    <r>
      <t xml:space="preserve">Our Human Rights Policy outlines MRL’s commitment to human rights and our joint responsibility to ensure that
our business activities respect the rights and dignity of all people.
Refer to </t>
    </r>
    <r>
      <rPr>
        <i/>
        <sz val="11"/>
        <rFont val="Arial"/>
        <family val="2"/>
      </rPr>
      <t xml:space="preserve">2021 Sustainability Report </t>
    </r>
    <r>
      <rPr>
        <sz val="11"/>
        <rFont val="Arial"/>
        <family val="2"/>
      </rPr>
      <t>(page 28).</t>
    </r>
  </si>
  <si>
    <r>
      <t>Refer to</t>
    </r>
    <r>
      <rPr>
        <i/>
        <sz val="11"/>
        <rFont val="Arial"/>
        <family val="2"/>
      </rPr>
      <t xml:space="preserve"> 2021 Sustainability Report </t>
    </r>
    <r>
      <rPr>
        <sz val="11"/>
        <rFont val="Arial"/>
        <family val="2"/>
      </rPr>
      <t>(page 84 - 86).</t>
    </r>
  </si>
  <si>
    <t>As we continue to develop our management approach to climate change, we consider the resilience of our strategy under various scenarios to ensure that our business continues to generate and sustain value under a changing climate.
Our key climate-related risks and opportunities have been identified through the lens of three future scenarios. These scenarios described a combination of possible future physical and socioeconomic impacts to which we may be exposed:
• Scenario 1: ‘Orderly and Paris-aligned transition to a low-carbon economy’ is aligned with the Paris Agreement to keep global temperature increases below 2°C above pre-industrial average temperatures and is characterised by globally co-ordinated and government-led decarbonisation, where the worst physical impacts of climate change are avoided
• Scenario 2: ‘High GHG emissions with limited global co-ordination’ is aligned with global temperate increases of approximately 4°C above pre-industrial average temperatures and is characterised by business-as-usual conditions with limited and uncoordinated climate change regulation and activity
• Scenario 3: ‘Net-Zero Emissions by 2050’ is aligned with the most recent special report by the Intergovernmental Panel on Climate Change (IPCC), limiting warming to 1.5°C above pre-industrial levels, and is characterised by energy demand reductions, decarbonisation of electricity and other fuels, electrification of energy end use, stronger climate policy mitigation pathways consistent with high likelihood of carbon pricing imposed directly or implicitly by regulatory policies
In FY21, MRL further expanded our understanding of the 1.5 - 2°C emission scenarios developed by the UN Intergovernmental Panel on Climate Change (IPCC), using the scenarios as guidance to meet net zero by 2050. Our pathway, detailed in Figure 21, shows our short-term, medium-term and long-term strategy. Our short term focus is to build resilience, factoring in current technologies and commercial readiness, to rapidly embed decarbonisation efforts across the business. Our climate scenario analyses indicate the business’ long-term resilience and value generation under the three possible climate decarbonisation scenarios including a 1.5 - 2°C outcome. See ‘Our climate-related risks and opportunities’ for more information about the scenarios considered when identifying and assessing our key climate-related risks and opportunities.</t>
  </si>
  <si>
    <t>Pilbara-Marble Bar</t>
  </si>
  <si>
    <t>LPG and Acetylene</t>
  </si>
  <si>
    <t>Oils and greases</t>
  </si>
  <si>
    <r>
      <t>Natural Gas</t>
    </r>
    <r>
      <rPr>
        <vertAlign val="superscript"/>
        <sz val="11"/>
        <color rgb="FF000000"/>
        <rFont val="Arial"/>
        <family val="2"/>
      </rPr>
      <t>3</t>
    </r>
  </si>
  <si>
    <t>Non-lubricant oils</t>
  </si>
  <si>
    <r>
      <t>NPI Substance Number</t>
    </r>
    <r>
      <rPr>
        <b/>
        <vertAlign val="superscript"/>
        <sz val="11"/>
        <color theme="2"/>
        <rFont val="Arial"/>
        <family val="2"/>
      </rPr>
      <t>1</t>
    </r>
  </si>
  <si>
    <r>
      <rPr>
        <vertAlign val="superscript"/>
        <sz val="8"/>
        <color theme="1"/>
        <rFont val="Arial"/>
        <family val="2"/>
      </rPr>
      <t>1</t>
    </r>
    <r>
      <rPr>
        <sz val="8"/>
        <color theme="1"/>
        <rFont val="Arial"/>
        <family val="2"/>
      </rPr>
      <t xml:space="preserve"> MRL reports its emissions of listed substances annually to the Australian National Pollutant Inventory (NPI) for facilities that meet the relevant reporting thresholds. Emissions are calculated using the approaches defined in the National Pollutant Inventory (NPI) Emission Estimation Technique (EET) manuals, with most calculations undertaken using emission factors for each substance.</t>
    </r>
  </si>
  <si>
    <t>1 A reclassification of general and comingled waste and the inclusion of a construction and demolition waste category was undertaken in FY21. This was done to improve non-hazardous waste disclosure.
2 Hazardous waste streams further refined with the inclusion of liquid, solid and septic waste classifications to improve hazardous waste disclosure. Septic waste includes the treatment and disposal of wastewater both on and off site.
3 Revised conversion factors have been applied to hazardous waste data in FY21 as per Waste Avoidance and Resource Recovery Regulations 2008</t>
  </si>
  <si>
    <r>
      <t xml:space="preserve">Total </t>
    </r>
    <r>
      <rPr>
        <b/>
        <vertAlign val="superscript"/>
        <sz val="11"/>
        <color theme="1"/>
        <rFont val="Arial"/>
        <family val="2"/>
      </rPr>
      <t>3</t>
    </r>
  </si>
  <si>
    <r>
      <rPr>
        <vertAlign val="superscript"/>
        <sz val="8"/>
        <color theme="1"/>
        <rFont val="Arial"/>
        <family val="2"/>
      </rPr>
      <t xml:space="preserve">2 </t>
    </r>
    <r>
      <rPr>
        <sz val="8"/>
        <color theme="1"/>
        <rFont val="Arial"/>
        <family val="2"/>
      </rPr>
      <t xml:space="preserve">TRIFR restatements appear in italics due to revised exposure hours, updated to capture activity within our direct control.  TRIFR is a 10% increase on the original TRIFR of 3.29. </t>
    </r>
  </si>
  <si>
    <t>GRI 307: Environmental Compliance</t>
  </si>
  <si>
    <r>
      <rPr>
        <vertAlign val="superscript"/>
        <sz val="8"/>
        <color theme="1"/>
        <rFont val="Arial"/>
        <family val="2"/>
      </rPr>
      <t>1</t>
    </r>
    <r>
      <rPr>
        <sz val="8"/>
        <color theme="1"/>
        <rFont val="Arial"/>
        <family val="2"/>
      </rPr>
      <t xml:space="preserve"> FY19 and FY20 figures have been restated, reducing by 11 and 16 per cent following the legal position relating to the exclusion of rail operator emissions. </t>
    </r>
  </si>
  <si>
    <r>
      <t>We use emission factors disclosed in the Australian National Greenhouse and Energy Reporting (Measurement) Determination, 2008 made under subsection 10(3) of the National Greenhouse and Energy Reporting (NGER) Act 2007. The emission factors applied are for metric tonnes of carbon dioxide equivalent, including the greenhouse gases CO</t>
    </r>
    <r>
      <rPr>
        <vertAlign val="subscript"/>
        <sz val="8"/>
        <color theme="1"/>
        <rFont val="Arial"/>
        <family val="2"/>
      </rPr>
      <t>2</t>
    </r>
    <r>
      <rPr>
        <sz val="8"/>
        <color theme="1"/>
        <rFont val="Arial"/>
        <family val="2"/>
      </rPr>
      <t>, CH</t>
    </r>
    <r>
      <rPr>
        <vertAlign val="subscript"/>
        <sz val="8"/>
        <color theme="1"/>
        <rFont val="Arial"/>
        <family val="2"/>
      </rPr>
      <t>4</t>
    </r>
    <r>
      <rPr>
        <sz val="8"/>
        <color theme="1"/>
        <rFont val="Arial"/>
        <family val="2"/>
      </rPr>
      <t xml:space="preserve"> and N</t>
    </r>
    <r>
      <rPr>
        <vertAlign val="subscript"/>
        <sz val="8"/>
        <color theme="1"/>
        <rFont val="Arial"/>
        <family val="2"/>
      </rPr>
      <t>2</t>
    </r>
    <r>
      <rPr>
        <sz val="8"/>
        <color theme="1"/>
        <rFont val="Arial"/>
        <family val="2"/>
      </rPr>
      <t>O.
Global Warming Potential (GWP) values are defined in the NGER Regulations, 2008 based on the 100-year GWP timeframe referenced in the Intergovernmental Panel on Climate Change’s (IPCC) 2007 Fourth Assessment Report. No biogenic CO</t>
    </r>
    <r>
      <rPr>
        <vertAlign val="subscript"/>
        <sz val="8"/>
        <color theme="1"/>
        <rFont val="Arial"/>
        <family val="2"/>
      </rPr>
      <t xml:space="preserve">2 </t>
    </r>
    <r>
      <rPr>
        <sz val="8"/>
        <color theme="1"/>
        <rFont val="Arial"/>
        <family val="2"/>
      </rPr>
      <t>emissions have been included in our Scope 1 GHG emissions, while Scope 2 GHG emissions are calculated using a location-based approach.</t>
    </r>
  </si>
  <si>
    <r>
      <rPr>
        <vertAlign val="superscript"/>
        <sz val="8"/>
        <color theme="1"/>
        <rFont val="Arial"/>
        <family val="2"/>
      </rPr>
      <t xml:space="preserve">3 </t>
    </r>
    <r>
      <rPr>
        <sz val="8"/>
        <color theme="1"/>
        <rFont val="Arial"/>
        <family val="2"/>
      </rPr>
      <t>Natural gas is not reported in FY21 due to a change in the operational control of Wodgina.</t>
    </r>
  </si>
  <si>
    <r>
      <t>WGEA Category</t>
    </r>
    <r>
      <rPr>
        <b/>
        <vertAlign val="superscript"/>
        <sz val="11"/>
        <color theme="2"/>
        <rFont val="Arial"/>
        <family val="2"/>
      </rPr>
      <t>1</t>
    </r>
  </si>
  <si>
    <r>
      <rPr>
        <vertAlign val="superscript"/>
        <sz val="8"/>
        <color rgb="FF000000"/>
        <rFont val="Arial"/>
        <family val="2"/>
      </rPr>
      <t>1</t>
    </r>
    <r>
      <rPr>
        <sz val="8"/>
        <color rgb="FF000000"/>
        <rFont val="Arial"/>
        <family val="2"/>
      </rPr>
      <t xml:space="preserve"> Workplace Gender Equality Agency (WGEA Categories) </t>
    </r>
  </si>
  <si>
    <t xml:space="preserve">Sustainability Report - Environment  </t>
  </si>
  <si>
    <t>page 63</t>
  </si>
  <si>
    <t>401-1 New employee hires and employee turnover (Part a)</t>
  </si>
  <si>
    <t>401-2 Benefits provided to full-time employees that are not provided to temporary or part-time employees</t>
  </si>
  <si>
    <t>305-7 Nitrogen oxides (NOX), sulfur oxides (SOX), and other significant air emissions</t>
  </si>
  <si>
    <t>303-3 Water withdrawal</t>
  </si>
  <si>
    <t>303-4 Water discharge</t>
  </si>
  <si>
    <t>306-1 Waste generation and significant waste-related impacts</t>
  </si>
  <si>
    <t>306-3 Waste generated</t>
  </si>
  <si>
    <t>307-1 Non-compliance with environmental laws and regulations (b)</t>
  </si>
  <si>
    <t>302-1 Energy consumption within the organisation</t>
  </si>
  <si>
    <t>305-1 Direct (Scope 1) GHG emissions</t>
  </si>
  <si>
    <t>305-2 Energy indirect (Scope 2) GHG emissions</t>
  </si>
  <si>
    <t>305-4 GHG emissions intensity</t>
  </si>
  <si>
    <t>Note: MRL has previously reported water metrics in abstraction volumes, FY21 we have updated to reporting as water withdrawal.</t>
  </si>
  <si>
    <t>Number</t>
  </si>
  <si>
    <t xml:space="preserve">Employee-related work stoppages due to employee disputes </t>
  </si>
  <si>
    <t>Employee-related work stoppages due to employee disputes</t>
  </si>
  <si>
    <t xml:space="preserve">MRL continues to increase the value distributed to the community, federal, state and local governments, employees; our suppliers and contractors year on year. </t>
  </si>
  <si>
    <t xml:space="preserve">100% of our operations and mineral production is located in Australia, ranked 11 in the TICPI. </t>
  </si>
  <si>
    <t>102-30 Effectiveness of risk management processes</t>
  </si>
  <si>
    <t xml:space="preserve">Sustainability Report – Our Business Conduct - Risk Management </t>
  </si>
  <si>
    <t>page 62 - 89</t>
  </si>
  <si>
    <t xml:space="preserve">Annual Report – Remuneration Report </t>
  </si>
  <si>
    <t>Sustainability Report  – About this Report</t>
  </si>
  <si>
    <t>In FY21, MRL onboarded Wonmunna Iron Ore and Parker Range
Sustainability Report – MRL At a Glance</t>
  </si>
  <si>
    <t>Sustainability Report – Our Material Sustainability Topics</t>
  </si>
  <si>
    <t>Sustainability Report – Our Safety Management Framework</t>
  </si>
  <si>
    <t>Sustainability Report – Hazard Identification, Risk Assessment and Incident Management</t>
  </si>
  <si>
    <t xml:space="preserve">Sustainability Report – Health and Safety -  Our Health and Safety Performance
</t>
  </si>
  <si>
    <t>Sustainability Report – Our People
Sustainability Report – Our Sustainability Approach – Our Targets</t>
  </si>
  <si>
    <t>102-35 Remuneration Policies</t>
  </si>
  <si>
    <t>102-36 Process for determining Remuneration</t>
  </si>
  <si>
    <t>email esg.reporting@mrl.com.au
Sustainability Report  – About this Report</t>
  </si>
  <si>
    <t>GRI 204: Procurement Practices</t>
  </si>
  <si>
    <t>204-1 Proportion of spending on local suppliers</t>
  </si>
  <si>
    <t>Sustainability Report – Business Ethics and Integrity
Sustainability Report  – Our Sustainability Approach - Our Targets</t>
  </si>
  <si>
    <t>Sustainability Report  – Our Business Conduct - Sustainability, ethics and modern slavery in our supply chain</t>
  </si>
  <si>
    <t>page 30</t>
  </si>
  <si>
    <t>Water Stress</t>
  </si>
  <si>
    <t>Water Quality</t>
  </si>
  <si>
    <r>
      <t>Freshwater</t>
    </r>
    <r>
      <rPr>
        <vertAlign val="superscript"/>
        <sz val="11"/>
        <color rgb="FF000000"/>
        <rFont val="Arial"/>
        <family val="2"/>
      </rPr>
      <t>1</t>
    </r>
  </si>
  <si>
    <r>
      <rPr>
        <vertAlign val="superscript"/>
        <sz val="8"/>
        <color theme="1"/>
        <rFont val="Arial"/>
        <family val="2"/>
      </rPr>
      <t>1</t>
    </r>
    <r>
      <rPr>
        <sz val="8"/>
        <color theme="1"/>
        <rFont val="Arial"/>
        <family val="2"/>
      </rPr>
      <t xml:space="preserve"> Criteria for determining water quality categories correlates with the Mineral Council of Australia’s (MCA) Water Accounting Framework with high quality water (Category 1) and low-quality water (Category 3).
</t>
    </r>
    <r>
      <rPr>
        <vertAlign val="superscript"/>
        <sz val="8"/>
        <color theme="1"/>
        <rFont val="Arial"/>
        <family val="2"/>
      </rPr>
      <t>2</t>
    </r>
    <r>
      <rPr>
        <sz val="8"/>
        <color theme="1"/>
        <rFont val="Arial"/>
        <family val="2"/>
      </rPr>
      <t xml:space="preserve"> Water sources are defined as groundwater, surface water, and third-party. Third-party water is water supplied by an entity external to the operation, such as from a municipality. MRL has no operations that withdraw seawater.
</t>
    </r>
    <r>
      <rPr>
        <vertAlign val="superscript"/>
        <sz val="8"/>
        <color theme="1"/>
        <rFont val="Arial"/>
        <family val="2"/>
      </rPr>
      <t>3</t>
    </r>
    <r>
      <rPr>
        <sz val="8"/>
        <color theme="1"/>
        <rFont val="Arial"/>
        <family val="2"/>
      </rPr>
      <t xml:space="preserve"> Wodgina has been in care and maintenance and used insignificant volume of water in FY21.
</t>
    </r>
    <r>
      <rPr>
        <vertAlign val="superscript"/>
        <sz val="8"/>
        <color theme="1"/>
        <rFont val="Arial"/>
        <family val="2"/>
      </rPr>
      <t xml:space="preserve">4 </t>
    </r>
    <r>
      <rPr>
        <sz val="8"/>
        <color theme="1"/>
        <rFont val="Arial"/>
        <family val="2"/>
      </rPr>
      <t>Water withdrawal is water that enters the operational water system and is used to supply the operational water demands.</t>
    </r>
  </si>
  <si>
    <r>
      <t>1</t>
    </r>
    <r>
      <rPr>
        <sz val="8"/>
        <color theme="1"/>
        <rFont val="Arial"/>
        <family val="2"/>
      </rPr>
      <t xml:space="preserve"> Water quality identified as freshwater with limit of Total Dissolved Solids ≤1000 mg/L, category rating as per MCA due to required treatment to meet drinking water standards.  </t>
    </r>
  </si>
  <si>
    <t xml:space="preserve">page 69
</t>
  </si>
  <si>
    <t>Sustainability Report - Water
Sustainability Performance Data Tables - Water</t>
  </si>
  <si>
    <t>304-4 IUCN Red List species and national conservation list species with habitats in areas affected by operations</t>
  </si>
  <si>
    <t>304-1 Operational sites owned, leased, managed in, or adjacent to, protected areas and areas of high biodiversity value outside protected areas</t>
  </si>
  <si>
    <t>page 44
page 97</t>
  </si>
  <si>
    <t xml:space="preserve">Italicised figures in the tables above, indicate restated exposure hours. Restatement is due to misapplication of exposure hours in FY20. </t>
  </si>
  <si>
    <r>
      <t xml:space="preserve">National Conservation list -  Environment Protection and Biodiversity Conservation Act 1999 (EPBC Act) </t>
    </r>
    <r>
      <rPr>
        <b/>
        <vertAlign val="superscript"/>
        <sz val="11"/>
        <rFont val="Arial"/>
        <family val="2"/>
      </rPr>
      <t>3</t>
    </r>
  </si>
  <si>
    <t>Note: emissions are not inclusive of Wodgina in accordance with the Clean Energy Regulations and our JV arrangement.</t>
  </si>
  <si>
    <t xml:space="preserve">GRI 303-4 | Water Discharge (units in Megalitres - ML) </t>
  </si>
  <si>
    <t xml:space="preserve">GRI 303-3 | Water Withdrawn by Source, Water Quality and Water Risk Rating (ML) broken down by operation: </t>
  </si>
  <si>
    <t>Closed - Decommissioned</t>
  </si>
  <si>
    <t>Closed -Decommissioned</t>
  </si>
  <si>
    <t>Note: Upstream, Centreline, Modified Centreline, Downstream, Landform, Other.</t>
  </si>
  <si>
    <t>Tailings deposited in ghost crab pit to Mar 2019 was approx. 1.9 million m3 of a dam capacity of approx. 7.5million m3</t>
  </si>
  <si>
    <t>Total Tailings deposited in ghost crab pit in 5 years will be approx. 3.8 million m3 of a dam capacity of approx. of 7.5million m3</t>
  </si>
  <si>
    <t>Wonmunna is located approximately 26.5 km upstream of the Weeli Wolli Springs Priority Ecological Community (state listed PEC).</t>
  </si>
  <si>
    <t>GRI MM1</t>
  </si>
  <si>
    <t>Amount of land (owned or leased, and managed for
production activities or extractive use) disturbed or
rehabilitated</t>
  </si>
  <si>
    <t>Sustainability Report – Land Management and Rehabilitation</t>
  </si>
  <si>
    <t>page 77</t>
  </si>
  <si>
    <t>GRI - G4-MM1 | Environmental disclosures for the mining and metals sector - amount of land (owned or leased, and managed for production activities or extractive use) disturbed or rehabilitated</t>
  </si>
  <si>
    <t>SASB EM-MM-140a.2. Number of incidents of non-compliance associated with water quality permits, standards, and regulations</t>
  </si>
  <si>
    <t>FY19 to FY20 Water withdrawn by source and water quality</t>
  </si>
  <si>
    <r>
      <t xml:space="preserve">MRL discloses energy consumed in our </t>
    </r>
    <r>
      <rPr>
        <i/>
        <sz val="11"/>
        <rFont val="Arial"/>
        <family val="2"/>
      </rPr>
      <t>2021 Sustainability Report</t>
    </r>
    <r>
      <rPr>
        <sz val="11"/>
        <rFont val="Arial"/>
        <family val="2"/>
      </rPr>
      <t xml:space="preserve"> (page 96) and </t>
    </r>
    <r>
      <rPr>
        <i/>
        <sz val="11"/>
        <rFont val="Arial"/>
        <family val="2"/>
      </rPr>
      <t xml:space="preserve">2021 Sustainability Performance Data Tables. </t>
    </r>
  </si>
  <si>
    <r>
      <t>MRL has a dedicated Communities and Stakeholder Engagement team that manages risks and
opportunities associated with community rights and interests. Refer to</t>
    </r>
    <r>
      <rPr>
        <i/>
        <sz val="11"/>
        <rFont val="Arial"/>
        <family val="2"/>
      </rPr>
      <t xml:space="preserve"> </t>
    </r>
    <r>
      <rPr>
        <sz val="11"/>
        <rFont val="Arial"/>
        <family val="2"/>
      </rPr>
      <t xml:space="preserve">our </t>
    </r>
    <r>
      <rPr>
        <i/>
        <sz val="11"/>
        <rFont val="Arial"/>
        <family val="2"/>
      </rPr>
      <t>2021 Sustainability Report</t>
    </r>
    <r>
      <rPr>
        <sz val="11"/>
        <rFont val="Arial"/>
        <family val="2"/>
      </rPr>
      <t xml:space="preserve"> (page 108).</t>
    </r>
  </si>
  <si>
    <r>
      <t>Biodiversity information on the total number of IUCN Red List species and species of national conservation with habitats in areas affected by our operated assets is disclosed in our</t>
    </r>
    <r>
      <rPr>
        <i/>
        <sz val="11"/>
        <rFont val="Arial"/>
        <family val="2"/>
      </rPr>
      <t xml:space="preserve"> 2021 Sustainability Performance Data Tables </t>
    </r>
    <r>
      <rPr>
        <sz val="11"/>
        <rFont val="Arial"/>
        <family val="2"/>
      </rPr>
      <t xml:space="preserve">and </t>
    </r>
    <r>
      <rPr>
        <i/>
        <sz val="11"/>
        <rFont val="Arial"/>
        <family val="2"/>
      </rPr>
      <t>2021</t>
    </r>
    <r>
      <rPr>
        <sz val="11"/>
        <rFont val="Arial"/>
        <family val="2"/>
      </rPr>
      <t xml:space="preserve"> </t>
    </r>
    <r>
      <rPr>
        <i/>
        <sz val="11"/>
        <rFont val="Arial"/>
        <family val="2"/>
      </rPr>
      <t>Sustainability Report</t>
    </r>
    <r>
      <rPr>
        <sz val="11"/>
        <rFont val="Arial"/>
        <family val="2"/>
      </rPr>
      <t xml:space="preserve"> (page 75).</t>
    </r>
  </si>
  <si>
    <t>(1) MSHA all-incidence rate, 
(2) fatality rate, 
(3) near miss frequency rate (NMFR) and 
(4) average hours of health, safety, and emergency response training for: 
  (a) full-time employees and 
  (b) contract employees</t>
  </si>
  <si>
    <t xml:space="preserve"> Not disclosed, we are working to better align our corporate reporting with SASB metrics.</t>
  </si>
  <si>
    <r>
      <t xml:space="preserve">Our community engagement processes and due diligence practices with respect to human rights, Indigenous peoples' rights, and operation in areas of conflict are partially described in our </t>
    </r>
    <r>
      <rPr>
        <i/>
        <sz val="11"/>
        <rFont val="Arial"/>
        <family val="2"/>
      </rPr>
      <t xml:space="preserve">2021 Sustainability Report </t>
    </r>
    <r>
      <rPr>
        <sz val="11"/>
        <rFont val="Arial"/>
        <family val="2"/>
      </rPr>
      <t>(page 30-31)</t>
    </r>
    <r>
      <rPr>
        <i/>
        <sz val="11"/>
        <rFont val="Arial"/>
        <family val="2"/>
      </rPr>
      <t>.</t>
    </r>
    <r>
      <rPr>
        <sz val="11"/>
        <rFont val="Arial"/>
        <family val="2"/>
      </rPr>
      <t xml:space="preserve">
</t>
    </r>
  </si>
  <si>
    <r>
      <t xml:space="preserve">All MRL employees have the right to freedom of association. As at 30 June 2021, 44 per cent of employees were covered by collective bargaining agreements. MRL has no employees based in the United States. Refer to </t>
    </r>
    <r>
      <rPr>
        <i/>
        <sz val="11"/>
        <rFont val="Arial"/>
        <family val="2"/>
      </rPr>
      <t xml:space="preserve">2021 Sustainability Report </t>
    </r>
    <r>
      <rPr>
        <sz val="11"/>
        <rFont val="Arial"/>
        <family val="2"/>
      </rPr>
      <t>(page 58).</t>
    </r>
  </si>
  <si>
    <t>MRL’s Board and Audit and Risk Committee oversee the governance of climate-related risks and opportunities. The senior management team is responsible for the execution of the company-wide approach of the transition to a low-carbon economy. Key climate-related risks and opportunities are included in the Group’s Enterprise Risk Register, which is reviewed with company subject matter experts and presented to the Board on a quarterly basis (refer to 2021 Sustainability Report Material Topic 1: Operating with ethics and integrity – Corporate Governance for further information).</t>
  </si>
  <si>
    <r>
      <t xml:space="preserve">MRL does not operate in any of the countries designated among the 20 lowest rankings in the 2020 Transparency International Corruption Perception Index (TICPI).  100% of our operations and mineral production is located in Australia, ranked 77 in the TICPI. Refer to </t>
    </r>
    <r>
      <rPr>
        <i/>
        <sz val="11"/>
        <rFont val="Arial"/>
        <family val="2"/>
      </rPr>
      <t xml:space="preserve">2021 Sustainability Report </t>
    </r>
    <r>
      <rPr>
        <sz val="11"/>
        <rFont val="Arial"/>
        <family val="2"/>
      </rPr>
      <t xml:space="preserve">(page 30) and </t>
    </r>
    <r>
      <rPr>
        <i/>
        <sz val="11"/>
        <rFont val="Arial"/>
        <family val="2"/>
      </rPr>
      <t>2021 Sustainability Performance Data Tables</t>
    </r>
    <r>
      <rPr>
        <sz val="11"/>
        <rFont val="Arial"/>
        <family val="2"/>
      </rPr>
      <t>.</t>
    </r>
  </si>
  <si>
    <r>
      <t xml:space="preserve">MRL discloses Iron Ore and Spodumene production in our </t>
    </r>
    <r>
      <rPr>
        <i/>
        <sz val="11"/>
        <rFont val="Arial"/>
        <family val="2"/>
      </rPr>
      <t xml:space="preserve">2021 Sustainability Report </t>
    </r>
    <r>
      <rPr>
        <sz val="11"/>
        <rFont val="Arial"/>
        <family val="2"/>
      </rPr>
      <t xml:space="preserve">(page 6).
Refer to our </t>
    </r>
    <r>
      <rPr>
        <i/>
        <sz val="11"/>
        <rFont val="Arial"/>
        <family val="2"/>
      </rPr>
      <t xml:space="preserve">2021 Annual Report </t>
    </r>
    <r>
      <rPr>
        <sz val="11"/>
        <rFont val="Arial"/>
        <family val="2"/>
      </rPr>
      <t>for further information on our production activities and financial performance.</t>
    </r>
  </si>
  <si>
    <r>
      <t xml:space="preserve">MRL discloses our business ethics &amp; transparency in our </t>
    </r>
    <r>
      <rPr>
        <i/>
        <sz val="11"/>
        <rFont val="Arial"/>
        <family val="2"/>
      </rPr>
      <t>2021 Sustainability Report</t>
    </r>
    <r>
      <rPr>
        <sz val="11"/>
        <rFont val="Arial"/>
        <family val="2"/>
      </rPr>
      <t xml:space="preserve"> </t>
    </r>
    <r>
      <rPr>
        <i/>
        <sz val="11"/>
        <rFont val="Arial"/>
        <family val="2"/>
      </rPr>
      <t xml:space="preserve">- Material Topic 1: Operating with ethics and integrity </t>
    </r>
    <r>
      <rPr>
        <sz val="11"/>
        <rFont val="Arial"/>
        <family val="2"/>
      </rPr>
      <t>(page 30)</t>
    </r>
  </si>
  <si>
    <r>
      <t xml:space="preserve">MRL discloses our people metrics in our </t>
    </r>
    <r>
      <rPr>
        <i/>
        <sz val="11"/>
        <rFont val="Arial"/>
        <family val="2"/>
      </rPr>
      <t xml:space="preserve">2021 Sustainability Report </t>
    </r>
    <r>
      <rPr>
        <sz val="11"/>
        <rFont val="Arial"/>
        <family val="2"/>
      </rPr>
      <t xml:space="preserve">(page 49) and </t>
    </r>
    <r>
      <rPr>
        <i/>
        <sz val="11"/>
        <rFont val="Arial"/>
        <family val="2"/>
      </rPr>
      <t>2021 Sustainability Performance Data Tables</t>
    </r>
    <r>
      <rPr>
        <sz val="11"/>
        <rFont val="Arial"/>
        <family val="2"/>
      </rPr>
      <t>.</t>
    </r>
  </si>
  <si>
    <r>
      <t xml:space="preserve">MRL considers the precautionary principle in our environmental management approach. 
Refer to </t>
    </r>
    <r>
      <rPr>
        <i/>
        <sz val="11"/>
        <rFont val="Arial"/>
        <family val="2"/>
      </rPr>
      <t xml:space="preserve">2021 Sustainability Report </t>
    </r>
    <r>
      <rPr>
        <sz val="11"/>
        <rFont val="Arial"/>
        <family val="2"/>
      </rPr>
      <t>(page 12 and 63).</t>
    </r>
  </si>
  <si>
    <r>
      <t xml:space="preserve">Refer to </t>
    </r>
    <r>
      <rPr>
        <i/>
        <sz val="11"/>
        <rFont val="Arial"/>
        <family val="2"/>
      </rPr>
      <t xml:space="preserve">2021 Sustainability Report </t>
    </r>
    <r>
      <rPr>
        <sz val="11"/>
        <rFont val="Arial"/>
        <family val="2"/>
      </rPr>
      <t>(page 63 - 80).</t>
    </r>
  </si>
  <si>
    <t>page 5</t>
  </si>
  <si>
    <t xml:space="preserve">page 103 - 104, 13 - 23
page 49 </t>
  </si>
  <si>
    <t>Annual Report – Notes to the Financial Statements (Note 3) Financial Statements, Operational Review
Sustainability Report – Our People</t>
  </si>
  <si>
    <t>page 30 - 32</t>
  </si>
  <si>
    <t>page 30 - 32, 4 - 6
page 106 -107</t>
  </si>
  <si>
    <t>page 9 - 14
page 89 - 95</t>
  </si>
  <si>
    <t>page 27</t>
  </si>
  <si>
    <t xml:space="preserve">page 21 - 23 </t>
  </si>
  <si>
    <t xml:space="preserve">page 49 - 50
page 21 - 23 </t>
  </si>
  <si>
    <t xml:space="preserve">page 14-17
page 21 - 23 </t>
  </si>
  <si>
    <t>page 28 - 29</t>
  </si>
  <si>
    <t>Sustainability Report - Our People - Remuneration and Benefits</t>
  </si>
  <si>
    <t>page 52 - 54</t>
  </si>
  <si>
    <t>page 93-135,
inside cover</t>
  </si>
  <si>
    <t>Sustainability Report – Our Sustainability Journey, 
Sustainability Performance Data Tables</t>
  </si>
  <si>
    <t>page 9  - 10 
Contents tab</t>
  </si>
  <si>
    <t>page 10</t>
  </si>
  <si>
    <t xml:space="preserve">Sustainability Report – Health and Safety 
Sustainability Report – Climate Change  – Greenhouse gas emissions
Sustainability Performance Data Tables – Health &amp; Safety, Waste, Land Disturbance, Emissions &amp; Energy
</t>
  </si>
  <si>
    <t xml:space="preserve">
page 4</t>
  </si>
  <si>
    <t>Sustainability Report – Our Business Conduct</t>
  </si>
  <si>
    <t>page 33 - 45 
page 14</t>
  </si>
  <si>
    <t>page 40-44</t>
  </si>
  <si>
    <t xml:space="preserve">page 40-41 </t>
  </si>
  <si>
    <t>page 99 - 110</t>
  </si>
  <si>
    <t>page 99 - 110
page 14</t>
  </si>
  <si>
    <t>page 107 - 109</t>
  </si>
  <si>
    <t>page 109 -110</t>
  </si>
  <si>
    <r>
      <t xml:space="preserve">Our Human Rights Policy outlines MRL's commitment to prohibit any form of forced labour, including child labour, slave labour and human trafficking and prohibit any form of retaliation, discrimination, harassment or intimidation against any person reporting, in good faith, a breach or suspected breach of this Policy.
Refer to </t>
    </r>
    <r>
      <rPr>
        <i/>
        <sz val="11"/>
        <rFont val="Arial"/>
        <family val="2"/>
      </rPr>
      <t xml:space="preserve">2021 Sustainability Report </t>
    </r>
    <r>
      <rPr>
        <sz val="11"/>
        <rFont val="Arial"/>
        <family val="2"/>
      </rPr>
      <t>(page 28).</t>
    </r>
  </si>
  <si>
    <t>Describe the Board’s oversight of climate-related risks and opportunities.</t>
  </si>
  <si>
    <t>MRL is committed to continuously improve our risk identification process in alignment to the TCFD and conduct quarterly reviews of our key climate-related risks and opportunities, see ‘Our climate-related risks and opportunities’.</t>
  </si>
  <si>
    <t>Describe the climate-related risks and opportunities the organisation has identified over the short, medium, and long term.</t>
  </si>
  <si>
    <t>Describe the impact of climate-related risks and opportunities on the organisation’s businesses, strategy, and financial planning.</t>
  </si>
  <si>
    <t>Describe the resilience of the organisation’s strategy, taking into consideration different climate-related scenarios, including a 2°C or lower scenario.</t>
  </si>
  <si>
    <t>Describe the organisation’s processes for identifying and assessing climate-related risks.</t>
  </si>
  <si>
    <t>Describe the organisation’s processes for managing climate-related risks.</t>
  </si>
  <si>
    <t>Describe how processes for identifying, assessing, and managing climate-related risks are integrated into the organisation’s overall risk management.</t>
  </si>
  <si>
    <t>Disclose the metrics used by the organisation to assess climate-related risks and opportunities in line with its strategy and risk management process.</t>
  </si>
  <si>
    <t>Describe the targets used by the organisation to manage climate-related risks and opportunities and performance against targets.</t>
  </si>
  <si>
    <t>MRL continues to enhance our alignment to the TCFD recommendations and disclose our identification processes and assessment of our key climate-related risks and opportunities. Year-on-year our approach will evolve to support embedding climate-related risks and opportunities into our business-as-usual processes. See ‘Our climate-related risks and opportunities’</t>
  </si>
  <si>
    <t>MRL considers consequence, likelihood and severity metrics when assessing the magnitude of a risk. Opportunities and risks are assessed with consideration to safety and security, health and wellbeing, environment, community, reputation, compliance and contracting, financial production and operations and business continuity, which are then rated in line with their contribution to our delivery of our net zero target. The performance of the executive KMP has been assessed on climate-related performance metrics and are incorporated into our remuneration policies. During FY21, climate-related performance metrics were identified as part of our emissions intensity and net zero emissions strategy development.</t>
  </si>
  <si>
    <r>
      <t xml:space="preserve">Historical </t>
    </r>
    <r>
      <rPr>
        <b/>
        <sz val="11"/>
        <color theme="2"/>
        <rFont val="Arial"/>
        <family val="2"/>
      </rPr>
      <t xml:space="preserve">Safety Injury Rates Total Employees and Contractors </t>
    </r>
    <r>
      <rPr>
        <sz val="11"/>
        <color theme="2"/>
        <rFont val="Arial"/>
        <family val="2"/>
      </rPr>
      <t>(per 1,000,000 hours worked)</t>
    </r>
    <r>
      <rPr>
        <b/>
        <sz val="11"/>
        <color rgb="FFFFFFFF"/>
        <rFont val="Arial"/>
        <family val="2"/>
      </rPr>
      <t xml:space="preserve"> </t>
    </r>
    <r>
      <rPr>
        <b/>
        <vertAlign val="superscript"/>
        <sz val="11"/>
        <color rgb="FFFFFFFF"/>
        <rFont val="Arial"/>
        <family val="2"/>
      </rPr>
      <t>1</t>
    </r>
  </si>
  <si>
    <r>
      <rPr>
        <vertAlign val="superscript"/>
        <sz val="8"/>
        <color theme="1"/>
        <rFont val="Arial"/>
        <family val="2"/>
      </rPr>
      <t>1</t>
    </r>
    <r>
      <rPr>
        <sz val="8"/>
        <color theme="1"/>
        <rFont val="Arial"/>
        <family val="2"/>
      </rPr>
      <t xml:space="preserve"> Total Recordable Injury Frequency Rate (TRIFR): The sum of (fatalities + lost-time cases + restricted work cases + medical treatment cases) x 1,000,000 hours worked) divided by actual hours to ensure that incident classification definitions are applied uniformly across our Occupational Safety and Health Administration (OSHA) guidelines for the recording and reporting of occupation</t>
    </r>
    <r>
      <rPr>
        <sz val="8"/>
        <rFont val="Arial"/>
        <family val="2"/>
      </rPr>
      <t>al injuries and illnesses</t>
    </r>
    <r>
      <rPr>
        <sz val="8"/>
        <color rgb="FFFF0000"/>
        <rFont val="Arial"/>
        <family val="2"/>
      </rPr>
      <t xml:space="preserve">. </t>
    </r>
  </si>
  <si>
    <t>Contractors LTIFR (per 1,000,000 hours worked)</t>
  </si>
  <si>
    <t>Fixed-term Part Time</t>
  </si>
  <si>
    <t>Fixed-term Full Time</t>
  </si>
  <si>
    <t>Fixed-term Full time</t>
  </si>
  <si>
    <r>
      <rPr>
        <vertAlign val="superscript"/>
        <sz val="8"/>
        <rFont val="Arial"/>
        <family val="2"/>
      </rPr>
      <t xml:space="preserve">1 </t>
    </r>
    <r>
      <rPr>
        <sz val="8"/>
        <rFont val="Arial"/>
        <family val="2"/>
      </rPr>
      <t>GHG emissions for FY19 have been restated, reducing by 11 per cent, following the legal position relating exclusion of rail operator emissions.</t>
    </r>
  </si>
  <si>
    <r>
      <rPr>
        <vertAlign val="superscript"/>
        <sz val="8"/>
        <color theme="1"/>
        <rFont val="Arial"/>
        <family val="2"/>
      </rPr>
      <t>2</t>
    </r>
    <r>
      <rPr>
        <sz val="8"/>
        <color theme="1"/>
        <rFont val="Arial"/>
        <family val="2"/>
      </rPr>
      <t xml:space="preserve"> GHG emissions for FY20 have been restated, reducing by 16 per cent, following the legal position relating to the exclusion of rail operator emissions</t>
    </r>
  </si>
  <si>
    <t>GRI 302-1 | Energy consumption within the organisation</t>
  </si>
  <si>
    <t>Wodgina is located approximately 80km south of Port Hedland in the Pilbara region of Western Australia</t>
  </si>
  <si>
    <t>Position in relation to protected area (in the area, adjacent to, or containing portions of) or the high biodiversity value area outside protected areas</t>
  </si>
  <si>
    <t>Biodiversity value characterised by the attribute of the protected area or area of high biodiversity value outside the protected area (terrestrial, freshwater, or maritime ecosystem)</t>
  </si>
  <si>
    <t>Biodiversity value characterised by listing of protected status (such as IUCN Protected Area Management Categories, Ramsar Convention, national legislation)</t>
  </si>
  <si>
    <r>
      <rPr>
        <vertAlign val="superscript"/>
        <sz val="8"/>
        <color theme="1"/>
        <rFont val="Arial"/>
        <family val="2"/>
      </rPr>
      <t>1</t>
    </r>
    <r>
      <rPr>
        <sz val="8"/>
        <color theme="1"/>
        <rFont val="Arial"/>
        <family val="2"/>
      </rPr>
      <t xml:space="preserve"> Koolyanobbing, Mt Jackson, Windarling and Deception are connected by a private haul route. While the Carina operations (Carina and J4) form part of the ‘Yilgarn’ hub it is only J4 that connects to the Koolyanobbing haul road. Parker Range is under development. A private haul road linking Parker Range and Koolyanobbing is currently under assessment with EPA/DAWE.
</t>
    </r>
    <r>
      <rPr>
        <vertAlign val="superscript"/>
        <sz val="8"/>
        <color theme="1"/>
        <rFont val="Arial"/>
        <family val="2"/>
      </rPr>
      <t>2</t>
    </r>
    <r>
      <rPr>
        <sz val="8"/>
        <color theme="1"/>
        <rFont val="Arial"/>
        <family val="2"/>
      </rPr>
      <t xml:space="preserve"> Species distributions for IUCN listed species were downloaded from the Integrated Biodiversity Assessment Tool in August 2021. ArcGIS was utilised to identify all species with habitat that occur within MRL operational areas.
</t>
    </r>
    <r>
      <rPr>
        <vertAlign val="superscript"/>
        <sz val="8"/>
        <color theme="1"/>
        <rFont val="Arial"/>
        <family val="2"/>
      </rPr>
      <t xml:space="preserve">3 </t>
    </r>
    <r>
      <rPr>
        <sz val="8"/>
        <color theme="1"/>
        <rFont val="Arial"/>
        <family val="2"/>
      </rPr>
      <t>Number of EPBC listed species with potential habitat in the area of MRL operations were attained through state of Western Australia Department of Biodiversity, Conservation and Attractions (DBCA) habitat searches cross referenced to the EPBC act listing to indicate species of national conservation. Where site specific biodiversity survey and impact assessment information was available, it was utilised to complement the database information.</t>
    </r>
  </si>
  <si>
    <t>Wonmunna is located  approximately 80km northwest of the Newman and approximately 360km south of Port Hedland in the Pilbara region of Western Australia</t>
  </si>
  <si>
    <t>Yilgarn Hub is located approximately 47 km north east of Southern Cross in the Shire of Yilgarn in Western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</si>
</sst>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0.0%"/>
    <numFmt numFmtId="167" formatCode="mmm\-yyyy"/>
    <numFmt numFmtId="168" formatCode="_-* #,##0.0_-;\-* #,##0.0_-;_-* &quot;-&quot;??_-;_-@_-"/>
    <numFmt numFmtId="169" formatCode="&quot;$&quot;#,##0.000"/>
    <numFmt numFmtId="170" formatCode="0.0"/>
  </numFmts>
  <fonts count="52" x14ac:knownFonts="1">
    <font>
      <sz val="11"/>
      <color theme="1"/>
      <name val="Calibri"/>
      <family val="2"/>
      <scheme val="minor"/>
    </font>
    <font>
      <sz val="11"/>
      <color theme="1"/>
      <name val="Calibri"/>
      <family val="2"/>
      <scheme val="minor"/>
    </font>
    <font>
      <b/>
      <sz val="20"/>
      <color theme="5"/>
      <name val="Arial"/>
      <family val="2"/>
    </font>
    <font>
      <sz val="11"/>
      <color theme="5"/>
      <name val="Arial"/>
      <family val="2"/>
    </font>
    <font>
      <sz val="11"/>
      <color theme="1"/>
      <name val="Arial"/>
      <family val="2"/>
    </font>
    <font>
      <sz val="11"/>
      <color theme="2"/>
      <name val="Arial"/>
      <family val="2"/>
    </font>
    <font>
      <b/>
      <sz val="11"/>
      <color theme="2"/>
      <name val="Arial"/>
      <family val="2"/>
    </font>
    <font>
      <sz val="10"/>
      <name val="Arial"/>
      <family val="2"/>
    </font>
    <font>
      <u/>
      <sz val="11"/>
      <color theme="10"/>
      <name val="Calibri"/>
      <family val="2"/>
      <scheme val="minor"/>
    </font>
    <font>
      <b/>
      <sz val="11"/>
      <color theme="0"/>
      <name val="Arial"/>
      <family val="2"/>
    </font>
    <font>
      <b/>
      <sz val="11"/>
      <name val="Arial"/>
      <family val="2"/>
    </font>
    <font>
      <sz val="11"/>
      <name val="Arial"/>
      <family val="2"/>
    </font>
    <font>
      <b/>
      <vertAlign val="superscript"/>
      <sz val="11"/>
      <color theme="2"/>
      <name val="Arial"/>
      <family val="2"/>
    </font>
    <font>
      <vertAlign val="superscript"/>
      <sz val="11"/>
      <color theme="2"/>
      <name val="Arial"/>
      <family val="2"/>
    </font>
    <font>
      <b/>
      <sz val="11"/>
      <color theme="5"/>
      <name val="Arial"/>
      <family val="2"/>
    </font>
    <font>
      <b/>
      <sz val="11"/>
      <color rgb="FFFFFFFF"/>
      <name val="Arial"/>
      <family val="2"/>
    </font>
    <font>
      <b/>
      <vertAlign val="superscript"/>
      <sz val="11"/>
      <color rgb="FFFFFFFF"/>
      <name val="Arial"/>
      <family val="2"/>
    </font>
    <font>
      <b/>
      <sz val="11"/>
      <color rgb="FF000000"/>
      <name val="Arial"/>
      <family val="2"/>
    </font>
    <font>
      <b/>
      <vertAlign val="superscript"/>
      <sz val="11"/>
      <color rgb="FF000000"/>
      <name val="Arial"/>
      <family val="2"/>
    </font>
    <font>
      <sz val="11"/>
      <color rgb="FF000000"/>
      <name val="Arial"/>
      <family val="2"/>
    </font>
    <font>
      <i/>
      <sz val="11"/>
      <color rgb="FF000000"/>
      <name val="Arial"/>
      <family val="2"/>
    </font>
    <font>
      <b/>
      <sz val="11"/>
      <color theme="1"/>
      <name val="Arial"/>
      <family val="2"/>
    </font>
    <font>
      <sz val="8"/>
      <color theme="1"/>
      <name val="Arial"/>
      <family val="2"/>
    </font>
    <font>
      <b/>
      <vertAlign val="superscript"/>
      <sz val="11"/>
      <color theme="1"/>
      <name val="Arial"/>
      <family val="2"/>
    </font>
    <font>
      <vertAlign val="superscript"/>
      <sz val="11"/>
      <color theme="1"/>
      <name val="Arial"/>
      <family val="2"/>
    </font>
    <font>
      <b/>
      <sz val="11"/>
      <color rgb="FFFF0000"/>
      <name val="Arial"/>
      <family val="2"/>
    </font>
    <font>
      <sz val="8"/>
      <name val="Arial"/>
      <family val="2"/>
    </font>
    <font>
      <vertAlign val="superscript"/>
      <sz val="11"/>
      <color rgb="FF000000"/>
      <name val="Arial"/>
      <family val="2"/>
    </font>
    <font>
      <i/>
      <sz val="11"/>
      <name val="Arial"/>
      <family val="2"/>
    </font>
    <font>
      <b/>
      <i/>
      <sz val="11"/>
      <name val="Arial"/>
      <family val="2"/>
    </font>
    <font>
      <vertAlign val="subscript"/>
      <sz val="11"/>
      <color theme="1"/>
      <name val="Arial"/>
      <family val="2"/>
    </font>
    <font>
      <u/>
      <sz val="11"/>
      <name val="Arial"/>
      <family val="2"/>
    </font>
    <font>
      <i/>
      <sz val="11"/>
      <color theme="1"/>
      <name val="Arial"/>
      <family val="2"/>
    </font>
    <font>
      <sz val="11"/>
      <color rgb="FF333333"/>
      <name val="Arial"/>
      <family val="2"/>
    </font>
    <font>
      <sz val="11"/>
      <color rgb="FFFFFFFF"/>
      <name val="Arial"/>
      <family val="2"/>
    </font>
    <font>
      <b/>
      <i/>
      <sz val="11"/>
      <color rgb="FFFFFFFF"/>
      <name val="Arial"/>
      <family val="2"/>
    </font>
    <font>
      <sz val="11"/>
      <color theme="6"/>
      <name val="Arial"/>
      <family val="2"/>
    </font>
    <font>
      <vertAlign val="superscript"/>
      <sz val="8"/>
      <color theme="1"/>
      <name val="Arial"/>
      <family val="2"/>
    </font>
    <font>
      <vertAlign val="subscript"/>
      <sz val="11"/>
      <color rgb="FF000000"/>
      <name val="Arial"/>
      <family val="2"/>
    </font>
    <font>
      <vertAlign val="superscript"/>
      <sz val="8"/>
      <name val="Arial"/>
      <family val="2"/>
    </font>
    <font>
      <vertAlign val="subscript"/>
      <sz val="8"/>
      <color theme="1"/>
      <name val="Arial"/>
      <family val="2"/>
    </font>
    <font>
      <vertAlign val="superscript"/>
      <sz val="9"/>
      <color theme="1"/>
      <name val="Arial"/>
      <family val="2"/>
    </font>
    <font>
      <b/>
      <i/>
      <sz val="11"/>
      <color rgb="FF000000"/>
      <name val="Arial"/>
      <family val="2"/>
    </font>
    <font>
      <b/>
      <vertAlign val="superscript"/>
      <sz val="11"/>
      <name val="Arial"/>
      <family val="2"/>
    </font>
    <font>
      <vertAlign val="subscript"/>
      <sz val="11"/>
      <color theme="5"/>
      <name val="Arial"/>
      <family val="2"/>
    </font>
    <font>
      <sz val="8"/>
      <color rgb="FFFF0000"/>
      <name val="Arial"/>
      <family val="2"/>
    </font>
    <font>
      <sz val="8"/>
      <name val="Calibri"/>
      <family val="2"/>
      <scheme val="minor"/>
    </font>
    <font>
      <sz val="8"/>
      <color rgb="FF000000"/>
      <name val="Arial"/>
      <family val="2"/>
    </font>
    <font>
      <vertAlign val="superscript"/>
      <sz val="8"/>
      <color rgb="FF000000"/>
      <name val="Arial"/>
      <family val="2"/>
    </font>
    <font>
      <b/>
      <sz val="11"/>
      <color theme="4"/>
      <name val="Calibri"/>
      <family val="2"/>
      <scheme val="minor"/>
    </font>
    <font>
      <b/>
      <sz val="9.5"/>
      <color theme="4"/>
      <name val="Calibri"/>
      <family val="2"/>
      <scheme val="minor"/>
    </font>
    <font>
      <sz val="9.5"/>
      <color theme="4"/>
      <name val="Calibri"/>
      <family val="2"/>
      <scheme val="minor"/>
    </font>
  </fonts>
  <fills count="11">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rgb="FFFFFF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patternFill>
    </fill>
  </fills>
  <borders count="16">
    <border>
      <left/>
      <right/>
      <top/>
      <bottom/>
      <diagonal/>
    </border>
    <border>
      <left/>
      <right/>
      <top/>
      <bottom style="thin">
        <color theme="5"/>
      </bottom>
      <diagonal/>
    </border>
    <border>
      <left style="thin">
        <color theme="5"/>
      </left>
      <right/>
      <top/>
      <bottom/>
      <diagonal/>
    </border>
    <border>
      <left/>
      <right/>
      <top/>
      <bottom style="thin">
        <color theme="6"/>
      </bottom>
      <diagonal/>
    </border>
    <border>
      <left/>
      <right style="thin">
        <color theme="5"/>
      </right>
      <top/>
      <bottom/>
      <diagonal/>
    </border>
    <border>
      <left style="thin">
        <color theme="5"/>
      </left>
      <right/>
      <top/>
      <bottom style="thin">
        <color theme="5"/>
      </bottom>
      <diagonal/>
    </border>
    <border>
      <left/>
      <right style="thin">
        <color theme="5"/>
      </right>
      <top/>
      <bottom style="thin">
        <color theme="5"/>
      </bottom>
      <diagonal/>
    </border>
    <border>
      <left/>
      <right style="medium">
        <color theme="2"/>
      </right>
      <top style="medium">
        <color theme="2"/>
      </top>
      <bottom style="medium">
        <color theme="2"/>
      </bottom>
      <diagonal/>
    </border>
    <border>
      <left style="medium">
        <color theme="2"/>
      </left>
      <right style="medium">
        <color theme="2"/>
      </right>
      <top style="medium">
        <color theme="2"/>
      </top>
      <bottom style="medium">
        <color theme="2"/>
      </bottom>
      <diagonal/>
    </border>
    <border>
      <left style="thick">
        <color theme="2"/>
      </left>
      <right style="thick">
        <color theme="2"/>
      </right>
      <top/>
      <bottom/>
      <diagonal/>
    </border>
    <border>
      <left style="thick">
        <color theme="2"/>
      </left>
      <right style="thick">
        <color theme="2"/>
      </right>
      <top/>
      <bottom style="thin">
        <color theme="5"/>
      </bottom>
      <diagonal/>
    </border>
    <border>
      <left/>
      <right/>
      <top style="thin">
        <color theme="5"/>
      </top>
      <bottom/>
      <diagonal/>
    </border>
    <border>
      <left/>
      <right/>
      <top/>
      <bottom style="medium">
        <color theme="2"/>
      </bottom>
      <diagonal/>
    </border>
    <border>
      <left/>
      <right/>
      <top/>
      <bottom style="thick">
        <color theme="5"/>
      </bottom>
      <diagonal/>
    </border>
    <border>
      <left/>
      <right/>
      <top/>
      <bottom style="medium">
        <color theme="4"/>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4" fillId="0" borderId="0"/>
    <xf numFmtId="0" fontId="7" fillId="0" borderId="0"/>
    <xf numFmtId="9" fontId="7" fillId="0" borderId="0" applyFont="0" applyFill="0" applyBorder="0" applyAlignment="0" applyProtection="0"/>
    <xf numFmtId="0" fontId="49" fillId="0" borderId="0">
      <alignment horizontal="left" vertical="top" wrapText="1"/>
    </xf>
    <xf numFmtId="0" fontId="50" fillId="0" borderId="13" applyFill="0" applyProtection="0">
      <alignment horizontal="left"/>
    </xf>
    <xf numFmtId="0" fontId="50" fillId="0" borderId="13">
      <alignment horizontal="right" wrapText="1"/>
    </xf>
    <xf numFmtId="170" fontId="51" fillId="10" borderId="14">
      <alignment horizontal="right"/>
    </xf>
  </cellStyleXfs>
  <cellXfs count="459">
    <xf numFmtId="0" fontId="0" fillId="0" borderId="0" xfId="0"/>
    <xf numFmtId="0" fontId="2" fillId="0" borderId="0" xfId="0" applyFont="1" applyAlignment="1">
      <alignment horizontal="left" vertical="center"/>
    </xf>
    <xf numFmtId="0" fontId="3" fillId="0" borderId="0" xfId="0" applyFont="1"/>
    <xf numFmtId="0" fontId="5" fillId="2" borderId="0" xfId="0" applyFont="1" applyFill="1" applyAlignment="1">
      <alignment horizontal="right"/>
    </xf>
    <xf numFmtId="0" fontId="4" fillId="3" borderId="0" xfId="0" applyFont="1" applyFill="1" applyAlignment="1">
      <alignment horizontal="right"/>
    </xf>
    <xf numFmtId="0" fontId="4" fillId="4"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right" vertical="center" wrapText="1"/>
    </xf>
    <xf numFmtId="0" fontId="6" fillId="6" borderId="0" xfId="0" applyFont="1" applyFill="1" applyBorder="1" applyAlignment="1">
      <alignment horizontal="center" vertical="center" wrapText="1"/>
    </xf>
    <xf numFmtId="0" fontId="6" fillId="6" borderId="0" xfId="0" applyFont="1" applyFill="1" applyAlignment="1">
      <alignment horizontal="left" vertical="center" wrapText="1"/>
    </xf>
    <xf numFmtId="0" fontId="4" fillId="0" borderId="0" xfId="0" applyFont="1"/>
    <xf numFmtId="0" fontId="6" fillId="6" borderId="0" xfId="0" applyFont="1" applyFill="1" applyBorder="1" applyAlignment="1">
      <alignment vertical="center"/>
    </xf>
    <xf numFmtId="0" fontId="6" fillId="2" borderId="0" xfId="0" applyFont="1" applyFill="1" applyAlignment="1">
      <alignment horizontal="center" wrapText="1"/>
    </xf>
    <xf numFmtId="0" fontId="9" fillId="4" borderId="0" xfId="0" applyFont="1" applyFill="1" applyAlignment="1">
      <alignment horizontal="left" vertical="center" wrapText="1"/>
    </xf>
    <xf numFmtId="0" fontId="4" fillId="4" borderId="0" xfId="0" applyFont="1" applyFill="1" applyAlignment="1">
      <alignment horizontal="left" vertical="center" wrapText="1"/>
    </xf>
    <xf numFmtId="0" fontId="9" fillId="3" borderId="0" xfId="0" applyFont="1" applyFill="1" applyAlignment="1">
      <alignment horizontal="left" vertical="center" wrapText="1"/>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4" fillId="3" borderId="0" xfId="0" applyFont="1" applyFill="1"/>
    <xf numFmtId="0" fontId="4" fillId="2" borderId="0" xfId="0" applyFont="1" applyFill="1" applyAlignment="1">
      <alignment horizontal="left" vertical="center"/>
    </xf>
    <xf numFmtId="0" fontId="6" fillId="6" borderId="0" xfId="0" applyFont="1" applyFill="1" applyBorder="1" applyAlignment="1">
      <alignment horizontal="left" vertical="center" wrapText="1"/>
    </xf>
    <xf numFmtId="0" fontId="6" fillId="6" borderId="0" xfId="0" applyFont="1" applyFill="1"/>
    <xf numFmtId="0" fontId="6" fillId="2" borderId="0" xfId="0" applyFont="1" applyFill="1"/>
    <xf numFmtId="0" fontId="5" fillId="2" borderId="0" xfId="0" applyFont="1" applyFill="1"/>
    <xf numFmtId="164" fontId="6" fillId="2" borderId="0" xfId="1" applyNumberFormat="1" applyFont="1" applyFill="1" applyBorder="1" applyAlignment="1"/>
    <xf numFmtId="164" fontId="6" fillId="2" borderId="0" xfId="1" applyNumberFormat="1" applyFont="1" applyFill="1" applyBorder="1" applyAlignment="1">
      <alignment horizontal="center"/>
    </xf>
    <xf numFmtId="0" fontId="14" fillId="0" borderId="0" xfId="0" applyFont="1"/>
    <xf numFmtId="0" fontId="15" fillId="2" borderId="0" xfId="0" applyFont="1" applyFill="1" applyAlignment="1">
      <alignment horizontal="left" vertical="center" wrapText="1"/>
    </xf>
    <xf numFmtId="0" fontId="15" fillId="2" borderId="0" xfId="0" applyFont="1" applyFill="1" applyAlignment="1">
      <alignment vertical="center"/>
    </xf>
    <xf numFmtId="0" fontId="19" fillId="3" borderId="0" xfId="0" applyFont="1" applyFill="1" applyAlignment="1">
      <alignment horizontal="right" vertical="center"/>
    </xf>
    <xf numFmtId="0" fontId="20" fillId="3" borderId="0" xfId="0" applyFont="1" applyFill="1" applyAlignment="1">
      <alignment horizontal="right" vertical="center"/>
    </xf>
    <xf numFmtId="0" fontId="17" fillId="4" borderId="0" xfId="0" applyFont="1" applyFill="1" applyBorder="1" applyAlignment="1">
      <alignment horizontal="left" vertical="center"/>
    </xf>
    <xf numFmtId="0" fontId="19" fillId="4" borderId="0" xfId="0" applyFont="1" applyFill="1" applyBorder="1" applyAlignment="1">
      <alignment horizontal="right" vertical="center"/>
    </xf>
    <xf numFmtId="0" fontId="15" fillId="2" borderId="0" xfId="0" applyFont="1" applyFill="1" applyAlignment="1">
      <alignment horizontal="left" vertical="center"/>
    </xf>
    <xf numFmtId="0" fontId="17" fillId="4" borderId="0" xfId="0" applyFont="1" applyFill="1" applyAlignment="1">
      <alignment horizontal="left" vertical="center"/>
    </xf>
    <xf numFmtId="0" fontId="17" fillId="4"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3" fontId="4" fillId="0" borderId="0" xfId="0" applyNumberFormat="1" applyFont="1" applyAlignment="1">
      <alignment horizontal="right" vertical="center" wrapText="1"/>
    </xf>
    <xf numFmtId="0" fontId="4" fillId="0" borderId="3" xfId="0" applyFont="1" applyBorder="1" applyAlignment="1">
      <alignment horizontal="left" vertical="center" wrapText="1"/>
    </xf>
    <xf numFmtId="3" fontId="4" fillId="0" borderId="3" xfId="0" applyNumberFormat="1" applyFont="1" applyBorder="1" applyAlignment="1">
      <alignment horizontal="right" vertical="center" wrapText="1"/>
    </xf>
    <xf numFmtId="0" fontId="4" fillId="0" borderId="0" xfId="0" applyFont="1" applyAlignment="1">
      <alignment horizontal="left"/>
    </xf>
    <xf numFmtId="0" fontId="19" fillId="7" borderId="0" xfId="0" applyFont="1" applyFill="1" applyAlignment="1">
      <alignment horizontal="left" vertical="center" wrapText="1"/>
    </xf>
    <xf numFmtId="0" fontId="19" fillId="7" borderId="0" xfId="0" applyFont="1" applyFill="1" applyAlignment="1">
      <alignment horizontal="right" vertical="center" wrapText="1"/>
    </xf>
    <xf numFmtId="0" fontId="21" fillId="0" borderId="0" xfId="0" applyFont="1" applyAlignment="1">
      <alignment horizontal="left" vertical="center"/>
    </xf>
    <xf numFmtId="0" fontId="15" fillId="2" borderId="0" xfId="0" applyFont="1" applyFill="1" applyAlignment="1">
      <alignment horizontal="right" vertical="center"/>
    </xf>
    <xf numFmtId="0" fontId="4" fillId="4" borderId="0" xfId="0" applyFont="1" applyFill="1" applyAlignment="1">
      <alignment horizontal="right" vertical="center" wrapText="1"/>
    </xf>
    <xf numFmtId="0" fontId="4" fillId="4" borderId="0" xfId="0" applyFont="1" applyFill="1"/>
    <xf numFmtId="0" fontId="4" fillId="4" borderId="3" xfId="0" applyFont="1" applyFill="1" applyBorder="1" applyAlignment="1">
      <alignment horizontal="left" vertical="center" wrapText="1"/>
    </xf>
    <xf numFmtId="0" fontId="4" fillId="4" borderId="3" xfId="0" applyFont="1" applyFill="1" applyBorder="1" applyAlignment="1">
      <alignment horizontal="right" vertical="center" wrapText="1"/>
    </xf>
    <xf numFmtId="0" fontId="4" fillId="4" borderId="3" xfId="0" applyFont="1" applyFill="1" applyBorder="1"/>
    <xf numFmtId="0" fontId="9" fillId="0" borderId="0" xfId="0" applyFont="1"/>
    <xf numFmtId="0" fontId="14" fillId="0" borderId="0" xfId="0" applyFont="1" applyAlignment="1">
      <alignmen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4" fillId="0" borderId="0" xfId="0" applyFont="1" applyAlignment="1">
      <alignment vertical="center" wrapText="1"/>
    </xf>
    <xf numFmtId="9" fontId="11" fillId="4" borderId="1" xfId="2" applyFont="1" applyFill="1" applyBorder="1" applyAlignment="1">
      <alignment horizontal="right" vertical="center"/>
    </xf>
    <xf numFmtId="0" fontId="17" fillId="4" borderId="1" xfId="0" applyFont="1" applyFill="1" applyBorder="1" applyAlignment="1">
      <alignment horizontal="left" vertical="center"/>
    </xf>
    <xf numFmtId="0" fontId="17" fillId="4" borderId="1" xfId="0" applyFont="1" applyFill="1" applyBorder="1" applyAlignment="1">
      <alignment horizontal="right" vertical="center"/>
    </xf>
    <xf numFmtId="0" fontId="21" fillId="0" borderId="0" xfId="0" applyFont="1" applyAlignment="1">
      <alignment vertical="center"/>
    </xf>
    <xf numFmtId="0" fontId="22" fillId="0" borderId="0" xfId="0" applyFont="1"/>
    <xf numFmtId="0" fontId="6" fillId="2" borderId="2" xfId="0" applyFont="1" applyFill="1" applyBorder="1" applyAlignment="1">
      <alignment horizontal="right" vertical="center" wrapText="1"/>
    </xf>
    <xf numFmtId="0" fontId="15" fillId="2" borderId="0" xfId="0" applyFont="1" applyFill="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0" fontId="4" fillId="0" borderId="0" xfId="0" applyFont="1" applyAlignment="1">
      <alignment wrapText="1"/>
    </xf>
    <xf numFmtId="0" fontId="6" fillId="2" borderId="0" xfId="0" applyFont="1" applyFill="1" applyAlignment="1">
      <alignment horizontal="center" vertical="center" wrapText="1"/>
    </xf>
    <xf numFmtId="0" fontId="21" fillId="0" borderId="0" xfId="0" applyFont="1" applyAlignment="1">
      <alignment vertical="center" wrapText="1"/>
    </xf>
    <xf numFmtId="0" fontId="19" fillId="0" borderId="0" xfId="0" applyFont="1" applyAlignment="1">
      <alignment vertical="center" wrapText="1"/>
    </xf>
    <xf numFmtId="0" fontId="21" fillId="4" borderId="0" xfId="0" applyFont="1" applyFill="1" applyAlignment="1">
      <alignment vertical="center" wrapText="1"/>
    </xf>
    <xf numFmtId="165" fontId="19" fillId="4" borderId="0" xfId="0" applyNumberFormat="1" applyFont="1" applyFill="1" applyAlignment="1">
      <alignment vertical="center"/>
    </xf>
    <xf numFmtId="0" fontId="4" fillId="0" borderId="0" xfId="0" applyFont="1" applyAlignment="1">
      <alignment vertical="center"/>
    </xf>
    <xf numFmtId="165" fontId="19" fillId="0" borderId="0" xfId="0" applyNumberFormat="1" applyFont="1" applyAlignment="1">
      <alignment vertical="center"/>
    </xf>
    <xf numFmtId="0" fontId="4" fillId="4" borderId="0" xfId="0" applyFont="1" applyFill="1" applyAlignment="1">
      <alignment vertical="center"/>
    </xf>
    <xf numFmtId="4" fontId="19" fillId="4" borderId="0" xfId="0" applyNumberFormat="1" applyFont="1" applyFill="1" applyAlignment="1">
      <alignment vertical="center"/>
    </xf>
    <xf numFmtId="4" fontId="19" fillId="4" borderId="0" xfId="0" applyNumberFormat="1" applyFont="1" applyFill="1" applyAlignment="1">
      <alignment vertical="center" wrapText="1"/>
    </xf>
    <xf numFmtId="165" fontId="19" fillId="0" borderId="0" xfId="0" applyNumberFormat="1" applyFont="1" applyAlignment="1">
      <alignment vertical="center" wrapText="1"/>
    </xf>
    <xf numFmtId="0" fontId="4" fillId="0" borderId="1" xfId="0" applyFont="1" applyBorder="1" applyAlignment="1">
      <alignment vertical="center"/>
    </xf>
    <xf numFmtId="0" fontId="19" fillId="0" borderId="1" xfId="0" applyFont="1" applyBorder="1" applyAlignment="1">
      <alignment vertical="center" wrapText="1"/>
    </xf>
    <xf numFmtId="165" fontId="19" fillId="0" borderId="1" xfId="0" applyNumberFormat="1" applyFont="1" applyBorder="1" applyAlignment="1">
      <alignment vertical="center"/>
    </xf>
    <xf numFmtId="4" fontId="19" fillId="0" borderId="1" xfId="0" applyNumberFormat="1" applyFont="1" applyBorder="1" applyAlignment="1">
      <alignment vertical="center"/>
    </xf>
    <xf numFmtId="0" fontId="17" fillId="0" borderId="0" xfId="0" applyFont="1" applyAlignment="1">
      <alignment vertical="center" wrapText="1"/>
    </xf>
    <xf numFmtId="0" fontId="24" fillId="0" borderId="0" xfId="0" applyFont="1"/>
    <xf numFmtId="0" fontId="15" fillId="2" borderId="0" xfId="0" applyFont="1" applyFill="1" applyAlignment="1">
      <alignment horizontal="right" vertical="center" wrapText="1"/>
    </xf>
    <xf numFmtId="0" fontId="4" fillId="0" borderId="0" xfId="0" applyFont="1" applyAlignment="1">
      <alignment horizontal="right"/>
    </xf>
    <xf numFmtId="0" fontId="21" fillId="4" borderId="0" xfId="0" applyFont="1" applyFill="1"/>
    <xf numFmtId="0" fontId="17" fillId="4" borderId="0" xfId="0" applyFont="1" applyFill="1" applyAlignment="1">
      <alignment horizontal="right" vertical="center"/>
    </xf>
    <xf numFmtId="0" fontId="6" fillId="0" borderId="0" xfId="0" applyFont="1"/>
    <xf numFmtId="0" fontId="6" fillId="0" borderId="0" xfId="0" applyFont="1" applyAlignment="1">
      <alignment horizontal="right"/>
    </xf>
    <xf numFmtId="0" fontId="25" fillId="0" borderId="0" xfId="0" applyFont="1" applyAlignment="1">
      <alignment horizontal="right"/>
    </xf>
    <xf numFmtId="0" fontId="21" fillId="4" borderId="0" xfId="0" applyFont="1" applyFill="1" applyAlignment="1">
      <alignment horizontal="right"/>
    </xf>
    <xf numFmtId="0" fontId="21" fillId="0" borderId="1" xfId="0" applyFont="1" applyBorder="1"/>
    <xf numFmtId="0" fontId="21" fillId="3" borderId="1" xfId="0" applyFont="1" applyFill="1" applyBorder="1" applyAlignment="1">
      <alignment horizontal="right"/>
    </xf>
    <xf numFmtId="0" fontId="21" fillId="0" borderId="1" xfId="0" applyFont="1" applyBorder="1" applyAlignment="1">
      <alignment horizontal="right"/>
    </xf>
    <xf numFmtId="0" fontId="17" fillId="2" borderId="0" xfId="0" applyFont="1" applyFill="1" applyAlignment="1">
      <alignment horizontal="center" vertical="center"/>
    </xf>
    <xf numFmtId="0" fontId="19" fillId="4" borderId="0" xfId="0" applyFont="1" applyFill="1" applyAlignment="1">
      <alignment horizontal="right" vertical="center"/>
    </xf>
    <xf numFmtId="0" fontId="19" fillId="7" borderId="0" xfId="0" applyFont="1" applyFill="1" applyAlignment="1">
      <alignment horizontal="left" vertical="center"/>
    </xf>
    <xf numFmtId="0" fontId="19" fillId="4" borderId="0" xfId="0" applyFont="1" applyFill="1" applyAlignment="1">
      <alignment horizontal="left" vertical="center"/>
    </xf>
    <xf numFmtId="164" fontId="19" fillId="7" borderId="0" xfId="1" applyNumberFormat="1" applyFont="1" applyFill="1" applyAlignment="1">
      <alignment horizontal="right" vertical="center"/>
    </xf>
    <xf numFmtId="164" fontId="19" fillId="4" borderId="0" xfId="1" applyNumberFormat="1" applyFont="1" applyFill="1" applyAlignment="1">
      <alignment horizontal="right" vertical="center"/>
    </xf>
    <xf numFmtId="164" fontId="19" fillId="0" borderId="1" xfId="1" applyNumberFormat="1" applyFont="1" applyFill="1" applyBorder="1" applyAlignment="1">
      <alignment horizontal="right" vertical="center"/>
    </xf>
    <xf numFmtId="164" fontId="11" fillId="0" borderId="0" xfId="1" applyNumberFormat="1" applyFont="1" applyFill="1" applyBorder="1"/>
    <xf numFmtId="164" fontId="26" fillId="0" borderId="0" xfId="1" applyNumberFormat="1" applyFont="1" applyFill="1" applyBorder="1"/>
    <xf numFmtId="0" fontId="5" fillId="2" borderId="0" xfId="0" applyFont="1" applyFill="1" applyAlignment="1">
      <alignment horizontal="right" vertical="center" wrapText="1"/>
    </xf>
    <xf numFmtId="0" fontId="17" fillId="0" borderId="1" xfId="0" applyFont="1" applyBorder="1" applyAlignment="1">
      <alignment horizontal="left" vertical="center"/>
    </xf>
    <xf numFmtId="0" fontId="19" fillId="3" borderId="0" xfId="0" applyFont="1" applyFill="1" applyAlignment="1">
      <alignment horizontal="left" vertical="center"/>
    </xf>
    <xf numFmtId="0" fontId="6" fillId="2" borderId="0" xfId="0" applyFont="1" applyFill="1" applyAlignment="1">
      <alignment vertical="center" wrapText="1"/>
    </xf>
    <xf numFmtId="0" fontId="19" fillId="3" borderId="0" xfId="0" applyFont="1" applyFill="1" applyAlignment="1">
      <alignment vertical="center"/>
    </xf>
    <xf numFmtId="0" fontId="19" fillId="4" borderId="0" xfId="0" applyFont="1" applyFill="1" applyAlignment="1">
      <alignment vertical="center"/>
    </xf>
    <xf numFmtId="0" fontId="19" fillId="7" borderId="0" xfId="0" applyFont="1" applyFill="1" applyAlignment="1">
      <alignment vertical="center"/>
    </xf>
    <xf numFmtId="0" fontId="19" fillId="7" borderId="0" xfId="0" applyFont="1" applyFill="1" applyAlignment="1">
      <alignment horizontal="center" vertical="center"/>
    </xf>
    <xf numFmtId="0" fontId="19" fillId="7" borderId="1" xfId="0" applyFont="1" applyFill="1" applyBorder="1" applyAlignment="1">
      <alignment vertical="center"/>
    </xf>
    <xf numFmtId="0" fontId="4" fillId="0" borderId="0" xfId="0" applyFont="1" applyAlignment="1">
      <alignment horizontal="left" indent="2"/>
    </xf>
    <xf numFmtId="0" fontId="6" fillId="2" borderId="0" xfId="0" applyFont="1" applyFill="1" applyAlignment="1">
      <alignment vertical="center"/>
    </xf>
    <xf numFmtId="43" fontId="6" fillId="2" borderId="0" xfId="1" applyFont="1" applyFill="1" applyAlignment="1">
      <alignment horizontal="right" vertical="center" wrapText="1"/>
    </xf>
    <xf numFmtId="0" fontId="17" fillId="3" borderId="0" xfId="0" applyFont="1" applyFill="1" applyAlignment="1">
      <alignment vertical="center" wrapText="1"/>
    </xf>
    <xf numFmtId="3" fontId="19" fillId="3" borderId="0" xfId="0" applyNumberFormat="1" applyFont="1" applyFill="1" applyAlignment="1">
      <alignment vertical="center" wrapText="1"/>
    </xf>
    <xf numFmtId="164" fontId="19" fillId="3" borderId="0" xfId="1" applyNumberFormat="1" applyFont="1" applyFill="1" applyAlignment="1">
      <alignment vertical="center" wrapText="1"/>
    </xf>
    <xf numFmtId="3" fontId="19" fillId="4" borderId="0" xfId="0" applyNumberFormat="1" applyFont="1" applyFill="1" applyAlignment="1">
      <alignment vertical="center" wrapText="1"/>
    </xf>
    <xf numFmtId="164" fontId="19" fillId="4" borderId="0" xfId="1" applyNumberFormat="1" applyFont="1" applyFill="1" applyAlignment="1">
      <alignment vertical="center" wrapText="1"/>
    </xf>
    <xf numFmtId="0" fontId="19" fillId="4" borderId="0" xfId="0" applyFont="1" applyFill="1" applyAlignment="1">
      <alignment horizontal="right" vertical="center" wrapText="1"/>
    </xf>
    <xf numFmtId="164" fontId="19" fillId="4" borderId="0" xfId="1" applyNumberFormat="1" applyFont="1" applyFill="1" applyAlignment="1">
      <alignment horizontal="right" vertical="center" wrapText="1"/>
    </xf>
    <xf numFmtId="0" fontId="17" fillId="4" borderId="0" xfId="0" applyFont="1" applyFill="1" applyAlignment="1">
      <alignment vertical="center" wrapText="1"/>
    </xf>
    <xf numFmtId="0" fontId="17" fillId="3" borderId="1" xfId="0" applyFont="1" applyFill="1" applyBorder="1" applyAlignment="1">
      <alignment vertical="center" wrapText="1"/>
    </xf>
    <xf numFmtId="0" fontId="17" fillId="3" borderId="1" xfId="0" applyFont="1" applyFill="1" applyBorder="1" applyAlignment="1">
      <alignment vertical="center"/>
    </xf>
    <xf numFmtId="0" fontId="17" fillId="3" borderId="1" xfId="0" applyFont="1" applyFill="1" applyBorder="1" applyAlignment="1">
      <alignment horizontal="right" vertical="center" wrapText="1"/>
    </xf>
    <xf numFmtId="164" fontId="17" fillId="3" borderId="1" xfId="1" applyNumberFormat="1" applyFont="1" applyFill="1" applyBorder="1" applyAlignment="1">
      <alignment horizontal="right" vertical="center" wrapText="1"/>
    </xf>
    <xf numFmtId="0" fontId="14" fillId="0" borderId="0" xfId="0" applyFont="1" applyAlignment="1">
      <alignment horizontal="left" wrapText="1"/>
    </xf>
    <xf numFmtId="2" fontId="19" fillId="3" borderId="0" xfId="0" applyNumberFormat="1" applyFont="1" applyFill="1" applyAlignment="1">
      <alignment horizontal="right" vertical="center"/>
    </xf>
    <xf numFmtId="0" fontId="4" fillId="0" borderId="0" xfId="0" applyFont="1" applyBorder="1" applyAlignment="1">
      <alignment horizontal="left" vertical="center" wrapText="1"/>
    </xf>
    <xf numFmtId="3" fontId="4" fillId="0" borderId="0" xfId="0" applyNumberFormat="1" applyFont="1" applyBorder="1" applyAlignment="1">
      <alignment horizontal="right" vertical="center" wrapText="1"/>
    </xf>
    <xf numFmtId="2" fontId="4" fillId="0" borderId="0" xfId="0" applyNumberFormat="1" applyFont="1" applyAlignment="1">
      <alignment horizontal="right" vertical="center" wrapText="1"/>
    </xf>
    <xf numFmtId="1" fontId="4" fillId="0" borderId="0" xfId="0" applyNumberFormat="1" applyFont="1" applyAlignment="1">
      <alignment horizontal="right" vertical="center" wrapText="1"/>
    </xf>
    <xf numFmtId="2" fontId="19" fillId="7" borderId="0" xfId="0" applyNumberFormat="1" applyFont="1" applyFill="1" applyAlignment="1">
      <alignment horizontal="right" vertical="center" wrapText="1"/>
    </xf>
    <xf numFmtId="0" fontId="21" fillId="0" borderId="1" xfId="0" applyFont="1" applyBorder="1" applyAlignment="1">
      <alignment horizontal="left" vertical="center" wrapText="1"/>
    </xf>
    <xf numFmtId="0" fontId="21" fillId="0" borderId="1" xfId="0" applyFont="1" applyBorder="1" applyAlignment="1">
      <alignment horizontal="right" vertical="center" wrapText="1"/>
    </xf>
    <xf numFmtId="164" fontId="19" fillId="7" borderId="0" xfId="1" applyNumberFormat="1" applyFont="1" applyFill="1" applyAlignment="1">
      <alignment horizontal="left" vertical="center"/>
    </xf>
    <xf numFmtId="0" fontId="4" fillId="4" borderId="2" xfId="0" applyFont="1" applyFill="1" applyBorder="1" applyAlignment="1">
      <alignment horizontal="right"/>
    </xf>
    <xf numFmtId="0" fontId="17" fillId="3" borderId="0" xfId="0" applyFont="1" applyFill="1" applyAlignment="1">
      <alignment vertical="center"/>
    </xf>
    <xf numFmtId="0" fontId="17" fillId="3" borderId="1" xfId="0" applyFont="1" applyFill="1" applyBorder="1" applyAlignment="1">
      <alignment horizontal="right" vertical="center"/>
    </xf>
    <xf numFmtId="0" fontId="19" fillId="3" borderId="0" xfId="0" applyFont="1" applyFill="1" applyAlignment="1">
      <alignment vertical="center" wrapText="1"/>
    </xf>
    <xf numFmtId="3" fontId="19" fillId="3" borderId="0" xfId="0" applyNumberFormat="1" applyFont="1" applyFill="1" applyAlignment="1">
      <alignment horizontal="right" vertical="center" wrapText="1"/>
    </xf>
    <xf numFmtId="3" fontId="19" fillId="4" borderId="0" xfId="0" applyNumberFormat="1" applyFont="1" applyFill="1" applyAlignment="1">
      <alignment horizontal="right" vertical="center" wrapText="1"/>
    </xf>
    <xf numFmtId="3" fontId="17" fillId="4" borderId="0" xfId="0" applyNumberFormat="1" applyFont="1" applyFill="1" applyAlignment="1">
      <alignment horizontal="right" vertical="center" wrapText="1"/>
    </xf>
    <xf numFmtId="0" fontId="5" fillId="2" borderId="0" xfId="0" applyFont="1" applyFill="1" applyAlignment="1">
      <alignment horizontal="right" vertical="center"/>
    </xf>
    <xf numFmtId="3" fontId="5" fillId="2" borderId="0" xfId="0" applyNumberFormat="1" applyFont="1" applyFill="1" applyAlignment="1">
      <alignment horizontal="right" vertical="center" wrapText="1"/>
    </xf>
    <xf numFmtId="0" fontId="14" fillId="0" borderId="0" xfId="0" applyFont="1" applyAlignment="1">
      <alignment horizontal="left" vertical="center"/>
    </xf>
    <xf numFmtId="0" fontId="4" fillId="0" borderId="0" xfId="0" applyFont="1" applyAlignment="1">
      <alignment horizontal="left" vertical="center"/>
    </xf>
    <xf numFmtId="164" fontId="19" fillId="3" borderId="0" xfId="1" applyNumberFormat="1" applyFont="1" applyFill="1" applyAlignment="1">
      <alignment horizontal="right" vertical="center"/>
    </xf>
    <xf numFmtId="164" fontId="19" fillId="3" borderId="0" xfId="1" applyNumberFormat="1" applyFont="1" applyFill="1" applyAlignment="1">
      <alignment horizontal="right" vertical="center" wrapText="1"/>
    </xf>
    <xf numFmtId="164" fontId="17" fillId="4" borderId="0" xfId="1" applyNumberFormat="1" applyFont="1" applyFill="1" applyAlignment="1">
      <alignment horizontal="right" vertical="center"/>
    </xf>
    <xf numFmtId="164" fontId="17" fillId="4" borderId="0" xfId="1" applyNumberFormat="1" applyFont="1" applyFill="1" applyAlignment="1">
      <alignment horizontal="right" vertical="center" wrapText="1"/>
    </xf>
    <xf numFmtId="164" fontId="21" fillId="0" borderId="1" xfId="1" applyNumberFormat="1" applyFont="1" applyBorder="1" applyAlignment="1">
      <alignment horizontal="right"/>
    </xf>
    <xf numFmtId="164" fontId="21" fillId="0" borderId="1" xfId="1" applyNumberFormat="1" applyFont="1" applyBorder="1" applyAlignment="1">
      <alignment horizontal="right" indent="3"/>
    </xf>
    <xf numFmtId="0" fontId="6" fillId="2" borderId="0" xfId="0" applyFont="1" applyFill="1" applyAlignment="1">
      <alignment horizontal="left" vertical="center" wrapText="1"/>
    </xf>
    <xf numFmtId="15" fontId="15" fillId="2" borderId="0" xfId="0" applyNumberFormat="1" applyFont="1" applyFill="1" applyAlignment="1">
      <alignment horizontal="center" vertical="center"/>
    </xf>
    <xf numFmtId="0" fontId="17" fillId="4" borderId="0" xfId="0" applyFont="1" applyFill="1" applyAlignment="1">
      <alignment vertical="center" wrapText="1"/>
    </xf>
    <xf numFmtId="0" fontId="19" fillId="4" borderId="0" xfId="0" applyFont="1" applyFill="1" applyAlignment="1">
      <alignment vertical="center" wrapText="1"/>
    </xf>
    <xf numFmtId="0" fontId="4" fillId="0" borderId="0" xfId="0" applyFont="1" applyBorder="1"/>
    <xf numFmtId="49" fontId="9" fillId="0" borderId="0" xfId="1" applyNumberFormat="1" applyFont="1" applyFill="1" applyBorder="1" applyAlignment="1">
      <alignment vertical="top"/>
    </xf>
    <xf numFmtId="49" fontId="10" fillId="0" borderId="0" xfId="1" applyNumberFormat="1" applyFont="1" applyFill="1" applyBorder="1" applyAlignment="1">
      <alignment vertical="top"/>
    </xf>
    <xf numFmtId="49" fontId="11" fillId="0" borderId="0" xfId="1" applyNumberFormat="1" applyFont="1" applyFill="1" applyBorder="1" applyAlignment="1">
      <alignment vertical="top" wrapText="1"/>
    </xf>
    <xf numFmtId="49" fontId="11" fillId="0" borderId="2" xfId="1" applyNumberFormat="1" applyFont="1" applyFill="1" applyBorder="1" applyAlignment="1">
      <alignment vertical="top" wrapText="1"/>
    </xf>
    <xf numFmtId="49" fontId="9" fillId="4" borderId="0" xfId="1" applyNumberFormat="1" applyFont="1" applyFill="1" applyBorder="1" applyAlignment="1">
      <alignment vertical="top"/>
    </xf>
    <xf numFmtId="49" fontId="10" fillId="4" borderId="0" xfId="1" applyNumberFormat="1" applyFont="1" applyFill="1" applyBorder="1" applyAlignment="1">
      <alignment vertical="top"/>
    </xf>
    <xf numFmtId="49" fontId="11" fillId="4" borderId="0" xfId="1" applyNumberFormat="1" applyFont="1" applyFill="1" applyBorder="1" applyAlignment="1">
      <alignment vertical="top" wrapText="1"/>
    </xf>
    <xf numFmtId="49" fontId="11" fillId="4" borderId="2" xfId="1" applyNumberFormat="1" applyFont="1" applyFill="1" applyBorder="1" applyAlignment="1">
      <alignment vertical="top" wrapText="1"/>
    </xf>
    <xf numFmtId="49" fontId="11" fillId="4" borderId="0" xfId="1" applyNumberFormat="1" applyFont="1" applyFill="1" applyBorder="1" applyAlignment="1">
      <alignment horizontal="right" vertical="top" wrapText="1"/>
    </xf>
    <xf numFmtId="49" fontId="6" fillId="2" borderId="0" xfId="0" applyNumberFormat="1" applyFont="1" applyFill="1" applyAlignment="1">
      <alignment vertical="top" wrapText="1"/>
    </xf>
    <xf numFmtId="49" fontId="6" fillId="2" borderId="2" xfId="0" applyNumberFormat="1" applyFont="1" applyFill="1" applyBorder="1" applyAlignment="1">
      <alignment vertical="top" wrapText="1"/>
    </xf>
    <xf numFmtId="49" fontId="6" fillId="2" borderId="0" xfId="0" applyNumberFormat="1" applyFont="1" applyFill="1" applyAlignment="1">
      <alignment horizontal="right" vertical="top" wrapText="1"/>
    </xf>
    <xf numFmtId="49" fontId="6" fillId="2" borderId="0" xfId="1" applyNumberFormat="1" applyFont="1" applyFill="1" applyBorder="1" applyAlignment="1">
      <alignment vertical="top"/>
    </xf>
    <xf numFmtId="49" fontId="5" fillId="2" borderId="0" xfId="1" applyNumberFormat="1" applyFont="1" applyFill="1" applyBorder="1" applyAlignment="1">
      <alignment vertical="top" wrapText="1"/>
    </xf>
    <xf numFmtId="49" fontId="5" fillId="2" borderId="2" xfId="1" applyNumberFormat="1" applyFont="1" applyFill="1" applyBorder="1" applyAlignment="1">
      <alignment vertical="top" wrapText="1"/>
    </xf>
    <xf numFmtId="49" fontId="5" fillId="2" borderId="0" xfId="1" applyNumberFormat="1" applyFont="1" applyFill="1" applyBorder="1" applyAlignment="1">
      <alignment horizontal="right" vertical="top" wrapText="1"/>
    </xf>
    <xf numFmtId="49" fontId="9" fillId="3" borderId="0" xfId="1" applyNumberFormat="1" applyFont="1" applyFill="1" applyBorder="1" applyAlignment="1">
      <alignment vertical="top"/>
    </xf>
    <xf numFmtId="49" fontId="10" fillId="3" borderId="0" xfId="1" applyNumberFormat="1" applyFont="1" applyFill="1" applyBorder="1" applyAlignment="1">
      <alignment vertical="top"/>
    </xf>
    <xf numFmtId="49" fontId="11" fillId="3" borderId="0" xfId="1" applyNumberFormat="1" applyFont="1" applyFill="1" applyBorder="1" applyAlignment="1">
      <alignment vertical="top" wrapText="1"/>
    </xf>
    <xf numFmtId="49" fontId="11" fillId="3" borderId="2" xfId="1" applyNumberFormat="1" applyFont="1" applyFill="1" applyBorder="1" applyAlignment="1">
      <alignment vertical="top" wrapText="1"/>
    </xf>
    <xf numFmtId="49" fontId="31" fillId="4" borderId="0" xfId="1" applyNumberFormat="1" applyFont="1" applyFill="1" applyBorder="1" applyAlignment="1">
      <alignment horizontal="right" vertical="top" wrapText="1"/>
    </xf>
    <xf numFmtId="49" fontId="11" fillId="0" borderId="0" xfId="1" applyNumberFormat="1" applyFont="1" applyFill="1" applyBorder="1" applyAlignment="1">
      <alignment horizontal="right" vertical="top" wrapText="1"/>
    </xf>
    <xf numFmtId="49" fontId="11" fillId="3" borderId="0" xfId="1" applyNumberFormat="1" applyFont="1" applyFill="1" applyBorder="1" applyAlignment="1">
      <alignment horizontal="right" vertical="top" wrapText="1"/>
    </xf>
    <xf numFmtId="0" fontId="4" fillId="3" borderId="0" xfId="0" applyFont="1" applyFill="1" applyBorder="1"/>
    <xf numFmtId="0" fontId="19" fillId="2" borderId="0" xfId="0" applyFont="1" applyFill="1" applyAlignment="1">
      <alignment vertical="center"/>
    </xf>
    <xf numFmtId="0" fontId="19" fillId="3" borderId="0" xfId="0" applyFont="1" applyFill="1" applyAlignment="1">
      <alignment horizontal="right" vertical="center" wrapText="1"/>
    </xf>
    <xf numFmtId="3" fontId="19" fillId="4" borderId="0" xfId="0" applyNumberFormat="1" applyFont="1" applyFill="1" applyAlignment="1">
      <alignment horizontal="right" vertical="center"/>
    </xf>
    <xf numFmtId="3" fontId="20" fillId="4" borderId="0" xfId="0" applyNumberFormat="1" applyFont="1" applyFill="1" applyAlignment="1">
      <alignment horizontal="right" vertical="center"/>
    </xf>
    <xf numFmtId="0" fontId="4" fillId="0" borderId="0" xfId="0" applyFont="1" applyBorder="1" applyAlignment="1">
      <alignment wrapText="1"/>
    </xf>
    <xf numFmtId="3" fontId="4" fillId="0" borderId="0" xfId="0" applyNumberFormat="1" applyFont="1"/>
    <xf numFmtId="0" fontId="4" fillId="0" borderId="0" xfId="4" applyFont="1"/>
    <xf numFmtId="0" fontId="4" fillId="0" borderId="1" xfId="0" applyFont="1" applyBorder="1"/>
    <xf numFmtId="0" fontId="5" fillId="2" borderId="0" xfId="0" applyFont="1" applyFill="1" applyAlignment="1">
      <alignment horizontal="left" indent="2"/>
    </xf>
    <xf numFmtId="0" fontId="4" fillId="0" borderId="0" xfId="0" applyFont="1" applyAlignment="1">
      <alignment horizontal="left" vertical="center" wrapText="1"/>
    </xf>
    <xf numFmtId="0" fontId="15" fillId="2" borderId="0" xfId="0" applyFont="1" applyFill="1" applyAlignment="1">
      <alignment vertical="center" wrapText="1"/>
    </xf>
    <xf numFmtId="0" fontId="19" fillId="0" borderId="0" xfId="0" applyFont="1" applyAlignment="1">
      <alignment horizontal="center" vertical="center" wrapText="1"/>
    </xf>
    <xf numFmtId="0" fontId="4" fillId="0" borderId="0" xfId="0" applyFont="1" applyAlignment="1">
      <alignment horizontal="center" vertical="center" wrapText="1"/>
    </xf>
    <xf numFmtId="0" fontId="19" fillId="4" borderId="0" xfId="0" applyFont="1" applyFill="1" applyAlignment="1">
      <alignment horizontal="center" vertical="center" wrapText="1"/>
    </xf>
    <xf numFmtId="0" fontId="4" fillId="4" borderId="0" xfId="0" applyFont="1" applyFill="1" applyAlignment="1">
      <alignment horizontal="center" vertical="center" wrapText="1"/>
    </xf>
    <xf numFmtId="0" fontId="19" fillId="3" borderId="0" xfId="0" applyFont="1" applyFill="1" applyAlignment="1">
      <alignment horizontal="center" vertical="center" wrapText="1"/>
    </xf>
    <xf numFmtId="0" fontId="4" fillId="3" borderId="0" xfId="0" applyFont="1" applyFill="1" applyAlignment="1">
      <alignment horizontal="center" vertical="center" wrapText="1"/>
    </xf>
    <xf numFmtId="0" fontId="6" fillId="2" borderId="0" xfId="0" applyFont="1" applyFill="1" applyAlignment="1">
      <alignment vertical="center" wrapText="1"/>
    </xf>
    <xf numFmtId="0" fontId="21" fillId="0" borderId="0" xfId="0" applyFont="1" applyAlignment="1">
      <alignment horizontal="left" vertical="center" wrapText="1"/>
    </xf>
    <xf numFmtId="0" fontId="21" fillId="4" borderId="0" xfId="0" applyFont="1" applyFill="1" applyAlignment="1">
      <alignment horizontal="left" vertical="center" wrapText="1"/>
    </xf>
    <xf numFmtId="0" fontId="6"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9" xfId="0" applyFont="1" applyBorder="1" applyAlignment="1">
      <alignment horizontal="right" vertical="center" wrapText="1"/>
    </xf>
    <xf numFmtId="0" fontId="4" fillId="4" borderId="0" xfId="0" applyFont="1" applyFill="1" applyAlignment="1">
      <alignment horizontal="left" vertical="top" wrapText="1"/>
    </xf>
    <xf numFmtId="0" fontId="4" fillId="4" borderId="9" xfId="0" applyFont="1" applyFill="1" applyBorder="1" applyAlignment="1">
      <alignment horizontal="right" vertical="center" wrapText="1"/>
    </xf>
    <xf numFmtId="0" fontId="4" fillId="8" borderId="9" xfId="0" applyFont="1" applyFill="1" applyBorder="1" applyAlignment="1">
      <alignment horizontal="right" vertical="center" wrapText="1"/>
    </xf>
    <xf numFmtId="0" fontId="11" fillId="0" borderId="0" xfId="0" applyFont="1"/>
    <xf numFmtId="0" fontId="4" fillId="0" borderId="9" xfId="0" applyFont="1" applyBorder="1" applyAlignment="1">
      <alignment horizontal="right" vertical="center"/>
    </xf>
    <xf numFmtId="0" fontId="21" fillId="0" borderId="9" xfId="0" applyFont="1" applyBorder="1" applyAlignment="1">
      <alignment horizontal="right" vertical="center" wrapText="1"/>
    </xf>
    <xf numFmtId="167" fontId="4" fillId="4" borderId="9" xfId="0" applyNumberFormat="1" applyFont="1" applyFill="1" applyBorder="1" applyAlignment="1">
      <alignment horizontal="right" vertical="center" wrapText="1"/>
    </xf>
    <xf numFmtId="167" fontId="4" fillId="8" borderId="9" xfId="0" applyNumberFormat="1" applyFont="1" applyFill="1" applyBorder="1" applyAlignment="1">
      <alignment horizontal="right" vertical="center" wrapText="1"/>
    </xf>
    <xf numFmtId="167" fontId="4" fillId="8" borderId="9" xfId="0" quotePrefix="1" applyNumberFormat="1" applyFont="1" applyFill="1" applyBorder="1" applyAlignment="1">
      <alignment horizontal="right" vertical="center" wrapText="1"/>
    </xf>
    <xf numFmtId="0" fontId="11" fillId="4" borderId="9" xfId="0" applyFont="1" applyFill="1" applyBorder="1" applyAlignment="1">
      <alignment horizontal="right" vertical="center" wrapText="1"/>
    </xf>
    <xf numFmtId="0" fontId="11" fillId="0" borderId="9" xfId="0" applyFont="1" applyBorder="1" applyAlignment="1">
      <alignment horizontal="right" vertical="center" wrapText="1"/>
    </xf>
    <xf numFmtId="3" fontId="11" fillId="4" borderId="9" xfId="0" applyNumberFormat="1" applyFont="1" applyFill="1" applyBorder="1" applyAlignment="1">
      <alignment horizontal="right" vertical="center" wrapText="1"/>
    </xf>
    <xf numFmtId="3" fontId="11" fillId="8" borderId="9" xfId="0" applyNumberFormat="1" applyFont="1" applyFill="1" applyBorder="1" applyAlignment="1">
      <alignment horizontal="right" vertical="center" wrapText="1"/>
    </xf>
    <xf numFmtId="0" fontId="11" fillId="8" borderId="9" xfId="0" applyFont="1" applyFill="1" applyBorder="1" applyAlignment="1">
      <alignment horizontal="right" vertical="center" wrapText="1"/>
    </xf>
    <xf numFmtId="3" fontId="11" fillId="0" borderId="9" xfId="0" applyNumberFormat="1" applyFont="1" applyBorder="1" applyAlignment="1">
      <alignment horizontal="right" vertical="center" wrapText="1"/>
    </xf>
    <xf numFmtId="17" fontId="4" fillId="4" borderId="9" xfId="0" applyNumberFormat="1" applyFont="1" applyFill="1" applyBorder="1" applyAlignment="1">
      <alignment horizontal="right" vertical="center" wrapText="1"/>
    </xf>
    <xf numFmtId="17" fontId="4" fillId="8" borderId="9" xfId="0" applyNumberFormat="1" applyFont="1" applyFill="1" applyBorder="1" applyAlignment="1">
      <alignment horizontal="right" vertical="center" wrapText="1"/>
    </xf>
    <xf numFmtId="0" fontId="4" fillId="0" borderId="1" xfId="0" applyFont="1" applyBorder="1" applyAlignment="1">
      <alignment horizontal="left" vertical="top" wrapText="1"/>
    </xf>
    <xf numFmtId="0" fontId="4" fillId="0" borderId="10" xfId="0" applyFont="1" applyBorder="1" applyAlignment="1">
      <alignment horizontal="right" vertical="center" wrapText="1"/>
    </xf>
    <xf numFmtId="0" fontId="15" fillId="2" borderId="0" xfId="0" applyFont="1" applyFill="1" applyBorder="1" applyAlignment="1">
      <alignment vertical="center"/>
    </xf>
    <xf numFmtId="0" fontId="15" fillId="2" borderId="0" xfId="0" applyFont="1" applyFill="1" applyBorder="1" applyAlignment="1">
      <alignment horizontal="right" vertical="center"/>
    </xf>
    <xf numFmtId="0" fontId="15" fillId="2" borderId="0" xfId="0" applyFont="1" applyFill="1" applyBorder="1" applyAlignment="1">
      <alignment horizontal="right" vertical="center" wrapText="1"/>
    </xf>
    <xf numFmtId="0" fontId="17" fillId="7" borderId="0" xfId="0" applyFont="1" applyFill="1" applyBorder="1" applyAlignment="1">
      <alignment vertical="center"/>
    </xf>
    <xf numFmtId="0" fontId="19" fillId="7" borderId="0" xfId="0" applyFont="1" applyFill="1" applyBorder="1" applyAlignment="1">
      <alignment vertical="center"/>
    </xf>
    <xf numFmtId="15" fontId="15" fillId="2" borderId="0" xfId="0" applyNumberFormat="1" applyFont="1" applyFill="1" applyAlignment="1">
      <alignment vertical="center"/>
    </xf>
    <xf numFmtId="15" fontId="15" fillId="2" borderId="0" xfId="0" applyNumberFormat="1" applyFont="1" applyFill="1" applyAlignment="1">
      <alignment horizontal="right" vertical="center"/>
    </xf>
    <xf numFmtId="0" fontId="4" fillId="4" borderId="1" xfId="0" applyFont="1" applyFill="1" applyBorder="1" applyAlignment="1">
      <alignment horizontal="left" vertical="center" wrapText="1"/>
    </xf>
    <xf numFmtId="9" fontId="4" fillId="0" borderId="0" xfId="0" applyNumberFormat="1" applyFont="1"/>
    <xf numFmtId="0" fontId="4" fillId="0" borderId="0" xfId="0" applyFont="1" applyAlignment="1">
      <alignment horizontal="center"/>
    </xf>
    <xf numFmtId="15" fontId="15" fillId="2" borderId="2" xfId="0" applyNumberFormat="1" applyFont="1" applyFill="1" applyBorder="1" applyAlignment="1">
      <alignment horizontal="center" vertical="center"/>
    </xf>
    <xf numFmtId="15" fontId="15" fillId="2" borderId="4" xfId="0" applyNumberFormat="1" applyFont="1" applyFill="1" applyBorder="1" applyAlignment="1">
      <alignment horizontal="center" vertical="center"/>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4" fillId="0" borderId="2" xfId="0" applyFont="1" applyBorder="1" applyAlignment="1">
      <alignment horizontal="right"/>
    </xf>
    <xf numFmtId="0" fontId="21" fillId="0" borderId="4" xfId="0" applyFont="1" applyBorder="1" applyAlignment="1">
      <alignment horizontal="right"/>
    </xf>
    <xf numFmtId="0" fontId="21" fillId="0" borderId="0" xfId="0" applyFont="1" applyAlignment="1">
      <alignment horizontal="right"/>
    </xf>
    <xf numFmtId="0" fontId="4" fillId="4" borderId="2" xfId="0" applyFont="1" applyFill="1" applyBorder="1" applyAlignment="1">
      <alignment horizontal="right" vertical="center" wrapText="1"/>
    </xf>
    <xf numFmtId="0" fontId="21" fillId="4" borderId="4" xfId="0" applyFont="1" applyFill="1" applyBorder="1" applyAlignment="1">
      <alignment horizontal="right" vertical="center" wrapText="1"/>
    </xf>
    <xf numFmtId="0" fontId="21" fillId="4" borderId="0" xfId="0" applyFont="1" applyFill="1" applyAlignment="1">
      <alignment horizontal="right" vertical="center" wrapText="1"/>
    </xf>
    <xf numFmtId="0" fontId="19" fillId="0" borderId="1" xfId="0" applyFont="1" applyBorder="1" applyAlignment="1">
      <alignment horizontal="left" vertical="center" wrapText="1"/>
    </xf>
    <xf numFmtId="0" fontId="19" fillId="0" borderId="5" xfId="0" applyFont="1" applyBorder="1" applyAlignment="1">
      <alignment horizontal="right" vertical="center" wrapText="1"/>
    </xf>
    <xf numFmtId="0" fontId="19" fillId="0" borderId="1" xfId="0" applyFont="1" applyBorder="1" applyAlignment="1">
      <alignment horizontal="right" vertical="center" wrapText="1"/>
    </xf>
    <xf numFmtId="0" fontId="17" fillId="0" borderId="1" xfId="0" applyFont="1" applyBorder="1" applyAlignment="1">
      <alignment horizontal="right" vertical="center" wrapText="1"/>
    </xf>
    <xf numFmtId="15" fontId="6" fillId="2" borderId="0" xfId="0" applyNumberFormat="1" applyFont="1" applyFill="1" applyAlignment="1">
      <alignment vertical="center"/>
    </xf>
    <xf numFmtId="15" fontId="6" fillId="2" borderId="2" xfId="0" applyNumberFormat="1" applyFont="1" applyFill="1" applyBorder="1" applyAlignment="1">
      <alignment horizontal="center" vertical="center"/>
    </xf>
    <xf numFmtId="15" fontId="6" fillId="2" borderId="0" xfId="0" applyNumberFormat="1" applyFont="1" applyFill="1" applyAlignment="1">
      <alignment horizontal="center" vertical="center"/>
    </xf>
    <xf numFmtId="15" fontId="6" fillId="2" borderId="4" xfId="0" applyNumberFormat="1" applyFont="1" applyFill="1" applyBorder="1" applyAlignment="1">
      <alignment horizontal="center" vertical="center"/>
    </xf>
    <xf numFmtId="0" fontId="21" fillId="4" borderId="4" xfId="0" applyFont="1" applyFill="1" applyBorder="1" applyAlignment="1">
      <alignment horizontal="right"/>
    </xf>
    <xf numFmtId="0" fontId="17" fillId="0" borderId="6" xfId="0" applyFont="1" applyBorder="1" applyAlignment="1">
      <alignment horizontal="right" vertical="center" wrapText="1"/>
    </xf>
    <xf numFmtId="0" fontId="6" fillId="2" borderId="4" xfId="0" applyFont="1" applyFill="1" applyBorder="1" applyAlignment="1">
      <alignment horizontal="right" vertical="center" wrapText="1"/>
    </xf>
    <xf numFmtId="0" fontId="4" fillId="4" borderId="0" xfId="0" applyFont="1" applyFill="1" applyBorder="1" applyAlignment="1">
      <alignment horizontal="left" vertical="center" wrapText="1"/>
    </xf>
    <xf numFmtId="0" fontId="4" fillId="4" borderId="0" xfId="0" applyFont="1" applyFill="1" applyBorder="1" applyAlignment="1">
      <alignment horizontal="right"/>
    </xf>
    <xf numFmtId="0" fontId="21" fillId="4" borderId="0" xfId="0" applyFont="1" applyFill="1" applyBorder="1" applyAlignment="1">
      <alignment horizontal="right"/>
    </xf>
    <xf numFmtId="9" fontId="19" fillId="0" borderId="1" xfId="2" applyFont="1" applyBorder="1" applyAlignment="1">
      <alignment horizontal="right" vertical="center" wrapText="1"/>
    </xf>
    <xf numFmtId="0" fontId="11" fillId="0" borderId="0" xfId="0" applyFont="1" applyAlignment="1">
      <alignment horizontal="right"/>
    </xf>
    <xf numFmtId="0" fontId="11" fillId="0" borderId="0" xfId="5" applyFont="1" applyAlignment="1">
      <alignment horizontal="right" vertical="top"/>
    </xf>
    <xf numFmtId="0" fontId="10" fillId="0" borderId="0" xfId="0" applyFont="1" applyAlignment="1">
      <alignment horizontal="right"/>
    </xf>
    <xf numFmtId="0" fontId="4" fillId="4" borderId="1" xfId="0" applyFont="1" applyFill="1" applyBorder="1" applyAlignment="1">
      <alignment horizontal="left"/>
    </xf>
    <xf numFmtId="9" fontId="19" fillId="4" borderId="1" xfId="2" applyFont="1" applyFill="1" applyBorder="1" applyAlignment="1">
      <alignment horizontal="right" vertical="center" wrapText="1"/>
    </xf>
    <xf numFmtId="0" fontId="9" fillId="4" borderId="1" xfId="0" applyFont="1" applyFill="1" applyBorder="1" applyAlignment="1">
      <alignment horizontal="right"/>
    </xf>
    <xf numFmtId="0" fontId="10" fillId="0" borderId="0" xfId="5" applyFont="1" applyAlignment="1">
      <alignment horizontal="right" vertical="top"/>
    </xf>
    <xf numFmtId="15" fontId="15" fillId="2" borderId="0" xfId="0" applyNumberFormat="1" applyFont="1" applyFill="1" applyAlignment="1">
      <alignment vertical="center" wrapText="1"/>
    </xf>
    <xf numFmtId="0" fontId="11" fillId="0" borderId="0" xfId="5" applyFont="1" applyAlignment="1">
      <alignment horizontal="center" vertical="top"/>
    </xf>
    <xf numFmtId="166" fontId="19" fillId="4" borderId="1" xfId="2" applyNumberFormat="1" applyFont="1" applyFill="1" applyBorder="1" applyAlignment="1">
      <alignment horizontal="right" vertical="center" wrapText="1"/>
    </xf>
    <xf numFmtId="0" fontId="4" fillId="0" borderId="0" xfId="0" applyFont="1" applyAlignment="1">
      <alignment vertical="top"/>
    </xf>
    <xf numFmtId="0" fontId="19" fillId="4" borderId="1" xfId="0" applyFont="1" applyFill="1" applyBorder="1" applyAlignment="1">
      <alignment horizontal="left" vertical="center" wrapText="1"/>
    </xf>
    <xf numFmtId="0" fontId="4" fillId="0" borderId="0" xfId="0" applyFont="1" applyBorder="1" applyAlignment="1">
      <alignment horizontal="center"/>
    </xf>
    <xf numFmtId="0" fontId="4" fillId="0" borderId="1" xfId="0" applyFont="1" applyBorder="1" applyAlignment="1">
      <alignment horizontal="center"/>
    </xf>
    <xf numFmtId="0" fontId="11" fillId="0" borderId="0" xfId="0" applyFont="1" applyBorder="1"/>
    <xf numFmtId="0" fontId="11" fillId="0" borderId="0" xfId="3" applyFont="1" applyBorder="1" applyAlignment="1">
      <alignment vertical="center" wrapText="1"/>
    </xf>
    <xf numFmtId="0" fontId="11" fillId="4" borderId="0" xfId="3" applyFont="1" applyFill="1" applyBorder="1" applyAlignment="1">
      <alignment vertical="center" wrapText="1"/>
    </xf>
    <xf numFmtId="0" fontId="6" fillId="2" borderId="0" xfId="0" applyFont="1" applyFill="1" applyAlignment="1">
      <alignmen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10" fillId="2" borderId="0" xfId="0" applyFont="1" applyFill="1" applyAlignment="1">
      <alignment vertical="center"/>
    </xf>
    <xf numFmtId="0" fontId="11" fillId="2" borderId="0" xfId="0" applyFont="1" applyFill="1" applyAlignment="1">
      <alignment wrapText="1"/>
    </xf>
    <xf numFmtId="0" fontId="11" fillId="4" borderId="0" xfId="0" applyFont="1" applyFill="1" applyAlignment="1">
      <alignment wrapText="1"/>
    </xf>
    <xf numFmtId="0" fontId="5" fillId="2" borderId="0" xfId="0" applyFont="1" applyFill="1" applyAlignment="1">
      <alignment vertical="center" wrapText="1"/>
    </xf>
    <xf numFmtId="0" fontId="11" fillId="4" borderId="0" xfId="0" applyFont="1" applyFill="1" applyAlignment="1">
      <alignment vertical="center" wrapText="1"/>
    </xf>
    <xf numFmtId="168" fontId="19" fillId="4" borderId="0" xfId="1" applyNumberFormat="1" applyFont="1" applyFill="1" applyAlignment="1">
      <alignment horizontal="right" vertical="center"/>
    </xf>
    <xf numFmtId="164" fontId="20" fillId="4" borderId="0" xfId="1" applyNumberFormat="1" applyFont="1" applyFill="1" applyAlignment="1">
      <alignment horizontal="right" vertical="center"/>
    </xf>
    <xf numFmtId="164" fontId="15" fillId="2" borderId="0" xfId="1" applyNumberFormat="1" applyFont="1" applyFill="1" applyBorder="1" applyAlignment="1">
      <alignment horizontal="right" vertical="center"/>
    </xf>
    <xf numFmtId="164" fontId="35" fillId="2" borderId="0" xfId="1" applyNumberFormat="1" applyFont="1" applyFill="1" applyBorder="1" applyAlignment="1">
      <alignment horizontal="right" vertical="center"/>
    </xf>
    <xf numFmtId="164" fontId="17" fillId="7" borderId="0" xfId="1" applyNumberFormat="1" applyFont="1" applyFill="1" applyBorder="1" applyAlignment="1">
      <alignment horizontal="right" vertical="center"/>
    </xf>
    <xf numFmtId="164" fontId="19" fillId="7" borderId="0" xfId="1" applyNumberFormat="1" applyFont="1" applyFill="1" applyBorder="1" applyAlignment="1">
      <alignment horizontal="right" vertical="center"/>
    </xf>
    <xf numFmtId="164" fontId="20" fillId="7" borderId="0" xfId="1" applyNumberFormat="1" applyFont="1" applyFill="1" applyAlignment="1">
      <alignment horizontal="right" vertical="center"/>
    </xf>
    <xf numFmtId="0" fontId="26" fillId="0" borderId="0" xfId="0" applyFont="1"/>
    <xf numFmtId="168" fontId="19" fillId="3" borderId="0" xfId="1" applyNumberFormat="1" applyFont="1" applyFill="1" applyAlignment="1">
      <alignment horizontal="right" vertical="center"/>
    </xf>
    <xf numFmtId="0" fontId="19" fillId="4" borderId="1" xfId="0" applyFont="1" applyFill="1" applyBorder="1" applyAlignment="1">
      <alignment horizontal="left" vertical="center"/>
    </xf>
    <xf numFmtId="0" fontId="19" fillId="4" borderId="1" xfId="0" applyFont="1" applyFill="1" applyBorder="1" applyAlignment="1">
      <alignment horizontal="right" vertical="center"/>
    </xf>
    <xf numFmtId="168" fontId="19" fillId="4" borderId="1" xfId="1" applyNumberFormat="1" applyFont="1" applyFill="1" applyBorder="1" applyAlignment="1">
      <alignment horizontal="right" vertical="center"/>
    </xf>
    <xf numFmtId="164" fontId="19" fillId="4" borderId="1" xfId="1" applyNumberFormat="1" applyFont="1" applyFill="1" applyBorder="1" applyAlignment="1">
      <alignment horizontal="left" vertical="center"/>
    </xf>
    <xf numFmtId="168" fontId="20" fillId="4" borderId="1" xfId="1" applyNumberFormat="1" applyFont="1" applyFill="1" applyBorder="1" applyAlignment="1">
      <alignment horizontal="right" vertical="center"/>
    </xf>
    <xf numFmtId="166" fontId="4" fillId="3" borderId="0" xfId="2" applyNumberFormat="1" applyFont="1" applyFill="1" applyBorder="1" applyAlignment="1">
      <alignment horizontal="right"/>
    </xf>
    <xf numFmtId="166" fontId="4" fillId="4" borderId="0" xfId="2" applyNumberFormat="1" applyFont="1" applyFill="1" applyBorder="1" applyAlignment="1">
      <alignment horizontal="right"/>
    </xf>
    <xf numFmtId="166" fontId="21" fillId="3" borderId="0" xfId="2" applyNumberFormat="1" applyFont="1" applyFill="1" applyBorder="1" applyAlignment="1">
      <alignment horizontal="right"/>
    </xf>
    <xf numFmtId="166" fontId="21" fillId="4" borderId="0" xfId="2" applyNumberFormat="1" applyFont="1" applyFill="1" applyBorder="1" applyAlignment="1">
      <alignment horizontal="right"/>
    </xf>
    <xf numFmtId="166" fontId="21" fillId="3" borderId="1" xfId="2" applyNumberFormat="1" applyFont="1" applyFill="1" applyBorder="1" applyAlignment="1">
      <alignment horizontal="right"/>
    </xf>
    <xf numFmtId="164" fontId="4" fillId="3" borderId="0" xfId="1" applyNumberFormat="1" applyFont="1" applyFill="1" applyBorder="1" applyAlignment="1">
      <alignment horizontal="right"/>
    </xf>
    <xf numFmtId="164" fontId="4" fillId="4" borderId="0" xfId="1" applyNumberFormat="1" applyFont="1" applyFill="1" applyBorder="1" applyAlignment="1">
      <alignment horizontal="right"/>
    </xf>
    <xf numFmtId="164" fontId="21" fillId="3" borderId="0" xfId="1" applyNumberFormat="1" applyFont="1" applyFill="1" applyBorder="1" applyAlignment="1">
      <alignment horizontal="right"/>
    </xf>
    <xf numFmtId="164" fontId="21" fillId="4" borderId="0" xfId="1" applyNumberFormat="1" applyFont="1" applyFill="1" applyBorder="1" applyAlignment="1">
      <alignment horizontal="right"/>
    </xf>
    <xf numFmtId="164" fontId="21" fillId="3" borderId="1" xfId="1" applyNumberFormat="1" applyFont="1" applyFill="1" applyBorder="1" applyAlignment="1">
      <alignment horizontal="right"/>
    </xf>
    <xf numFmtId="164" fontId="19" fillId="7" borderId="1" xfId="1" applyNumberFormat="1" applyFont="1" applyFill="1" applyBorder="1" applyAlignment="1">
      <alignment horizontal="right" vertical="center"/>
    </xf>
    <xf numFmtId="169" fontId="6" fillId="2" borderId="0" xfId="0" applyNumberFormat="1" applyFont="1" applyFill="1" applyAlignment="1">
      <alignment horizontal="right" vertical="center" wrapText="1"/>
    </xf>
    <xf numFmtId="3" fontId="32" fillId="0" borderId="0" xfId="0" applyNumberFormat="1" applyFont="1" applyAlignment="1">
      <alignment horizontal="right" vertical="center" wrapText="1"/>
    </xf>
    <xf numFmtId="3" fontId="32" fillId="0" borderId="3" xfId="0" applyNumberFormat="1" applyFont="1" applyBorder="1" applyAlignment="1">
      <alignment horizontal="right" vertical="center" wrapText="1"/>
    </xf>
    <xf numFmtId="2" fontId="32" fillId="0" borderId="0" xfId="0" applyNumberFormat="1" applyFont="1" applyAlignment="1">
      <alignment horizontal="right" vertical="center" wrapText="1"/>
    </xf>
    <xf numFmtId="2" fontId="20" fillId="7" borderId="0" xfId="0" applyNumberFormat="1" applyFont="1" applyFill="1" applyAlignment="1">
      <alignment horizontal="right" vertical="center" wrapText="1"/>
    </xf>
    <xf numFmtId="0" fontId="22" fillId="0" borderId="0" xfId="0" applyFont="1" applyBorder="1"/>
    <xf numFmtId="0" fontId="11" fillId="3" borderId="0" xfId="3" applyFont="1" applyFill="1" applyBorder="1" applyAlignment="1">
      <alignment vertical="center" wrapText="1"/>
    </xf>
    <xf numFmtId="0" fontId="11" fillId="4" borderId="0" xfId="0" applyFont="1" applyFill="1" applyAlignment="1">
      <alignment horizontal="left" wrapText="1"/>
    </xf>
    <xf numFmtId="166" fontId="4" fillId="0" borderId="0" xfId="2" applyNumberFormat="1" applyFont="1" applyAlignment="1">
      <alignment horizontal="right"/>
    </xf>
    <xf numFmtId="166" fontId="4" fillId="4" borderId="1" xfId="2" applyNumberFormat="1" applyFont="1" applyFill="1" applyBorder="1" applyAlignment="1">
      <alignment horizontal="right"/>
    </xf>
    <xf numFmtId="166" fontId="4" fillId="4" borderId="1" xfId="2" applyNumberFormat="1" applyFont="1" applyFill="1" applyBorder="1" applyAlignment="1">
      <alignment horizontal="right" vertical="center" wrapText="1"/>
    </xf>
    <xf numFmtId="0" fontId="11" fillId="3" borderId="0" xfId="0" applyFont="1" applyFill="1"/>
    <xf numFmtId="0" fontId="11" fillId="0" borderId="0" xfId="0" applyFont="1" applyAlignment="1">
      <alignment vertical="top" wrapText="1"/>
    </xf>
    <xf numFmtId="0" fontId="11" fillId="4" borderId="0" xfId="0" applyFont="1" applyFill="1" applyAlignment="1">
      <alignment vertical="top" wrapText="1"/>
    </xf>
    <xf numFmtId="164" fontId="4" fillId="0" borderId="0" xfId="0" applyNumberFormat="1" applyFont="1"/>
    <xf numFmtId="0" fontId="22" fillId="3" borderId="0" xfId="0" applyFont="1" applyFill="1"/>
    <xf numFmtId="0" fontId="42" fillId="3" borderId="1" xfId="0" applyFont="1" applyFill="1" applyBorder="1" applyAlignment="1">
      <alignment horizontal="right" vertical="center"/>
    </xf>
    <xf numFmtId="0" fontId="21" fillId="4" borderId="11" xfId="0" applyFont="1" applyFill="1" applyBorder="1" applyAlignment="1">
      <alignment horizontal="left" vertical="center" wrapText="1"/>
    </xf>
    <xf numFmtId="0" fontId="21" fillId="0" borderId="0" xfId="0" applyFont="1" applyBorder="1" applyAlignment="1">
      <alignment horizontal="left" vertical="center" wrapText="1"/>
    </xf>
    <xf numFmtId="0" fontId="21" fillId="4" borderId="0" xfId="0" applyFont="1" applyFill="1" applyBorder="1" applyAlignment="1">
      <alignment horizontal="left" vertical="center" wrapText="1"/>
    </xf>
    <xf numFmtId="166" fontId="19" fillId="7" borderId="0" xfId="2" applyNumberFormat="1" applyFont="1" applyFill="1" applyAlignment="1">
      <alignment horizontal="right" vertical="center"/>
    </xf>
    <xf numFmtId="166" fontId="19" fillId="4" borderId="0" xfId="2" applyNumberFormat="1" applyFont="1" applyFill="1" applyAlignment="1">
      <alignment horizontal="right" vertical="center"/>
    </xf>
    <xf numFmtId="166" fontId="17" fillId="4" borderId="0" xfId="2" applyNumberFormat="1" applyFont="1" applyFill="1" applyAlignment="1">
      <alignment horizontal="right" vertical="center"/>
    </xf>
    <xf numFmtId="166" fontId="35" fillId="2" borderId="0" xfId="2" applyNumberFormat="1" applyFont="1" applyFill="1" applyBorder="1" applyAlignment="1">
      <alignment horizontal="right" vertical="center"/>
    </xf>
    <xf numFmtId="166" fontId="17" fillId="7" borderId="0" xfId="2" applyNumberFormat="1" applyFont="1" applyFill="1" applyBorder="1" applyAlignment="1">
      <alignment horizontal="right" vertical="center"/>
    </xf>
    <xf numFmtId="166" fontId="19" fillId="7" borderId="0" xfId="2" applyNumberFormat="1" applyFont="1" applyFill="1" applyBorder="1" applyAlignment="1">
      <alignment horizontal="right" vertical="center"/>
    </xf>
    <xf numFmtId="166" fontId="15" fillId="2" borderId="0" xfId="2" applyNumberFormat="1" applyFont="1" applyFill="1" applyBorder="1" applyAlignment="1">
      <alignment horizontal="right" vertical="center"/>
    </xf>
    <xf numFmtId="0" fontId="3" fillId="0" borderId="0" xfId="0" applyFont="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right" vertical="center" wrapText="1"/>
    </xf>
    <xf numFmtId="0" fontId="17" fillId="0" borderId="0" xfId="0" applyFont="1" applyBorder="1" applyAlignment="1">
      <alignment horizontal="right" vertical="center" wrapText="1"/>
    </xf>
    <xf numFmtId="0" fontId="10" fillId="0" borderId="12" xfId="0" applyFont="1" applyBorder="1" applyAlignment="1">
      <alignment horizontal="left" vertical="top" wrapText="1"/>
    </xf>
    <xf numFmtId="0" fontId="10" fillId="4" borderId="12" xfId="0" applyFont="1" applyFill="1" applyBorder="1" applyAlignment="1">
      <alignment horizontal="left" vertical="top" wrapText="1"/>
    </xf>
    <xf numFmtId="0" fontId="10" fillId="0" borderId="1" xfId="0" applyFont="1" applyBorder="1" applyAlignment="1">
      <alignment horizontal="left" vertical="top" wrapText="1"/>
    </xf>
    <xf numFmtId="0" fontId="0" fillId="0" borderId="0" xfId="0" applyBorder="1"/>
    <xf numFmtId="0" fontId="4" fillId="0" borderId="0" xfId="0" applyFont="1" applyBorder="1" applyAlignment="1">
      <alignment horizontal="left"/>
    </xf>
    <xf numFmtId="0" fontId="14" fillId="0" borderId="0" xfId="0" applyFont="1" applyAlignment="1">
      <alignment horizontal="left" vertical="center"/>
    </xf>
    <xf numFmtId="0" fontId="22" fillId="0" borderId="0" xfId="0" applyFont="1" applyAlignment="1">
      <alignment horizontal="left" vertical="top" wrapText="1"/>
    </xf>
    <xf numFmtId="0" fontId="22" fillId="0" borderId="0" xfId="0" applyFont="1" applyBorder="1" applyAlignment="1">
      <alignment horizontal="left" vertical="top" wrapText="1"/>
    </xf>
    <xf numFmtId="0" fontId="11" fillId="0" borderId="0" xfId="0" applyFont="1" applyAlignment="1">
      <alignment horizontal="left" wrapText="1"/>
    </xf>
    <xf numFmtId="0" fontId="19" fillId="4" borderId="0" xfId="0" applyFont="1" applyFill="1" applyAlignment="1">
      <alignment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7" fillId="0" borderId="1" xfId="0" applyFont="1" applyBorder="1" applyAlignment="1">
      <alignment horizontal="left" vertical="center" wrapText="1"/>
    </xf>
    <xf numFmtId="0" fontId="22" fillId="0" borderId="0" xfId="0" applyFont="1" applyAlignment="1">
      <alignment horizontal="left"/>
    </xf>
    <xf numFmtId="0" fontId="11" fillId="4" borderId="0" xfId="0" applyFont="1" applyFill="1" applyAlignment="1">
      <alignment horizontal="left" vertical="center"/>
    </xf>
    <xf numFmtId="3" fontId="4" fillId="4" borderId="0" xfId="0" applyNumberFormat="1" applyFont="1" applyFill="1" applyAlignment="1">
      <alignment horizontal="right" vertical="center" wrapText="1"/>
    </xf>
    <xf numFmtId="0" fontId="4" fillId="0" borderId="0" xfId="0" applyFont="1" applyAlignment="1">
      <alignment horizontal="right" vertical="top"/>
    </xf>
    <xf numFmtId="0" fontId="19" fillId="4" borderId="1" xfId="0" applyFont="1" applyFill="1" applyBorder="1" applyAlignment="1">
      <alignment horizontal="right" vertical="center" wrapText="1"/>
    </xf>
    <xf numFmtId="0" fontId="4" fillId="0" borderId="0" xfId="0" applyFont="1" applyAlignment="1">
      <alignment horizontal="left" vertical="top"/>
    </xf>
    <xf numFmtId="0" fontId="4" fillId="4" borderId="0" xfId="0" applyFont="1" applyFill="1" applyAlignment="1">
      <alignment horizontal="left"/>
    </xf>
    <xf numFmtId="0" fontId="4" fillId="4" borderId="0" xfId="0" applyFont="1" applyFill="1" applyAlignment="1"/>
    <xf numFmtId="0" fontId="4" fillId="0" borderId="0" xfId="0" applyFont="1" applyAlignment="1"/>
    <xf numFmtId="0" fontId="19" fillId="4" borderId="1" xfId="0" applyFont="1" applyFill="1" applyBorder="1" applyAlignment="1">
      <alignment vertical="center"/>
    </xf>
    <xf numFmtId="0" fontId="17" fillId="3" borderId="0" xfId="0" applyFont="1" applyFill="1" applyAlignment="1">
      <alignment horizontal="right" vertical="center"/>
    </xf>
    <xf numFmtId="9" fontId="19" fillId="3" borderId="0" xfId="0" applyNumberFormat="1" applyFont="1" applyFill="1" applyAlignment="1">
      <alignment horizontal="right" vertical="center"/>
    </xf>
    <xf numFmtId="0" fontId="11" fillId="3" borderId="0" xfId="0" applyFont="1" applyFill="1" applyAlignment="1">
      <alignment horizontal="right"/>
    </xf>
    <xf numFmtId="0" fontId="11" fillId="4" borderId="0" xfId="0" applyFont="1" applyFill="1" applyAlignment="1">
      <alignment horizontal="right"/>
    </xf>
    <xf numFmtId="0" fontId="19" fillId="4" borderId="0" xfId="0" applyFont="1" applyFill="1" applyAlignment="1">
      <alignment horizontal="right" vertical="center" indent="1"/>
    </xf>
    <xf numFmtId="9" fontId="19" fillId="4" borderId="0" xfId="0" applyNumberFormat="1" applyFont="1" applyFill="1" applyAlignment="1">
      <alignment horizontal="right" vertical="center"/>
    </xf>
    <xf numFmtId="0" fontId="19" fillId="3" borderId="0" xfId="0" applyFont="1" applyFill="1" applyAlignment="1">
      <alignment horizontal="right" vertical="center" indent="1"/>
    </xf>
    <xf numFmtId="9" fontId="17" fillId="3" borderId="0" xfId="0" applyNumberFormat="1" applyFont="1" applyFill="1" applyAlignment="1">
      <alignment horizontal="right" vertical="center"/>
    </xf>
    <xf numFmtId="0" fontId="10" fillId="3" borderId="0" xfId="0" applyFont="1" applyFill="1" applyAlignment="1">
      <alignment horizontal="right"/>
    </xf>
    <xf numFmtId="0" fontId="10" fillId="4" borderId="0" xfId="0" applyFont="1" applyFill="1" applyAlignment="1">
      <alignment horizontal="right"/>
    </xf>
    <xf numFmtId="9" fontId="17" fillId="3" borderId="1" xfId="0" applyNumberFormat="1" applyFont="1" applyFill="1" applyBorder="1" applyAlignment="1">
      <alignment horizontal="right" vertical="center"/>
    </xf>
    <xf numFmtId="0" fontId="29" fillId="3" borderId="1" xfId="0" applyFont="1" applyFill="1" applyBorder="1" applyAlignment="1">
      <alignment horizontal="right"/>
    </xf>
    <xf numFmtId="0" fontId="17" fillId="3" borderId="0" xfId="0" applyFont="1" applyFill="1" applyAlignment="1">
      <alignment horizontal="left" vertical="center"/>
    </xf>
    <xf numFmtId="0" fontId="17" fillId="3" borderId="1" xfId="0" applyFont="1" applyFill="1" applyBorder="1" applyAlignment="1">
      <alignment horizontal="left" vertical="center"/>
    </xf>
    <xf numFmtId="9" fontId="19" fillId="0" borderId="1" xfId="2" applyFont="1" applyBorder="1" applyAlignment="1">
      <alignment horizontal="left" vertical="center" wrapText="1"/>
    </xf>
    <xf numFmtId="1" fontId="19" fillId="0" borderId="1" xfId="2" applyNumberFormat="1" applyFont="1" applyBorder="1" applyAlignment="1">
      <alignment horizontal="right" vertical="center" wrapText="1"/>
    </xf>
    <xf numFmtId="0" fontId="21" fillId="5" borderId="0" xfId="0" applyFont="1" applyFill="1" applyAlignment="1">
      <alignment horizontal="center"/>
    </xf>
    <xf numFmtId="0" fontId="21" fillId="5" borderId="0" xfId="0" applyFont="1" applyFill="1"/>
    <xf numFmtId="0" fontId="4" fillId="0" borderId="15" xfId="0" applyFont="1" applyBorder="1" applyAlignment="1">
      <alignment horizontal="center"/>
    </xf>
    <xf numFmtId="0" fontId="4" fillId="0" borderId="15" xfId="0" applyFont="1" applyBorder="1"/>
    <xf numFmtId="164" fontId="4" fillId="3" borderId="0" xfId="1" applyNumberFormat="1" applyFont="1" applyFill="1" applyBorder="1" applyAlignment="1">
      <alignment horizontal="center"/>
    </xf>
    <xf numFmtId="0" fontId="19" fillId="7" borderId="1" xfId="0" applyFont="1" applyFill="1" applyBorder="1" applyAlignment="1">
      <alignment horizontal="right" vertical="center"/>
    </xf>
    <xf numFmtId="0" fontId="37" fillId="0" borderId="0" xfId="0" applyFont="1"/>
    <xf numFmtId="164" fontId="21" fillId="5" borderId="0" xfId="1" applyNumberFormat="1" applyFont="1" applyFill="1" applyBorder="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right"/>
    </xf>
    <xf numFmtId="0" fontId="6" fillId="6" borderId="0" xfId="0" applyFont="1" applyFill="1" applyAlignment="1">
      <alignment horizontal="right"/>
    </xf>
    <xf numFmtId="164" fontId="6" fillId="2" borderId="0" xfId="1" applyNumberFormat="1" applyFont="1" applyFill="1" applyBorder="1" applyAlignment="1">
      <alignment horizontal="right"/>
    </xf>
    <xf numFmtId="0" fontId="4" fillId="0" borderId="0" xfId="0" applyFont="1" applyAlignment="1">
      <alignment horizontal="right" vertical="center"/>
    </xf>
    <xf numFmtId="0" fontId="4" fillId="4" borderId="11" xfId="0" applyFont="1" applyFill="1" applyBorder="1" applyAlignment="1">
      <alignment horizontal="right" vertical="center" wrapText="1"/>
    </xf>
    <xf numFmtId="0" fontId="4" fillId="0" borderId="0" xfId="0" applyFont="1" applyBorder="1" applyAlignment="1">
      <alignment horizontal="right" vertical="center"/>
    </xf>
    <xf numFmtId="0" fontId="4" fillId="4" borderId="0" xfId="0" applyFont="1" applyFill="1" applyBorder="1" applyAlignment="1">
      <alignment horizontal="right" vertical="center" wrapText="1"/>
    </xf>
    <xf numFmtId="0" fontId="6" fillId="2" borderId="0" xfId="0" applyFont="1" applyFill="1" applyAlignment="1">
      <alignment horizontal="right" vertical="center" wrapText="1"/>
    </xf>
    <xf numFmtId="0" fontId="17" fillId="4" borderId="0" xfId="0" applyFont="1" applyFill="1" applyAlignment="1">
      <alignment vertical="center" wrapText="1"/>
    </xf>
    <xf numFmtId="0" fontId="15" fillId="2" borderId="0" xfId="0" applyFont="1" applyFill="1" applyAlignment="1">
      <alignment horizontal="center" vertical="center" wrapText="1"/>
    </xf>
    <xf numFmtId="0" fontId="15" fillId="2" borderId="0" xfId="0" applyFont="1" applyFill="1" applyAlignment="1">
      <alignment horizontal="right" vertical="center" wrapText="1"/>
    </xf>
    <xf numFmtId="0" fontId="10" fillId="9" borderId="0" xfId="0" applyFont="1" applyFill="1" applyBorder="1" applyAlignment="1">
      <alignment horizontal="center" vertical="center" wrapText="1"/>
    </xf>
    <xf numFmtId="0" fontId="15" fillId="2" borderId="0" xfId="0" applyFont="1" applyFill="1" applyAlignment="1">
      <alignment horizontal="center" vertical="center"/>
    </xf>
    <xf numFmtId="3" fontId="17" fillId="3" borderId="1" xfId="0" applyNumberFormat="1" applyFont="1" applyFill="1" applyBorder="1" applyAlignment="1">
      <alignment horizontal="right" vertical="center" wrapText="1"/>
    </xf>
    <xf numFmtId="0" fontId="11" fillId="3" borderId="0" xfId="0" applyFont="1" applyFill="1" applyBorder="1" applyAlignment="1">
      <alignment horizontal="right"/>
    </xf>
    <xf numFmtId="0" fontId="11" fillId="4" borderId="0" xfId="0" applyFont="1" applyFill="1" applyBorder="1" applyAlignment="1">
      <alignment horizontal="right"/>
    </xf>
    <xf numFmtId="0" fontId="10" fillId="3" borderId="0" xfId="0" applyFont="1" applyFill="1" applyBorder="1" applyAlignment="1">
      <alignment horizontal="right"/>
    </xf>
    <xf numFmtId="0" fontId="10" fillId="4" borderId="0" xfId="0" applyFont="1" applyFill="1" applyBorder="1" applyAlignment="1">
      <alignment horizontal="right"/>
    </xf>
    <xf numFmtId="164" fontId="6" fillId="2" borderId="0" xfId="1" applyNumberFormat="1" applyFont="1" applyFill="1" applyBorder="1" applyAlignment="1">
      <alignment horizontal="left"/>
    </xf>
    <xf numFmtId="0" fontId="21" fillId="3" borderId="0" xfId="0" applyFont="1" applyFill="1" applyBorder="1" applyAlignment="1">
      <alignment horizontal="right"/>
    </xf>
    <xf numFmtId="0" fontId="4" fillId="3" borderId="0" xfId="0" applyFont="1" applyFill="1" applyBorder="1" applyAlignment="1">
      <alignment horizontal="right"/>
    </xf>
    <xf numFmtId="0" fontId="10" fillId="3" borderId="0" xfId="0" applyNumberFormat="1" applyFont="1" applyFill="1" applyAlignment="1">
      <alignment vertical="center" wrapText="1"/>
    </xf>
    <xf numFmtId="0" fontId="11" fillId="3" borderId="0" xfId="1" applyNumberFormat="1" applyFont="1" applyFill="1" applyBorder="1" applyAlignment="1">
      <alignment vertical="center" wrapText="1"/>
    </xf>
    <xf numFmtId="0" fontId="11" fillId="3" borderId="0" xfId="1" applyNumberFormat="1" applyFont="1" applyFill="1" applyBorder="1" applyAlignment="1">
      <alignment vertical="center"/>
    </xf>
    <xf numFmtId="0" fontId="4" fillId="3" borderId="0" xfId="0" applyNumberFormat="1" applyFont="1" applyFill="1" applyAlignment="1">
      <alignment vertical="center"/>
    </xf>
    <xf numFmtId="0" fontId="10" fillId="4" borderId="0" xfId="0" applyNumberFormat="1" applyFont="1" applyFill="1" applyAlignment="1">
      <alignment vertical="center" wrapText="1"/>
    </xf>
    <xf numFmtId="0" fontId="11" fillId="4" borderId="0" xfId="1" applyNumberFormat="1" applyFont="1" applyFill="1" applyBorder="1" applyAlignment="1">
      <alignment vertical="center" wrapText="1"/>
    </xf>
    <xf numFmtId="0" fontId="11" fillId="4" borderId="0" xfId="1" applyNumberFormat="1" applyFont="1" applyFill="1" applyBorder="1" applyAlignment="1">
      <alignment vertical="center"/>
    </xf>
    <xf numFmtId="0" fontId="4" fillId="4" borderId="0" xfId="0" applyNumberFormat="1" applyFont="1" applyFill="1" applyAlignment="1">
      <alignment vertical="center"/>
    </xf>
    <xf numFmtId="0" fontId="6" fillId="2" borderId="0" xfId="0" applyNumberFormat="1" applyFont="1" applyFill="1" applyAlignment="1">
      <alignment vertical="center" wrapText="1"/>
    </xf>
    <xf numFmtId="0" fontId="6" fillId="2" borderId="0" xfId="0" applyNumberFormat="1" applyFont="1" applyFill="1" applyAlignment="1">
      <alignment vertical="center"/>
    </xf>
    <xf numFmtId="0" fontId="6" fillId="2" borderId="0" xfId="0" applyFont="1" applyFill="1" applyAlignment="1">
      <alignment horizontal="right" vertical="center" wrapText="1"/>
    </xf>
    <xf numFmtId="49" fontId="8" fillId="0" borderId="0" xfId="3" applyNumberFormat="1" applyFill="1" applyBorder="1" applyAlignment="1">
      <alignment horizontal="right" vertical="top" wrapText="1"/>
    </xf>
    <xf numFmtId="49" fontId="8" fillId="4" borderId="0" xfId="3" applyNumberFormat="1" applyFill="1" applyBorder="1" applyAlignment="1">
      <alignment horizontal="right" vertical="top" wrapText="1"/>
    </xf>
    <xf numFmtId="49" fontId="8" fillId="3" borderId="0" xfId="3" applyNumberFormat="1" applyFill="1" applyBorder="1" applyAlignment="1">
      <alignment horizontal="right" vertical="top" wrapText="1"/>
    </xf>
    <xf numFmtId="0" fontId="6" fillId="2" borderId="0" xfId="0" applyNumberFormat="1" applyFont="1" applyFill="1" applyAlignment="1">
      <alignment vertical="center" wrapText="1"/>
    </xf>
    <xf numFmtId="0" fontId="6" fillId="2" borderId="0" xfId="0" applyFont="1" applyFill="1" applyAlignment="1">
      <alignment horizontal="left" vertical="center" wrapText="1"/>
    </xf>
    <xf numFmtId="49" fontId="6" fillId="2" borderId="0" xfId="0" applyNumberFormat="1" applyFont="1" applyFill="1" applyAlignment="1">
      <alignment vertical="top" wrapText="1"/>
    </xf>
    <xf numFmtId="49" fontId="6" fillId="2" borderId="0" xfId="1" applyNumberFormat="1" applyFont="1" applyFill="1" applyBorder="1" applyAlignment="1">
      <alignment horizontal="left" vertical="top" wrapText="1"/>
    </xf>
    <xf numFmtId="0" fontId="11" fillId="3" borderId="0" xfId="0" applyFont="1" applyFill="1" applyAlignment="1">
      <alignment horizontal="left" vertical="top" wrapText="1"/>
    </xf>
    <xf numFmtId="0" fontId="11" fillId="4" borderId="0" xfId="0" applyFont="1" applyFill="1" applyAlignment="1">
      <alignment horizontal="left" vertical="top" wrapText="1"/>
    </xf>
    <xf numFmtId="0" fontId="4" fillId="0" borderId="0" xfId="0" applyFont="1" applyAlignment="1">
      <alignment horizontal="left" wrapText="1"/>
    </xf>
    <xf numFmtId="0" fontId="6" fillId="2" borderId="0" xfId="0" applyFont="1" applyFill="1" applyBorder="1" applyAlignment="1">
      <alignment horizontal="left" wrapText="1"/>
    </xf>
    <xf numFmtId="0" fontId="6" fillId="2" borderId="0" xfId="0" applyFont="1" applyFill="1" applyAlignment="1">
      <alignment horizontal="left" wrapText="1"/>
    </xf>
    <xf numFmtId="0" fontId="6" fillId="6" borderId="0" xfId="0" applyFont="1" applyFill="1" applyBorder="1" applyAlignment="1">
      <alignment horizontal="left" vertical="center" wrapText="1"/>
    </xf>
    <xf numFmtId="0" fontId="22" fillId="0" borderId="0" xfId="0" applyFont="1" applyBorder="1" applyAlignment="1">
      <alignment horizontal="left" vertical="top" wrapText="1"/>
    </xf>
    <xf numFmtId="0" fontId="14" fillId="0" borderId="0" xfId="0" applyFont="1" applyAlignment="1">
      <alignment horizontal="left" vertical="center"/>
    </xf>
    <xf numFmtId="15" fontId="15" fillId="2" borderId="0" xfId="0" applyNumberFormat="1" applyFont="1" applyFill="1" applyAlignment="1">
      <alignment horizontal="center" vertical="center"/>
    </xf>
    <xf numFmtId="0" fontId="47" fillId="0" borderId="11" xfId="0" applyFont="1" applyBorder="1" applyAlignment="1">
      <alignment horizontal="left" vertical="center"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6" fillId="2" borderId="0" xfId="0" applyFont="1" applyFill="1" applyAlignment="1">
      <alignment horizontal="right" vertical="center" wrapText="1"/>
    </xf>
    <xf numFmtId="0" fontId="17" fillId="4" borderId="0" xfId="0" applyFont="1" applyFill="1" applyAlignment="1">
      <alignment vertical="center" wrapText="1"/>
    </xf>
    <xf numFmtId="0" fontId="19" fillId="4" borderId="0" xfId="0" applyFont="1" applyFill="1" applyAlignment="1">
      <alignment vertical="center" wrapText="1"/>
    </xf>
    <xf numFmtId="0" fontId="15" fillId="2" borderId="0" xfId="0" applyFont="1" applyFill="1" applyAlignment="1">
      <alignment horizontal="center" vertical="center" wrapText="1"/>
    </xf>
    <xf numFmtId="0" fontId="4" fillId="0" borderId="11" xfId="0" applyFont="1" applyBorder="1" applyAlignment="1">
      <alignment horizontal="left" vertical="top" wrapText="1"/>
    </xf>
    <xf numFmtId="0" fontId="14" fillId="0" borderId="0" xfId="0" applyFont="1" applyAlignment="1">
      <alignment horizontal="left" wrapText="1"/>
    </xf>
    <xf numFmtId="0" fontId="10" fillId="9" borderId="11"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1" xfId="0" applyFont="1" applyFill="1" applyBorder="1" applyAlignment="1">
      <alignment horizontal="center" vertical="center" wrapText="1"/>
    </xf>
    <xf numFmtId="0" fontId="11" fillId="0" borderId="0" xfId="0" applyFont="1" applyAlignment="1">
      <alignment horizontal="left" vertical="top" wrapText="1"/>
    </xf>
    <xf numFmtId="9" fontId="19" fillId="3" borderId="0" xfId="2" applyFont="1" applyFill="1" applyAlignment="1">
      <alignment horizontal="right" vertical="center" wrapText="1"/>
    </xf>
    <xf numFmtId="9" fontId="19" fillId="3" borderId="1" xfId="2" applyFont="1" applyFill="1" applyBorder="1" applyAlignment="1">
      <alignment horizontal="right" vertical="center" wrapText="1"/>
    </xf>
    <xf numFmtId="0" fontId="19" fillId="3" borderId="1" xfId="0" applyFont="1" applyFill="1" applyBorder="1" applyAlignment="1">
      <alignment horizontal="right" vertical="center"/>
    </xf>
    <xf numFmtId="3" fontId="19" fillId="3" borderId="1" xfId="0" applyNumberFormat="1" applyFont="1" applyFill="1" applyBorder="1" applyAlignment="1">
      <alignment horizontal="right" vertical="center" wrapText="1"/>
    </xf>
  </cellXfs>
  <cellStyles count="11">
    <cellStyle name="Comma" xfId="1" builtinId="3"/>
    <cellStyle name="Hyperlink" xfId="3" builtinId="8"/>
    <cellStyle name="Normal" xfId="0" builtinId="0"/>
    <cellStyle name="Normal 179 2" xfId="4" xr:uid="{40477BA0-017E-44E5-80AD-C2FF14F7F906}"/>
    <cellStyle name="Normal 2" xfId="5" xr:uid="{6A054F00-CFA1-4C37-ACC0-8271299CB6F3}"/>
    <cellStyle name="Percent" xfId="2" builtinId="5"/>
    <cellStyle name="Percent 2" xfId="6" xr:uid="{E25D9F79-9DCD-4DB8-A55C-AC1107F79780}"/>
    <cellStyle name="Subhead level 1" xfId="7" xr:uid="{79FCF2BE-88F7-4A6D-B616-A7CC580E7A86}"/>
    <cellStyle name="T Head Righ Align" xfId="9" xr:uid="{932043AC-D303-4046-B33A-E6D0D84FFD46}"/>
    <cellStyle name="T-Figures Underline" xfId="10" xr:uid="{471EEDF0-B013-4CF9-A70E-458F9937307A}"/>
    <cellStyle name="T-Head Left align" xfId="8" xr:uid="{96066FA9-9C71-4D41-A42A-6B87AE5F2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1.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2.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3.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4.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5.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6.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17.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2.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21" Type="http://schemas.openxmlformats.org/officeDocument/2006/relationships/hyperlink" Target="https://www.mineralresources.com.au/our-sustainability/" TargetMode="External"/><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hyperlink" Target="https://www.mineralresources.com.au/" TargetMode="External"/><Relationship Id="rId16" Type="http://schemas.openxmlformats.org/officeDocument/2006/relationships/hyperlink" Target="#'Biodiversity &amp; Land Management'!A1"/><Relationship Id="rId20"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 Id="rId22" Type="http://schemas.openxmlformats.org/officeDocument/2006/relationships/hyperlink" Target="mailto:esg.reporting@mrl.com.au?subject=Sustainability%20Disclosure%20Query%20"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4.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5.xml.rels><?xml version="1.0" encoding="UTF-8" standalone="yes"?>
<Relationships xmlns="http://schemas.openxmlformats.org/package/2006/relationships"><Relationship Id="rId8" Type="http://schemas.openxmlformats.org/officeDocument/2006/relationships/hyperlink" Target="#Governance!A1"/><Relationship Id="rId13" Type="http://schemas.openxmlformats.org/officeDocument/2006/relationships/hyperlink" Target="#Social!A1"/><Relationship Id="rId18" Type="http://schemas.openxmlformats.org/officeDocument/2006/relationships/hyperlink" Target="#'Biodiversity &amp; Land Management'!A1"/><Relationship Id="rId3" Type="http://schemas.openxmlformats.org/officeDocument/2006/relationships/image" Target="../media/image4.png"/><Relationship Id="rId21" Type="http://schemas.openxmlformats.org/officeDocument/2006/relationships/hyperlink" Target="#'UNGC Index'!A1"/><Relationship Id="rId7" Type="http://schemas.openxmlformats.org/officeDocument/2006/relationships/hyperlink" Target="#'TCFD Summary'!A1"/><Relationship Id="rId12" Type="http://schemas.openxmlformats.org/officeDocument/2006/relationships/hyperlink" Target="#Diversity!A1"/><Relationship Id="rId17" Type="http://schemas.openxmlformats.org/officeDocument/2006/relationships/hyperlink" Target="#Biodiversity!A1"/><Relationship Id="rId2" Type="http://schemas.openxmlformats.org/officeDocument/2006/relationships/image" Target="../media/image2.png"/><Relationship Id="rId16" Type="http://schemas.openxmlformats.org/officeDocument/2006/relationships/hyperlink" Target="#Water!A1"/><Relationship Id="rId20" Type="http://schemas.openxmlformats.org/officeDocument/2006/relationships/hyperlink" Target="#'Tailings Facility Register'!A1"/><Relationship Id="rId1" Type="http://schemas.openxmlformats.org/officeDocument/2006/relationships/hyperlink" Target="https://www.mineralresources.com.au/" TargetMode="External"/><Relationship Id="rId6" Type="http://schemas.openxmlformats.org/officeDocument/2006/relationships/hyperlink" Target="#'SASB Index'!A1"/><Relationship Id="rId11" Type="http://schemas.openxmlformats.org/officeDocument/2006/relationships/hyperlink" Target="#'Our People'!A1"/><Relationship Id="rId5" Type="http://schemas.openxmlformats.org/officeDocument/2006/relationships/hyperlink" Target="#'GRI Content Index '!A1"/><Relationship Id="rId15" Type="http://schemas.openxmlformats.org/officeDocument/2006/relationships/hyperlink" Target="#'Emissions &amp; Energy Consumption'!A1"/><Relationship Id="rId10" Type="http://schemas.openxmlformats.org/officeDocument/2006/relationships/hyperlink" Target="#'Health &amp; Safety'!A1"/><Relationship Id="rId19" Type="http://schemas.openxmlformats.org/officeDocument/2006/relationships/hyperlink" Target="#'Waste &amp; Tailings'!A1"/><Relationship Id="rId4" Type="http://schemas.openxmlformats.org/officeDocument/2006/relationships/image" Target="../media/image5.png"/><Relationship Id="rId9" Type="http://schemas.openxmlformats.org/officeDocument/2006/relationships/hyperlink" Target="#'Responsible Production'!A1"/><Relationship Id="rId14" Type="http://schemas.openxmlformats.org/officeDocument/2006/relationships/hyperlink" Target="#'Social &amp; Skills Development'!A1"/><Relationship Id="rId22" Type="http://schemas.openxmlformats.org/officeDocument/2006/relationships/hyperlink" Target="https://www.mineralresources.com.au/our-sustainability/"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_rels/drawing7.xml.rels><?xml version="1.0" encoding="UTF-8" standalone="yes"?>
<Relationships xmlns="http://schemas.openxmlformats.org/package/2006/relationships"><Relationship Id="rId8" Type="http://schemas.openxmlformats.org/officeDocument/2006/relationships/hyperlink" Target="#'Responsible Production'!A1"/><Relationship Id="rId13" Type="http://schemas.openxmlformats.org/officeDocument/2006/relationships/hyperlink" Target="#'Social &amp; Skills Development'!A1"/><Relationship Id="rId18" Type="http://schemas.openxmlformats.org/officeDocument/2006/relationships/hyperlink" Target="#'Waste &amp; Tailings'!A1"/><Relationship Id="rId3" Type="http://schemas.openxmlformats.org/officeDocument/2006/relationships/hyperlink" Target="https://www.mineralresources.com.au/about-us/corporate-governance/" TargetMode="External"/><Relationship Id="rId21" Type="http://schemas.openxmlformats.org/officeDocument/2006/relationships/image" Target="../media/image6.png"/><Relationship Id="rId7" Type="http://schemas.openxmlformats.org/officeDocument/2006/relationships/hyperlink" Target="#Governance!A1"/><Relationship Id="rId12" Type="http://schemas.openxmlformats.org/officeDocument/2006/relationships/hyperlink" Target="#Social!A1"/><Relationship Id="rId17" Type="http://schemas.openxmlformats.org/officeDocument/2006/relationships/hyperlink" Target="#'Biodiversity &amp; Land Management'!A1"/><Relationship Id="rId2" Type="http://schemas.openxmlformats.org/officeDocument/2006/relationships/image" Target="../media/image2.png"/><Relationship Id="rId16" Type="http://schemas.openxmlformats.org/officeDocument/2006/relationships/hyperlink" Target="#Biodiversity!A1"/><Relationship Id="rId20" Type="http://schemas.openxmlformats.org/officeDocument/2006/relationships/hyperlink" Target="#'UNGC Index'!A1"/><Relationship Id="rId1" Type="http://schemas.openxmlformats.org/officeDocument/2006/relationships/hyperlink" Target="https://www.mineralresources.com.au/" TargetMode="External"/><Relationship Id="rId6" Type="http://schemas.openxmlformats.org/officeDocument/2006/relationships/hyperlink" Target="#'TCFD Summary'!A1"/><Relationship Id="rId11" Type="http://schemas.openxmlformats.org/officeDocument/2006/relationships/hyperlink" Target="#Diversity!A1"/><Relationship Id="rId5" Type="http://schemas.openxmlformats.org/officeDocument/2006/relationships/hyperlink" Target="#'SASB Index'!A1"/><Relationship Id="rId15" Type="http://schemas.openxmlformats.org/officeDocument/2006/relationships/hyperlink" Target="#Water!A1"/><Relationship Id="rId10" Type="http://schemas.openxmlformats.org/officeDocument/2006/relationships/hyperlink" Target="#'Our People'!A1"/><Relationship Id="rId19" Type="http://schemas.openxmlformats.org/officeDocument/2006/relationships/hyperlink" Target="#'Tailings Facility Register'!A1"/><Relationship Id="rId4" Type="http://schemas.openxmlformats.org/officeDocument/2006/relationships/hyperlink" Target="#'GRI Content Index '!A1"/><Relationship Id="rId9" Type="http://schemas.openxmlformats.org/officeDocument/2006/relationships/hyperlink" Target="#'Health &amp; Safety'!A1"/><Relationship Id="rId14" Type="http://schemas.openxmlformats.org/officeDocument/2006/relationships/hyperlink" Target="#'Emissions &amp; Energy Consumption'!A1"/><Relationship Id="rId22" Type="http://schemas.openxmlformats.org/officeDocument/2006/relationships/hyperlink" Target="https://www.mineralresources.com.au/our-sustainability/"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Responsible Production'!A1"/><Relationship Id="rId13" Type="http://schemas.openxmlformats.org/officeDocument/2006/relationships/hyperlink" Target="#'Social &amp; Skills Development'!A1"/><Relationship Id="rId18" Type="http://schemas.openxmlformats.org/officeDocument/2006/relationships/hyperlink" Target="#'Waste &amp; Tailings'!A1"/><Relationship Id="rId3" Type="http://schemas.openxmlformats.org/officeDocument/2006/relationships/image" Target="../media/image7.png"/><Relationship Id="rId21" Type="http://schemas.openxmlformats.org/officeDocument/2006/relationships/image" Target="../media/image8.png"/><Relationship Id="rId7" Type="http://schemas.openxmlformats.org/officeDocument/2006/relationships/hyperlink" Target="#Governance!A1"/><Relationship Id="rId12" Type="http://schemas.openxmlformats.org/officeDocument/2006/relationships/hyperlink" Target="#Social!A1"/><Relationship Id="rId17" Type="http://schemas.openxmlformats.org/officeDocument/2006/relationships/hyperlink" Target="#'Biodiversity &amp; Land Management'!A1"/><Relationship Id="rId2" Type="http://schemas.openxmlformats.org/officeDocument/2006/relationships/image" Target="../media/image2.png"/><Relationship Id="rId16" Type="http://schemas.openxmlformats.org/officeDocument/2006/relationships/hyperlink" Target="#Biodiversity!A1"/><Relationship Id="rId20" Type="http://schemas.openxmlformats.org/officeDocument/2006/relationships/hyperlink" Target="#'UNGC Index'!A1"/><Relationship Id="rId1" Type="http://schemas.openxmlformats.org/officeDocument/2006/relationships/hyperlink" Target="https://www.mineralresources.com.au/" TargetMode="External"/><Relationship Id="rId6" Type="http://schemas.openxmlformats.org/officeDocument/2006/relationships/hyperlink" Target="#'TCFD Summary'!A1"/><Relationship Id="rId11" Type="http://schemas.openxmlformats.org/officeDocument/2006/relationships/hyperlink" Target="#Diversity!A1"/><Relationship Id="rId5" Type="http://schemas.openxmlformats.org/officeDocument/2006/relationships/hyperlink" Target="#'SASB Index'!A1"/><Relationship Id="rId15" Type="http://schemas.openxmlformats.org/officeDocument/2006/relationships/hyperlink" Target="#Water!A1"/><Relationship Id="rId10" Type="http://schemas.openxmlformats.org/officeDocument/2006/relationships/hyperlink" Target="#'Our People'!A1"/><Relationship Id="rId19" Type="http://schemas.openxmlformats.org/officeDocument/2006/relationships/hyperlink" Target="#'Tailings Facility Register'!A1"/><Relationship Id="rId4" Type="http://schemas.openxmlformats.org/officeDocument/2006/relationships/hyperlink" Target="#'GRI Content Index '!A1"/><Relationship Id="rId9" Type="http://schemas.openxmlformats.org/officeDocument/2006/relationships/hyperlink" Target="#'Health &amp; Safety'!A1"/><Relationship Id="rId14" Type="http://schemas.openxmlformats.org/officeDocument/2006/relationships/hyperlink" Target="#'Emissions &amp; Energy Consumption'!A1"/><Relationship Id="rId22" Type="http://schemas.openxmlformats.org/officeDocument/2006/relationships/hyperlink" Target="https://www.mineralresources.com.au/our-sustainability/"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ealth &amp; Safety'!A1"/><Relationship Id="rId13" Type="http://schemas.openxmlformats.org/officeDocument/2006/relationships/hyperlink" Target="#'Emissions &amp; Energy Consumption'!A1"/><Relationship Id="rId18" Type="http://schemas.openxmlformats.org/officeDocument/2006/relationships/hyperlink" Target="#'Tailings Facility Register'!A1"/><Relationship Id="rId3" Type="http://schemas.openxmlformats.org/officeDocument/2006/relationships/hyperlink" Target="#'GRI Content Index '!A1"/><Relationship Id="rId7" Type="http://schemas.openxmlformats.org/officeDocument/2006/relationships/hyperlink" Target="#'Responsible Production'!A1"/><Relationship Id="rId12" Type="http://schemas.openxmlformats.org/officeDocument/2006/relationships/hyperlink" Target="#'Social &amp; Skills Development'!A1"/><Relationship Id="rId17" Type="http://schemas.openxmlformats.org/officeDocument/2006/relationships/hyperlink" Target="#'Waste &amp; Tailings'!A1"/><Relationship Id="rId2" Type="http://schemas.openxmlformats.org/officeDocument/2006/relationships/image" Target="../media/image2.png"/><Relationship Id="rId16" Type="http://schemas.openxmlformats.org/officeDocument/2006/relationships/hyperlink" Target="#'Biodiversity &amp; Land Management'!A1"/><Relationship Id="rId20" Type="http://schemas.openxmlformats.org/officeDocument/2006/relationships/hyperlink" Target="https://www.mineralresources.com.au/our-sustainability/" TargetMode="External"/><Relationship Id="rId1" Type="http://schemas.openxmlformats.org/officeDocument/2006/relationships/hyperlink" Target="https://www.mineralresources.com.au/" TargetMode="External"/><Relationship Id="rId6" Type="http://schemas.openxmlformats.org/officeDocument/2006/relationships/hyperlink" Target="#Governance!A1"/><Relationship Id="rId11" Type="http://schemas.openxmlformats.org/officeDocument/2006/relationships/hyperlink" Target="#Social!A1"/><Relationship Id="rId5" Type="http://schemas.openxmlformats.org/officeDocument/2006/relationships/hyperlink" Target="#'TCFD Summary'!A1"/><Relationship Id="rId15" Type="http://schemas.openxmlformats.org/officeDocument/2006/relationships/hyperlink" Target="#Biodiversity!A1"/><Relationship Id="rId10" Type="http://schemas.openxmlformats.org/officeDocument/2006/relationships/hyperlink" Target="#Diversity!A1"/><Relationship Id="rId19" Type="http://schemas.openxmlformats.org/officeDocument/2006/relationships/hyperlink" Target="#'UNGC Index'!A1"/><Relationship Id="rId4" Type="http://schemas.openxmlformats.org/officeDocument/2006/relationships/hyperlink" Target="#'SASB Index'!A1"/><Relationship Id="rId9" Type="http://schemas.openxmlformats.org/officeDocument/2006/relationships/hyperlink" Target="#'Our People'!A1"/><Relationship Id="rId14" Type="http://schemas.openxmlformats.org/officeDocument/2006/relationships/hyperlink" Target="#Water!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40</xdr:row>
      <xdr:rowOff>0</xdr:rowOff>
    </xdr:to>
    <xdr:pic>
      <xdr:nvPicPr>
        <xdr:cNvPr id="5" name="Picture 4">
          <a:extLst>
            <a:ext uri="{FF2B5EF4-FFF2-40B4-BE49-F238E27FC236}">
              <a16:creationId xmlns:a16="http://schemas.microsoft.com/office/drawing/2014/main" id="{FDB2C78E-AEB2-4F4F-B8A5-640BF505ECAE}"/>
            </a:ext>
          </a:extLst>
        </xdr:cNvPr>
        <xdr:cNvPicPr>
          <a:picLocks noChangeAspect="1"/>
        </xdr:cNvPicPr>
      </xdr:nvPicPr>
      <xdr:blipFill>
        <a:blip xmlns:r="http://schemas.openxmlformats.org/officeDocument/2006/relationships" r:embed="rId1"/>
        <a:stretch>
          <a:fillRect/>
        </a:stretch>
      </xdr:blipFill>
      <xdr:spPr>
        <a:xfrm>
          <a:off x="0" y="0"/>
          <a:ext cx="6410325" cy="6581775"/>
        </a:xfrm>
        <a:prstGeom prst="rect">
          <a:avLst/>
        </a:prstGeom>
      </xdr:spPr>
    </xdr:pic>
    <xdr:clientData/>
  </xdr:twoCellAnchor>
  <xdr:twoCellAnchor>
    <xdr:from>
      <xdr:col>6</xdr:col>
      <xdr:colOff>238125</xdr:colOff>
      <xdr:row>36</xdr:row>
      <xdr:rowOff>85725</xdr:rowOff>
    </xdr:from>
    <xdr:to>
      <xdr:col>10</xdr:col>
      <xdr:colOff>244475</xdr:colOff>
      <xdr:row>40</xdr:row>
      <xdr:rowOff>0</xdr:rowOff>
    </xdr:to>
    <xdr:sp macro="" textlink="">
      <xdr:nvSpPr>
        <xdr:cNvPr id="6" name="TextBox 5">
          <a:extLst>
            <a:ext uri="{FF2B5EF4-FFF2-40B4-BE49-F238E27FC236}">
              <a16:creationId xmlns:a16="http://schemas.microsoft.com/office/drawing/2014/main" id="{841015B9-5539-4227-9FDE-CD8D9541041D}"/>
            </a:ext>
          </a:extLst>
        </xdr:cNvPr>
        <xdr:cNvSpPr txBox="1"/>
      </xdr:nvSpPr>
      <xdr:spPr>
        <a:xfrm>
          <a:off x="3648075" y="6057900"/>
          <a:ext cx="24447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1100" b="1">
              <a:solidFill>
                <a:schemeClr val="accent2"/>
              </a:solidFill>
              <a:latin typeface="Arial" panose="020B0604020202020204" pitchFamily="34" charset="0"/>
              <a:cs typeface="Arial" panose="020B0604020202020204" pitchFamily="34" charset="0"/>
            </a:rPr>
            <a:t>2021 SUSTAINABILITY</a:t>
          </a:r>
          <a:r>
            <a:rPr lang="en-AU" sz="1100" b="1" baseline="0">
              <a:solidFill>
                <a:schemeClr val="accent2"/>
              </a:solidFill>
              <a:latin typeface="Arial" panose="020B0604020202020204" pitchFamily="34" charset="0"/>
              <a:cs typeface="Arial" panose="020B0604020202020204" pitchFamily="34" charset="0"/>
            </a:rPr>
            <a:t> PERFORMANCE DATA TABLES</a:t>
          </a:r>
          <a:endParaRPr lang="en-AU" sz="1100" b="1">
            <a:solidFill>
              <a:schemeClr val="accent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E56D2A5F-A130-412C-9734-0F721FFC9D31}"/>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554935</xdr:colOff>
      <xdr:row>5</xdr:row>
      <xdr:rowOff>19049</xdr:rowOff>
    </xdr:from>
    <xdr:to>
      <xdr:col>23</xdr:col>
      <xdr:colOff>44450</xdr:colOff>
      <xdr:row>6</xdr:row>
      <xdr:rowOff>18074</xdr:rowOff>
    </xdr:to>
    <xdr:sp macro="" textlink="">
      <xdr:nvSpPr>
        <xdr:cNvPr id="6" name="Rounded Rectangle 33">
          <a:extLst>
            <a:ext uri="{FF2B5EF4-FFF2-40B4-BE49-F238E27FC236}">
              <a16:creationId xmlns:a16="http://schemas.microsoft.com/office/drawing/2014/main" id="{328EB6A0-3DBD-403B-8E1D-B434EF4F9068}"/>
            </a:ext>
          </a:extLst>
        </xdr:cNvPr>
        <xdr:cNvSpPr/>
      </xdr:nvSpPr>
      <xdr:spPr>
        <a:xfrm>
          <a:off x="3336235" y="923924"/>
          <a:ext cx="16215415" cy="180000"/>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OUR</a:t>
          </a:r>
          <a:r>
            <a:rPr lang="en-US" sz="1000" b="1" spc="15" baseline="0">
              <a:solidFill>
                <a:schemeClr val="bg2"/>
              </a:solidFill>
              <a:latin typeface="Arial" panose="020B0604020202020204" pitchFamily="34" charset="0"/>
              <a:cs typeface="Arial" panose="020B0604020202020204" pitchFamily="34" charset="0"/>
            </a:rPr>
            <a:t> PEOPLE</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70730</xdr:colOff>
      <xdr:row>41</xdr:row>
      <xdr:rowOff>151100</xdr:rowOff>
    </xdr:to>
    <xdr:grpSp>
      <xdr:nvGrpSpPr>
        <xdr:cNvPr id="65" name="Group 64">
          <a:extLst>
            <a:ext uri="{FF2B5EF4-FFF2-40B4-BE49-F238E27FC236}">
              <a16:creationId xmlns:a16="http://schemas.microsoft.com/office/drawing/2014/main" id="{B465252B-F64C-42C2-9136-F91B5644E9C0}"/>
            </a:ext>
          </a:extLst>
        </xdr:cNvPr>
        <xdr:cNvGrpSpPr/>
      </xdr:nvGrpSpPr>
      <xdr:grpSpPr>
        <a:xfrm>
          <a:off x="0" y="929268"/>
          <a:ext cx="2719145" cy="7608478"/>
          <a:chOff x="2985" y="843616"/>
          <a:chExt cx="2852030" cy="7015450"/>
        </a:xfrm>
      </xdr:grpSpPr>
      <xdr:grpSp>
        <xdr:nvGrpSpPr>
          <xdr:cNvPr id="66" name="Group 65">
            <a:extLst>
              <a:ext uri="{FF2B5EF4-FFF2-40B4-BE49-F238E27FC236}">
                <a16:creationId xmlns:a16="http://schemas.microsoft.com/office/drawing/2014/main" id="{4AFFBA08-1D6B-4841-8BBD-0C9B68569C0E}"/>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77" name="Rounded Rectangle 33">
              <a:hlinkClick xmlns:r="http://schemas.openxmlformats.org/officeDocument/2006/relationships" r:id="rId3"/>
              <a:extLst>
                <a:ext uri="{FF2B5EF4-FFF2-40B4-BE49-F238E27FC236}">
                  <a16:creationId xmlns:a16="http://schemas.microsoft.com/office/drawing/2014/main" id="{92995761-77D9-4F54-821D-083D5C7B2D72}"/>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78" name="Round Same Side Corner Rectangle 212">
              <a:extLst>
                <a:ext uri="{FF2B5EF4-FFF2-40B4-BE49-F238E27FC236}">
                  <a16:creationId xmlns:a16="http://schemas.microsoft.com/office/drawing/2014/main" id="{11A66BCC-A228-4A6D-BA14-DA296B2942D9}"/>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7" name="Group 66">
            <a:extLst>
              <a:ext uri="{FF2B5EF4-FFF2-40B4-BE49-F238E27FC236}">
                <a16:creationId xmlns:a16="http://schemas.microsoft.com/office/drawing/2014/main" id="{A4963F0D-07C8-4618-8CAD-F5E0A7AF8BEA}"/>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75" name="Rounded Rectangle 36">
              <a:hlinkClick xmlns:r="http://schemas.openxmlformats.org/officeDocument/2006/relationships" r:id="rId4"/>
              <a:extLst>
                <a:ext uri="{FF2B5EF4-FFF2-40B4-BE49-F238E27FC236}">
                  <a16:creationId xmlns:a16="http://schemas.microsoft.com/office/drawing/2014/main" id="{955033D8-A393-4E58-8D59-514641EBFC91}"/>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76" name="Round Same Side Corner Rectangle 212">
              <a:extLst>
                <a:ext uri="{FF2B5EF4-FFF2-40B4-BE49-F238E27FC236}">
                  <a16:creationId xmlns:a16="http://schemas.microsoft.com/office/drawing/2014/main" id="{DBB032C7-C15A-4AD9-8775-79DE3BF0FCDA}"/>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8" name="Group 67">
            <a:extLst>
              <a:ext uri="{FF2B5EF4-FFF2-40B4-BE49-F238E27FC236}">
                <a16:creationId xmlns:a16="http://schemas.microsoft.com/office/drawing/2014/main" id="{BA1AF12D-66F0-4CFC-8B18-794DF83136AF}"/>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73" name="Rounded Rectangle 27">
              <a:hlinkClick xmlns:r="http://schemas.openxmlformats.org/officeDocument/2006/relationships" r:id="rId5"/>
              <a:extLst>
                <a:ext uri="{FF2B5EF4-FFF2-40B4-BE49-F238E27FC236}">
                  <a16:creationId xmlns:a16="http://schemas.microsoft.com/office/drawing/2014/main" id="{3C3E18FA-DEC2-4206-B086-C23DC7AE1C87}"/>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74" name="Round Same Side Corner Rectangle 212">
              <a:extLst>
                <a:ext uri="{FF2B5EF4-FFF2-40B4-BE49-F238E27FC236}">
                  <a16:creationId xmlns:a16="http://schemas.microsoft.com/office/drawing/2014/main" id="{2D61EEC3-9917-4CF1-ACC2-57EA2624A432}"/>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9" name="Group 68">
            <a:extLst>
              <a:ext uri="{FF2B5EF4-FFF2-40B4-BE49-F238E27FC236}">
                <a16:creationId xmlns:a16="http://schemas.microsoft.com/office/drawing/2014/main" id="{3076A6D5-7C6E-4E05-A3B7-22C356DB9E78}"/>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1" name="Rounded Rectangle 30">
              <a:hlinkClick xmlns:r="http://schemas.openxmlformats.org/officeDocument/2006/relationships" r:id="rId6"/>
              <a:extLst>
                <a:ext uri="{FF2B5EF4-FFF2-40B4-BE49-F238E27FC236}">
                  <a16:creationId xmlns:a16="http://schemas.microsoft.com/office/drawing/2014/main" id="{24255652-3591-4A4A-B2BD-9296D729BEE6}"/>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72" name="Round Same Side Corner Rectangle 212">
              <a:extLst>
                <a:ext uri="{FF2B5EF4-FFF2-40B4-BE49-F238E27FC236}">
                  <a16:creationId xmlns:a16="http://schemas.microsoft.com/office/drawing/2014/main" id="{324CACE3-B1BC-4B2D-AB9A-D372E3F9C444}"/>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0" name="Group 69">
            <a:extLst>
              <a:ext uri="{FF2B5EF4-FFF2-40B4-BE49-F238E27FC236}">
                <a16:creationId xmlns:a16="http://schemas.microsoft.com/office/drawing/2014/main" id="{4FDBA784-5989-4E18-B1BD-1DC632D61F61}"/>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69" name="Rounded Rectangle 33">
              <a:hlinkClick xmlns:r="http://schemas.openxmlformats.org/officeDocument/2006/relationships" r:id="rId7"/>
              <a:extLst>
                <a:ext uri="{FF2B5EF4-FFF2-40B4-BE49-F238E27FC236}">
                  <a16:creationId xmlns:a16="http://schemas.microsoft.com/office/drawing/2014/main" id="{5F4C0042-5BEB-43A6-B6BD-C9B48079D162}"/>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70" name="Round Same Side Corner Rectangle 212">
              <a:extLst>
                <a:ext uri="{FF2B5EF4-FFF2-40B4-BE49-F238E27FC236}">
                  <a16:creationId xmlns:a16="http://schemas.microsoft.com/office/drawing/2014/main" id="{69ECD3C9-F8F8-4C01-A316-C3B967F91A9B}"/>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2" name="Group 131">
            <a:extLst>
              <a:ext uri="{FF2B5EF4-FFF2-40B4-BE49-F238E27FC236}">
                <a16:creationId xmlns:a16="http://schemas.microsoft.com/office/drawing/2014/main" id="{993D1C1D-9326-46CF-B93A-7D248C024981}"/>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67" name="Rounded Rectangle 27">
              <a:hlinkClick xmlns:r="http://schemas.openxmlformats.org/officeDocument/2006/relationships" r:id="rId8"/>
              <a:extLst>
                <a:ext uri="{FF2B5EF4-FFF2-40B4-BE49-F238E27FC236}">
                  <a16:creationId xmlns:a16="http://schemas.microsoft.com/office/drawing/2014/main" id="{2331D15E-1C42-4671-BE3B-367B4075AE96}"/>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68" name="Round Same Side Corner Rectangle 212">
              <a:extLst>
                <a:ext uri="{FF2B5EF4-FFF2-40B4-BE49-F238E27FC236}">
                  <a16:creationId xmlns:a16="http://schemas.microsoft.com/office/drawing/2014/main" id="{9C186977-3079-4B18-90BD-7C7A22DE0B26}"/>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3" name="Group 132">
            <a:extLst>
              <a:ext uri="{FF2B5EF4-FFF2-40B4-BE49-F238E27FC236}">
                <a16:creationId xmlns:a16="http://schemas.microsoft.com/office/drawing/2014/main" id="{C4FC75F8-136A-4D61-BEA0-982638F97E91}"/>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65" name="Rounded Rectangle 36">
              <a:hlinkClick xmlns:r="http://schemas.openxmlformats.org/officeDocument/2006/relationships" r:id="rId9"/>
              <a:extLst>
                <a:ext uri="{FF2B5EF4-FFF2-40B4-BE49-F238E27FC236}">
                  <a16:creationId xmlns:a16="http://schemas.microsoft.com/office/drawing/2014/main" id="{0856D0E2-6E8F-47C4-9B56-AF8828269678}"/>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66" name="Round Same Side Corner Rectangle 212">
              <a:extLst>
                <a:ext uri="{FF2B5EF4-FFF2-40B4-BE49-F238E27FC236}">
                  <a16:creationId xmlns:a16="http://schemas.microsoft.com/office/drawing/2014/main" id="{626D074C-FA68-473B-A1A6-793C514BC266}"/>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4" name="Group 133">
            <a:hlinkClick xmlns:r="http://schemas.openxmlformats.org/officeDocument/2006/relationships" r:id="rId10"/>
            <a:extLst>
              <a:ext uri="{FF2B5EF4-FFF2-40B4-BE49-F238E27FC236}">
                <a16:creationId xmlns:a16="http://schemas.microsoft.com/office/drawing/2014/main" id="{6C02C9EE-9797-4CAF-B325-053AD7DD4E09}"/>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63" name="Rounded Rectangle 30">
              <a:extLst>
                <a:ext uri="{FF2B5EF4-FFF2-40B4-BE49-F238E27FC236}">
                  <a16:creationId xmlns:a16="http://schemas.microsoft.com/office/drawing/2014/main" id="{A49FE2F9-CAAD-4A3D-A8E7-7B12DB402C97}"/>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64" name="Round Same Side Corner Rectangle 212">
              <a:extLst>
                <a:ext uri="{FF2B5EF4-FFF2-40B4-BE49-F238E27FC236}">
                  <a16:creationId xmlns:a16="http://schemas.microsoft.com/office/drawing/2014/main" id="{F0EADB8E-83E7-4EE8-A274-3A62F0E1BE9C}"/>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5" name="Group 134">
            <a:hlinkClick xmlns:r="http://schemas.openxmlformats.org/officeDocument/2006/relationships" r:id="rId11"/>
            <a:extLst>
              <a:ext uri="{FF2B5EF4-FFF2-40B4-BE49-F238E27FC236}">
                <a16:creationId xmlns:a16="http://schemas.microsoft.com/office/drawing/2014/main" id="{E83BFDF9-6774-4F1E-B5E9-B8A23A11362F}"/>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61" name="Rounded Rectangle 33">
              <a:hlinkClick xmlns:r="http://schemas.openxmlformats.org/officeDocument/2006/relationships" r:id="rId12"/>
              <a:extLst>
                <a:ext uri="{FF2B5EF4-FFF2-40B4-BE49-F238E27FC236}">
                  <a16:creationId xmlns:a16="http://schemas.microsoft.com/office/drawing/2014/main" id="{F14CB537-DCF0-4DC7-BEFC-061E7F1CBDB5}"/>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62" name="Round Same Side Corner Rectangle 212">
              <a:extLst>
                <a:ext uri="{FF2B5EF4-FFF2-40B4-BE49-F238E27FC236}">
                  <a16:creationId xmlns:a16="http://schemas.microsoft.com/office/drawing/2014/main" id="{5AA89EC9-CC80-407C-A692-7F7F9A4A0750}"/>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extLst>
              <a:ext uri="{FF2B5EF4-FFF2-40B4-BE49-F238E27FC236}">
                <a16:creationId xmlns:a16="http://schemas.microsoft.com/office/drawing/2014/main" id="{EDB7A9B2-66F2-41BA-BB4D-D1906946548D}"/>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59" name="Rounded Rectangle 30">
              <a:hlinkClick xmlns:r="http://schemas.openxmlformats.org/officeDocument/2006/relationships" r:id="rId13"/>
              <a:extLst>
                <a:ext uri="{FF2B5EF4-FFF2-40B4-BE49-F238E27FC236}">
                  <a16:creationId xmlns:a16="http://schemas.microsoft.com/office/drawing/2014/main" id="{2C7D3678-FF99-46A5-88DE-600C096541A8}"/>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60" name="Round Same Side Corner Rectangle 212">
              <a:extLst>
                <a:ext uri="{FF2B5EF4-FFF2-40B4-BE49-F238E27FC236}">
                  <a16:creationId xmlns:a16="http://schemas.microsoft.com/office/drawing/2014/main" id="{0B89F327-F27A-465B-B9CF-CA6F1A814256}"/>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7" name="Group 136">
            <a:hlinkClick xmlns:r="http://schemas.openxmlformats.org/officeDocument/2006/relationships" r:id="rId14"/>
            <a:extLst>
              <a:ext uri="{FF2B5EF4-FFF2-40B4-BE49-F238E27FC236}">
                <a16:creationId xmlns:a16="http://schemas.microsoft.com/office/drawing/2014/main" id="{7170A249-A653-4770-8B68-16F221223E8B}"/>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57" name="Rounded Rectangle 33">
              <a:extLst>
                <a:ext uri="{FF2B5EF4-FFF2-40B4-BE49-F238E27FC236}">
                  <a16:creationId xmlns:a16="http://schemas.microsoft.com/office/drawing/2014/main" id="{2B87412C-ABB4-4106-A938-649165B3EACE}"/>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58" name="Round Same Side Corner Rectangle 212">
              <a:extLst>
                <a:ext uri="{FF2B5EF4-FFF2-40B4-BE49-F238E27FC236}">
                  <a16:creationId xmlns:a16="http://schemas.microsoft.com/office/drawing/2014/main" id="{2915B16D-0503-400C-B659-E63FCBBCBE42}"/>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8" name="Group 137">
            <a:hlinkClick xmlns:r="http://schemas.openxmlformats.org/officeDocument/2006/relationships" r:id="rId15"/>
            <a:extLst>
              <a:ext uri="{FF2B5EF4-FFF2-40B4-BE49-F238E27FC236}">
                <a16:creationId xmlns:a16="http://schemas.microsoft.com/office/drawing/2014/main" id="{7CC6245A-9B1F-45B4-920D-AC3E2F57650C}"/>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55" name="Rounded Rectangle 36">
              <a:hlinkClick xmlns:r="http://schemas.openxmlformats.org/officeDocument/2006/relationships" r:id="rId16"/>
              <a:extLst>
                <a:ext uri="{FF2B5EF4-FFF2-40B4-BE49-F238E27FC236}">
                  <a16:creationId xmlns:a16="http://schemas.microsoft.com/office/drawing/2014/main" id="{BCF379F6-8314-4807-999E-D2E7404887BE}"/>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56" name="Round Same Side Corner Rectangle 212">
              <a:extLst>
                <a:ext uri="{FF2B5EF4-FFF2-40B4-BE49-F238E27FC236}">
                  <a16:creationId xmlns:a16="http://schemas.microsoft.com/office/drawing/2014/main" id="{9B265528-E868-4F65-9695-41B69C9424E9}"/>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extLst>
              <a:ext uri="{FF2B5EF4-FFF2-40B4-BE49-F238E27FC236}">
                <a16:creationId xmlns:a16="http://schemas.microsoft.com/office/drawing/2014/main" id="{15CC8C2A-C1B9-449B-A7AE-E21ED344745F}"/>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53" name="Rounded Rectangle 33">
              <a:hlinkClick xmlns:r="http://schemas.openxmlformats.org/officeDocument/2006/relationships" r:id="rId17"/>
              <a:extLst>
                <a:ext uri="{FF2B5EF4-FFF2-40B4-BE49-F238E27FC236}">
                  <a16:creationId xmlns:a16="http://schemas.microsoft.com/office/drawing/2014/main" id="{EC22D11E-D1FC-4E8C-B469-1592DD70ABEB}"/>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54" name="Round Same Side Corner Rectangle 212">
              <a:extLst>
                <a:ext uri="{FF2B5EF4-FFF2-40B4-BE49-F238E27FC236}">
                  <a16:creationId xmlns:a16="http://schemas.microsoft.com/office/drawing/2014/main" id="{C2211D45-4BA9-48F5-B8A9-1B35EF7420C9}"/>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extLst>
              <a:ext uri="{FF2B5EF4-FFF2-40B4-BE49-F238E27FC236}">
                <a16:creationId xmlns:a16="http://schemas.microsoft.com/office/drawing/2014/main" id="{5F3815BE-3B36-401B-98E6-07D44191F19C}"/>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51" name="Rounded Rectangle 36">
              <a:hlinkClick xmlns:r="http://schemas.openxmlformats.org/officeDocument/2006/relationships" r:id="rId18"/>
              <a:extLst>
                <a:ext uri="{FF2B5EF4-FFF2-40B4-BE49-F238E27FC236}">
                  <a16:creationId xmlns:a16="http://schemas.microsoft.com/office/drawing/2014/main" id="{ADDACF31-2F76-42A7-8309-B0BBD7809351}"/>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52" name="Round Same Side Corner Rectangle 212">
              <a:extLst>
                <a:ext uri="{FF2B5EF4-FFF2-40B4-BE49-F238E27FC236}">
                  <a16:creationId xmlns:a16="http://schemas.microsoft.com/office/drawing/2014/main" id="{88514474-F105-4738-9140-6A5B4F345153}"/>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extLst>
              <a:ext uri="{FF2B5EF4-FFF2-40B4-BE49-F238E27FC236}">
                <a16:creationId xmlns:a16="http://schemas.microsoft.com/office/drawing/2014/main" id="{148ADD6F-218E-4EAF-B407-45985B18C7C9}"/>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49" name="Rounded Rectangle 36">
              <a:hlinkClick xmlns:r="http://schemas.openxmlformats.org/officeDocument/2006/relationships" r:id="rId19"/>
              <a:extLst>
                <a:ext uri="{FF2B5EF4-FFF2-40B4-BE49-F238E27FC236}">
                  <a16:creationId xmlns:a16="http://schemas.microsoft.com/office/drawing/2014/main" id="{5605B9E0-A984-4815-8EF0-2A6261069E8A}"/>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50" name="Round Same Side Corner Rectangle 212">
              <a:extLst>
                <a:ext uri="{FF2B5EF4-FFF2-40B4-BE49-F238E27FC236}">
                  <a16:creationId xmlns:a16="http://schemas.microsoft.com/office/drawing/2014/main" id="{0F899797-A182-4171-93C6-DCC0861B57AD}"/>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42" name="Rounded Rectangle 33">
            <a:extLst>
              <a:ext uri="{FF2B5EF4-FFF2-40B4-BE49-F238E27FC236}">
                <a16:creationId xmlns:a16="http://schemas.microsoft.com/office/drawing/2014/main" id="{4ACC32AB-6A2B-41D6-9642-E7EBD79AE05B}"/>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43" name="Rounded Rectangle 33">
            <a:extLst>
              <a:ext uri="{FF2B5EF4-FFF2-40B4-BE49-F238E27FC236}">
                <a16:creationId xmlns:a16="http://schemas.microsoft.com/office/drawing/2014/main" id="{F6CCD4B6-0F42-4BA2-BF24-4E14CFE84C5B}"/>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44" name="Rounded Rectangle 33">
            <a:extLst>
              <a:ext uri="{FF2B5EF4-FFF2-40B4-BE49-F238E27FC236}">
                <a16:creationId xmlns:a16="http://schemas.microsoft.com/office/drawing/2014/main" id="{F0996F14-4062-44A1-8D35-C60A2689556B}"/>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45" name="Rounded Rectangle 33">
            <a:extLst>
              <a:ext uri="{FF2B5EF4-FFF2-40B4-BE49-F238E27FC236}">
                <a16:creationId xmlns:a16="http://schemas.microsoft.com/office/drawing/2014/main" id="{35652C36-A73B-4F86-8EB0-B239D00CEA88}"/>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46" name="Rounded Rectangle 33">
            <a:extLst>
              <a:ext uri="{FF2B5EF4-FFF2-40B4-BE49-F238E27FC236}">
                <a16:creationId xmlns:a16="http://schemas.microsoft.com/office/drawing/2014/main" id="{CDA45E20-2025-4C10-816D-2DB22E5668AA}"/>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47" name="Rounded Rectangle 33">
            <a:extLst>
              <a:ext uri="{FF2B5EF4-FFF2-40B4-BE49-F238E27FC236}">
                <a16:creationId xmlns:a16="http://schemas.microsoft.com/office/drawing/2014/main" id="{24F7D686-233C-4B45-8E71-2CA36BB4FC80}"/>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48" name="Rounded Rectangle 33">
            <a:extLst>
              <a:ext uri="{FF2B5EF4-FFF2-40B4-BE49-F238E27FC236}">
                <a16:creationId xmlns:a16="http://schemas.microsoft.com/office/drawing/2014/main" id="{E2D9D3D0-056F-48B7-96E2-45A06AA3DE42}"/>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20</xdr:col>
      <xdr:colOff>232317</xdr:colOff>
      <xdr:row>2</xdr:row>
      <xdr:rowOff>0</xdr:rowOff>
    </xdr:from>
    <xdr:to>
      <xdr:col>23</xdr:col>
      <xdr:colOff>332</xdr:colOff>
      <xdr:row>3</xdr:row>
      <xdr:rowOff>60735</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C22DA61D-F687-4D7E-A77C-42C9D026BC68}"/>
            </a:ext>
          </a:extLst>
        </xdr:cNvPr>
        <xdr:cNvSpPr/>
      </xdr:nvSpPr>
      <xdr:spPr bwMode="auto">
        <a:xfrm>
          <a:off x="16297043" y="371707"/>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163273</xdr:rowOff>
    </xdr:to>
    <xdr:pic>
      <xdr:nvPicPr>
        <xdr:cNvPr id="2" name="Picture 1">
          <a:hlinkClick xmlns:r="http://schemas.openxmlformats.org/officeDocument/2006/relationships" r:id="rId1"/>
          <a:extLst>
            <a:ext uri="{FF2B5EF4-FFF2-40B4-BE49-F238E27FC236}">
              <a16:creationId xmlns:a16="http://schemas.microsoft.com/office/drawing/2014/main" id="{62F8765B-9378-4614-A37F-AE6C77EF1AA7}"/>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554934</xdr:colOff>
      <xdr:row>4</xdr:row>
      <xdr:rowOff>171450</xdr:rowOff>
    </xdr:from>
    <xdr:to>
      <xdr:col>23</xdr:col>
      <xdr:colOff>317499</xdr:colOff>
      <xdr:row>5</xdr:row>
      <xdr:rowOff>170475</xdr:rowOff>
    </xdr:to>
    <xdr:sp macro="" textlink="">
      <xdr:nvSpPr>
        <xdr:cNvPr id="6" name="Rounded Rectangle 33">
          <a:extLst>
            <a:ext uri="{FF2B5EF4-FFF2-40B4-BE49-F238E27FC236}">
              <a16:creationId xmlns:a16="http://schemas.microsoft.com/office/drawing/2014/main" id="{A6545866-5264-4BA3-9F1B-115EA18F54FA}"/>
            </a:ext>
          </a:extLst>
        </xdr:cNvPr>
        <xdr:cNvSpPr/>
      </xdr:nvSpPr>
      <xdr:spPr>
        <a:xfrm>
          <a:off x="3336234" y="895350"/>
          <a:ext cx="18917340" cy="180000"/>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DIVERSITY</a:t>
          </a:r>
        </a:p>
      </xdr:txBody>
    </xdr:sp>
    <xdr:clientData/>
  </xdr:twoCellAnchor>
  <xdr:twoCellAnchor>
    <xdr:from>
      <xdr:col>0</xdr:col>
      <xdr:colOff>0</xdr:colOff>
      <xdr:row>5</xdr:row>
      <xdr:rowOff>0</xdr:rowOff>
    </xdr:from>
    <xdr:to>
      <xdr:col>5</xdr:col>
      <xdr:colOff>76173</xdr:colOff>
      <xdr:row>44</xdr:row>
      <xdr:rowOff>119803</xdr:rowOff>
    </xdr:to>
    <xdr:grpSp>
      <xdr:nvGrpSpPr>
        <xdr:cNvPr id="71" name="Group 70">
          <a:extLst>
            <a:ext uri="{FF2B5EF4-FFF2-40B4-BE49-F238E27FC236}">
              <a16:creationId xmlns:a16="http://schemas.microsoft.com/office/drawing/2014/main" id="{63942186-811F-4CBD-AC6E-1B6535544617}"/>
            </a:ext>
          </a:extLst>
        </xdr:cNvPr>
        <xdr:cNvGrpSpPr/>
      </xdr:nvGrpSpPr>
      <xdr:grpSpPr>
        <a:xfrm>
          <a:off x="0" y="871189"/>
          <a:ext cx="2724588" cy="6915077"/>
          <a:chOff x="2985" y="843616"/>
          <a:chExt cx="2852030" cy="7015450"/>
        </a:xfrm>
      </xdr:grpSpPr>
      <xdr:grpSp>
        <xdr:nvGrpSpPr>
          <xdr:cNvPr id="72" name="Group 71">
            <a:extLst>
              <a:ext uri="{FF2B5EF4-FFF2-40B4-BE49-F238E27FC236}">
                <a16:creationId xmlns:a16="http://schemas.microsoft.com/office/drawing/2014/main" id="{B6EF9446-F9E0-410D-AE54-5D8A062CF683}"/>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2" name="Rounded Rectangle 33">
              <a:hlinkClick xmlns:r="http://schemas.openxmlformats.org/officeDocument/2006/relationships" r:id="rId3"/>
              <a:extLst>
                <a:ext uri="{FF2B5EF4-FFF2-40B4-BE49-F238E27FC236}">
                  <a16:creationId xmlns:a16="http://schemas.microsoft.com/office/drawing/2014/main" id="{C9274C33-F047-49BA-AB0E-DC7BC5AC95B5}"/>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3" name="Round Same Side Corner Rectangle 212">
              <a:extLst>
                <a:ext uri="{FF2B5EF4-FFF2-40B4-BE49-F238E27FC236}">
                  <a16:creationId xmlns:a16="http://schemas.microsoft.com/office/drawing/2014/main" id="{C0E6F65A-96DB-4FD6-873C-EA292653696C}"/>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3" name="Group 72">
            <a:extLst>
              <a:ext uri="{FF2B5EF4-FFF2-40B4-BE49-F238E27FC236}">
                <a16:creationId xmlns:a16="http://schemas.microsoft.com/office/drawing/2014/main" id="{E79BB805-20F9-40F4-B1C8-28F9F8AF6EA7}"/>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20" name="Rounded Rectangle 36">
              <a:hlinkClick xmlns:r="http://schemas.openxmlformats.org/officeDocument/2006/relationships" r:id="rId4"/>
              <a:extLst>
                <a:ext uri="{FF2B5EF4-FFF2-40B4-BE49-F238E27FC236}">
                  <a16:creationId xmlns:a16="http://schemas.microsoft.com/office/drawing/2014/main" id="{93B552FA-C9A1-4CF4-BD98-32296E20FD7B}"/>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1" name="Round Same Side Corner Rectangle 212">
              <a:extLst>
                <a:ext uri="{FF2B5EF4-FFF2-40B4-BE49-F238E27FC236}">
                  <a16:creationId xmlns:a16="http://schemas.microsoft.com/office/drawing/2014/main" id="{54D1B5BA-90C6-43D7-9892-6FFF5CBA66B2}"/>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37199022-7E8F-45F2-872F-0214740D7321}"/>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8" name="Rounded Rectangle 27">
              <a:hlinkClick xmlns:r="http://schemas.openxmlformats.org/officeDocument/2006/relationships" r:id="rId5"/>
              <a:extLst>
                <a:ext uri="{FF2B5EF4-FFF2-40B4-BE49-F238E27FC236}">
                  <a16:creationId xmlns:a16="http://schemas.microsoft.com/office/drawing/2014/main" id="{EDB82CF1-E6E0-403D-BB1B-90FEE5068E4D}"/>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19" name="Round Same Side Corner Rectangle 212">
              <a:extLst>
                <a:ext uri="{FF2B5EF4-FFF2-40B4-BE49-F238E27FC236}">
                  <a16:creationId xmlns:a16="http://schemas.microsoft.com/office/drawing/2014/main" id="{1BD270C6-A310-41DE-A59D-4AE43FAB582D}"/>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F2EA68AD-ADD9-4311-855A-FF61B6B74304}"/>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6" name="Rounded Rectangle 30">
              <a:hlinkClick xmlns:r="http://schemas.openxmlformats.org/officeDocument/2006/relationships" r:id="rId6"/>
              <a:extLst>
                <a:ext uri="{FF2B5EF4-FFF2-40B4-BE49-F238E27FC236}">
                  <a16:creationId xmlns:a16="http://schemas.microsoft.com/office/drawing/2014/main" id="{3DC89AAB-67B8-449C-96B9-302A433173EF}"/>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7" name="Round Same Side Corner Rectangle 212">
              <a:extLst>
                <a:ext uri="{FF2B5EF4-FFF2-40B4-BE49-F238E27FC236}">
                  <a16:creationId xmlns:a16="http://schemas.microsoft.com/office/drawing/2014/main" id="{98C86068-AE85-452C-BAF2-841F28056FDD}"/>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64902175-3788-4A40-9FC5-F1C8003C0310}"/>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4" name="Rounded Rectangle 33">
              <a:hlinkClick xmlns:r="http://schemas.openxmlformats.org/officeDocument/2006/relationships" r:id="rId7"/>
              <a:extLst>
                <a:ext uri="{FF2B5EF4-FFF2-40B4-BE49-F238E27FC236}">
                  <a16:creationId xmlns:a16="http://schemas.microsoft.com/office/drawing/2014/main" id="{00B75405-D92A-44E9-8EC8-F6726D7302A3}"/>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5" name="Round Same Side Corner Rectangle 212">
              <a:extLst>
                <a:ext uri="{FF2B5EF4-FFF2-40B4-BE49-F238E27FC236}">
                  <a16:creationId xmlns:a16="http://schemas.microsoft.com/office/drawing/2014/main" id="{A5260C4D-FF68-441E-B64A-47521BFFB9C7}"/>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extLst>
              <a:ext uri="{FF2B5EF4-FFF2-40B4-BE49-F238E27FC236}">
                <a16:creationId xmlns:a16="http://schemas.microsoft.com/office/drawing/2014/main" id="{1E2548AE-7122-4DDF-BD06-8F9CF066E651}"/>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2" name="Rounded Rectangle 27">
              <a:hlinkClick xmlns:r="http://schemas.openxmlformats.org/officeDocument/2006/relationships" r:id="rId8"/>
              <a:extLst>
                <a:ext uri="{FF2B5EF4-FFF2-40B4-BE49-F238E27FC236}">
                  <a16:creationId xmlns:a16="http://schemas.microsoft.com/office/drawing/2014/main" id="{DB466C56-FF6E-4865-944E-776C35D58B55}"/>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3" name="Round Same Side Corner Rectangle 212">
              <a:extLst>
                <a:ext uri="{FF2B5EF4-FFF2-40B4-BE49-F238E27FC236}">
                  <a16:creationId xmlns:a16="http://schemas.microsoft.com/office/drawing/2014/main" id="{4DA50C52-CD9F-480C-8C2C-D8CEC36CE129}"/>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extLst>
              <a:ext uri="{FF2B5EF4-FFF2-40B4-BE49-F238E27FC236}">
                <a16:creationId xmlns:a16="http://schemas.microsoft.com/office/drawing/2014/main" id="{A7002A91-51CE-4A14-BA8C-7D86B3CA84D5}"/>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10" name="Rounded Rectangle 36">
              <a:hlinkClick xmlns:r="http://schemas.openxmlformats.org/officeDocument/2006/relationships" r:id="rId9"/>
              <a:extLst>
                <a:ext uri="{FF2B5EF4-FFF2-40B4-BE49-F238E27FC236}">
                  <a16:creationId xmlns:a16="http://schemas.microsoft.com/office/drawing/2014/main" id="{031ADBE7-FF51-4BA6-9E81-0190C5ECFB16}"/>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11" name="Round Same Side Corner Rectangle 212">
              <a:extLst>
                <a:ext uri="{FF2B5EF4-FFF2-40B4-BE49-F238E27FC236}">
                  <a16:creationId xmlns:a16="http://schemas.microsoft.com/office/drawing/2014/main" id="{DDE59219-057A-4E48-9EEE-45D5125C5CF6}"/>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hlinkClick xmlns:r="http://schemas.openxmlformats.org/officeDocument/2006/relationships" r:id="rId10"/>
            <a:extLst>
              <a:ext uri="{FF2B5EF4-FFF2-40B4-BE49-F238E27FC236}">
                <a16:creationId xmlns:a16="http://schemas.microsoft.com/office/drawing/2014/main" id="{F294CB9F-6886-4943-965E-C009673737D7}"/>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8" name="Rounded Rectangle 30">
              <a:extLst>
                <a:ext uri="{FF2B5EF4-FFF2-40B4-BE49-F238E27FC236}">
                  <a16:creationId xmlns:a16="http://schemas.microsoft.com/office/drawing/2014/main" id="{59F0B5D1-A7E9-4E5D-9FF2-7011804F0B17}"/>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09" name="Round Same Side Corner Rectangle 212">
              <a:extLst>
                <a:ext uri="{FF2B5EF4-FFF2-40B4-BE49-F238E27FC236}">
                  <a16:creationId xmlns:a16="http://schemas.microsoft.com/office/drawing/2014/main" id="{C725772F-D662-4E5C-BABA-9C5D2BFD883F}"/>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1"/>
            <a:extLst>
              <a:ext uri="{FF2B5EF4-FFF2-40B4-BE49-F238E27FC236}">
                <a16:creationId xmlns:a16="http://schemas.microsoft.com/office/drawing/2014/main" id="{B50DCE22-A020-41B1-8878-2664621792E9}"/>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6" name="Rounded Rectangle 33">
              <a:hlinkClick xmlns:r="http://schemas.openxmlformats.org/officeDocument/2006/relationships" r:id="rId12"/>
              <a:extLst>
                <a:ext uri="{FF2B5EF4-FFF2-40B4-BE49-F238E27FC236}">
                  <a16:creationId xmlns:a16="http://schemas.microsoft.com/office/drawing/2014/main" id="{E6B56A70-8EE1-44C0-8A64-0D879FBE7507}"/>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7" name="Round Same Side Corner Rectangle 212">
              <a:extLst>
                <a:ext uri="{FF2B5EF4-FFF2-40B4-BE49-F238E27FC236}">
                  <a16:creationId xmlns:a16="http://schemas.microsoft.com/office/drawing/2014/main" id="{A35FAABC-DFA2-48F4-B0AE-176F43E7F36D}"/>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extLst>
              <a:ext uri="{FF2B5EF4-FFF2-40B4-BE49-F238E27FC236}">
                <a16:creationId xmlns:a16="http://schemas.microsoft.com/office/drawing/2014/main" id="{7EB71F7B-55FD-43E0-8F7F-6DF9CA5E5210}"/>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4" name="Rounded Rectangle 30">
              <a:hlinkClick xmlns:r="http://schemas.openxmlformats.org/officeDocument/2006/relationships" r:id="rId13"/>
              <a:extLst>
                <a:ext uri="{FF2B5EF4-FFF2-40B4-BE49-F238E27FC236}">
                  <a16:creationId xmlns:a16="http://schemas.microsoft.com/office/drawing/2014/main" id="{2CA48129-9687-40D8-A55F-88E409FD0B0D}"/>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5" name="Round Same Side Corner Rectangle 212">
              <a:extLst>
                <a:ext uri="{FF2B5EF4-FFF2-40B4-BE49-F238E27FC236}">
                  <a16:creationId xmlns:a16="http://schemas.microsoft.com/office/drawing/2014/main" id="{08D16C89-1A38-4A34-9EBB-D8E98D9EC81E}"/>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hlinkClick xmlns:r="http://schemas.openxmlformats.org/officeDocument/2006/relationships" r:id="rId14"/>
            <a:extLst>
              <a:ext uri="{FF2B5EF4-FFF2-40B4-BE49-F238E27FC236}">
                <a16:creationId xmlns:a16="http://schemas.microsoft.com/office/drawing/2014/main" id="{EEC9218E-7968-4C92-ADB4-9883093A3EAA}"/>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2" name="Rounded Rectangle 33">
              <a:extLst>
                <a:ext uri="{FF2B5EF4-FFF2-40B4-BE49-F238E27FC236}">
                  <a16:creationId xmlns:a16="http://schemas.microsoft.com/office/drawing/2014/main" id="{71656635-4935-4B95-80F6-27AF9B748184}"/>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3" name="Round Same Side Corner Rectangle 212">
              <a:extLst>
                <a:ext uri="{FF2B5EF4-FFF2-40B4-BE49-F238E27FC236}">
                  <a16:creationId xmlns:a16="http://schemas.microsoft.com/office/drawing/2014/main" id="{E60EA01E-BEC8-428E-94D3-A37457236A58}"/>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hlinkClick xmlns:r="http://schemas.openxmlformats.org/officeDocument/2006/relationships" r:id="rId15"/>
            <a:extLst>
              <a:ext uri="{FF2B5EF4-FFF2-40B4-BE49-F238E27FC236}">
                <a16:creationId xmlns:a16="http://schemas.microsoft.com/office/drawing/2014/main" id="{C9599193-0C79-4B6F-8D9B-12433A6B56C2}"/>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00" name="Rounded Rectangle 36">
              <a:hlinkClick xmlns:r="http://schemas.openxmlformats.org/officeDocument/2006/relationships" r:id="rId16"/>
              <a:extLst>
                <a:ext uri="{FF2B5EF4-FFF2-40B4-BE49-F238E27FC236}">
                  <a16:creationId xmlns:a16="http://schemas.microsoft.com/office/drawing/2014/main" id="{463D4D2B-17C5-4466-B881-AB9ED2D46B8E}"/>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01" name="Round Same Side Corner Rectangle 212">
              <a:extLst>
                <a:ext uri="{FF2B5EF4-FFF2-40B4-BE49-F238E27FC236}">
                  <a16:creationId xmlns:a16="http://schemas.microsoft.com/office/drawing/2014/main" id="{1779F2CE-6331-4EDE-8A33-EBEC9E178E2A}"/>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extLst>
              <a:ext uri="{FF2B5EF4-FFF2-40B4-BE49-F238E27FC236}">
                <a16:creationId xmlns:a16="http://schemas.microsoft.com/office/drawing/2014/main" id="{F9E8067E-3EE5-45AE-B49C-F7509C553B37}"/>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8" name="Rounded Rectangle 33">
              <a:hlinkClick xmlns:r="http://schemas.openxmlformats.org/officeDocument/2006/relationships" r:id="rId17"/>
              <a:extLst>
                <a:ext uri="{FF2B5EF4-FFF2-40B4-BE49-F238E27FC236}">
                  <a16:creationId xmlns:a16="http://schemas.microsoft.com/office/drawing/2014/main" id="{5F06949F-2610-43F4-A862-95F6A1BA2146}"/>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99" name="Round Same Side Corner Rectangle 212">
              <a:extLst>
                <a:ext uri="{FF2B5EF4-FFF2-40B4-BE49-F238E27FC236}">
                  <a16:creationId xmlns:a16="http://schemas.microsoft.com/office/drawing/2014/main" id="{03A22A5E-18A0-4647-8BBF-CB39049B0E98}"/>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5" name="Group 84">
            <a:extLst>
              <a:ext uri="{FF2B5EF4-FFF2-40B4-BE49-F238E27FC236}">
                <a16:creationId xmlns:a16="http://schemas.microsoft.com/office/drawing/2014/main" id="{1BA9673B-E676-4BF4-9DAB-D142B09B17A8}"/>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6" name="Rounded Rectangle 36">
              <a:hlinkClick xmlns:r="http://schemas.openxmlformats.org/officeDocument/2006/relationships" r:id="rId18"/>
              <a:extLst>
                <a:ext uri="{FF2B5EF4-FFF2-40B4-BE49-F238E27FC236}">
                  <a16:creationId xmlns:a16="http://schemas.microsoft.com/office/drawing/2014/main" id="{BFB59279-95E5-4356-84CD-7276645F717E}"/>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7" name="Round Same Side Corner Rectangle 212">
              <a:extLst>
                <a:ext uri="{FF2B5EF4-FFF2-40B4-BE49-F238E27FC236}">
                  <a16:creationId xmlns:a16="http://schemas.microsoft.com/office/drawing/2014/main" id="{3FC38845-D1B8-4C71-B5AA-CBD569AAAE14}"/>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6" name="Group 85">
            <a:extLst>
              <a:ext uri="{FF2B5EF4-FFF2-40B4-BE49-F238E27FC236}">
                <a16:creationId xmlns:a16="http://schemas.microsoft.com/office/drawing/2014/main" id="{66B6979E-2B15-4763-91BC-4F6D219F2CF1}"/>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4" name="Rounded Rectangle 36">
              <a:hlinkClick xmlns:r="http://schemas.openxmlformats.org/officeDocument/2006/relationships" r:id="rId19"/>
              <a:extLst>
                <a:ext uri="{FF2B5EF4-FFF2-40B4-BE49-F238E27FC236}">
                  <a16:creationId xmlns:a16="http://schemas.microsoft.com/office/drawing/2014/main" id="{F9F4B643-0EBD-45E0-9252-95BE8C0342C9}"/>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5" name="Round Same Side Corner Rectangle 212">
              <a:extLst>
                <a:ext uri="{FF2B5EF4-FFF2-40B4-BE49-F238E27FC236}">
                  <a16:creationId xmlns:a16="http://schemas.microsoft.com/office/drawing/2014/main" id="{9EEA6802-6279-4930-B77D-DDAC4BD4140C}"/>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7" name="Rounded Rectangle 33">
            <a:extLst>
              <a:ext uri="{FF2B5EF4-FFF2-40B4-BE49-F238E27FC236}">
                <a16:creationId xmlns:a16="http://schemas.microsoft.com/office/drawing/2014/main" id="{25A313ED-7DB5-476C-B6E8-D06E35C93E57}"/>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8" name="Rounded Rectangle 33">
            <a:extLst>
              <a:ext uri="{FF2B5EF4-FFF2-40B4-BE49-F238E27FC236}">
                <a16:creationId xmlns:a16="http://schemas.microsoft.com/office/drawing/2014/main" id="{38213BED-4F5D-4DF0-92E3-6C2B2267F304}"/>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89" name="Rounded Rectangle 33">
            <a:extLst>
              <a:ext uri="{FF2B5EF4-FFF2-40B4-BE49-F238E27FC236}">
                <a16:creationId xmlns:a16="http://schemas.microsoft.com/office/drawing/2014/main" id="{12B5C990-E567-49A7-BA87-9A3F8DAB8749}"/>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90" name="Rounded Rectangle 33">
            <a:extLst>
              <a:ext uri="{FF2B5EF4-FFF2-40B4-BE49-F238E27FC236}">
                <a16:creationId xmlns:a16="http://schemas.microsoft.com/office/drawing/2014/main" id="{45F2A10C-E939-4942-92F8-FFB8F651F618}"/>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91" name="Rounded Rectangle 33">
            <a:extLst>
              <a:ext uri="{FF2B5EF4-FFF2-40B4-BE49-F238E27FC236}">
                <a16:creationId xmlns:a16="http://schemas.microsoft.com/office/drawing/2014/main" id="{EB244CC8-3506-43C6-B0E9-72F8418E2C8D}"/>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2" name="Rounded Rectangle 33">
            <a:extLst>
              <a:ext uri="{FF2B5EF4-FFF2-40B4-BE49-F238E27FC236}">
                <a16:creationId xmlns:a16="http://schemas.microsoft.com/office/drawing/2014/main" id="{804F6627-8D16-4986-8302-8EBB11BC0F95}"/>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3" name="Rounded Rectangle 33">
            <a:extLst>
              <a:ext uri="{FF2B5EF4-FFF2-40B4-BE49-F238E27FC236}">
                <a16:creationId xmlns:a16="http://schemas.microsoft.com/office/drawing/2014/main" id="{912CF934-3381-4D38-82A1-24E804694865}"/>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21</xdr:col>
      <xdr:colOff>69696</xdr:colOff>
      <xdr:row>1</xdr:row>
      <xdr:rowOff>139391</xdr:rowOff>
    </xdr:from>
    <xdr:to>
      <xdr:col>23</xdr:col>
      <xdr:colOff>302344</xdr:colOff>
      <xdr:row>3</xdr:row>
      <xdr:rowOff>37505</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DDF7FD17-66E7-4711-B4FB-BA5C537A850D}"/>
            </a:ext>
          </a:extLst>
        </xdr:cNvPr>
        <xdr:cNvSpPr/>
      </xdr:nvSpPr>
      <xdr:spPr bwMode="auto">
        <a:xfrm>
          <a:off x="19874726" y="313629"/>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0F231CD9-A60C-449D-90D4-28E5B7E73956}"/>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554934</xdr:colOff>
      <xdr:row>5</xdr:row>
      <xdr:rowOff>8271</xdr:rowOff>
    </xdr:from>
    <xdr:to>
      <xdr:col>12</xdr:col>
      <xdr:colOff>19049</xdr:colOff>
      <xdr:row>6</xdr:row>
      <xdr:rowOff>17671</xdr:rowOff>
    </xdr:to>
    <xdr:sp macro="" textlink="">
      <xdr:nvSpPr>
        <xdr:cNvPr id="6" name="Rounded Rectangle 33">
          <a:extLst>
            <a:ext uri="{FF2B5EF4-FFF2-40B4-BE49-F238E27FC236}">
              <a16:creationId xmlns:a16="http://schemas.microsoft.com/office/drawing/2014/main" id="{B9B76A64-B72A-4E44-81FC-51CCF513F317}"/>
            </a:ext>
          </a:extLst>
        </xdr:cNvPr>
        <xdr:cNvSpPr/>
      </xdr:nvSpPr>
      <xdr:spPr>
        <a:xfrm>
          <a:off x="3336234" y="913146"/>
          <a:ext cx="8208065" cy="190375"/>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EMISSIONS</a:t>
          </a:r>
        </a:p>
      </xdr:txBody>
    </xdr:sp>
    <xdr:clientData/>
  </xdr:twoCellAnchor>
  <xdr:twoCellAnchor>
    <xdr:from>
      <xdr:col>6</xdr:col>
      <xdr:colOff>0</xdr:colOff>
      <xdr:row>42</xdr:row>
      <xdr:rowOff>9525</xdr:rowOff>
    </xdr:from>
    <xdr:to>
      <xdr:col>12</xdr:col>
      <xdr:colOff>1111250</xdr:colOff>
      <xdr:row>43</xdr:row>
      <xdr:rowOff>28449</xdr:rowOff>
    </xdr:to>
    <xdr:sp macro="" textlink="">
      <xdr:nvSpPr>
        <xdr:cNvPr id="68" name="Rounded Rectangle 33">
          <a:extLst>
            <a:ext uri="{FF2B5EF4-FFF2-40B4-BE49-F238E27FC236}">
              <a16:creationId xmlns:a16="http://schemas.microsoft.com/office/drawing/2014/main" id="{08377ED2-6F45-408A-AB6E-0E3D45052F06}"/>
            </a:ext>
          </a:extLst>
        </xdr:cNvPr>
        <xdr:cNvSpPr/>
      </xdr:nvSpPr>
      <xdr:spPr>
        <a:xfrm>
          <a:off x="3371850" y="8543925"/>
          <a:ext cx="9264650" cy="199899"/>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ENERGY CONSUMPTION</a:t>
          </a:r>
        </a:p>
      </xdr:txBody>
    </xdr:sp>
    <xdr:clientData/>
  </xdr:twoCellAnchor>
  <xdr:twoCellAnchor>
    <xdr:from>
      <xdr:col>0</xdr:col>
      <xdr:colOff>0</xdr:colOff>
      <xdr:row>5</xdr:row>
      <xdr:rowOff>0</xdr:rowOff>
    </xdr:from>
    <xdr:to>
      <xdr:col>5</xdr:col>
      <xdr:colOff>70730</xdr:colOff>
      <xdr:row>39</xdr:row>
      <xdr:rowOff>132050</xdr:rowOff>
    </xdr:to>
    <xdr:grpSp>
      <xdr:nvGrpSpPr>
        <xdr:cNvPr id="69" name="Group 68">
          <a:extLst>
            <a:ext uri="{FF2B5EF4-FFF2-40B4-BE49-F238E27FC236}">
              <a16:creationId xmlns:a16="http://schemas.microsoft.com/office/drawing/2014/main" id="{5C3FEE84-6907-4194-8C49-B466DA08C961}"/>
            </a:ext>
          </a:extLst>
        </xdr:cNvPr>
        <xdr:cNvGrpSpPr/>
      </xdr:nvGrpSpPr>
      <xdr:grpSpPr>
        <a:xfrm>
          <a:off x="0" y="892969"/>
          <a:ext cx="2725824" cy="7490112"/>
          <a:chOff x="2985" y="843616"/>
          <a:chExt cx="2852030" cy="7015450"/>
        </a:xfrm>
      </xdr:grpSpPr>
      <xdr:grpSp>
        <xdr:nvGrpSpPr>
          <xdr:cNvPr id="70" name="Group 69">
            <a:extLst>
              <a:ext uri="{FF2B5EF4-FFF2-40B4-BE49-F238E27FC236}">
                <a16:creationId xmlns:a16="http://schemas.microsoft.com/office/drawing/2014/main" id="{E766E820-CA64-46F1-92DB-41C7764C1026}"/>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0" name="Rounded Rectangle 33">
              <a:hlinkClick xmlns:r="http://schemas.openxmlformats.org/officeDocument/2006/relationships" r:id="rId3"/>
              <a:extLst>
                <a:ext uri="{FF2B5EF4-FFF2-40B4-BE49-F238E27FC236}">
                  <a16:creationId xmlns:a16="http://schemas.microsoft.com/office/drawing/2014/main" id="{64FD8466-DC89-400B-8632-B3D6EBFB8D5A}"/>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1" name="Round Same Side Corner Rectangle 212">
              <a:extLst>
                <a:ext uri="{FF2B5EF4-FFF2-40B4-BE49-F238E27FC236}">
                  <a16:creationId xmlns:a16="http://schemas.microsoft.com/office/drawing/2014/main" id="{F54A77B8-4951-4032-90C6-CBFCDAC00962}"/>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1" name="Group 70">
            <a:extLst>
              <a:ext uri="{FF2B5EF4-FFF2-40B4-BE49-F238E27FC236}">
                <a16:creationId xmlns:a16="http://schemas.microsoft.com/office/drawing/2014/main" id="{81CA0DF9-E915-4FBB-8C30-852FB81DC1CF}"/>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18" name="Rounded Rectangle 36">
              <a:hlinkClick xmlns:r="http://schemas.openxmlformats.org/officeDocument/2006/relationships" r:id="rId4"/>
              <a:extLst>
                <a:ext uri="{FF2B5EF4-FFF2-40B4-BE49-F238E27FC236}">
                  <a16:creationId xmlns:a16="http://schemas.microsoft.com/office/drawing/2014/main" id="{6B72D951-2147-46C0-940F-69597DCF7840}"/>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19" name="Round Same Side Corner Rectangle 212">
              <a:extLst>
                <a:ext uri="{FF2B5EF4-FFF2-40B4-BE49-F238E27FC236}">
                  <a16:creationId xmlns:a16="http://schemas.microsoft.com/office/drawing/2014/main" id="{F165C1B2-4D60-4995-A638-A40B7BA02969}"/>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2" name="Group 71">
            <a:extLst>
              <a:ext uri="{FF2B5EF4-FFF2-40B4-BE49-F238E27FC236}">
                <a16:creationId xmlns:a16="http://schemas.microsoft.com/office/drawing/2014/main" id="{374D97BD-EA46-4A81-A774-E2C483B56EDC}"/>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6" name="Rounded Rectangle 27">
              <a:hlinkClick xmlns:r="http://schemas.openxmlformats.org/officeDocument/2006/relationships" r:id="rId5"/>
              <a:extLst>
                <a:ext uri="{FF2B5EF4-FFF2-40B4-BE49-F238E27FC236}">
                  <a16:creationId xmlns:a16="http://schemas.microsoft.com/office/drawing/2014/main" id="{4171F09C-AE3E-4C75-970C-06914C11DF2D}"/>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17" name="Round Same Side Corner Rectangle 212">
              <a:extLst>
                <a:ext uri="{FF2B5EF4-FFF2-40B4-BE49-F238E27FC236}">
                  <a16:creationId xmlns:a16="http://schemas.microsoft.com/office/drawing/2014/main" id="{1776B371-0CF9-42FA-A3F2-5B26C7007608}"/>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3" name="Group 72">
            <a:extLst>
              <a:ext uri="{FF2B5EF4-FFF2-40B4-BE49-F238E27FC236}">
                <a16:creationId xmlns:a16="http://schemas.microsoft.com/office/drawing/2014/main" id="{79388FDC-A126-4161-8587-B6713A066462}"/>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4" name="Rounded Rectangle 30">
              <a:hlinkClick xmlns:r="http://schemas.openxmlformats.org/officeDocument/2006/relationships" r:id="rId6"/>
              <a:extLst>
                <a:ext uri="{FF2B5EF4-FFF2-40B4-BE49-F238E27FC236}">
                  <a16:creationId xmlns:a16="http://schemas.microsoft.com/office/drawing/2014/main" id="{242FF430-9E6B-4DDD-9D4E-3FD2162EAD8D}"/>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5" name="Round Same Side Corner Rectangle 212">
              <a:extLst>
                <a:ext uri="{FF2B5EF4-FFF2-40B4-BE49-F238E27FC236}">
                  <a16:creationId xmlns:a16="http://schemas.microsoft.com/office/drawing/2014/main" id="{4A4553EB-8048-46E7-83A3-8EEF35DFB54C}"/>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0E807E71-D30C-4E25-9DE2-B199352F6D53}"/>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2" name="Rounded Rectangle 33">
              <a:hlinkClick xmlns:r="http://schemas.openxmlformats.org/officeDocument/2006/relationships" r:id="rId7"/>
              <a:extLst>
                <a:ext uri="{FF2B5EF4-FFF2-40B4-BE49-F238E27FC236}">
                  <a16:creationId xmlns:a16="http://schemas.microsoft.com/office/drawing/2014/main" id="{F0B1F1DD-5635-407F-BC79-726180E096FB}"/>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3" name="Round Same Side Corner Rectangle 212">
              <a:extLst>
                <a:ext uri="{FF2B5EF4-FFF2-40B4-BE49-F238E27FC236}">
                  <a16:creationId xmlns:a16="http://schemas.microsoft.com/office/drawing/2014/main" id="{24D2AE77-5FE8-4DC8-8F60-36F6E8017E86}"/>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033C0E5F-BCB2-4D5E-B9B6-2EDE8E1D5886}"/>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0" name="Rounded Rectangle 27">
              <a:hlinkClick xmlns:r="http://schemas.openxmlformats.org/officeDocument/2006/relationships" r:id="rId8"/>
              <a:extLst>
                <a:ext uri="{FF2B5EF4-FFF2-40B4-BE49-F238E27FC236}">
                  <a16:creationId xmlns:a16="http://schemas.microsoft.com/office/drawing/2014/main" id="{6F10C52D-6D9F-47A6-8C42-1EE16CB295F8}"/>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1" name="Round Same Side Corner Rectangle 212">
              <a:extLst>
                <a:ext uri="{FF2B5EF4-FFF2-40B4-BE49-F238E27FC236}">
                  <a16:creationId xmlns:a16="http://schemas.microsoft.com/office/drawing/2014/main" id="{B84898DB-E612-47EF-9BC9-3024FF72DB68}"/>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23AB5954-E3B9-4E94-B732-31C3C7E2F744}"/>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08" name="Rounded Rectangle 36">
              <a:hlinkClick xmlns:r="http://schemas.openxmlformats.org/officeDocument/2006/relationships" r:id="rId9"/>
              <a:extLst>
                <a:ext uri="{FF2B5EF4-FFF2-40B4-BE49-F238E27FC236}">
                  <a16:creationId xmlns:a16="http://schemas.microsoft.com/office/drawing/2014/main" id="{9F57F48A-A830-42C2-BB09-68AF66B67488}"/>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09" name="Round Same Side Corner Rectangle 212">
              <a:extLst>
                <a:ext uri="{FF2B5EF4-FFF2-40B4-BE49-F238E27FC236}">
                  <a16:creationId xmlns:a16="http://schemas.microsoft.com/office/drawing/2014/main" id="{BFE1B01A-F50E-4CC9-B81D-25A6F0727CD0}"/>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hlinkClick xmlns:r="http://schemas.openxmlformats.org/officeDocument/2006/relationships" r:id="rId10"/>
            <a:extLst>
              <a:ext uri="{FF2B5EF4-FFF2-40B4-BE49-F238E27FC236}">
                <a16:creationId xmlns:a16="http://schemas.microsoft.com/office/drawing/2014/main" id="{86EEDD95-E888-4CD0-87A5-FEEEDA85E09F}"/>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6" name="Rounded Rectangle 30">
              <a:extLst>
                <a:ext uri="{FF2B5EF4-FFF2-40B4-BE49-F238E27FC236}">
                  <a16:creationId xmlns:a16="http://schemas.microsoft.com/office/drawing/2014/main" id="{2FF6AE92-1DFB-4B0C-AD1C-88F24FE9BA41}"/>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07" name="Round Same Side Corner Rectangle 212">
              <a:extLst>
                <a:ext uri="{FF2B5EF4-FFF2-40B4-BE49-F238E27FC236}">
                  <a16:creationId xmlns:a16="http://schemas.microsoft.com/office/drawing/2014/main" id="{12572EEF-3546-47E6-812D-3F3E931067AA}"/>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hlinkClick xmlns:r="http://schemas.openxmlformats.org/officeDocument/2006/relationships" r:id="rId11"/>
            <a:extLst>
              <a:ext uri="{FF2B5EF4-FFF2-40B4-BE49-F238E27FC236}">
                <a16:creationId xmlns:a16="http://schemas.microsoft.com/office/drawing/2014/main" id="{29E951C7-5C2E-4364-8758-BA41EBB16AFD}"/>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4" name="Rounded Rectangle 33">
              <a:hlinkClick xmlns:r="http://schemas.openxmlformats.org/officeDocument/2006/relationships" r:id="rId12"/>
              <a:extLst>
                <a:ext uri="{FF2B5EF4-FFF2-40B4-BE49-F238E27FC236}">
                  <a16:creationId xmlns:a16="http://schemas.microsoft.com/office/drawing/2014/main" id="{57DEB005-5E3D-47A0-81AC-724E43E1AF36}"/>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5" name="Round Same Side Corner Rectangle 212">
              <a:extLst>
                <a:ext uri="{FF2B5EF4-FFF2-40B4-BE49-F238E27FC236}">
                  <a16:creationId xmlns:a16="http://schemas.microsoft.com/office/drawing/2014/main" id="{6387ADBA-EFB6-4F68-B909-62FB193ACEC1}"/>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extLst>
              <a:ext uri="{FF2B5EF4-FFF2-40B4-BE49-F238E27FC236}">
                <a16:creationId xmlns:a16="http://schemas.microsoft.com/office/drawing/2014/main" id="{D36E6397-775F-44AC-B243-4F46CE06BE21}"/>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2" name="Rounded Rectangle 30">
              <a:hlinkClick xmlns:r="http://schemas.openxmlformats.org/officeDocument/2006/relationships" r:id="rId13"/>
              <a:extLst>
                <a:ext uri="{FF2B5EF4-FFF2-40B4-BE49-F238E27FC236}">
                  <a16:creationId xmlns:a16="http://schemas.microsoft.com/office/drawing/2014/main" id="{410613F9-E9BE-4222-961E-2FE1095E602A}"/>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3" name="Round Same Side Corner Rectangle 212">
              <a:extLst>
                <a:ext uri="{FF2B5EF4-FFF2-40B4-BE49-F238E27FC236}">
                  <a16:creationId xmlns:a16="http://schemas.microsoft.com/office/drawing/2014/main" id="{D8A86332-2F2D-4831-89E8-6215ECB5E5D4}"/>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4"/>
            <a:extLst>
              <a:ext uri="{FF2B5EF4-FFF2-40B4-BE49-F238E27FC236}">
                <a16:creationId xmlns:a16="http://schemas.microsoft.com/office/drawing/2014/main" id="{66910325-78F4-455E-9F8F-9ED923871DB9}"/>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0" name="Rounded Rectangle 33">
              <a:extLst>
                <a:ext uri="{FF2B5EF4-FFF2-40B4-BE49-F238E27FC236}">
                  <a16:creationId xmlns:a16="http://schemas.microsoft.com/office/drawing/2014/main" id="{4466F358-6AD4-4C06-BD8E-1B9F9F231599}"/>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1" name="Round Same Side Corner Rectangle 212">
              <a:extLst>
                <a:ext uri="{FF2B5EF4-FFF2-40B4-BE49-F238E27FC236}">
                  <a16:creationId xmlns:a16="http://schemas.microsoft.com/office/drawing/2014/main" id="{299D36D2-D845-46B9-BD23-2E1806BF163C}"/>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hlinkClick xmlns:r="http://schemas.openxmlformats.org/officeDocument/2006/relationships" r:id="rId15"/>
            <a:extLst>
              <a:ext uri="{FF2B5EF4-FFF2-40B4-BE49-F238E27FC236}">
                <a16:creationId xmlns:a16="http://schemas.microsoft.com/office/drawing/2014/main" id="{81A5F871-0841-4F62-9118-0F2607B3541A}"/>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98" name="Rounded Rectangle 36">
              <a:hlinkClick xmlns:r="http://schemas.openxmlformats.org/officeDocument/2006/relationships" r:id="rId16"/>
              <a:extLst>
                <a:ext uri="{FF2B5EF4-FFF2-40B4-BE49-F238E27FC236}">
                  <a16:creationId xmlns:a16="http://schemas.microsoft.com/office/drawing/2014/main" id="{9296B558-713E-469A-A914-C139721FE2A6}"/>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99" name="Round Same Side Corner Rectangle 212">
              <a:extLst>
                <a:ext uri="{FF2B5EF4-FFF2-40B4-BE49-F238E27FC236}">
                  <a16:creationId xmlns:a16="http://schemas.microsoft.com/office/drawing/2014/main" id="{ABAC6269-4F6C-4144-A687-3064673BF54A}"/>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extLst>
              <a:ext uri="{FF2B5EF4-FFF2-40B4-BE49-F238E27FC236}">
                <a16:creationId xmlns:a16="http://schemas.microsoft.com/office/drawing/2014/main" id="{04901CC9-0399-4E5D-972A-5012DCF46696}"/>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6" name="Rounded Rectangle 33">
              <a:hlinkClick xmlns:r="http://schemas.openxmlformats.org/officeDocument/2006/relationships" r:id="rId17"/>
              <a:extLst>
                <a:ext uri="{FF2B5EF4-FFF2-40B4-BE49-F238E27FC236}">
                  <a16:creationId xmlns:a16="http://schemas.microsoft.com/office/drawing/2014/main" id="{FB73E115-152B-4C18-A330-EE83B5316096}"/>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97" name="Round Same Side Corner Rectangle 212">
              <a:extLst>
                <a:ext uri="{FF2B5EF4-FFF2-40B4-BE49-F238E27FC236}">
                  <a16:creationId xmlns:a16="http://schemas.microsoft.com/office/drawing/2014/main" id="{B3AB1B85-9948-4B7F-A99A-E18898E485BA}"/>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extLst>
              <a:ext uri="{FF2B5EF4-FFF2-40B4-BE49-F238E27FC236}">
                <a16:creationId xmlns:a16="http://schemas.microsoft.com/office/drawing/2014/main" id="{8A60DD79-B0D9-44E5-A092-8E88CF158464}"/>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4" name="Rounded Rectangle 36">
              <a:hlinkClick xmlns:r="http://schemas.openxmlformats.org/officeDocument/2006/relationships" r:id="rId18"/>
              <a:extLst>
                <a:ext uri="{FF2B5EF4-FFF2-40B4-BE49-F238E27FC236}">
                  <a16:creationId xmlns:a16="http://schemas.microsoft.com/office/drawing/2014/main" id="{DF8CAA5F-764D-4AC0-AA44-CF3FC51D28A4}"/>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5" name="Round Same Side Corner Rectangle 212">
              <a:extLst>
                <a:ext uri="{FF2B5EF4-FFF2-40B4-BE49-F238E27FC236}">
                  <a16:creationId xmlns:a16="http://schemas.microsoft.com/office/drawing/2014/main" id="{B8330F6E-8A6F-4918-B368-E77677CA07C8}"/>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extLst>
              <a:ext uri="{FF2B5EF4-FFF2-40B4-BE49-F238E27FC236}">
                <a16:creationId xmlns:a16="http://schemas.microsoft.com/office/drawing/2014/main" id="{B68CA4CD-EE7A-40F3-95C7-2BCA3BE26D1E}"/>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2" name="Rounded Rectangle 36">
              <a:hlinkClick xmlns:r="http://schemas.openxmlformats.org/officeDocument/2006/relationships" r:id="rId19"/>
              <a:extLst>
                <a:ext uri="{FF2B5EF4-FFF2-40B4-BE49-F238E27FC236}">
                  <a16:creationId xmlns:a16="http://schemas.microsoft.com/office/drawing/2014/main" id="{33C13FC5-6725-48BC-8026-BF09ECC235A6}"/>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3" name="Round Same Side Corner Rectangle 212">
              <a:extLst>
                <a:ext uri="{FF2B5EF4-FFF2-40B4-BE49-F238E27FC236}">
                  <a16:creationId xmlns:a16="http://schemas.microsoft.com/office/drawing/2014/main" id="{A67F188C-B685-4D90-B073-2F46C48E85A7}"/>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5" name="Rounded Rectangle 33">
            <a:extLst>
              <a:ext uri="{FF2B5EF4-FFF2-40B4-BE49-F238E27FC236}">
                <a16:creationId xmlns:a16="http://schemas.microsoft.com/office/drawing/2014/main" id="{662D704C-7FB9-4D23-8771-D6A24CDD1304}"/>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6" name="Rounded Rectangle 33">
            <a:extLst>
              <a:ext uri="{FF2B5EF4-FFF2-40B4-BE49-F238E27FC236}">
                <a16:creationId xmlns:a16="http://schemas.microsoft.com/office/drawing/2014/main" id="{FCAE95FE-8724-4406-A348-DCB8F9DA7D76}"/>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87" name="Rounded Rectangle 33">
            <a:extLst>
              <a:ext uri="{FF2B5EF4-FFF2-40B4-BE49-F238E27FC236}">
                <a16:creationId xmlns:a16="http://schemas.microsoft.com/office/drawing/2014/main" id="{4AE83296-4E0F-40A1-BD44-904560077E85}"/>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88" name="Rounded Rectangle 33">
            <a:extLst>
              <a:ext uri="{FF2B5EF4-FFF2-40B4-BE49-F238E27FC236}">
                <a16:creationId xmlns:a16="http://schemas.microsoft.com/office/drawing/2014/main" id="{E7C84931-79A1-4349-BE8E-C040458C2CC6}"/>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89" name="Rounded Rectangle 33">
            <a:extLst>
              <a:ext uri="{FF2B5EF4-FFF2-40B4-BE49-F238E27FC236}">
                <a16:creationId xmlns:a16="http://schemas.microsoft.com/office/drawing/2014/main" id="{7D204AD1-D3A8-4E7F-B30F-AF7FF60BC660}"/>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0" name="Rounded Rectangle 33">
            <a:extLst>
              <a:ext uri="{FF2B5EF4-FFF2-40B4-BE49-F238E27FC236}">
                <a16:creationId xmlns:a16="http://schemas.microsoft.com/office/drawing/2014/main" id="{BB020814-4CF6-4DD7-9489-EE1EABFF3670}"/>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1" name="Rounded Rectangle 33">
            <a:extLst>
              <a:ext uri="{FF2B5EF4-FFF2-40B4-BE49-F238E27FC236}">
                <a16:creationId xmlns:a16="http://schemas.microsoft.com/office/drawing/2014/main" id="{B5DAB44E-BAC2-45D7-99B6-E0DB0285C7BD}"/>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9</xdr:col>
      <xdr:colOff>685335</xdr:colOff>
      <xdr:row>1</xdr:row>
      <xdr:rowOff>151006</xdr:rowOff>
    </xdr:from>
    <xdr:to>
      <xdr:col>12</xdr:col>
      <xdr:colOff>23563</xdr:colOff>
      <xdr:row>3</xdr:row>
      <xdr:rowOff>25888</xdr:rowOff>
    </xdr:to>
    <xdr:sp macro="" textlink="">
      <xdr:nvSpPr>
        <xdr:cNvPr id="58" name="Rounded Rectangle 14">
          <a:hlinkClick xmlns:r="http://schemas.openxmlformats.org/officeDocument/2006/relationships" r:id="rId20"/>
          <a:extLst>
            <a:ext uri="{FF2B5EF4-FFF2-40B4-BE49-F238E27FC236}">
              <a16:creationId xmlns:a16="http://schemas.microsoft.com/office/drawing/2014/main" id="{1A627F36-F063-4CC7-BE64-E15173213E93}"/>
            </a:ext>
          </a:extLst>
        </xdr:cNvPr>
        <xdr:cNvSpPr/>
      </xdr:nvSpPr>
      <xdr:spPr bwMode="auto">
        <a:xfrm>
          <a:off x="8955823" y="336860"/>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1DBA9C11-EC53-42B7-8E74-DFEEE6C52A7A}"/>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6</xdr:col>
      <xdr:colOff>1</xdr:colOff>
      <xdr:row>4</xdr:row>
      <xdr:rowOff>145677</xdr:rowOff>
    </xdr:from>
    <xdr:to>
      <xdr:col>17</xdr:col>
      <xdr:colOff>44825</xdr:colOff>
      <xdr:row>6</xdr:row>
      <xdr:rowOff>20545</xdr:rowOff>
    </xdr:to>
    <xdr:sp macro="" textlink="">
      <xdr:nvSpPr>
        <xdr:cNvPr id="6" name="Rounded Rectangle 33">
          <a:extLst>
            <a:ext uri="{FF2B5EF4-FFF2-40B4-BE49-F238E27FC236}">
              <a16:creationId xmlns:a16="http://schemas.microsoft.com/office/drawing/2014/main" id="{66C321BF-7DD7-44E8-B723-9F8B43BFAC89}"/>
            </a:ext>
          </a:extLst>
        </xdr:cNvPr>
        <xdr:cNvSpPr/>
      </xdr:nvSpPr>
      <xdr:spPr>
        <a:xfrm>
          <a:off x="3361766" y="862853"/>
          <a:ext cx="14478000" cy="233457"/>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WATER</a:t>
          </a:r>
        </a:p>
      </xdr:txBody>
    </xdr:sp>
    <xdr:clientData/>
  </xdr:twoCellAnchor>
  <xdr:twoCellAnchor>
    <xdr:from>
      <xdr:col>0</xdr:col>
      <xdr:colOff>0</xdr:colOff>
      <xdr:row>5</xdr:row>
      <xdr:rowOff>0</xdr:rowOff>
    </xdr:from>
    <xdr:to>
      <xdr:col>5</xdr:col>
      <xdr:colOff>84177</xdr:colOff>
      <xdr:row>39</xdr:row>
      <xdr:rowOff>37361</xdr:rowOff>
    </xdr:to>
    <xdr:grpSp>
      <xdr:nvGrpSpPr>
        <xdr:cNvPr id="4" name="Group 3">
          <a:extLst>
            <a:ext uri="{FF2B5EF4-FFF2-40B4-BE49-F238E27FC236}">
              <a16:creationId xmlns:a16="http://schemas.microsoft.com/office/drawing/2014/main" id="{8DD78D2F-A495-453C-ACF3-4A4E15CFB8F5}"/>
            </a:ext>
          </a:extLst>
        </xdr:cNvPr>
        <xdr:cNvGrpSpPr/>
      </xdr:nvGrpSpPr>
      <xdr:grpSpPr>
        <a:xfrm>
          <a:off x="0" y="892969"/>
          <a:ext cx="2739271" cy="7431142"/>
          <a:chOff x="2985" y="843616"/>
          <a:chExt cx="2852030" cy="7015450"/>
        </a:xfrm>
      </xdr:grpSpPr>
      <xdr:grpSp>
        <xdr:nvGrpSpPr>
          <xdr:cNvPr id="5" name="Group 4">
            <a:extLst>
              <a:ext uri="{FF2B5EF4-FFF2-40B4-BE49-F238E27FC236}">
                <a16:creationId xmlns:a16="http://schemas.microsoft.com/office/drawing/2014/main" id="{73B19E1D-AFB5-409D-B6A6-14BC445B194D}"/>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56" name="Rounded Rectangle 33">
              <a:hlinkClick xmlns:r="http://schemas.openxmlformats.org/officeDocument/2006/relationships" r:id="rId3"/>
              <a:extLst>
                <a:ext uri="{FF2B5EF4-FFF2-40B4-BE49-F238E27FC236}">
                  <a16:creationId xmlns:a16="http://schemas.microsoft.com/office/drawing/2014/main" id="{D9805FE6-4FA9-4182-B784-99A678FEB322}"/>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57" name="Round Same Side Corner Rectangle 212">
              <a:extLst>
                <a:ext uri="{FF2B5EF4-FFF2-40B4-BE49-F238E27FC236}">
                  <a16:creationId xmlns:a16="http://schemas.microsoft.com/office/drawing/2014/main" id="{4D1727BC-3A76-407E-B4EA-6BA5F0F9E825}"/>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 name="Group 6">
            <a:extLst>
              <a:ext uri="{FF2B5EF4-FFF2-40B4-BE49-F238E27FC236}">
                <a16:creationId xmlns:a16="http://schemas.microsoft.com/office/drawing/2014/main" id="{50D736EA-1A1D-42E1-A33B-83CFD531B751}"/>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54" name="Rounded Rectangle 36">
              <a:hlinkClick xmlns:r="http://schemas.openxmlformats.org/officeDocument/2006/relationships" r:id="rId4"/>
              <a:extLst>
                <a:ext uri="{FF2B5EF4-FFF2-40B4-BE49-F238E27FC236}">
                  <a16:creationId xmlns:a16="http://schemas.microsoft.com/office/drawing/2014/main" id="{9FCB8502-3557-4E82-A6B4-5F53300833DE}"/>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55" name="Round Same Side Corner Rectangle 212">
              <a:extLst>
                <a:ext uri="{FF2B5EF4-FFF2-40B4-BE49-F238E27FC236}">
                  <a16:creationId xmlns:a16="http://schemas.microsoft.com/office/drawing/2014/main" id="{024E78FB-6531-46A2-855B-1CBC4A588382}"/>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 name="Group 7">
            <a:extLst>
              <a:ext uri="{FF2B5EF4-FFF2-40B4-BE49-F238E27FC236}">
                <a16:creationId xmlns:a16="http://schemas.microsoft.com/office/drawing/2014/main" id="{E6258193-4ED4-4A68-8A1F-F15DE7AA3604}"/>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52" name="Rounded Rectangle 27">
              <a:hlinkClick xmlns:r="http://schemas.openxmlformats.org/officeDocument/2006/relationships" r:id="rId5"/>
              <a:extLst>
                <a:ext uri="{FF2B5EF4-FFF2-40B4-BE49-F238E27FC236}">
                  <a16:creationId xmlns:a16="http://schemas.microsoft.com/office/drawing/2014/main" id="{0F477216-3AEB-4D64-97FB-57E92B04456C}"/>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53" name="Round Same Side Corner Rectangle 212">
              <a:extLst>
                <a:ext uri="{FF2B5EF4-FFF2-40B4-BE49-F238E27FC236}">
                  <a16:creationId xmlns:a16="http://schemas.microsoft.com/office/drawing/2014/main" id="{7CD27FA1-A13B-4074-BBA4-84FC4C68B862}"/>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9" name="Group 8">
            <a:extLst>
              <a:ext uri="{FF2B5EF4-FFF2-40B4-BE49-F238E27FC236}">
                <a16:creationId xmlns:a16="http://schemas.microsoft.com/office/drawing/2014/main" id="{82C093B6-2147-4470-9164-E4B9337B826B}"/>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50" name="Rounded Rectangle 30">
              <a:hlinkClick xmlns:r="http://schemas.openxmlformats.org/officeDocument/2006/relationships" r:id="rId6"/>
              <a:extLst>
                <a:ext uri="{FF2B5EF4-FFF2-40B4-BE49-F238E27FC236}">
                  <a16:creationId xmlns:a16="http://schemas.microsoft.com/office/drawing/2014/main" id="{C59F97F0-1247-4DEF-91DA-2FBAB533A4A2}"/>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51" name="Round Same Side Corner Rectangle 212">
              <a:extLst>
                <a:ext uri="{FF2B5EF4-FFF2-40B4-BE49-F238E27FC236}">
                  <a16:creationId xmlns:a16="http://schemas.microsoft.com/office/drawing/2014/main" id="{69EA471E-4A08-4880-89D9-64C4FA53738F}"/>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0" name="Group 9">
            <a:extLst>
              <a:ext uri="{FF2B5EF4-FFF2-40B4-BE49-F238E27FC236}">
                <a16:creationId xmlns:a16="http://schemas.microsoft.com/office/drawing/2014/main" id="{600C37C4-BB91-4A73-BC81-9B30710BCBB7}"/>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48" name="Rounded Rectangle 33">
              <a:hlinkClick xmlns:r="http://schemas.openxmlformats.org/officeDocument/2006/relationships" r:id="rId7"/>
              <a:extLst>
                <a:ext uri="{FF2B5EF4-FFF2-40B4-BE49-F238E27FC236}">
                  <a16:creationId xmlns:a16="http://schemas.microsoft.com/office/drawing/2014/main" id="{F05ABE36-E407-4D9C-9426-91E85E46B98D}"/>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49" name="Round Same Side Corner Rectangle 212">
              <a:extLst>
                <a:ext uri="{FF2B5EF4-FFF2-40B4-BE49-F238E27FC236}">
                  <a16:creationId xmlns:a16="http://schemas.microsoft.com/office/drawing/2014/main" id="{36234A37-3C84-4785-9FE2-F14AD875E47D}"/>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1" name="Group 10">
            <a:extLst>
              <a:ext uri="{FF2B5EF4-FFF2-40B4-BE49-F238E27FC236}">
                <a16:creationId xmlns:a16="http://schemas.microsoft.com/office/drawing/2014/main" id="{52C04A8E-5814-4849-8D90-B2B44208C484}"/>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46" name="Rounded Rectangle 27">
              <a:hlinkClick xmlns:r="http://schemas.openxmlformats.org/officeDocument/2006/relationships" r:id="rId8"/>
              <a:extLst>
                <a:ext uri="{FF2B5EF4-FFF2-40B4-BE49-F238E27FC236}">
                  <a16:creationId xmlns:a16="http://schemas.microsoft.com/office/drawing/2014/main" id="{21533490-D7CF-48A6-A449-DFA9967EC35B}"/>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47" name="Round Same Side Corner Rectangle 212">
              <a:extLst>
                <a:ext uri="{FF2B5EF4-FFF2-40B4-BE49-F238E27FC236}">
                  <a16:creationId xmlns:a16="http://schemas.microsoft.com/office/drawing/2014/main" id="{88799F62-82FE-4846-A57F-3EE24C73E60C}"/>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 name="Group 11">
            <a:extLst>
              <a:ext uri="{FF2B5EF4-FFF2-40B4-BE49-F238E27FC236}">
                <a16:creationId xmlns:a16="http://schemas.microsoft.com/office/drawing/2014/main" id="{D15BA10F-62D0-4C91-8E53-A349D6D18575}"/>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44" name="Rounded Rectangle 36">
              <a:hlinkClick xmlns:r="http://schemas.openxmlformats.org/officeDocument/2006/relationships" r:id="rId9"/>
              <a:extLst>
                <a:ext uri="{FF2B5EF4-FFF2-40B4-BE49-F238E27FC236}">
                  <a16:creationId xmlns:a16="http://schemas.microsoft.com/office/drawing/2014/main" id="{7BEA1497-CD8C-46C5-899E-82C5BC0FEEB9}"/>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45" name="Round Same Side Corner Rectangle 212">
              <a:extLst>
                <a:ext uri="{FF2B5EF4-FFF2-40B4-BE49-F238E27FC236}">
                  <a16:creationId xmlns:a16="http://schemas.microsoft.com/office/drawing/2014/main" id="{25F56076-C3CD-47F2-B10A-0C206E728F64}"/>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 name="Group 12">
            <a:hlinkClick xmlns:r="http://schemas.openxmlformats.org/officeDocument/2006/relationships" r:id="rId10"/>
            <a:extLst>
              <a:ext uri="{FF2B5EF4-FFF2-40B4-BE49-F238E27FC236}">
                <a16:creationId xmlns:a16="http://schemas.microsoft.com/office/drawing/2014/main" id="{644C3ED4-D191-48DC-8BA4-CD296B6A4C5D}"/>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42" name="Rounded Rectangle 30">
              <a:extLst>
                <a:ext uri="{FF2B5EF4-FFF2-40B4-BE49-F238E27FC236}">
                  <a16:creationId xmlns:a16="http://schemas.microsoft.com/office/drawing/2014/main" id="{DD706A6F-A1B5-45AC-A147-603A6D7710AA}"/>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43" name="Round Same Side Corner Rectangle 212">
              <a:extLst>
                <a:ext uri="{FF2B5EF4-FFF2-40B4-BE49-F238E27FC236}">
                  <a16:creationId xmlns:a16="http://schemas.microsoft.com/office/drawing/2014/main" id="{93056474-A297-491F-9B4F-643230E39565}"/>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 name="Group 13">
            <a:hlinkClick xmlns:r="http://schemas.openxmlformats.org/officeDocument/2006/relationships" r:id="rId11"/>
            <a:extLst>
              <a:ext uri="{FF2B5EF4-FFF2-40B4-BE49-F238E27FC236}">
                <a16:creationId xmlns:a16="http://schemas.microsoft.com/office/drawing/2014/main" id="{FA8BCB20-0B5D-4003-9517-400440F2205C}"/>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40" name="Rounded Rectangle 33">
              <a:hlinkClick xmlns:r="http://schemas.openxmlformats.org/officeDocument/2006/relationships" r:id="rId12"/>
              <a:extLst>
                <a:ext uri="{FF2B5EF4-FFF2-40B4-BE49-F238E27FC236}">
                  <a16:creationId xmlns:a16="http://schemas.microsoft.com/office/drawing/2014/main" id="{3A13DF17-8DCF-4548-A289-BBFC6C255112}"/>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41" name="Round Same Side Corner Rectangle 212">
              <a:extLst>
                <a:ext uri="{FF2B5EF4-FFF2-40B4-BE49-F238E27FC236}">
                  <a16:creationId xmlns:a16="http://schemas.microsoft.com/office/drawing/2014/main" id="{4B8A8E26-BA3F-475A-945E-1AF37560B04B}"/>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5" name="Group 14">
            <a:extLst>
              <a:ext uri="{FF2B5EF4-FFF2-40B4-BE49-F238E27FC236}">
                <a16:creationId xmlns:a16="http://schemas.microsoft.com/office/drawing/2014/main" id="{9D1BE490-0257-4FAA-B039-DCECF733413B}"/>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38" name="Rounded Rectangle 30">
              <a:hlinkClick xmlns:r="http://schemas.openxmlformats.org/officeDocument/2006/relationships" r:id="rId13"/>
              <a:extLst>
                <a:ext uri="{FF2B5EF4-FFF2-40B4-BE49-F238E27FC236}">
                  <a16:creationId xmlns:a16="http://schemas.microsoft.com/office/drawing/2014/main" id="{2E6A2BE8-8711-4FE0-A4C4-C7C51F8154E7}"/>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39" name="Round Same Side Corner Rectangle 212">
              <a:extLst>
                <a:ext uri="{FF2B5EF4-FFF2-40B4-BE49-F238E27FC236}">
                  <a16:creationId xmlns:a16="http://schemas.microsoft.com/office/drawing/2014/main" id="{B2DA5C96-E731-4591-91BC-8E94345F85DB}"/>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6" name="Group 15">
            <a:hlinkClick xmlns:r="http://schemas.openxmlformats.org/officeDocument/2006/relationships" r:id="rId14"/>
            <a:extLst>
              <a:ext uri="{FF2B5EF4-FFF2-40B4-BE49-F238E27FC236}">
                <a16:creationId xmlns:a16="http://schemas.microsoft.com/office/drawing/2014/main" id="{F38B8A17-B153-49B1-ACA6-1DF99FAF9E56}"/>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36" name="Rounded Rectangle 33">
              <a:extLst>
                <a:ext uri="{FF2B5EF4-FFF2-40B4-BE49-F238E27FC236}">
                  <a16:creationId xmlns:a16="http://schemas.microsoft.com/office/drawing/2014/main" id="{2E65B338-50D9-4403-9634-E52BD53C2302}"/>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37" name="Round Same Side Corner Rectangle 212">
              <a:extLst>
                <a:ext uri="{FF2B5EF4-FFF2-40B4-BE49-F238E27FC236}">
                  <a16:creationId xmlns:a16="http://schemas.microsoft.com/office/drawing/2014/main" id="{BB73F96F-3F31-4350-AEE4-C73C8523EE4C}"/>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7" name="Group 16">
            <a:hlinkClick xmlns:r="http://schemas.openxmlformats.org/officeDocument/2006/relationships" r:id="rId15"/>
            <a:extLst>
              <a:ext uri="{FF2B5EF4-FFF2-40B4-BE49-F238E27FC236}">
                <a16:creationId xmlns:a16="http://schemas.microsoft.com/office/drawing/2014/main" id="{E38DBD39-1C13-47D9-B1C9-F672B22D5F06}"/>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34" name="Rounded Rectangle 36">
              <a:hlinkClick xmlns:r="http://schemas.openxmlformats.org/officeDocument/2006/relationships" r:id="rId16"/>
              <a:extLst>
                <a:ext uri="{FF2B5EF4-FFF2-40B4-BE49-F238E27FC236}">
                  <a16:creationId xmlns:a16="http://schemas.microsoft.com/office/drawing/2014/main" id="{78BB63A1-2E3A-4C60-ACD5-9A927F559D7A}"/>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35" name="Round Same Side Corner Rectangle 212">
              <a:extLst>
                <a:ext uri="{FF2B5EF4-FFF2-40B4-BE49-F238E27FC236}">
                  <a16:creationId xmlns:a16="http://schemas.microsoft.com/office/drawing/2014/main" id="{AAF9C7ED-0E2B-4BE6-ADD3-E94DCDDF117A}"/>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8" name="Group 17">
            <a:extLst>
              <a:ext uri="{FF2B5EF4-FFF2-40B4-BE49-F238E27FC236}">
                <a16:creationId xmlns:a16="http://schemas.microsoft.com/office/drawing/2014/main" id="{C6049F16-2A43-4652-973C-345300144384}"/>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32" name="Rounded Rectangle 33">
              <a:hlinkClick xmlns:r="http://schemas.openxmlformats.org/officeDocument/2006/relationships" r:id="rId17"/>
              <a:extLst>
                <a:ext uri="{FF2B5EF4-FFF2-40B4-BE49-F238E27FC236}">
                  <a16:creationId xmlns:a16="http://schemas.microsoft.com/office/drawing/2014/main" id="{CAF7D130-B58F-4987-B572-EB982EAF0ED7}"/>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33" name="Round Same Side Corner Rectangle 212">
              <a:extLst>
                <a:ext uri="{FF2B5EF4-FFF2-40B4-BE49-F238E27FC236}">
                  <a16:creationId xmlns:a16="http://schemas.microsoft.com/office/drawing/2014/main" id="{C17B7BC3-426B-4FBB-9E8B-39742C48108D}"/>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9" name="Group 18">
            <a:extLst>
              <a:ext uri="{FF2B5EF4-FFF2-40B4-BE49-F238E27FC236}">
                <a16:creationId xmlns:a16="http://schemas.microsoft.com/office/drawing/2014/main" id="{DF3D6D14-7F49-4F01-A476-B472DA8AE8A9}"/>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30" name="Rounded Rectangle 36">
              <a:hlinkClick xmlns:r="http://schemas.openxmlformats.org/officeDocument/2006/relationships" r:id="rId18"/>
              <a:extLst>
                <a:ext uri="{FF2B5EF4-FFF2-40B4-BE49-F238E27FC236}">
                  <a16:creationId xmlns:a16="http://schemas.microsoft.com/office/drawing/2014/main" id="{33DAF16E-3EBA-4829-903B-3911DB343BF7}"/>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31" name="Round Same Side Corner Rectangle 212">
              <a:extLst>
                <a:ext uri="{FF2B5EF4-FFF2-40B4-BE49-F238E27FC236}">
                  <a16:creationId xmlns:a16="http://schemas.microsoft.com/office/drawing/2014/main" id="{3420769F-EB47-478F-A31B-94B79720925A}"/>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20" name="Group 19">
            <a:extLst>
              <a:ext uri="{FF2B5EF4-FFF2-40B4-BE49-F238E27FC236}">
                <a16:creationId xmlns:a16="http://schemas.microsoft.com/office/drawing/2014/main" id="{54028B10-D7A5-47EE-B03A-F39A2EDAC498}"/>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28" name="Rounded Rectangle 36">
              <a:hlinkClick xmlns:r="http://schemas.openxmlformats.org/officeDocument/2006/relationships" r:id="rId19"/>
              <a:extLst>
                <a:ext uri="{FF2B5EF4-FFF2-40B4-BE49-F238E27FC236}">
                  <a16:creationId xmlns:a16="http://schemas.microsoft.com/office/drawing/2014/main" id="{C4460A25-643B-423A-BBE8-64B3B90B59E0}"/>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29" name="Round Same Side Corner Rectangle 212">
              <a:extLst>
                <a:ext uri="{FF2B5EF4-FFF2-40B4-BE49-F238E27FC236}">
                  <a16:creationId xmlns:a16="http://schemas.microsoft.com/office/drawing/2014/main" id="{4A58B890-44F3-4020-89BC-D51B58323662}"/>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21" name="Rounded Rectangle 33">
            <a:extLst>
              <a:ext uri="{FF2B5EF4-FFF2-40B4-BE49-F238E27FC236}">
                <a16:creationId xmlns:a16="http://schemas.microsoft.com/office/drawing/2014/main" id="{5EE0691F-3AAD-4F69-83BF-54AD534236C3}"/>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22" name="Rounded Rectangle 33">
            <a:extLst>
              <a:ext uri="{FF2B5EF4-FFF2-40B4-BE49-F238E27FC236}">
                <a16:creationId xmlns:a16="http://schemas.microsoft.com/office/drawing/2014/main" id="{6B648764-2EF2-40F0-A9A1-480171E8A533}"/>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23" name="Rounded Rectangle 33">
            <a:extLst>
              <a:ext uri="{FF2B5EF4-FFF2-40B4-BE49-F238E27FC236}">
                <a16:creationId xmlns:a16="http://schemas.microsoft.com/office/drawing/2014/main" id="{4C7D6A47-A079-42F2-93E8-F3ADE8CEF51A}"/>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24" name="Rounded Rectangle 33">
            <a:extLst>
              <a:ext uri="{FF2B5EF4-FFF2-40B4-BE49-F238E27FC236}">
                <a16:creationId xmlns:a16="http://schemas.microsoft.com/office/drawing/2014/main" id="{99A287D7-7878-4897-9821-6661AF969969}"/>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25" name="Rounded Rectangle 33">
            <a:extLst>
              <a:ext uri="{FF2B5EF4-FFF2-40B4-BE49-F238E27FC236}">
                <a16:creationId xmlns:a16="http://schemas.microsoft.com/office/drawing/2014/main" id="{36A781B0-BFAE-4DEC-B2DE-97894251EAA1}"/>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26" name="Rounded Rectangle 33">
            <a:extLst>
              <a:ext uri="{FF2B5EF4-FFF2-40B4-BE49-F238E27FC236}">
                <a16:creationId xmlns:a16="http://schemas.microsoft.com/office/drawing/2014/main" id="{BAFC1E66-1A06-4F86-8E14-7CEB1BC2BFD9}"/>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27" name="Rounded Rectangle 33">
            <a:extLst>
              <a:ext uri="{FF2B5EF4-FFF2-40B4-BE49-F238E27FC236}">
                <a16:creationId xmlns:a16="http://schemas.microsoft.com/office/drawing/2014/main" id="{F4FD44D5-CC81-4907-B158-A3774113E29A}"/>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15</xdr:col>
      <xdr:colOff>23232</xdr:colOff>
      <xdr:row>1</xdr:row>
      <xdr:rowOff>162622</xdr:rowOff>
    </xdr:from>
    <xdr:to>
      <xdr:col>17</xdr:col>
      <xdr:colOff>58411</xdr:colOff>
      <xdr:row>3</xdr:row>
      <xdr:rowOff>37504</xdr:rowOff>
    </xdr:to>
    <xdr:sp macro="" textlink="">
      <xdr:nvSpPr>
        <xdr:cNvPr id="58" name="Rounded Rectangle 14">
          <a:hlinkClick xmlns:r="http://schemas.openxmlformats.org/officeDocument/2006/relationships" r:id="rId20"/>
          <a:extLst>
            <a:ext uri="{FF2B5EF4-FFF2-40B4-BE49-F238E27FC236}">
              <a16:creationId xmlns:a16="http://schemas.microsoft.com/office/drawing/2014/main" id="{C9E5B8DD-7E5F-4E60-B4C9-BFFB370199D9}"/>
            </a:ext>
          </a:extLst>
        </xdr:cNvPr>
        <xdr:cNvSpPr/>
      </xdr:nvSpPr>
      <xdr:spPr bwMode="auto">
        <a:xfrm>
          <a:off x="15007683" y="348476"/>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F681B09F-A92C-4E50-999E-DBBEB5393E45}"/>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554934</xdr:colOff>
      <xdr:row>4</xdr:row>
      <xdr:rowOff>161925</xdr:rowOff>
    </xdr:from>
    <xdr:to>
      <xdr:col>13</xdr:col>
      <xdr:colOff>28574</xdr:colOff>
      <xdr:row>6</xdr:row>
      <xdr:rowOff>20544</xdr:rowOff>
    </xdr:to>
    <xdr:sp macro="" textlink="">
      <xdr:nvSpPr>
        <xdr:cNvPr id="6" name="Rounded Rectangle 33">
          <a:extLst>
            <a:ext uri="{FF2B5EF4-FFF2-40B4-BE49-F238E27FC236}">
              <a16:creationId xmlns:a16="http://schemas.microsoft.com/office/drawing/2014/main" id="{3D227B8C-1E04-4736-9D47-B9698FDEF43E}"/>
            </a:ext>
          </a:extLst>
        </xdr:cNvPr>
        <xdr:cNvSpPr/>
      </xdr:nvSpPr>
      <xdr:spPr>
        <a:xfrm>
          <a:off x="3336234" y="885825"/>
          <a:ext cx="12627665" cy="220569"/>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WASTE</a:t>
          </a:r>
          <a:r>
            <a:rPr lang="en-US" sz="1000" b="1" spc="15" baseline="0">
              <a:solidFill>
                <a:schemeClr val="bg2"/>
              </a:solidFill>
              <a:latin typeface="Arial" panose="020B0604020202020204" pitchFamily="34" charset="0"/>
              <a:cs typeface="Arial" panose="020B0604020202020204" pitchFamily="34" charset="0"/>
            </a:rPr>
            <a:t> AND TAILINGS</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70730</xdr:colOff>
      <xdr:row>43</xdr:row>
      <xdr:rowOff>65375</xdr:rowOff>
    </xdr:to>
    <xdr:grpSp>
      <xdr:nvGrpSpPr>
        <xdr:cNvPr id="65" name="Group 64">
          <a:extLst>
            <a:ext uri="{FF2B5EF4-FFF2-40B4-BE49-F238E27FC236}">
              <a16:creationId xmlns:a16="http://schemas.microsoft.com/office/drawing/2014/main" id="{C50CBF20-E806-4585-B25F-EE7B98CC8439}"/>
            </a:ext>
          </a:extLst>
        </xdr:cNvPr>
        <xdr:cNvGrpSpPr/>
      </xdr:nvGrpSpPr>
      <xdr:grpSpPr>
        <a:xfrm>
          <a:off x="0" y="892969"/>
          <a:ext cx="2725824" cy="7518687"/>
          <a:chOff x="2985" y="843616"/>
          <a:chExt cx="2852030" cy="7015450"/>
        </a:xfrm>
      </xdr:grpSpPr>
      <xdr:grpSp>
        <xdr:nvGrpSpPr>
          <xdr:cNvPr id="66" name="Group 65">
            <a:extLst>
              <a:ext uri="{FF2B5EF4-FFF2-40B4-BE49-F238E27FC236}">
                <a16:creationId xmlns:a16="http://schemas.microsoft.com/office/drawing/2014/main" id="{23226D1F-B7DC-4216-8E54-9F202F010BD8}"/>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77" name="Rounded Rectangle 33">
              <a:hlinkClick xmlns:r="http://schemas.openxmlformats.org/officeDocument/2006/relationships" r:id="rId3"/>
              <a:extLst>
                <a:ext uri="{FF2B5EF4-FFF2-40B4-BE49-F238E27FC236}">
                  <a16:creationId xmlns:a16="http://schemas.microsoft.com/office/drawing/2014/main" id="{12C9B400-8534-4C9D-BB51-DC72060FAA47}"/>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78" name="Round Same Side Corner Rectangle 212">
              <a:extLst>
                <a:ext uri="{FF2B5EF4-FFF2-40B4-BE49-F238E27FC236}">
                  <a16:creationId xmlns:a16="http://schemas.microsoft.com/office/drawing/2014/main" id="{0C7D720E-7983-4A7B-8F4D-27339478E0A1}"/>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7" name="Group 66">
            <a:extLst>
              <a:ext uri="{FF2B5EF4-FFF2-40B4-BE49-F238E27FC236}">
                <a16:creationId xmlns:a16="http://schemas.microsoft.com/office/drawing/2014/main" id="{909AE872-BD8A-458D-A18C-98BF2026027E}"/>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75" name="Rounded Rectangle 36">
              <a:hlinkClick xmlns:r="http://schemas.openxmlformats.org/officeDocument/2006/relationships" r:id="rId4"/>
              <a:extLst>
                <a:ext uri="{FF2B5EF4-FFF2-40B4-BE49-F238E27FC236}">
                  <a16:creationId xmlns:a16="http://schemas.microsoft.com/office/drawing/2014/main" id="{77F25E74-F2AF-4762-8EBB-8ADE87B0ADE3}"/>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76" name="Round Same Side Corner Rectangle 212">
              <a:extLst>
                <a:ext uri="{FF2B5EF4-FFF2-40B4-BE49-F238E27FC236}">
                  <a16:creationId xmlns:a16="http://schemas.microsoft.com/office/drawing/2014/main" id="{4C7ADB38-EE27-4783-B3DB-81BE0D90436B}"/>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8" name="Group 67">
            <a:extLst>
              <a:ext uri="{FF2B5EF4-FFF2-40B4-BE49-F238E27FC236}">
                <a16:creationId xmlns:a16="http://schemas.microsoft.com/office/drawing/2014/main" id="{4A7A52D3-324B-4DF2-84CE-16B900834A92}"/>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73" name="Rounded Rectangle 27">
              <a:hlinkClick xmlns:r="http://schemas.openxmlformats.org/officeDocument/2006/relationships" r:id="rId5"/>
              <a:extLst>
                <a:ext uri="{FF2B5EF4-FFF2-40B4-BE49-F238E27FC236}">
                  <a16:creationId xmlns:a16="http://schemas.microsoft.com/office/drawing/2014/main" id="{27A758BF-4CE7-4CEF-9005-3CC7508E9DEF}"/>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74" name="Round Same Side Corner Rectangle 212">
              <a:extLst>
                <a:ext uri="{FF2B5EF4-FFF2-40B4-BE49-F238E27FC236}">
                  <a16:creationId xmlns:a16="http://schemas.microsoft.com/office/drawing/2014/main" id="{ABB9D170-1723-4388-BF5A-FBE36D0D26D3}"/>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9" name="Group 68">
            <a:extLst>
              <a:ext uri="{FF2B5EF4-FFF2-40B4-BE49-F238E27FC236}">
                <a16:creationId xmlns:a16="http://schemas.microsoft.com/office/drawing/2014/main" id="{F1CE240A-A39F-4270-86E2-F897F6C2BF42}"/>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1" name="Rounded Rectangle 30">
              <a:hlinkClick xmlns:r="http://schemas.openxmlformats.org/officeDocument/2006/relationships" r:id="rId6"/>
              <a:extLst>
                <a:ext uri="{FF2B5EF4-FFF2-40B4-BE49-F238E27FC236}">
                  <a16:creationId xmlns:a16="http://schemas.microsoft.com/office/drawing/2014/main" id="{1D0436B7-EC26-40BA-804B-757D0F3C1422}"/>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72" name="Round Same Side Corner Rectangle 212">
              <a:extLst>
                <a:ext uri="{FF2B5EF4-FFF2-40B4-BE49-F238E27FC236}">
                  <a16:creationId xmlns:a16="http://schemas.microsoft.com/office/drawing/2014/main" id="{D263C63B-B997-485E-BDF3-855210889FF9}"/>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0" name="Group 69">
            <a:extLst>
              <a:ext uri="{FF2B5EF4-FFF2-40B4-BE49-F238E27FC236}">
                <a16:creationId xmlns:a16="http://schemas.microsoft.com/office/drawing/2014/main" id="{AD32CBD0-A617-455B-B562-C0B9A953275F}"/>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69" name="Rounded Rectangle 33">
              <a:hlinkClick xmlns:r="http://schemas.openxmlformats.org/officeDocument/2006/relationships" r:id="rId7"/>
              <a:extLst>
                <a:ext uri="{FF2B5EF4-FFF2-40B4-BE49-F238E27FC236}">
                  <a16:creationId xmlns:a16="http://schemas.microsoft.com/office/drawing/2014/main" id="{4D548095-3392-41A0-8DEE-9218AFF239B0}"/>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70" name="Round Same Side Corner Rectangle 212">
              <a:extLst>
                <a:ext uri="{FF2B5EF4-FFF2-40B4-BE49-F238E27FC236}">
                  <a16:creationId xmlns:a16="http://schemas.microsoft.com/office/drawing/2014/main" id="{9DFDE5FE-FC93-4F49-B919-CE5DD4BC7046}"/>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2" name="Group 131">
            <a:extLst>
              <a:ext uri="{FF2B5EF4-FFF2-40B4-BE49-F238E27FC236}">
                <a16:creationId xmlns:a16="http://schemas.microsoft.com/office/drawing/2014/main" id="{F30E2415-70DF-496C-8528-A946D19C102C}"/>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67" name="Rounded Rectangle 27">
              <a:hlinkClick xmlns:r="http://schemas.openxmlformats.org/officeDocument/2006/relationships" r:id="rId8"/>
              <a:extLst>
                <a:ext uri="{FF2B5EF4-FFF2-40B4-BE49-F238E27FC236}">
                  <a16:creationId xmlns:a16="http://schemas.microsoft.com/office/drawing/2014/main" id="{0C6FCF7F-5AB1-4F4D-B1AB-F658BCB3968A}"/>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68" name="Round Same Side Corner Rectangle 212">
              <a:extLst>
                <a:ext uri="{FF2B5EF4-FFF2-40B4-BE49-F238E27FC236}">
                  <a16:creationId xmlns:a16="http://schemas.microsoft.com/office/drawing/2014/main" id="{61BDAF49-6016-47DD-B771-F66DFA98FAB4}"/>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3" name="Group 132">
            <a:extLst>
              <a:ext uri="{FF2B5EF4-FFF2-40B4-BE49-F238E27FC236}">
                <a16:creationId xmlns:a16="http://schemas.microsoft.com/office/drawing/2014/main" id="{A4A19525-1099-458C-8F9D-61492E93CDCF}"/>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65" name="Rounded Rectangle 36">
              <a:hlinkClick xmlns:r="http://schemas.openxmlformats.org/officeDocument/2006/relationships" r:id="rId9"/>
              <a:extLst>
                <a:ext uri="{FF2B5EF4-FFF2-40B4-BE49-F238E27FC236}">
                  <a16:creationId xmlns:a16="http://schemas.microsoft.com/office/drawing/2014/main" id="{833A332E-A7BC-496F-9829-BA103D17BB35}"/>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66" name="Round Same Side Corner Rectangle 212">
              <a:extLst>
                <a:ext uri="{FF2B5EF4-FFF2-40B4-BE49-F238E27FC236}">
                  <a16:creationId xmlns:a16="http://schemas.microsoft.com/office/drawing/2014/main" id="{8AED0744-580D-44B0-AC77-9A59344A943F}"/>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4" name="Group 133">
            <a:hlinkClick xmlns:r="http://schemas.openxmlformats.org/officeDocument/2006/relationships" r:id="rId10"/>
            <a:extLst>
              <a:ext uri="{FF2B5EF4-FFF2-40B4-BE49-F238E27FC236}">
                <a16:creationId xmlns:a16="http://schemas.microsoft.com/office/drawing/2014/main" id="{432BF1C1-164A-4E1A-BADF-ABA1FDEBA24C}"/>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63" name="Rounded Rectangle 30">
              <a:extLst>
                <a:ext uri="{FF2B5EF4-FFF2-40B4-BE49-F238E27FC236}">
                  <a16:creationId xmlns:a16="http://schemas.microsoft.com/office/drawing/2014/main" id="{9DA82964-9F26-4034-BC90-E582FA54E0A0}"/>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64" name="Round Same Side Corner Rectangle 212">
              <a:extLst>
                <a:ext uri="{FF2B5EF4-FFF2-40B4-BE49-F238E27FC236}">
                  <a16:creationId xmlns:a16="http://schemas.microsoft.com/office/drawing/2014/main" id="{90A53F66-07C3-4F66-B8EB-4155D8A03714}"/>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5" name="Group 134">
            <a:hlinkClick xmlns:r="http://schemas.openxmlformats.org/officeDocument/2006/relationships" r:id="rId11"/>
            <a:extLst>
              <a:ext uri="{FF2B5EF4-FFF2-40B4-BE49-F238E27FC236}">
                <a16:creationId xmlns:a16="http://schemas.microsoft.com/office/drawing/2014/main" id="{FFDCFEEB-EDF6-42F0-99C2-80380E56D096}"/>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61" name="Rounded Rectangle 33">
              <a:hlinkClick xmlns:r="http://schemas.openxmlformats.org/officeDocument/2006/relationships" r:id="rId12"/>
              <a:extLst>
                <a:ext uri="{FF2B5EF4-FFF2-40B4-BE49-F238E27FC236}">
                  <a16:creationId xmlns:a16="http://schemas.microsoft.com/office/drawing/2014/main" id="{A11C7E47-9CC4-4F96-B93D-BF9170D77834}"/>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62" name="Round Same Side Corner Rectangle 212">
              <a:extLst>
                <a:ext uri="{FF2B5EF4-FFF2-40B4-BE49-F238E27FC236}">
                  <a16:creationId xmlns:a16="http://schemas.microsoft.com/office/drawing/2014/main" id="{A9336819-60A6-4DA1-90D8-B037BB16C79D}"/>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extLst>
              <a:ext uri="{FF2B5EF4-FFF2-40B4-BE49-F238E27FC236}">
                <a16:creationId xmlns:a16="http://schemas.microsoft.com/office/drawing/2014/main" id="{DB9A34AA-5FC8-435B-9851-31A7105EA93B}"/>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59" name="Rounded Rectangle 30">
              <a:hlinkClick xmlns:r="http://schemas.openxmlformats.org/officeDocument/2006/relationships" r:id="rId13"/>
              <a:extLst>
                <a:ext uri="{FF2B5EF4-FFF2-40B4-BE49-F238E27FC236}">
                  <a16:creationId xmlns:a16="http://schemas.microsoft.com/office/drawing/2014/main" id="{44D9787C-D678-4632-B309-05C198C32913}"/>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60" name="Round Same Side Corner Rectangle 212">
              <a:extLst>
                <a:ext uri="{FF2B5EF4-FFF2-40B4-BE49-F238E27FC236}">
                  <a16:creationId xmlns:a16="http://schemas.microsoft.com/office/drawing/2014/main" id="{F98EC3FB-7D8B-4D17-993F-D4A20053E069}"/>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7" name="Group 136">
            <a:hlinkClick xmlns:r="http://schemas.openxmlformats.org/officeDocument/2006/relationships" r:id="rId14"/>
            <a:extLst>
              <a:ext uri="{FF2B5EF4-FFF2-40B4-BE49-F238E27FC236}">
                <a16:creationId xmlns:a16="http://schemas.microsoft.com/office/drawing/2014/main" id="{BB6C8E88-98E2-4522-84D5-68C0BD5195DE}"/>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57" name="Rounded Rectangle 33">
              <a:extLst>
                <a:ext uri="{FF2B5EF4-FFF2-40B4-BE49-F238E27FC236}">
                  <a16:creationId xmlns:a16="http://schemas.microsoft.com/office/drawing/2014/main" id="{91F7038B-DD0D-46C7-9A18-DC0A1343135C}"/>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58" name="Round Same Side Corner Rectangle 212">
              <a:extLst>
                <a:ext uri="{FF2B5EF4-FFF2-40B4-BE49-F238E27FC236}">
                  <a16:creationId xmlns:a16="http://schemas.microsoft.com/office/drawing/2014/main" id="{1B10D3E7-12E3-4038-9781-F4AFBC136FC9}"/>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8" name="Group 137">
            <a:hlinkClick xmlns:r="http://schemas.openxmlformats.org/officeDocument/2006/relationships" r:id="rId15"/>
            <a:extLst>
              <a:ext uri="{FF2B5EF4-FFF2-40B4-BE49-F238E27FC236}">
                <a16:creationId xmlns:a16="http://schemas.microsoft.com/office/drawing/2014/main" id="{439BE1B2-CE2C-43A5-A945-CDDE5D267115}"/>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55" name="Rounded Rectangle 36">
              <a:hlinkClick xmlns:r="http://schemas.openxmlformats.org/officeDocument/2006/relationships" r:id="rId16"/>
              <a:extLst>
                <a:ext uri="{FF2B5EF4-FFF2-40B4-BE49-F238E27FC236}">
                  <a16:creationId xmlns:a16="http://schemas.microsoft.com/office/drawing/2014/main" id="{C9B84994-E588-45AA-896A-8D8589C5BD73}"/>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56" name="Round Same Side Corner Rectangle 212">
              <a:extLst>
                <a:ext uri="{FF2B5EF4-FFF2-40B4-BE49-F238E27FC236}">
                  <a16:creationId xmlns:a16="http://schemas.microsoft.com/office/drawing/2014/main" id="{9F099201-EA50-4B73-9955-9F46F9017EE2}"/>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extLst>
              <a:ext uri="{FF2B5EF4-FFF2-40B4-BE49-F238E27FC236}">
                <a16:creationId xmlns:a16="http://schemas.microsoft.com/office/drawing/2014/main" id="{C6B614F9-8AA7-4619-9799-DFBF9097C680}"/>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53" name="Rounded Rectangle 33">
              <a:hlinkClick xmlns:r="http://schemas.openxmlformats.org/officeDocument/2006/relationships" r:id="rId17"/>
              <a:extLst>
                <a:ext uri="{FF2B5EF4-FFF2-40B4-BE49-F238E27FC236}">
                  <a16:creationId xmlns:a16="http://schemas.microsoft.com/office/drawing/2014/main" id="{45B55537-3A09-4129-95AA-32AC19293BAF}"/>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54" name="Round Same Side Corner Rectangle 212">
              <a:extLst>
                <a:ext uri="{FF2B5EF4-FFF2-40B4-BE49-F238E27FC236}">
                  <a16:creationId xmlns:a16="http://schemas.microsoft.com/office/drawing/2014/main" id="{BDCE82E5-6943-49FD-9301-C345890CEE5D}"/>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extLst>
              <a:ext uri="{FF2B5EF4-FFF2-40B4-BE49-F238E27FC236}">
                <a16:creationId xmlns:a16="http://schemas.microsoft.com/office/drawing/2014/main" id="{88A1F401-A2E9-47D9-B71D-07EEA6D66AB9}"/>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51" name="Rounded Rectangle 36">
              <a:hlinkClick xmlns:r="http://schemas.openxmlformats.org/officeDocument/2006/relationships" r:id="rId18"/>
              <a:extLst>
                <a:ext uri="{FF2B5EF4-FFF2-40B4-BE49-F238E27FC236}">
                  <a16:creationId xmlns:a16="http://schemas.microsoft.com/office/drawing/2014/main" id="{849E3490-AB5B-473E-8975-3807A61761F0}"/>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52" name="Round Same Side Corner Rectangle 212">
              <a:extLst>
                <a:ext uri="{FF2B5EF4-FFF2-40B4-BE49-F238E27FC236}">
                  <a16:creationId xmlns:a16="http://schemas.microsoft.com/office/drawing/2014/main" id="{C7D50835-C304-4CA5-B374-5891C406AAC8}"/>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extLst>
              <a:ext uri="{FF2B5EF4-FFF2-40B4-BE49-F238E27FC236}">
                <a16:creationId xmlns:a16="http://schemas.microsoft.com/office/drawing/2014/main" id="{30C48FE2-9A64-448B-9DF4-E2D9FA477334}"/>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49" name="Rounded Rectangle 36">
              <a:hlinkClick xmlns:r="http://schemas.openxmlformats.org/officeDocument/2006/relationships" r:id="rId19"/>
              <a:extLst>
                <a:ext uri="{FF2B5EF4-FFF2-40B4-BE49-F238E27FC236}">
                  <a16:creationId xmlns:a16="http://schemas.microsoft.com/office/drawing/2014/main" id="{097C2C6E-64C1-41E3-93DF-EB464CCE02D8}"/>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50" name="Round Same Side Corner Rectangle 212">
              <a:extLst>
                <a:ext uri="{FF2B5EF4-FFF2-40B4-BE49-F238E27FC236}">
                  <a16:creationId xmlns:a16="http://schemas.microsoft.com/office/drawing/2014/main" id="{4CEDFDDD-BF63-4459-BB6B-79C128C15AD5}"/>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42" name="Rounded Rectangle 33">
            <a:extLst>
              <a:ext uri="{FF2B5EF4-FFF2-40B4-BE49-F238E27FC236}">
                <a16:creationId xmlns:a16="http://schemas.microsoft.com/office/drawing/2014/main" id="{25B87B82-4B83-4153-A142-5330020E02C0}"/>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43" name="Rounded Rectangle 33">
            <a:extLst>
              <a:ext uri="{FF2B5EF4-FFF2-40B4-BE49-F238E27FC236}">
                <a16:creationId xmlns:a16="http://schemas.microsoft.com/office/drawing/2014/main" id="{9F87D9F4-EA91-4B40-B9AE-CFB106DFDE75}"/>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44" name="Rounded Rectangle 33">
            <a:extLst>
              <a:ext uri="{FF2B5EF4-FFF2-40B4-BE49-F238E27FC236}">
                <a16:creationId xmlns:a16="http://schemas.microsoft.com/office/drawing/2014/main" id="{505DEF04-A016-4DCB-8E83-76FA677AC2E5}"/>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45" name="Rounded Rectangle 33">
            <a:extLst>
              <a:ext uri="{FF2B5EF4-FFF2-40B4-BE49-F238E27FC236}">
                <a16:creationId xmlns:a16="http://schemas.microsoft.com/office/drawing/2014/main" id="{5C4F7CF0-C74A-40AC-BC0D-A6C11DC62EB0}"/>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46" name="Rounded Rectangle 33">
            <a:extLst>
              <a:ext uri="{FF2B5EF4-FFF2-40B4-BE49-F238E27FC236}">
                <a16:creationId xmlns:a16="http://schemas.microsoft.com/office/drawing/2014/main" id="{3C5565B2-EA17-4D5E-9B3A-E2E97B870B61}"/>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47" name="Rounded Rectangle 33">
            <a:extLst>
              <a:ext uri="{FF2B5EF4-FFF2-40B4-BE49-F238E27FC236}">
                <a16:creationId xmlns:a16="http://schemas.microsoft.com/office/drawing/2014/main" id="{8E25C928-3DA6-47C0-AE45-4CC4D2CF3FD5}"/>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48" name="Rounded Rectangle 33">
            <a:extLst>
              <a:ext uri="{FF2B5EF4-FFF2-40B4-BE49-F238E27FC236}">
                <a16:creationId xmlns:a16="http://schemas.microsoft.com/office/drawing/2014/main" id="{183962B4-04CF-4197-968B-9FCCE61D26EB}"/>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11</xdr:col>
      <xdr:colOff>1231281</xdr:colOff>
      <xdr:row>2</xdr:row>
      <xdr:rowOff>11616</xdr:rowOff>
    </xdr:from>
    <xdr:to>
      <xdr:col>13</xdr:col>
      <xdr:colOff>332</xdr:colOff>
      <xdr:row>3</xdr:row>
      <xdr:rowOff>72351</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C49F23A1-5843-4B11-B30D-1E2F6F564761}"/>
            </a:ext>
          </a:extLst>
        </xdr:cNvPr>
        <xdr:cNvSpPr/>
      </xdr:nvSpPr>
      <xdr:spPr bwMode="auto">
        <a:xfrm>
          <a:off x="13114299" y="383323"/>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7D6ABE39-68BF-47BE-8F9A-2D533177F850}"/>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554935</xdr:colOff>
      <xdr:row>5</xdr:row>
      <xdr:rowOff>1</xdr:rowOff>
    </xdr:from>
    <xdr:to>
      <xdr:col>12</xdr:col>
      <xdr:colOff>2121086</xdr:colOff>
      <xdr:row>6</xdr:row>
      <xdr:rowOff>20545</xdr:rowOff>
    </xdr:to>
    <xdr:sp macro="" textlink="">
      <xdr:nvSpPr>
        <xdr:cNvPr id="6" name="Rounded Rectangle 33">
          <a:extLst>
            <a:ext uri="{FF2B5EF4-FFF2-40B4-BE49-F238E27FC236}">
              <a16:creationId xmlns:a16="http://schemas.microsoft.com/office/drawing/2014/main" id="{F0B71F9A-21EE-4BF3-86ED-879998CF29CE}"/>
            </a:ext>
          </a:extLst>
        </xdr:cNvPr>
        <xdr:cNvSpPr/>
      </xdr:nvSpPr>
      <xdr:spPr>
        <a:xfrm>
          <a:off x="3336235" y="904876"/>
          <a:ext cx="14091526" cy="201519"/>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TAILINGS FACILITY REGISTER</a:t>
          </a:r>
        </a:p>
      </xdr:txBody>
    </xdr:sp>
    <xdr:clientData/>
  </xdr:twoCellAnchor>
  <xdr:twoCellAnchor>
    <xdr:from>
      <xdr:col>0</xdr:col>
      <xdr:colOff>0</xdr:colOff>
      <xdr:row>5</xdr:row>
      <xdr:rowOff>0</xdr:rowOff>
    </xdr:from>
    <xdr:to>
      <xdr:col>5</xdr:col>
      <xdr:colOff>70730</xdr:colOff>
      <xdr:row>22</xdr:row>
      <xdr:rowOff>122525</xdr:rowOff>
    </xdr:to>
    <xdr:grpSp>
      <xdr:nvGrpSpPr>
        <xdr:cNvPr id="71" name="Group 70">
          <a:extLst>
            <a:ext uri="{FF2B5EF4-FFF2-40B4-BE49-F238E27FC236}">
              <a16:creationId xmlns:a16="http://schemas.microsoft.com/office/drawing/2014/main" id="{29C2EA8E-0FF4-4CB8-878C-A222AE3C441B}"/>
            </a:ext>
          </a:extLst>
        </xdr:cNvPr>
        <xdr:cNvGrpSpPr/>
      </xdr:nvGrpSpPr>
      <xdr:grpSpPr>
        <a:xfrm>
          <a:off x="0" y="892969"/>
          <a:ext cx="2725824" cy="8028275"/>
          <a:chOff x="2985" y="843616"/>
          <a:chExt cx="2852030" cy="7015450"/>
        </a:xfrm>
      </xdr:grpSpPr>
      <xdr:grpSp>
        <xdr:nvGrpSpPr>
          <xdr:cNvPr id="72" name="Group 71">
            <a:extLst>
              <a:ext uri="{FF2B5EF4-FFF2-40B4-BE49-F238E27FC236}">
                <a16:creationId xmlns:a16="http://schemas.microsoft.com/office/drawing/2014/main" id="{CB288314-5BD4-46DE-9CC3-3EF64A11B3D1}"/>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2" name="Rounded Rectangle 33">
              <a:hlinkClick xmlns:r="http://schemas.openxmlformats.org/officeDocument/2006/relationships" r:id="rId3"/>
              <a:extLst>
                <a:ext uri="{FF2B5EF4-FFF2-40B4-BE49-F238E27FC236}">
                  <a16:creationId xmlns:a16="http://schemas.microsoft.com/office/drawing/2014/main" id="{FBFF70E9-80BC-4331-9AFF-5E1A5B1B5676}"/>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3" name="Round Same Side Corner Rectangle 212">
              <a:extLst>
                <a:ext uri="{FF2B5EF4-FFF2-40B4-BE49-F238E27FC236}">
                  <a16:creationId xmlns:a16="http://schemas.microsoft.com/office/drawing/2014/main" id="{9E91BD06-75EC-44F8-A904-CDF1C8BC1810}"/>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3" name="Group 72">
            <a:extLst>
              <a:ext uri="{FF2B5EF4-FFF2-40B4-BE49-F238E27FC236}">
                <a16:creationId xmlns:a16="http://schemas.microsoft.com/office/drawing/2014/main" id="{85077018-D356-4CE4-8735-496D1C2DD94D}"/>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20" name="Rounded Rectangle 36">
              <a:hlinkClick xmlns:r="http://schemas.openxmlformats.org/officeDocument/2006/relationships" r:id="rId4"/>
              <a:extLst>
                <a:ext uri="{FF2B5EF4-FFF2-40B4-BE49-F238E27FC236}">
                  <a16:creationId xmlns:a16="http://schemas.microsoft.com/office/drawing/2014/main" id="{FB522617-AAD9-4ED6-A830-07F9D218AB99}"/>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1" name="Round Same Side Corner Rectangle 212">
              <a:extLst>
                <a:ext uri="{FF2B5EF4-FFF2-40B4-BE49-F238E27FC236}">
                  <a16:creationId xmlns:a16="http://schemas.microsoft.com/office/drawing/2014/main" id="{81A40B44-85F7-4AA4-B399-25B56BDA3156}"/>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1E62D209-2A14-4757-B53E-952F68A96851}"/>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8" name="Rounded Rectangle 27">
              <a:hlinkClick xmlns:r="http://schemas.openxmlformats.org/officeDocument/2006/relationships" r:id="rId5"/>
              <a:extLst>
                <a:ext uri="{FF2B5EF4-FFF2-40B4-BE49-F238E27FC236}">
                  <a16:creationId xmlns:a16="http://schemas.microsoft.com/office/drawing/2014/main" id="{852F8866-E7ED-4216-B317-96DAC181FF47}"/>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19" name="Round Same Side Corner Rectangle 212">
              <a:extLst>
                <a:ext uri="{FF2B5EF4-FFF2-40B4-BE49-F238E27FC236}">
                  <a16:creationId xmlns:a16="http://schemas.microsoft.com/office/drawing/2014/main" id="{48FD27E5-F0A4-4C35-A924-05492BB74232}"/>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921074BC-91AA-4D71-B831-A6D1BCD475B6}"/>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6" name="Rounded Rectangle 30">
              <a:hlinkClick xmlns:r="http://schemas.openxmlformats.org/officeDocument/2006/relationships" r:id="rId6"/>
              <a:extLst>
                <a:ext uri="{FF2B5EF4-FFF2-40B4-BE49-F238E27FC236}">
                  <a16:creationId xmlns:a16="http://schemas.microsoft.com/office/drawing/2014/main" id="{4577E012-557E-4BB4-9424-E2570C45ECF5}"/>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7" name="Round Same Side Corner Rectangle 212">
              <a:extLst>
                <a:ext uri="{FF2B5EF4-FFF2-40B4-BE49-F238E27FC236}">
                  <a16:creationId xmlns:a16="http://schemas.microsoft.com/office/drawing/2014/main" id="{3256DFFF-6071-4B09-B8E6-03BEBBC7CB91}"/>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7797571E-0AA4-4FF8-B0B0-8FD2FD9804E2}"/>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4" name="Rounded Rectangle 33">
              <a:hlinkClick xmlns:r="http://schemas.openxmlformats.org/officeDocument/2006/relationships" r:id="rId7"/>
              <a:extLst>
                <a:ext uri="{FF2B5EF4-FFF2-40B4-BE49-F238E27FC236}">
                  <a16:creationId xmlns:a16="http://schemas.microsoft.com/office/drawing/2014/main" id="{5F284ADA-328D-4282-BF97-D6FEA278E971}"/>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5" name="Round Same Side Corner Rectangle 212">
              <a:extLst>
                <a:ext uri="{FF2B5EF4-FFF2-40B4-BE49-F238E27FC236}">
                  <a16:creationId xmlns:a16="http://schemas.microsoft.com/office/drawing/2014/main" id="{B0AC7176-E521-4C52-BE41-783F41A1ECF8}"/>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extLst>
              <a:ext uri="{FF2B5EF4-FFF2-40B4-BE49-F238E27FC236}">
                <a16:creationId xmlns:a16="http://schemas.microsoft.com/office/drawing/2014/main" id="{B473CAC0-1E2C-4CAB-9215-8A939AE06F81}"/>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2" name="Rounded Rectangle 27">
              <a:hlinkClick xmlns:r="http://schemas.openxmlformats.org/officeDocument/2006/relationships" r:id="rId8"/>
              <a:extLst>
                <a:ext uri="{FF2B5EF4-FFF2-40B4-BE49-F238E27FC236}">
                  <a16:creationId xmlns:a16="http://schemas.microsoft.com/office/drawing/2014/main" id="{C20BD585-4332-4383-BFE9-D91197710C61}"/>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3" name="Round Same Side Corner Rectangle 212">
              <a:extLst>
                <a:ext uri="{FF2B5EF4-FFF2-40B4-BE49-F238E27FC236}">
                  <a16:creationId xmlns:a16="http://schemas.microsoft.com/office/drawing/2014/main" id="{DFD653F2-B983-43DA-80B9-50C0D9EA5E4E}"/>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extLst>
              <a:ext uri="{FF2B5EF4-FFF2-40B4-BE49-F238E27FC236}">
                <a16:creationId xmlns:a16="http://schemas.microsoft.com/office/drawing/2014/main" id="{98EE1292-3291-4207-A88A-AFD4717D1EC4}"/>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10" name="Rounded Rectangle 36">
              <a:hlinkClick xmlns:r="http://schemas.openxmlformats.org/officeDocument/2006/relationships" r:id="rId9"/>
              <a:extLst>
                <a:ext uri="{FF2B5EF4-FFF2-40B4-BE49-F238E27FC236}">
                  <a16:creationId xmlns:a16="http://schemas.microsoft.com/office/drawing/2014/main" id="{646F44F1-A4C5-4212-AD66-485695886B25}"/>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11" name="Round Same Side Corner Rectangle 212">
              <a:extLst>
                <a:ext uri="{FF2B5EF4-FFF2-40B4-BE49-F238E27FC236}">
                  <a16:creationId xmlns:a16="http://schemas.microsoft.com/office/drawing/2014/main" id="{F5CB19AB-3D76-40C0-A64D-B8DA39730466}"/>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hlinkClick xmlns:r="http://schemas.openxmlformats.org/officeDocument/2006/relationships" r:id="rId10"/>
            <a:extLst>
              <a:ext uri="{FF2B5EF4-FFF2-40B4-BE49-F238E27FC236}">
                <a16:creationId xmlns:a16="http://schemas.microsoft.com/office/drawing/2014/main" id="{8166DE80-B508-4704-8A2B-8001A8143C8A}"/>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8" name="Rounded Rectangle 30">
              <a:extLst>
                <a:ext uri="{FF2B5EF4-FFF2-40B4-BE49-F238E27FC236}">
                  <a16:creationId xmlns:a16="http://schemas.microsoft.com/office/drawing/2014/main" id="{C5E70650-BD03-4BD8-A8CF-0F7E16EE0C87}"/>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09" name="Round Same Side Corner Rectangle 212">
              <a:extLst>
                <a:ext uri="{FF2B5EF4-FFF2-40B4-BE49-F238E27FC236}">
                  <a16:creationId xmlns:a16="http://schemas.microsoft.com/office/drawing/2014/main" id="{4E6910AA-21D9-43C2-8E70-96894BD2D392}"/>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1"/>
            <a:extLst>
              <a:ext uri="{FF2B5EF4-FFF2-40B4-BE49-F238E27FC236}">
                <a16:creationId xmlns:a16="http://schemas.microsoft.com/office/drawing/2014/main" id="{565F3C1E-3010-4D90-9803-571FBC640368}"/>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6" name="Rounded Rectangle 33">
              <a:hlinkClick xmlns:r="http://schemas.openxmlformats.org/officeDocument/2006/relationships" r:id="rId12"/>
              <a:extLst>
                <a:ext uri="{FF2B5EF4-FFF2-40B4-BE49-F238E27FC236}">
                  <a16:creationId xmlns:a16="http://schemas.microsoft.com/office/drawing/2014/main" id="{6A9E1487-D763-445F-BECA-80ECFAB717C7}"/>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7" name="Round Same Side Corner Rectangle 212">
              <a:extLst>
                <a:ext uri="{FF2B5EF4-FFF2-40B4-BE49-F238E27FC236}">
                  <a16:creationId xmlns:a16="http://schemas.microsoft.com/office/drawing/2014/main" id="{D9448623-96B3-4D47-BBE2-89D2DF4B5641}"/>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extLst>
              <a:ext uri="{FF2B5EF4-FFF2-40B4-BE49-F238E27FC236}">
                <a16:creationId xmlns:a16="http://schemas.microsoft.com/office/drawing/2014/main" id="{B60993DB-DE55-4463-9B79-E6A637AD95DF}"/>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4" name="Rounded Rectangle 30">
              <a:hlinkClick xmlns:r="http://schemas.openxmlformats.org/officeDocument/2006/relationships" r:id="rId13"/>
              <a:extLst>
                <a:ext uri="{FF2B5EF4-FFF2-40B4-BE49-F238E27FC236}">
                  <a16:creationId xmlns:a16="http://schemas.microsoft.com/office/drawing/2014/main" id="{19A165D2-7DA5-4BB8-AECD-88651E988E98}"/>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5" name="Round Same Side Corner Rectangle 212">
              <a:extLst>
                <a:ext uri="{FF2B5EF4-FFF2-40B4-BE49-F238E27FC236}">
                  <a16:creationId xmlns:a16="http://schemas.microsoft.com/office/drawing/2014/main" id="{D2090C70-7730-41FD-B681-CEB7678C3514}"/>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hlinkClick xmlns:r="http://schemas.openxmlformats.org/officeDocument/2006/relationships" r:id="rId14"/>
            <a:extLst>
              <a:ext uri="{FF2B5EF4-FFF2-40B4-BE49-F238E27FC236}">
                <a16:creationId xmlns:a16="http://schemas.microsoft.com/office/drawing/2014/main" id="{49B4DFEF-3BAC-4DAC-83D6-952E123F223E}"/>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2" name="Rounded Rectangle 33">
              <a:extLst>
                <a:ext uri="{FF2B5EF4-FFF2-40B4-BE49-F238E27FC236}">
                  <a16:creationId xmlns:a16="http://schemas.microsoft.com/office/drawing/2014/main" id="{FA5B8D07-7990-4658-A73B-D45DE7173777}"/>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3" name="Round Same Side Corner Rectangle 212">
              <a:extLst>
                <a:ext uri="{FF2B5EF4-FFF2-40B4-BE49-F238E27FC236}">
                  <a16:creationId xmlns:a16="http://schemas.microsoft.com/office/drawing/2014/main" id="{C933D519-D189-4FAF-8783-5BEE8FA05A9F}"/>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hlinkClick xmlns:r="http://schemas.openxmlformats.org/officeDocument/2006/relationships" r:id="rId15"/>
            <a:extLst>
              <a:ext uri="{FF2B5EF4-FFF2-40B4-BE49-F238E27FC236}">
                <a16:creationId xmlns:a16="http://schemas.microsoft.com/office/drawing/2014/main" id="{3859594E-B690-4658-AFE9-17F9B5D4C844}"/>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00" name="Rounded Rectangle 36">
              <a:hlinkClick xmlns:r="http://schemas.openxmlformats.org/officeDocument/2006/relationships" r:id="rId16"/>
              <a:extLst>
                <a:ext uri="{FF2B5EF4-FFF2-40B4-BE49-F238E27FC236}">
                  <a16:creationId xmlns:a16="http://schemas.microsoft.com/office/drawing/2014/main" id="{B354B6CD-FF37-4958-AE47-EEE1A075A15F}"/>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01" name="Round Same Side Corner Rectangle 212">
              <a:extLst>
                <a:ext uri="{FF2B5EF4-FFF2-40B4-BE49-F238E27FC236}">
                  <a16:creationId xmlns:a16="http://schemas.microsoft.com/office/drawing/2014/main" id="{4F2D9190-7D46-428D-896C-266F3EA75EF7}"/>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extLst>
              <a:ext uri="{FF2B5EF4-FFF2-40B4-BE49-F238E27FC236}">
                <a16:creationId xmlns:a16="http://schemas.microsoft.com/office/drawing/2014/main" id="{81CA4311-FF7B-4CF7-BD7D-B7FFB971B894}"/>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8" name="Rounded Rectangle 33">
              <a:hlinkClick xmlns:r="http://schemas.openxmlformats.org/officeDocument/2006/relationships" r:id="rId17"/>
              <a:extLst>
                <a:ext uri="{FF2B5EF4-FFF2-40B4-BE49-F238E27FC236}">
                  <a16:creationId xmlns:a16="http://schemas.microsoft.com/office/drawing/2014/main" id="{25314483-A0A2-4EBA-B7B1-50714143D4ED}"/>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99" name="Round Same Side Corner Rectangle 212">
              <a:extLst>
                <a:ext uri="{FF2B5EF4-FFF2-40B4-BE49-F238E27FC236}">
                  <a16:creationId xmlns:a16="http://schemas.microsoft.com/office/drawing/2014/main" id="{763C79B7-9E85-4E4B-8E64-BBAF67D71E9D}"/>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5" name="Group 84">
            <a:extLst>
              <a:ext uri="{FF2B5EF4-FFF2-40B4-BE49-F238E27FC236}">
                <a16:creationId xmlns:a16="http://schemas.microsoft.com/office/drawing/2014/main" id="{E78FD849-1113-4F26-ABAC-F8A9F399EB6D}"/>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6" name="Rounded Rectangle 36">
              <a:hlinkClick xmlns:r="http://schemas.openxmlformats.org/officeDocument/2006/relationships" r:id="rId18"/>
              <a:extLst>
                <a:ext uri="{FF2B5EF4-FFF2-40B4-BE49-F238E27FC236}">
                  <a16:creationId xmlns:a16="http://schemas.microsoft.com/office/drawing/2014/main" id="{54906764-0133-48F6-8E08-64D34BE62246}"/>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7" name="Round Same Side Corner Rectangle 212">
              <a:extLst>
                <a:ext uri="{FF2B5EF4-FFF2-40B4-BE49-F238E27FC236}">
                  <a16:creationId xmlns:a16="http://schemas.microsoft.com/office/drawing/2014/main" id="{75C97C0D-E803-4919-972E-80662C1B4076}"/>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6" name="Group 85">
            <a:extLst>
              <a:ext uri="{FF2B5EF4-FFF2-40B4-BE49-F238E27FC236}">
                <a16:creationId xmlns:a16="http://schemas.microsoft.com/office/drawing/2014/main" id="{C6467DCE-D43E-496A-8890-EC64C802104E}"/>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4" name="Rounded Rectangle 36">
              <a:hlinkClick xmlns:r="http://schemas.openxmlformats.org/officeDocument/2006/relationships" r:id="rId19"/>
              <a:extLst>
                <a:ext uri="{FF2B5EF4-FFF2-40B4-BE49-F238E27FC236}">
                  <a16:creationId xmlns:a16="http://schemas.microsoft.com/office/drawing/2014/main" id="{03F82119-8B68-43F9-9930-DCACB22670A5}"/>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5" name="Round Same Side Corner Rectangle 212">
              <a:extLst>
                <a:ext uri="{FF2B5EF4-FFF2-40B4-BE49-F238E27FC236}">
                  <a16:creationId xmlns:a16="http://schemas.microsoft.com/office/drawing/2014/main" id="{B74415E4-4E53-4133-AD8F-17836218B451}"/>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7" name="Rounded Rectangle 33">
            <a:extLst>
              <a:ext uri="{FF2B5EF4-FFF2-40B4-BE49-F238E27FC236}">
                <a16:creationId xmlns:a16="http://schemas.microsoft.com/office/drawing/2014/main" id="{D461CF5D-6E43-4E30-BD83-9DB8649FBFA8}"/>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8" name="Rounded Rectangle 33">
            <a:extLst>
              <a:ext uri="{FF2B5EF4-FFF2-40B4-BE49-F238E27FC236}">
                <a16:creationId xmlns:a16="http://schemas.microsoft.com/office/drawing/2014/main" id="{4D083AB3-7FC4-43AF-A46E-3F6E3D846127}"/>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89" name="Rounded Rectangle 33">
            <a:extLst>
              <a:ext uri="{FF2B5EF4-FFF2-40B4-BE49-F238E27FC236}">
                <a16:creationId xmlns:a16="http://schemas.microsoft.com/office/drawing/2014/main" id="{4E264535-86E4-4154-BAB0-7368502C8A28}"/>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90" name="Rounded Rectangle 33">
            <a:extLst>
              <a:ext uri="{FF2B5EF4-FFF2-40B4-BE49-F238E27FC236}">
                <a16:creationId xmlns:a16="http://schemas.microsoft.com/office/drawing/2014/main" id="{AE4A2880-D80B-43A4-96BD-965C0CA0BFDF}"/>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91" name="Rounded Rectangle 33">
            <a:extLst>
              <a:ext uri="{FF2B5EF4-FFF2-40B4-BE49-F238E27FC236}">
                <a16:creationId xmlns:a16="http://schemas.microsoft.com/office/drawing/2014/main" id="{0E9F19F2-9F4C-42CA-9664-4A503318A327}"/>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2" name="Rounded Rectangle 33">
            <a:extLst>
              <a:ext uri="{FF2B5EF4-FFF2-40B4-BE49-F238E27FC236}">
                <a16:creationId xmlns:a16="http://schemas.microsoft.com/office/drawing/2014/main" id="{E5F19F5C-8E86-4055-8D4B-7A2672F6ACDB}"/>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3" name="Rounded Rectangle 33">
            <a:extLst>
              <a:ext uri="{FF2B5EF4-FFF2-40B4-BE49-F238E27FC236}">
                <a16:creationId xmlns:a16="http://schemas.microsoft.com/office/drawing/2014/main" id="{AFE4015B-E059-438C-AC6D-C2A048815330}"/>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11</xdr:col>
      <xdr:colOff>2009543</xdr:colOff>
      <xdr:row>1</xdr:row>
      <xdr:rowOff>174237</xdr:rowOff>
    </xdr:from>
    <xdr:to>
      <xdr:col>12</xdr:col>
      <xdr:colOff>2021490</xdr:colOff>
      <xdr:row>3</xdr:row>
      <xdr:rowOff>49119</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36B07574-4623-4333-A7D8-3D051481ACDC}"/>
            </a:ext>
          </a:extLst>
        </xdr:cNvPr>
        <xdr:cNvSpPr/>
      </xdr:nvSpPr>
      <xdr:spPr bwMode="auto">
        <a:xfrm>
          <a:off x="14519817" y="360091"/>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78643363-B9C2-419A-8E6E-ABE3EE91EDAF}"/>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561285</xdr:colOff>
      <xdr:row>4</xdr:row>
      <xdr:rowOff>171264</xdr:rowOff>
    </xdr:from>
    <xdr:to>
      <xdr:col>13</xdr:col>
      <xdr:colOff>120650</xdr:colOff>
      <xdr:row>6</xdr:row>
      <xdr:rowOff>12575</xdr:rowOff>
    </xdr:to>
    <xdr:sp macro="" textlink="">
      <xdr:nvSpPr>
        <xdr:cNvPr id="6" name="Rounded Rectangle 33">
          <a:extLst>
            <a:ext uri="{FF2B5EF4-FFF2-40B4-BE49-F238E27FC236}">
              <a16:creationId xmlns:a16="http://schemas.microsoft.com/office/drawing/2014/main" id="{EEFFF334-E478-428E-AFC4-D914F81364C6}"/>
            </a:ext>
          </a:extLst>
        </xdr:cNvPr>
        <xdr:cNvSpPr/>
      </xdr:nvSpPr>
      <xdr:spPr>
        <a:xfrm>
          <a:off x="3329138" y="888440"/>
          <a:ext cx="17746512" cy="199900"/>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BIODIVERSITY</a:t>
          </a:r>
        </a:p>
      </xdr:txBody>
    </xdr:sp>
    <xdr:clientData/>
  </xdr:twoCellAnchor>
  <xdr:twoCellAnchor>
    <xdr:from>
      <xdr:col>5</xdr:col>
      <xdr:colOff>582738</xdr:colOff>
      <xdr:row>31</xdr:row>
      <xdr:rowOff>67236</xdr:rowOff>
    </xdr:from>
    <xdr:to>
      <xdr:col>13</xdr:col>
      <xdr:colOff>22413</xdr:colOff>
      <xdr:row>32</xdr:row>
      <xdr:rowOff>121718</xdr:rowOff>
    </xdr:to>
    <xdr:sp macro="" textlink="">
      <xdr:nvSpPr>
        <xdr:cNvPr id="71" name="Rounded Rectangle 33">
          <a:extLst>
            <a:ext uri="{FF2B5EF4-FFF2-40B4-BE49-F238E27FC236}">
              <a16:creationId xmlns:a16="http://schemas.microsoft.com/office/drawing/2014/main" id="{A8245C77-668E-420C-B7E4-9A64D1AAF0D3}"/>
            </a:ext>
          </a:extLst>
        </xdr:cNvPr>
        <xdr:cNvSpPr/>
      </xdr:nvSpPr>
      <xdr:spPr>
        <a:xfrm>
          <a:off x="3350591" y="10656795"/>
          <a:ext cx="17626822" cy="233776"/>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LAND</a:t>
          </a:r>
          <a:r>
            <a:rPr lang="en-US" sz="1000" b="1" spc="15" baseline="0">
              <a:solidFill>
                <a:schemeClr val="bg2"/>
              </a:solidFill>
              <a:latin typeface="Arial" panose="020B0604020202020204" pitchFamily="34" charset="0"/>
              <a:cs typeface="Arial" panose="020B0604020202020204" pitchFamily="34" charset="0"/>
            </a:rPr>
            <a:t> MANAGEMENT</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84177</xdr:colOff>
      <xdr:row>20</xdr:row>
      <xdr:rowOff>149420</xdr:rowOff>
    </xdr:to>
    <xdr:grpSp>
      <xdr:nvGrpSpPr>
        <xdr:cNvPr id="72" name="Group 71">
          <a:extLst>
            <a:ext uri="{FF2B5EF4-FFF2-40B4-BE49-F238E27FC236}">
              <a16:creationId xmlns:a16="http://schemas.microsoft.com/office/drawing/2014/main" id="{09278FBF-2E86-4146-AE0F-ECB64AD8B7A8}"/>
            </a:ext>
          </a:extLst>
        </xdr:cNvPr>
        <xdr:cNvGrpSpPr/>
      </xdr:nvGrpSpPr>
      <xdr:grpSpPr>
        <a:xfrm>
          <a:off x="0" y="892969"/>
          <a:ext cx="2739271" cy="7590826"/>
          <a:chOff x="2985" y="843616"/>
          <a:chExt cx="2852030" cy="7015450"/>
        </a:xfrm>
      </xdr:grpSpPr>
      <xdr:grpSp>
        <xdr:nvGrpSpPr>
          <xdr:cNvPr id="73" name="Group 72">
            <a:extLst>
              <a:ext uri="{FF2B5EF4-FFF2-40B4-BE49-F238E27FC236}">
                <a16:creationId xmlns:a16="http://schemas.microsoft.com/office/drawing/2014/main" id="{E25B02EB-6072-43CF-AFC3-787229AAFC3D}"/>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3" name="Rounded Rectangle 33">
              <a:hlinkClick xmlns:r="http://schemas.openxmlformats.org/officeDocument/2006/relationships" r:id="rId3"/>
              <a:extLst>
                <a:ext uri="{FF2B5EF4-FFF2-40B4-BE49-F238E27FC236}">
                  <a16:creationId xmlns:a16="http://schemas.microsoft.com/office/drawing/2014/main" id="{B5490A82-AF0A-4F63-9B96-32B003B12A2E}"/>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4" name="Round Same Side Corner Rectangle 212">
              <a:extLst>
                <a:ext uri="{FF2B5EF4-FFF2-40B4-BE49-F238E27FC236}">
                  <a16:creationId xmlns:a16="http://schemas.microsoft.com/office/drawing/2014/main" id="{631D085E-8AAF-4A54-9A5C-745076FB341F}"/>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22D39D86-6618-41FC-81CA-093A2B01B399}"/>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21" name="Rounded Rectangle 36">
              <a:hlinkClick xmlns:r="http://schemas.openxmlformats.org/officeDocument/2006/relationships" r:id="rId4"/>
              <a:extLst>
                <a:ext uri="{FF2B5EF4-FFF2-40B4-BE49-F238E27FC236}">
                  <a16:creationId xmlns:a16="http://schemas.microsoft.com/office/drawing/2014/main" id="{84F49349-027D-42F2-BA88-8C98DCE302FB}"/>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2" name="Round Same Side Corner Rectangle 212">
              <a:extLst>
                <a:ext uri="{FF2B5EF4-FFF2-40B4-BE49-F238E27FC236}">
                  <a16:creationId xmlns:a16="http://schemas.microsoft.com/office/drawing/2014/main" id="{B8A7F4E2-E449-4352-9A9F-A16D0049D169}"/>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B8F754D4-FBA8-4092-ACA0-C2EFE6042767}"/>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9" name="Rounded Rectangle 27">
              <a:hlinkClick xmlns:r="http://schemas.openxmlformats.org/officeDocument/2006/relationships" r:id="rId5"/>
              <a:extLst>
                <a:ext uri="{FF2B5EF4-FFF2-40B4-BE49-F238E27FC236}">
                  <a16:creationId xmlns:a16="http://schemas.microsoft.com/office/drawing/2014/main" id="{8EB4A1E1-9158-4D65-AB08-48A0141C8694}"/>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20" name="Round Same Side Corner Rectangle 212">
              <a:extLst>
                <a:ext uri="{FF2B5EF4-FFF2-40B4-BE49-F238E27FC236}">
                  <a16:creationId xmlns:a16="http://schemas.microsoft.com/office/drawing/2014/main" id="{BC7DDAA1-357D-48FE-81A3-BD22A1E60CAD}"/>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35650D03-AB7E-462A-BD9C-FF217A34296C}"/>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7" name="Rounded Rectangle 30">
              <a:hlinkClick xmlns:r="http://schemas.openxmlformats.org/officeDocument/2006/relationships" r:id="rId6"/>
              <a:extLst>
                <a:ext uri="{FF2B5EF4-FFF2-40B4-BE49-F238E27FC236}">
                  <a16:creationId xmlns:a16="http://schemas.microsoft.com/office/drawing/2014/main" id="{06A87A31-2C78-4E86-8018-2670A1B5EC7A}"/>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8" name="Round Same Side Corner Rectangle 212">
              <a:extLst>
                <a:ext uri="{FF2B5EF4-FFF2-40B4-BE49-F238E27FC236}">
                  <a16:creationId xmlns:a16="http://schemas.microsoft.com/office/drawing/2014/main" id="{9ED9F021-F6AA-4053-90D5-4A053D82A34B}"/>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extLst>
              <a:ext uri="{FF2B5EF4-FFF2-40B4-BE49-F238E27FC236}">
                <a16:creationId xmlns:a16="http://schemas.microsoft.com/office/drawing/2014/main" id="{8350A1BD-199A-4A0B-A113-0E5472E0C208}"/>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5" name="Rounded Rectangle 33">
              <a:hlinkClick xmlns:r="http://schemas.openxmlformats.org/officeDocument/2006/relationships" r:id="rId7"/>
              <a:extLst>
                <a:ext uri="{FF2B5EF4-FFF2-40B4-BE49-F238E27FC236}">
                  <a16:creationId xmlns:a16="http://schemas.microsoft.com/office/drawing/2014/main" id="{9DA2A64B-A9C6-4665-9ECA-8079C28E9D9C}"/>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6" name="Round Same Side Corner Rectangle 212">
              <a:extLst>
                <a:ext uri="{FF2B5EF4-FFF2-40B4-BE49-F238E27FC236}">
                  <a16:creationId xmlns:a16="http://schemas.microsoft.com/office/drawing/2014/main" id="{DB9E47CF-2796-4420-8AD0-0EF52122AD56}"/>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extLst>
              <a:ext uri="{FF2B5EF4-FFF2-40B4-BE49-F238E27FC236}">
                <a16:creationId xmlns:a16="http://schemas.microsoft.com/office/drawing/2014/main" id="{5344AF31-7880-40D1-8F88-2BD6C363F8C0}"/>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3" name="Rounded Rectangle 27">
              <a:hlinkClick xmlns:r="http://schemas.openxmlformats.org/officeDocument/2006/relationships" r:id="rId8"/>
              <a:extLst>
                <a:ext uri="{FF2B5EF4-FFF2-40B4-BE49-F238E27FC236}">
                  <a16:creationId xmlns:a16="http://schemas.microsoft.com/office/drawing/2014/main" id="{1353A674-7476-45E5-98ED-CC1F75983D5C}"/>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4" name="Round Same Side Corner Rectangle 212">
              <a:extLst>
                <a:ext uri="{FF2B5EF4-FFF2-40B4-BE49-F238E27FC236}">
                  <a16:creationId xmlns:a16="http://schemas.microsoft.com/office/drawing/2014/main" id="{E0CC1134-43F6-4397-B967-E3D292E1EA91}"/>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extLst>
              <a:ext uri="{FF2B5EF4-FFF2-40B4-BE49-F238E27FC236}">
                <a16:creationId xmlns:a16="http://schemas.microsoft.com/office/drawing/2014/main" id="{48252F3A-C77B-4E98-A6AC-01B48352111F}"/>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11" name="Rounded Rectangle 36">
              <a:hlinkClick xmlns:r="http://schemas.openxmlformats.org/officeDocument/2006/relationships" r:id="rId9"/>
              <a:extLst>
                <a:ext uri="{FF2B5EF4-FFF2-40B4-BE49-F238E27FC236}">
                  <a16:creationId xmlns:a16="http://schemas.microsoft.com/office/drawing/2014/main" id="{452B9E24-7895-48D8-A343-DBAA4DB9CBA6}"/>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12" name="Round Same Side Corner Rectangle 212">
              <a:extLst>
                <a:ext uri="{FF2B5EF4-FFF2-40B4-BE49-F238E27FC236}">
                  <a16:creationId xmlns:a16="http://schemas.microsoft.com/office/drawing/2014/main" id="{3A00419E-17A7-44CC-969F-4F7F51641278}"/>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0"/>
            <a:extLst>
              <a:ext uri="{FF2B5EF4-FFF2-40B4-BE49-F238E27FC236}">
                <a16:creationId xmlns:a16="http://schemas.microsoft.com/office/drawing/2014/main" id="{5D9E48BF-C44F-489A-BC21-5C3AD3F14EA0}"/>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9" name="Rounded Rectangle 30">
              <a:extLst>
                <a:ext uri="{FF2B5EF4-FFF2-40B4-BE49-F238E27FC236}">
                  <a16:creationId xmlns:a16="http://schemas.microsoft.com/office/drawing/2014/main" id="{C0C1B9E1-D673-4739-9F14-E5D0EC48563D}"/>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10" name="Round Same Side Corner Rectangle 212">
              <a:extLst>
                <a:ext uri="{FF2B5EF4-FFF2-40B4-BE49-F238E27FC236}">
                  <a16:creationId xmlns:a16="http://schemas.microsoft.com/office/drawing/2014/main" id="{BDCDC72C-905B-43E2-BE0D-2AC6E781C70C}"/>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hlinkClick xmlns:r="http://schemas.openxmlformats.org/officeDocument/2006/relationships" r:id="rId11"/>
            <a:extLst>
              <a:ext uri="{FF2B5EF4-FFF2-40B4-BE49-F238E27FC236}">
                <a16:creationId xmlns:a16="http://schemas.microsoft.com/office/drawing/2014/main" id="{716678E6-2F7C-4E7F-B562-A84E9BBB8E80}"/>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7" name="Rounded Rectangle 33">
              <a:hlinkClick xmlns:r="http://schemas.openxmlformats.org/officeDocument/2006/relationships" r:id="rId12"/>
              <a:extLst>
                <a:ext uri="{FF2B5EF4-FFF2-40B4-BE49-F238E27FC236}">
                  <a16:creationId xmlns:a16="http://schemas.microsoft.com/office/drawing/2014/main" id="{00F004F8-A541-4F97-8913-F615FBD707A3}"/>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8" name="Round Same Side Corner Rectangle 212">
              <a:extLst>
                <a:ext uri="{FF2B5EF4-FFF2-40B4-BE49-F238E27FC236}">
                  <a16:creationId xmlns:a16="http://schemas.microsoft.com/office/drawing/2014/main" id="{0ED9B6D2-4050-42A7-8614-4874EA7ABB25}"/>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extLst>
              <a:ext uri="{FF2B5EF4-FFF2-40B4-BE49-F238E27FC236}">
                <a16:creationId xmlns:a16="http://schemas.microsoft.com/office/drawing/2014/main" id="{673FA830-8DBC-4E5A-9B6E-2800E9DD2484}"/>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5" name="Rounded Rectangle 30">
              <a:hlinkClick xmlns:r="http://schemas.openxmlformats.org/officeDocument/2006/relationships" r:id="rId13"/>
              <a:extLst>
                <a:ext uri="{FF2B5EF4-FFF2-40B4-BE49-F238E27FC236}">
                  <a16:creationId xmlns:a16="http://schemas.microsoft.com/office/drawing/2014/main" id="{C6B7B615-E3A3-4610-BA6C-1113DF78A6E9}"/>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6" name="Round Same Side Corner Rectangle 212">
              <a:extLst>
                <a:ext uri="{FF2B5EF4-FFF2-40B4-BE49-F238E27FC236}">
                  <a16:creationId xmlns:a16="http://schemas.microsoft.com/office/drawing/2014/main" id="{825839F8-D73F-4530-8A08-B640CFA9250D}"/>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hlinkClick xmlns:r="http://schemas.openxmlformats.org/officeDocument/2006/relationships" r:id="rId14"/>
            <a:extLst>
              <a:ext uri="{FF2B5EF4-FFF2-40B4-BE49-F238E27FC236}">
                <a16:creationId xmlns:a16="http://schemas.microsoft.com/office/drawing/2014/main" id="{0D456677-5786-4591-9E0F-F7500E96689B}"/>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3" name="Rounded Rectangle 33">
              <a:extLst>
                <a:ext uri="{FF2B5EF4-FFF2-40B4-BE49-F238E27FC236}">
                  <a16:creationId xmlns:a16="http://schemas.microsoft.com/office/drawing/2014/main" id="{A47DFE18-370F-4574-BEF0-4AA5413081BE}"/>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4" name="Round Same Side Corner Rectangle 212">
              <a:extLst>
                <a:ext uri="{FF2B5EF4-FFF2-40B4-BE49-F238E27FC236}">
                  <a16:creationId xmlns:a16="http://schemas.microsoft.com/office/drawing/2014/main" id="{47B090A4-E84C-4F03-9C8E-536AB5377ABC}"/>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hlinkClick xmlns:r="http://schemas.openxmlformats.org/officeDocument/2006/relationships" r:id="rId15"/>
            <a:extLst>
              <a:ext uri="{FF2B5EF4-FFF2-40B4-BE49-F238E27FC236}">
                <a16:creationId xmlns:a16="http://schemas.microsoft.com/office/drawing/2014/main" id="{866EABAE-CD4B-4A16-BADA-6CE6B03D0CA2}"/>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01" name="Rounded Rectangle 36">
              <a:hlinkClick xmlns:r="http://schemas.openxmlformats.org/officeDocument/2006/relationships" r:id="rId16"/>
              <a:extLst>
                <a:ext uri="{FF2B5EF4-FFF2-40B4-BE49-F238E27FC236}">
                  <a16:creationId xmlns:a16="http://schemas.microsoft.com/office/drawing/2014/main" id="{36652EC2-248A-4BE0-94CE-E702F10702C1}"/>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02" name="Round Same Side Corner Rectangle 212">
              <a:extLst>
                <a:ext uri="{FF2B5EF4-FFF2-40B4-BE49-F238E27FC236}">
                  <a16:creationId xmlns:a16="http://schemas.microsoft.com/office/drawing/2014/main" id="{4A797442-0841-4623-AC10-3252674D2A91}"/>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5" name="Group 84">
            <a:extLst>
              <a:ext uri="{FF2B5EF4-FFF2-40B4-BE49-F238E27FC236}">
                <a16:creationId xmlns:a16="http://schemas.microsoft.com/office/drawing/2014/main" id="{C003690F-1596-4848-9CE7-E24C38FC254C}"/>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9" name="Rounded Rectangle 33">
              <a:hlinkClick xmlns:r="http://schemas.openxmlformats.org/officeDocument/2006/relationships" r:id="rId17"/>
              <a:extLst>
                <a:ext uri="{FF2B5EF4-FFF2-40B4-BE49-F238E27FC236}">
                  <a16:creationId xmlns:a16="http://schemas.microsoft.com/office/drawing/2014/main" id="{2275DCFE-ED1B-4764-AE92-4F46F94E3D2E}"/>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00" name="Round Same Side Corner Rectangle 212">
              <a:extLst>
                <a:ext uri="{FF2B5EF4-FFF2-40B4-BE49-F238E27FC236}">
                  <a16:creationId xmlns:a16="http://schemas.microsoft.com/office/drawing/2014/main" id="{2BBB0071-5DA9-4D1A-83BC-C9E2D8F389FC}"/>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6" name="Group 85">
            <a:extLst>
              <a:ext uri="{FF2B5EF4-FFF2-40B4-BE49-F238E27FC236}">
                <a16:creationId xmlns:a16="http://schemas.microsoft.com/office/drawing/2014/main" id="{BEDA76B8-F7A8-406A-8F0A-6087E942D6C5}"/>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7" name="Rounded Rectangle 36">
              <a:hlinkClick xmlns:r="http://schemas.openxmlformats.org/officeDocument/2006/relationships" r:id="rId18"/>
              <a:extLst>
                <a:ext uri="{FF2B5EF4-FFF2-40B4-BE49-F238E27FC236}">
                  <a16:creationId xmlns:a16="http://schemas.microsoft.com/office/drawing/2014/main" id="{2608EC4E-0A60-439B-831A-5AD2254D08A5}"/>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8" name="Round Same Side Corner Rectangle 212">
              <a:extLst>
                <a:ext uri="{FF2B5EF4-FFF2-40B4-BE49-F238E27FC236}">
                  <a16:creationId xmlns:a16="http://schemas.microsoft.com/office/drawing/2014/main" id="{EE3D026F-576A-48FC-959E-B7ADB3019C5C}"/>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7" name="Group 86">
            <a:extLst>
              <a:ext uri="{FF2B5EF4-FFF2-40B4-BE49-F238E27FC236}">
                <a16:creationId xmlns:a16="http://schemas.microsoft.com/office/drawing/2014/main" id="{72FF6256-10E6-462F-8151-3D8A5B1C508B}"/>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5" name="Rounded Rectangle 36">
              <a:hlinkClick xmlns:r="http://schemas.openxmlformats.org/officeDocument/2006/relationships" r:id="rId19"/>
              <a:extLst>
                <a:ext uri="{FF2B5EF4-FFF2-40B4-BE49-F238E27FC236}">
                  <a16:creationId xmlns:a16="http://schemas.microsoft.com/office/drawing/2014/main" id="{2F04CF90-D083-4FE9-8F88-F2547B6A6C92}"/>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6" name="Round Same Side Corner Rectangle 212">
              <a:extLst>
                <a:ext uri="{FF2B5EF4-FFF2-40B4-BE49-F238E27FC236}">
                  <a16:creationId xmlns:a16="http://schemas.microsoft.com/office/drawing/2014/main" id="{D1D5119F-D18F-46A3-A4F1-DDC31907D170}"/>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8" name="Rounded Rectangle 33">
            <a:extLst>
              <a:ext uri="{FF2B5EF4-FFF2-40B4-BE49-F238E27FC236}">
                <a16:creationId xmlns:a16="http://schemas.microsoft.com/office/drawing/2014/main" id="{6778AB6A-C61F-4406-A492-015FAC5FB1AC}"/>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9" name="Rounded Rectangle 33">
            <a:extLst>
              <a:ext uri="{FF2B5EF4-FFF2-40B4-BE49-F238E27FC236}">
                <a16:creationId xmlns:a16="http://schemas.microsoft.com/office/drawing/2014/main" id="{F81074C6-21A6-4D3B-93FD-371776621FF3}"/>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90" name="Rounded Rectangle 33">
            <a:extLst>
              <a:ext uri="{FF2B5EF4-FFF2-40B4-BE49-F238E27FC236}">
                <a16:creationId xmlns:a16="http://schemas.microsoft.com/office/drawing/2014/main" id="{08E43E0C-8FF3-4369-A6A5-38DDF2E55FC6}"/>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91" name="Rounded Rectangle 33">
            <a:extLst>
              <a:ext uri="{FF2B5EF4-FFF2-40B4-BE49-F238E27FC236}">
                <a16:creationId xmlns:a16="http://schemas.microsoft.com/office/drawing/2014/main" id="{74A61CFA-BFB0-41FD-970D-629AB15BB3D9}"/>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92" name="Rounded Rectangle 33">
            <a:extLst>
              <a:ext uri="{FF2B5EF4-FFF2-40B4-BE49-F238E27FC236}">
                <a16:creationId xmlns:a16="http://schemas.microsoft.com/office/drawing/2014/main" id="{AC829D33-EC17-4155-B0D6-39649B1B7FAA}"/>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3" name="Rounded Rectangle 33">
            <a:extLst>
              <a:ext uri="{FF2B5EF4-FFF2-40B4-BE49-F238E27FC236}">
                <a16:creationId xmlns:a16="http://schemas.microsoft.com/office/drawing/2014/main" id="{7AAF7185-B374-43A4-A891-E610DB08A049}"/>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4" name="Rounded Rectangle 33">
            <a:extLst>
              <a:ext uri="{FF2B5EF4-FFF2-40B4-BE49-F238E27FC236}">
                <a16:creationId xmlns:a16="http://schemas.microsoft.com/office/drawing/2014/main" id="{1E3BD39E-41E9-417F-B73D-08F8CF409532}"/>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12</xdr:col>
      <xdr:colOff>394939</xdr:colOff>
      <xdr:row>1</xdr:row>
      <xdr:rowOff>151006</xdr:rowOff>
    </xdr:from>
    <xdr:to>
      <xdr:col>13</xdr:col>
      <xdr:colOff>70027</xdr:colOff>
      <xdr:row>3</xdr:row>
      <xdr:rowOff>25888</xdr:rowOff>
    </xdr:to>
    <xdr:sp macro="" textlink="">
      <xdr:nvSpPr>
        <xdr:cNvPr id="58" name="Rounded Rectangle 14">
          <a:hlinkClick xmlns:r="http://schemas.openxmlformats.org/officeDocument/2006/relationships" r:id="rId20"/>
          <a:extLst>
            <a:ext uri="{FF2B5EF4-FFF2-40B4-BE49-F238E27FC236}">
              <a16:creationId xmlns:a16="http://schemas.microsoft.com/office/drawing/2014/main" id="{E9197397-D69F-4CE1-8EA3-BE819E27FC3D}"/>
            </a:ext>
          </a:extLst>
        </xdr:cNvPr>
        <xdr:cNvSpPr/>
      </xdr:nvSpPr>
      <xdr:spPr bwMode="auto">
        <a:xfrm>
          <a:off x="17992957" y="336860"/>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025854BA-EE4D-48CF-8593-AD57B9CBAF84}"/>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573985</xdr:colOff>
      <xdr:row>5</xdr:row>
      <xdr:rowOff>3174</xdr:rowOff>
    </xdr:from>
    <xdr:to>
      <xdr:col>14</xdr:col>
      <xdr:colOff>6350</xdr:colOff>
      <xdr:row>6</xdr:row>
      <xdr:rowOff>7843</xdr:rowOff>
    </xdr:to>
    <xdr:sp macro="" textlink="">
      <xdr:nvSpPr>
        <xdr:cNvPr id="6" name="Rounded Rectangle 33">
          <a:extLst>
            <a:ext uri="{FF2B5EF4-FFF2-40B4-BE49-F238E27FC236}">
              <a16:creationId xmlns:a16="http://schemas.microsoft.com/office/drawing/2014/main" id="{4A7D93DF-A8D2-4F94-815A-F501484C6AD0}"/>
            </a:ext>
          </a:extLst>
        </xdr:cNvPr>
        <xdr:cNvSpPr/>
      </xdr:nvSpPr>
      <xdr:spPr>
        <a:xfrm>
          <a:off x="3355285" y="908049"/>
          <a:ext cx="11491015" cy="185644"/>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SOCIAL</a:t>
          </a:r>
        </a:p>
      </xdr:txBody>
    </xdr:sp>
    <xdr:clientData/>
  </xdr:twoCellAnchor>
  <xdr:twoCellAnchor>
    <xdr:from>
      <xdr:col>6</xdr:col>
      <xdr:colOff>28575</xdr:colOff>
      <xdr:row>22</xdr:row>
      <xdr:rowOff>19049</xdr:rowOff>
    </xdr:from>
    <xdr:to>
      <xdr:col>13</xdr:col>
      <xdr:colOff>6350</xdr:colOff>
      <xdr:row>23</xdr:row>
      <xdr:rowOff>25274</xdr:rowOff>
    </xdr:to>
    <xdr:sp macro="" textlink="">
      <xdr:nvSpPr>
        <xdr:cNvPr id="71" name="Rounded Rectangle 33">
          <a:extLst>
            <a:ext uri="{FF2B5EF4-FFF2-40B4-BE49-F238E27FC236}">
              <a16:creationId xmlns:a16="http://schemas.microsoft.com/office/drawing/2014/main" id="{032FC551-F93D-403B-9AD4-06B579E0D74A}"/>
            </a:ext>
          </a:extLst>
        </xdr:cNvPr>
        <xdr:cNvSpPr/>
      </xdr:nvSpPr>
      <xdr:spPr>
        <a:xfrm>
          <a:off x="3400425" y="4648199"/>
          <a:ext cx="10350500" cy="187200"/>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SKILLS</a:t>
          </a:r>
          <a:r>
            <a:rPr lang="en-US" sz="1000" b="1" spc="15" baseline="0">
              <a:solidFill>
                <a:schemeClr val="bg2"/>
              </a:solidFill>
              <a:latin typeface="Arial" panose="020B0604020202020204" pitchFamily="34" charset="0"/>
              <a:cs typeface="Arial" panose="020B0604020202020204" pitchFamily="34" charset="0"/>
            </a:rPr>
            <a:t> DEVELOPMENT</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70730</xdr:colOff>
      <xdr:row>40</xdr:row>
      <xdr:rowOff>46325</xdr:rowOff>
    </xdr:to>
    <xdr:grpSp>
      <xdr:nvGrpSpPr>
        <xdr:cNvPr id="72" name="Group 71">
          <a:extLst>
            <a:ext uri="{FF2B5EF4-FFF2-40B4-BE49-F238E27FC236}">
              <a16:creationId xmlns:a16="http://schemas.microsoft.com/office/drawing/2014/main" id="{8C8BE5A6-ECCD-4750-BD3E-1F4A5EAAB7E7}"/>
            </a:ext>
          </a:extLst>
        </xdr:cNvPr>
        <xdr:cNvGrpSpPr/>
      </xdr:nvGrpSpPr>
      <xdr:grpSpPr>
        <a:xfrm>
          <a:off x="0" y="892969"/>
          <a:ext cx="2725824" cy="7297231"/>
          <a:chOff x="2985" y="843616"/>
          <a:chExt cx="2852030" cy="7015450"/>
        </a:xfrm>
      </xdr:grpSpPr>
      <xdr:grpSp>
        <xdr:nvGrpSpPr>
          <xdr:cNvPr id="73" name="Group 72">
            <a:extLst>
              <a:ext uri="{FF2B5EF4-FFF2-40B4-BE49-F238E27FC236}">
                <a16:creationId xmlns:a16="http://schemas.microsoft.com/office/drawing/2014/main" id="{4F81ADD1-AD58-473E-9F56-5B9CB6EBD46D}"/>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3" name="Rounded Rectangle 33">
              <a:hlinkClick xmlns:r="http://schemas.openxmlformats.org/officeDocument/2006/relationships" r:id="rId3"/>
              <a:extLst>
                <a:ext uri="{FF2B5EF4-FFF2-40B4-BE49-F238E27FC236}">
                  <a16:creationId xmlns:a16="http://schemas.microsoft.com/office/drawing/2014/main" id="{4AED7B27-55F3-401F-AB12-4F0109602291}"/>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4" name="Round Same Side Corner Rectangle 212">
              <a:extLst>
                <a:ext uri="{FF2B5EF4-FFF2-40B4-BE49-F238E27FC236}">
                  <a16:creationId xmlns:a16="http://schemas.microsoft.com/office/drawing/2014/main" id="{452D8D4B-2486-405C-8F9B-781F2CB805B7}"/>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C360BD67-E117-4317-9675-5EFF1D43CA83}"/>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21" name="Rounded Rectangle 36">
              <a:hlinkClick xmlns:r="http://schemas.openxmlformats.org/officeDocument/2006/relationships" r:id="rId4"/>
              <a:extLst>
                <a:ext uri="{FF2B5EF4-FFF2-40B4-BE49-F238E27FC236}">
                  <a16:creationId xmlns:a16="http://schemas.microsoft.com/office/drawing/2014/main" id="{258DB075-1471-429E-8ED6-7066B6EAB194}"/>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2" name="Round Same Side Corner Rectangle 212">
              <a:extLst>
                <a:ext uri="{FF2B5EF4-FFF2-40B4-BE49-F238E27FC236}">
                  <a16:creationId xmlns:a16="http://schemas.microsoft.com/office/drawing/2014/main" id="{D3AC9783-22F6-4A72-B32F-0D5A35887C79}"/>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2EA9F047-148C-4492-B5EE-37FE7E690FA4}"/>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9" name="Rounded Rectangle 27">
              <a:hlinkClick xmlns:r="http://schemas.openxmlformats.org/officeDocument/2006/relationships" r:id="rId5"/>
              <a:extLst>
                <a:ext uri="{FF2B5EF4-FFF2-40B4-BE49-F238E27FC236}">
                  <a16:creationId xmlns:a16="http://schemas.microsoft.com/office/drawing/2014/main" id="{B865DB15-4626-4F23-B2A5-4EABF027E943}"/>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20" name="Round Same Side Corner Rectangle 212">
              <a:extLst>
                <a:ext uri="{FF2B5EF4-FFF2-40B4-BE49-F238E27FC236}">
                  <a16:creationId xmlns:a16="http://schemas.microsoft.com/office/drawing/2014/main" id="{C7002F9A-0F46-49AE-9BE3-BBDA6CF90D3E}"/>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13E2CBC9-7CED-4ADE-B6D0-C0CE0B88A47F}"/>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7" name="Rounded Rectangle 30">
              <a:hlinkClick xmlns:r="http://schemas.openxmlformats.org/officeDocument/2006/relationships" r:id="rId6"/>
              <a:extLst>
                <a:ext uri="{FF2B5EF4-FFF2-40B4-BE49-F238E27FC236}">
                  <a16:creationId xmlns:a16="http://schemas.microsoft.com/office/drawing/2014/main" id="{7CC21B1D-7B41-4894-8FC0-C8F2336D08D0}"/>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8" name="Round Same Side Corner Rectangle 212">
              <a:extLst>
                <a:ext uri="{FF2B5EF4-FFF2-40B4-BE49-F238E27FC236}">
                  <a16:creationId xmlns:a16="http://schemas.microsoft.com/office/drawing/2014/main" id="{0C1A394D-8645-4C7A-8782-47BF0FA442A2}"/>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extLst>
              <a:ext uri="{FF2B5EF4-FFF2-40B4-BE49-F238E27FC236}">
                <a16:creationId xmlns:a16="http://schemas.microsoft.com/office/drawing/2014/main" id="{5412DA7E-8AE8-4150-A2C1-750BE00F73CA}"/>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5" name="Rounded Rectangle 33">
              <a:hlinkClick xmlns:r="http://schemas.openxmlformats.org/officeDocument/2006/relationships" r:id="rId7"/>
              <a:extLst>
                <a:ext uri="{FF2B5EF4-FFF2-40B4-BE49-F238E27FC236}">
                  <a16:creationId xmlns:a16="http://schemas.microsoft.com/office/drawing/2014/main" id="{A34F6EFD-798C-4DF8-80BD-20AC2EFE4A1B}"/>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6" name="Round Same Side Corner Rectangle 212">
              <a:extLst>
                <a:ext uri="{FF2B5EF4-FFF2-40B4-BE49-F238E27FC236}">
                  <a16:creationId xmlns:a16="http://schemas.microsoft.com/office/drawing/2014/main" id="{5D990BF2-D4AE-4A3F-9632-37A2171463D1}"/>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extLst>
              <a:ext uri="{FF2B5EF4-FFF2-40B4-BE49-F238E27FC236}">
                <a16:creationId xmlns:a16="http://schemas.microsoft.com/office/drawing/2014/main" id="{8FC8D6F5-0A22-45E0-A14D-0FA404171A65}"/>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3" name="Rounded Rectangle 27">
              <a:hlinkClick xmlns:r="http://schemas.openxmlformats.org/officeDocument/2006/relationships" r:id="rId8"/>
              <a:extLst>
                <a:ext uri="{FF2B5EF4-FFF2-40B4-BE49-F238E27FC236}">
                  <a16:creationId xmlns:a16="http://schemas.microsoft.com/office/drawing/2014/main" id="{E95B2583-D09D-4C5C-9594-317DF9FCB4DD}"/>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4" name="Round Same Side Corner Rectangle 212">
              <a:extLst>
                <a:ext uri="{FF2B5EF4-FFF2-40B4-BE49-F238E27FC236}">
                  <a16:creationId xmlns:a16="http://schemas.microsoft.com/office/drawing/2014/main" id="{EBC6A4F3-C02A-4A20-A0FF-4BB56722D1C1}"/>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extLst>
              <a:ext uri="{FF2B5EF4-FFF2-40B4-BE49-F238E27FC236}">
                <a16:creationId xmlns:a16="http://schemas.microsoft.com/office/drawing/2014/main" id="{A7E58B88-0521-4E52-8543-F5ED28B65064}"/>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11" name="Rounded Rectangle 36">
              <a:hlinkClick xmlns:r="http://schemas.openxmlformats.org/officeDocument/2006/relationships" r:id="rId9"/>
              <a:extLst>
                <a:ext uri="{FF2B5EF4-FFF2-40B4-BE49-F238E27FC236}">
                  <a16:creationId xmlns:a16="http://schemas.microsoft.com/office/drawing/2014/main" id="{E6D8CBF8-C2A9-409A-B400-F15D98204F65}"/>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12" name="Round Same Side Corner Rectangle 212">
              <a:extLst>
                <a:ext uri="{FF2B5EF4-FFF2-40B4-BE49-F238E27FC236}">
                  <a16:creationId xmlns:a16="http://schemas.microsoft.com/office/drawing/2014/main" id="{460EFCC9-BBDB-4DD3-89DA-2E91F4DBA670}"/>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0"/>
            <a:extLst>
              <a:ext uri="{FF2B5EF4-FFF2-40B4-BE49-F238E27FC236}">
                <a16:creationId xmlns:a16="http://schemas.microsoft.com/office/drawing/2014/main" id="{33C7412F-EBF2-4988-9AA6-1B0179EE7927}"/>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9" name="Rounded Rectangle 30">
              <a:extLst>
                <a:ext uri="{FF2B5EF4-FFF2-40B4-BE49-F238E27FC236}">
                  <a16:creationId xmlns:a16="http://schemas.microsoft.com/office/drawing/2014/main" id="{9D8AE4E7-1178-430F-AC2E-FC2BA7044229}"/>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10" name="Round Same Side Corner Rectangle 212">
              <a:extLst>
                <a:ext uri="{FF2B5EF4-FFF2-40B4-BE49-F238E27FC236}">
                  <a16:creationId xmlns:a16="http://schemas.microsoft.com/office/drawing/2014/main" id="{4F51EE43-2E47-4501-9393-7E15AED62725}"/>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hlinkClick xmlns:r="http://schemas.openxmlformats.org/officeDocument/2006/relationships" r:id="rId11"/>
            <a:extLst>
              <a:ext uri="{FF2B5EF4-FFF2-40B4-BE49-F238E27FC236}">
                <a16:creationId xmlns:a16="http://schemas.microsoft.com/office/drawing/2014/main" id="{7B7D053C-328B-4FC5-A476-B94F20F18415}"/>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7" name="Rounded Rectangle 33">
              <a:hlinkClick xmlns:r="http://schemas.openxmlformats.org/officeDocument/2006/relationships" r:id="rId12"/>
              <a:extLst>
                <a:ext uri="{FF2B5EF4-FFF2-40B4-BE49-F238E27FC236}">
                  <a16:creationId xmlns:a16="http://schemas.microsoft.com/office/drawing/2014/main" id="{8121B431-D504-476A-82F9-8E2F70B2EA9C}"/>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8" name="Round Same Side Corner Rectangle 212">
              <a:extLst>
                <a:ext uri="{FF2B5EF4-FFF2-40B4-BE49-F238E27FC236}">
                  <a16:creationId xmlns:a16="http://schemas.microsoft.com/office/drawing/2014/main" id="{3FDA59E9-58C4-4528-AA42-F625F6CB8C9D}"/>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extLst>
              <a:ext uri="{FF2B5EF4-FFF2-40B4-BE49-F238E27FC236}">
                <a16:creationId xmlns:a16="http://schemas.microsoft.com/office/drawing/2014/main" id="{2EFC7696-E499-437D-BF86-100D6FF1C280}"/>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5" name="Rounded Rectangle 30">
              <a:hlinkClick xmlns:r="http://schemas.openxmlformats.org/officeDocument/2006/relationships" r:id="rId13"/>
              <a:extLst>
                <a:ext uri="{FF2B5EF4-FFF2-40B4-BE49-F238E27FC236}">
                  <a16:creationId xmlns:a16="http://schemas.microsoft.com/office/drawing/2014/main" id="{5668550E-1C87-4847-B2BF-172A595CBD75}"/>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6" name="Round Same Side Corner Rectangle 212">
              <a:extLst>
                <a:ext uri="{FF2B5EF4-FFF2-40B4-BE49-F238E27FC236}">
                  <a16:creationId xmlns:a16="http://schemas.microsoft.com/office/drawing/2014/main" id="{D7142775-0C17-4E24-9851-1C89854C8012}"/>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hlinkClick xmlns:r="http://schemas.openxmlformats.org/officeDocument/2006/relationships" r:id="rId14"/>
            <a:extLst>
              <a:ext uri="{FF2B5EF4-FFF2-40B4-BE49-F238E27FC236}">
                <a16:creationId xmlns:a16="http://schemas.microsoft.com/office/drawing/2014/main" id="{4902C3DC-6A54-4142-8246-17C0BAEB1EB2}"/>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3" name="Rounded Rectangle 33">
              <a:extLst>
                <a:ext uri="{FF2B5EF4-FFF2-40B4-BE49-F238E27FC236}">
                  <a16:creationId xmlns:a16="http://schemas.microsoft.com/office/drawing/2014/main" id="{E73076AC-254B-4C91-8EAC-228370A39667}"/>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4" name="Round Same Side Corner Rectangle 212">
              <a:extLst>
                <a:ext uri="{FF2B5EF4-FFF2-40B4-BE49-F238E27FC236}">
                  <a16:creationId xmlns:a16="http://schemas.microsoft.com/office/drawing/2014/main" id="{17C6CBF0-E6E3-4FFF-AD8E-2B14AADAEA2A}"/>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hlinkClick xmlns:r="http://schemas.openxmlformats.org/officeDocument/2006/relationships" r:id="rId15"/>
            <a:extLst>
              <a:ext uri="{FF2B5EF4-FFF2-40B4-BE49-F238E27FC236}">
                <a16:creationId xmlns:a16="http://schemas.microsoft.com/office/drawing/2014/main" id="{7DCE82B6-DE60-456F-BEF4-062FDD5DFEF5}"/>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01" name="Rounded Rectangle 36">
              <a:hlinkClick xmlns:r="http://schemas.openxmlformats.org/officeDocument/2006/relationships" r:id="rId16"/>
              <a:extLst>
                <a:ext uri="{FF2B5EF4-FFF2-40B4-BE49-F238E27FC236}">
                  <a16:creationId xmlns:a16="http://schemas.microsoft.com/office/drawing/2014/main" id="{82715E26-D210-4991-935F-696C73B2A06B}"/>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02" name="Round Same Side Corner Rectangle 212">
              <a:extLst>
                <a:ext uri="{FF2B5EF4-FFF2-40B4-BE49-F238E27FC236}">
                  <a16:creationId xmlns:a16="http://schemas.microsoft.com/office/drawing/2014/main" id="{FF7DB001-B420-4B97-916F-31A3C703CDAB}"/>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5" name="Group 84">
            <a:extLst>
              <a:ext uri="{FF2B5EF4-FFF2-40B4-BE49-F238E27FC236}">
                <a16:creationId xmlns:a16="http://schemas.microsoft.com/office/drawing/2014/main" id="{AC5D8B58-F5B1-434F-BCA4-FFB966CC37BD}"/>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9" name="Rounded Rectangle 33">
              <a:hlinkClick xmlns:r="http://schemas.openxmlformats.org/officeDocument/2006/relationships" r:id="rId17"/>
              <a:extLst>
                <a:ext uri="{FF2B5EF4-FFF2-40B4-BE49-F238E27FC236}">
                  <a16:creationId xmlns:a16="http://schemas.microsoft.com/office/drawing/2014/main" id="{3790D755-E42E-4694-AA68-A77F73CBAF0A}"/>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00" name="Round Same Side Corner Rectangle 212">
              <a:extLst>
                <a:ext uri="{FF2B5EF4-FFF2-40B4-BE49-F238E27FC236}">
                  <a16:creationId xmlns:a16="http://schemas.microsoft.com/office/drawing/2014/main" id="{25E6FEDB-75B3-463D-BB6B-73B19815BA9D}"/>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6" name="Group 85">
            <a:extLst>
              <a:ext uri="{FF2B5EF4-FFF2-40B4-BE49-F238E27FC236}">
                <a16:creationId xmlns:a16="http://schemas.microsoft.com/office/drawing/2014/main" id="{7F0488E2-6F2C-46C6-A57D-3D05DABE7F47}"/>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7" name="Rounded Rectangle 36">
              <a:hlinkClick xmlns:r="http://schemas.openxmlformats.org/officeDocument/2006/relationships" r:id="rId18"/>
              <a:extLst>
                <a:ext uri="{FF2B5EF4-FFF2-40B4-BE49-F238E27FC236}">
                  <a16:creationId xmlns:a16="http://schemas.microsoft.com/office/drawing/2014/main" id="{D6E4B1E1-54A0-4B91-8B36-18AAC19B1342}"/>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8" name="Round Same Side Corner Rectangle 212">
              <a:extLst>
                <a:ext uri="{FF2B5EF4-FFF2-40B4-BE49-F238E27FC236}">
                  <a16:creationId xmlns:a16="http://schemas.microsoft.com/office/drawing/2014/main" id="{996A0365-E9F3-485E-B53F-5BD496C5FCB8}"/>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7" name="Group 86">
            <a:extLst>
              <a:ext uri="{FF2B5EF4-FFF2-40B4-BE49-F238E27FC236}">
                <a16:creationId xmlns:a16="http://schemas.microsoft.com/office/drawing/2014/main" id="{C7063896-CACD-492D-B090-308DC207D83D}"/>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5" name="Rounded Rectangle 36">
              <a:hlinkClick xmlns:r="http://schemas.openxmlformats.org/officeDocument/2006/relationships" r:id="rId19"/>
              <a:extLst>
                <a:ext uri="{FF2B5EF4-FFF2-40B4-BE49-F238E27FC236}">
                  <a16:creationId xmlns:a16="http://schemas.microsoft.com/office/drawing/2014/main" id="{72B8AE4F-74DC-4DA7-8210-67D5EF302C3C}"/>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6" name="Round Same Side Corner Rectangle 212">
              <a:extLst>
                <a:ext uri="{FF2B5EF4-FFF2-40B4-BE49-F238E27FC236}">
                  <a16:creationId xmlns:a16="http://schemas.microsoft.com/office/drawing/2014/main" id="{4171C799-0004-4C6D-B10E-D9CC6DA8B895}"/>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8" name="Rounded Rectangle 33">
            <a:extLst>
              <a:ext uri="{FF2B5EF4-FFF2-40B4-BE49-F238E27FC236}">
                <a16:creationId xmlns:a16="http://schemas.microsoft.com/office/drawing/2014/main" id="{F084100C-E58C-4A03-8504-09DF868B0AAE}"/>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9" name="Rounded Rectangle 33">
            <a:extLst>
              <a:ext uri="{FF2B5EF4-FFF2-40B4-BE49-F238E27FC236}">
                <a16:creationId xmlns:a16="http://schemas.microsoft.com/office/drawing/2014/main" id="{9D0219F2-BBA1-4CAF-B730-2D9664B6D4DA}"/>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90" name="Rounded Rectangle 33">
            <a:extLst>
              <a:ext uri="{FF2B5EF4-FFF2-40B4-BE49-F238E27FC236}">
                <a16:creationId xmlns:a16="http://schemas.microsoft.com/office/drawing/2014/main" id="{52130CC6-E29A-42EE-B4C2-5820F4891BA7}"/>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91" name="Rounded Rectangle 33">
            <a:extLst>
              <a:ext uri="{FF2B5EF4-FFF2-40B4-BE49-F238E27FC236}">
                <a16:creationId xmlns:a16="http://schemas.microsoft.com/office/drawing/2014/main" id="{D7F6A4BD-2CD8-4CA8-9B6E-2A5B2B0F0595}"/>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92" name="Rounded Rectangle 33">
            <a:extLst>
              <a:ext uri="{FF2B5EF4-FFF2-40B4-BE49-F238E27FC236}">
                <a16:creationId xmlns:a16="http://schemas.microsoft.com/office/drawing/2014/main" id="{D8059C40-1495-4BD3-B63E-4D79A3DFA852}"/>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3" name="Rounded Rectangle 33">
            <a:extLst>
              <a:ext uri="{FF2B5EF4-FFF2-40B4-BE49-F238E27FC236}">
                <a16:creationId xmlns:a16="http://schemas.microsoft.com/office/drawing/2014/main" id="{AAC6D4AD-732F-43EA-8CA9-6D79D1DA83D9}"/>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4" name="Rounded Rectangle 33">
            <a:extLst>
              <a:ext uri="{FF2B5EF4-FFF2-40B4-BE49-F238E27FC236}">
                <a16:creationId xmlns:a16="http://schemas.microsoft.com/office/drawing/2014/main" id="{9CB205C7-4370-4CEB-AA28-EB5E4B707B4E}"/>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12</xdr:col>
      <xdr:colOff>0</xdr:colOff>
      <xdr:row>2</xdr:row>
      <xdr:rowOff>11616</xdr:rowOff>
    </xdr:from>
    <xdr:to>
      <xdr:col>13</xdr:col>
      <xdr:colOff>1010911</xdr:colOff>
      <xdr:row>3</xdr:row>
      <xdr:rowOff>72351</xdr:rowOff>
    </xdr:to>
    <xdr:sp macro="" textlink="">
      <xdr:nvSpPr>
        <xdr:cNvPr id="58" name="Rounded Rectangle 14">
          <a:hlinkClick xmlns:r="http://schemas.openxmlformats.org/officeDocument/2006/relationships" r:id="rId20"/>
          <a:extLst>
            <a:ext uri="{FF2B5EF4-FFF2-40B4-BE49-F238E27FC236}">
              <a16:creationId xmlns:a16="http://schemas.microsoft.com/office/drawing/2014/main" id="{FC18E127-D527-424F-AD56-1D882EF50083}"/>
            </a:ext>
          </a:extLst>
        </xdr:cNvPr>
        <xdr:cNvSpPr/>
      </xdr:nvSpPr>
      <xdr:spPr bwMode="auto">
        <a:xfrm>
          <a:off x="12591585" y="383323"/>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407523</xdr:colOff>
      <xdr:row>5</xdr:row>
      <xdr:rowOff>6352</xdr:rowOff>
    </xdr:from>
    <xdr:to>
      <xdr:col>38</xdr:col>
      <xdr:colOff>467899</xdr:colOff>
      <xdr:row>25</xdr:row>
      <xdr:rowOff>40822</xdr:rowOff>
    </xdr:to>
    <xdr:sp macro="" textlink="">
      <xdr:nvSpPr>
        <xdr:cNvPr id="2" name="TextBox 1">
          <a:extLst>
            <a:ext uri="{FF2B5EF4-FFF2-40B4-BE49-F238E27FC236}">
              <a16:creationId xmlns:a16="http://schemas.microsoft.com/office/drawing/2014/main" id="{10E7BF0B-6EFC-4078-96D7-5C71676F496A}"/>
            </a:ext>
          </a:extLst>
        </xdr:cNvPr>
        <xdr:cNvSpPr txBox="1"/>
      </xdr:nvSpPr>
      <xdr:spPr>
        <a:xfrm>
          <a:off x="7387987" y="958852"/>
          <a:ext cx="15980733" cy="384447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050" b="1">
            <a:solidFill>
              <a:sysClr val="windowText" lastClr="000000"/>
            </a:solidFill>
            <a:latin typeface="Arial" panose="020B0604020202020204" pitchFamily="34" charset="0"/>
            <a:cs typeface="Arial" panose="020B0604020202020204" pitchFamily="34" charset="0"/>
          </a:endParaRPr>
        </a:p>
        <a:p>
          <a:r>
            <a:rPr lang="en-AU" sz="1050" b="0">
              <a:solidFill>
                <a:sysClr val="windowText" lastClr="000000"/>
              </a:solidFill>
              <a:latin typeface="Arial" panose="020B0604020202020204" pitchFamily="34" charset="0"/>
              <a:cs typeface="Arial" panose="020B0604020202020204" pitchFamily="34" charset="0"/>
            </a:rPr>
            <a:t>This workbook</a:t>
          </a:r>
          <a:r>
            <a:rPr lang="en-AU" sz="1050" b="0" baseline="0">
              <a:solidFill>
                <a:sysClr val="windowText" lastClr="000000"/>
              </a:solidFill>
              <a:latin typeface="Arial" panose="020B0604020202020204" pitchFamily="34" charset="0"/>
              <a:cs typeface="Arial" panose="020B0604020202020204" pitchFamily="34" charset="0"/>
            </a:rPr>
            <a:t> </a:t>
          </a:r>
          <a:r>
            <a:rPr lang="en-AU" sz="1050" b="0">
              <a:solidFill>
                <a:sysClr val="windowText" lastClr="000000"/>
              </a:solidFill>
              <a:latin typeface="Arial" panose="020B0604020202020204" pitchFamily="34" charset="0"/>
              <a:cs typeface="Arial" panose="020B0604020202020204" pitchFamily="34" charset="0"/>
            </a:rPr>
            <a:t>discloses Mineral Resources Limited's sustainability performance data for the financial year ending June 30 2021. </a:t>
          </a:r>
        </a:p>
        <a:p>
          <a:endParaRPr lang="en-AU" sz="1050" b="0">
            <a:solidFill>
              <a:sysClr val="windowText" lastClr="000000"/>
            </a:solidFill>
            <a:latin typeface="Arial" panose="020B0604020202020204" pitchFamily="34" charset="0"/>
            <a:cs typeface="Arial" panose="020B0604020202020204" pitchFamily="34" charset="0"/>
          </a:endParaRPr>
        </a:p>
        <a:p>
          <a:r>
            <a:rPr lang="en-AU" sz="1050" b="0">
              <a:solidFill>
                <a:sysClr val="windowText" lastClr="000000"/>
              </a:solidFill>
              <a:latin typeface="Arial" panose="020B0604020202020204" pitchFamily="34" charset="0"/>
              <a:cs typeface="Arial" panose="020B0604020202020204" pitchFamily="34" charset="0"/>
            </a:rPr>
            <a:t>This workbook is to be read in conjunction with the 2021 Sustainability</a:t>
          </a:r>
          <a:r>
            <a:rPr lang="en-AU" sz="1050" b="0" baseline="0">
              <a:solidFill>
                <a:sysClr val="windowText" lastClr="000000"/>
              </a:solidFill>
              <a:latin typeface="Arial" panose="020B0604020202020204" pitchFamily="34" charset="0"/>
              <a:cs typeface="Arial" panose="020B0604020202020204" pitchFamily="34" charset="0"/>
            </a:rPr>
            <a:t> Report. The</a:t>
          </a:r>
          <a:r>
            <a:rPr lang="en-AU" sz="1050" b="0">
              <a:solidFill>
                <a:sysClr val="windowText" lastClr="000000"/>
              </a:solidFill>
              <a:latin typeface="Arial" panose="020B0604020202020204" pitchFamily="34" charset="0"/>
              <a:cs typeface="Arial" panose="020B0604020202020204" pitchFamily="34" charset="0"/>
            </a:rPr>
            <a:t> scope of this worksheet is to</a:t>
          </a:r>
          <a:r>
            <a:rPr lang="en-AU" sz="1050" b="0" baseline="0">
              <a:solidFill>
                <a:sysClr val="windowText" lastClr="000000"/>
              </a:solidFill>
              <a:latin typeface="Arial" panose="020B0604020202020204" pitchFamily="34" charset="0"/>
              <a:cs typeface="Arial" panose="020B0604020202020204" pitchFamily="34" charset="0"/>
            </a:rPr>
            <a:t> </a:t>
          </a:r>
          <a:r>
            <a:rPr lang="en-AU" sz="1050" b="0">
              <a:solidFill>
                <a:sysClr val="windowText" lastClr="000000"/>
              </a:solidFill>
              <a:latin typeface="Arial" panose="020B0604020202020204" pitchFamily="34" charset="0"/>
              <a:cs typeface="Arial" panose="020B0604020202020204" pitchFamily="34" charset="0"/>
            </a:rPr>
            <a:t>consolidate sustainability reporting metrics for operations managed / owned by Mineral Resources Limited (MRL).  All references to ‘MRL’, ‘the Company’, ‘the Group’, ‘we’, ‘us’ and ‘our’ refer to Mineral Resources Limited (ABN 33 118 549 910) and the entities it controlled, unless otherwise stated. </a:t>
          </a:r>
        </a:p>
        <a:p>
          <a:r>
            <a:rPr lang="en-AU" sz="1100">
              <a:solidFill>
                <a:sysClr val="windowText" lastClr="000000"/>
              </a:solidFill>
              <a:effectLst/>
              <a:latin typeface="Arial" panose="020B0604020202020204" pitchFamily="34" charset="0"/>
              <a:ea typeface="+mn-ea"/>
              <a:cs typeface="Arial" panose="020B0604020202020204" pitchFamily="34" charset="0"/>
            </a:rPr>
            <a:t> </a:t>
          </a:r>
        </a:p>
        <a:p>
          <a:r>
            <a:rPr lang="en-AU" sz="1050" b="0">
              <a:solidFill>
                <a:sysClr val="windowText" lastClr="000000"/>
              </a:solidFill>
              <a:latin typeface="Arial" panose="020B0604020202020204" pitchFamily="34" charset="0"/>
              <a:ea typeface="+mn-ea"/>
              <a:cs typeface="Arial" panose="020B0604020202020204" pitchFamily="34" charset="0"/>
            </a:rPr>
            <a:t>Data tables presenting an aggregated view of MRL include all sites (except where otherwise stated), where MRL has:</a:t>
          </a:r>
        </a:p>
        <a:p>
          <a:pPr marL="0" indent="0">
            <a:buFont typeface="Arial" panose="020B0604020202020204" pitchFamily="34" charset="0"/>
            <a:buChar char="•"/>
          </a:pPr>
          <a:endParaRPr lang="en-AU" sz="1050" b="0">
            <a:solidFill>
              <a:sysClr val="windowText" lastClr="000000"/>
            </a:solidFill>
            <a:latin typeface="Arial" panose="020B0604020202020204" pitchFamily="34" charset="0"/>
            <a:ea typeface="+mn-ea"/>
            <a:cs typeface="Arial" panose="020B0604020202020204" pitchFamily="34" charset="0"/>
          </a:endParaRPr>
        </a:p>
        <a:p>
          <a:pPr marL="0" lv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operational control and/or  </a:t>
          </a:r>
        </a:p>
        <a:p>
          <a:pPr marL="0" lv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are wholly managed by MRL or </a:t>
          </a:r>
        </a:p>
        <a:p>
          <a:pPr marL="0" lv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where MRL maintains a majority ownership in a joint venture or </a:t>
          </a:r>
        </a:p>
        <a:p>
          <a:pPr marL="0" lv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where we have management on-site as per a joint venture agreement </a:t>
          </a:r>
        </a:p>
        <a:p>
          <a:pPr lvl="0"/>
          <a:endParaRPr lang="en-AU" sz="1050" b="0">
            <a:solidFill>
              <a:sysClr val="windowText" lastClr="000000"/>
            </a:solidFill>
            <a:latin typeface="Arial" panose="020B0604020202020204" pitchFamily="34" charset="0"/>
            <a:ea typeface="+mn-ea"/>
            <a:cs typeface="Arial" panose="020B0604020202020204" pitchFamily="34" charset="0"/>
          </a:endParaRPr>
        </a:p>
        <a:p>
          <a:r>
            <a:rPr lang="en-AU" sz="1050" b="0">
              <a:solidFill>
                <a:sysClr val="windowText" lastClr="000000"/>
              </a:solidFill>
              <a:latin typeface="Arial" panose="020B0604020202020204" pitchFamily="34" charset="0"/>
              <a:ea typeface="+mn-ea"/>
              <a:cs typeface="Arial" panose="020B0604020202020204" pitchFamily="34" charset="0"/>
            </a:rPr>
            <a:t>Operational sites are inclusive of those in ‘care-and maintenance’ (where active resource extraction has been suspended and may later resume). </a:t>
          </a:r>
        </a:p>
        <a:p>
          <a:r>
            <a:rPr lang="en-AU" sz="1050" b="0">
              <a:solidFill>
                <a:sysClr val="windowText" lastClr="000000"/>
              </a:solidFill>
              <a:latin typeface="Arial" panose="020B0604020202020204" pitchFamily="34" charset="0"/>
              <a:ea typeface="+mn-ea"/>
              <a:cs typeface="Arial" panose="020B0604020202020204" pitchFamily="34" charset="0"/>
            </a:rPr>
            <a:t> </a:t>
          </a:r>
        </a:p>
        <a:p>
          <a:r>
            <a:rPr lang="en-AU" sz="1050" b="0">
              <a:solidFill>
                <a:sysClr val="windowText" lastClr="000000"/>
              </a:solidFill>
              <a:latin typeface="Arial" panose="020B0604020202020204" pitchFamily="34" charset="0"/>
              <a:ea typeface="+mn-ea"/>
              <a:cs typeface="Arial" panose="020B0604020202020204" pitchFamily="34" charset="0"/>
            </a:rPr>
            <a:t>Where there have been changes to previously reported data, this is shown in</a:t>
          </a:r>
          <a:r>
            <a:rPr lang="en-AU" sz="1050" b="0" i="1">
              <a:solidFill>
                <a:sysClr val="windowText" lastClr="000000"/>
              </a:solidFill>
              <a:latin typeface="Arial" panose="020B0604020202020204" pitchFamily="34" charset="0"/>
              <a:ea typeface="+mn-ea"/>
              <a:cs typeface="Arial" panose="020B0604020202020204" pitchFamily="34" charset="0"/>
            </a:rPr>
            <a:t> italics</a:t>
          </a:r>
          <a:r>
            <a:rPr lang="en-AU" sz="1050" b="0">
              <a:solidFill>
                <a:sysClr val="windowText" lastClr="000000"/>
              </a:solidFill>
              <a:latin typeface="Arial" panose="020B0604020202020204" pitchFamily="34" charset="0"/>
              <a:ea typeface="+mn-ea"/>
              <a:cs typeface="Arial" panose="020B0604020202020204" pitchFamily="34" charset="0"/>
            </a:rPr>
            <a:t>. Restatements occur due to changes in multipliers outside of our control, such as emission factors, corrections to historical data sets or where we have updated our approach to calculations. </a:t>
          </a:r>
        </a:p>
        <a:p>
          <a:r>
            <a:rPr lang="en-AU" sz="1050" b="0">
              <a:solidFill>
                <a:sysClr val="windowText" lastClr="000000"/>
              </a:solidFill>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050" b="0">
              <a:solidFill>
                <a:sysClr val="windowText" lastClr="000000"/>
              </a:solidFill>
              <a:latin typeface="Arial" panose="020B0604020202020204" pitchFamily="34" charset="0"/>
              <a:ea typeface="+mn-ea"/>
              <a:cs typeface="Arial" panose="020B0604020202020204" pitchFamily="34" charset="0"/>
            </a:rPr>
            <a:t>For management approach disclosures, performance measures and additional context, please refer to our </a:t>
          </a:r>
          <a:r>
            <a:rPr lang="en-AU" sz="1050" b="0" i="0">
              <a:solidFill>
                <a:sysClr val="windowText" lastClr="000000"/>
              </a:solidFill>
              <a:latin typeface="Arial" panose="020B0604020202020204" pitchFamily="34" charset="0"/>
              <a:ea typeface="+mn-ea"/>
              <a:cs typeface="Arial" panose="020B0604020202020204" pitchFamily="34" charset="0"/>
            </a:rPr>
            <a:t>2021</a:t>
          </a:r>
          <a:r>
            <a:rPr lang="en-AU" sz="1050" b="0" i="0" baseline="0">
              <a:solidFill>
                <a:sysClr val="windowText" lastClr="000000"/>
              </a:solidFill>
              <a:latin typeface="Arial" panose="020B0604020202020204" pitchFamily="34" charset="0"/>
              <a:ea typeface="+mn-ea"/>
              <a:cs typeface="Arial" panose="020B0604020202020204" pitchFamily="34" charset="0"/>
            </a:rPr>
            <a:t> </a:t>
          </a:r>
          <a:r>
            <a:rPr lang="en-AU" sz="1050" b="0" i="0">
              <a:solidFill>
                <a:sysClr val="windowText" lastClr="000000"/>
              </a:solidFill>
              <a:latin typeface="Arial" panose="020B0604020202020204" pitchFamily="34" charset="0"/>
              <a:ea typeface="+mn-ea"/>
              <a:cs typeface="Arial" panose="020B0604020202020204" pitchFamily="34" charset="0"/>
            </a:rPr>
            <a:t>Sustainability Report</a:t>
          </a:r>
          <a:r>
            <a:rPr lang="en-AU" sz="1050" b="0" i="0" baseline="0">
              <a:solidFill>
                <a:sysClr val="windowText" lastClr="000000"/>
              </a:solidFill>
              <a:latin typeface="Arial" panose="020B0604020202020204" pitchFamily="34" charset="0"/>
              <a:ea typeface="+mn-ea"/>
              <a:cs typeface="Arial" panose="020B0604020202020204" pitchFamily="34" charset="0"/>
            </a:rPr>
            <a:t> </a:t>
          </a:r>
          <a:r>
            <a:rPr lang="en-AU" sz="1050" b="0" baseline="0">
              <a:solidFill>
                <a:sysClr val="windowText" lastClr="000000"/>
              </a:solidFill>
              <a:latin typeface="Arial" panose="020B0604020202020204" pitchFamily="34" charset="0"/>
              <a:ea typeface="+mn-ea"/>
              <a:cs typeface="Arial" panose="020B0604020202020204" pitchFamily="34" charset="0"/>
            </a:rPr>
            <a:t>and</a:t>
          </a:r>
          <a:r>
            <a:rPr lang="en-AU" sz="1050" b="0">
              <a:solidFill>
                <a:sysClr val="windowText" lastClr="000000"/>
              </a:solidFill>
              <a:latin typeface="Arial" panose="020B0604020202020204" pitchFamily="34" charset="0"/>
              <a:ea typeface="+mn-ea"/>
              <a:cs typeface="Arial" panose="020B0604020202020204" pitchFamily="34" charset="0"/>
            </a:rPr>
            <a:t> website: https://www.mineralresources.com.au/</a:t>
          </a: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50" b="0">
              <a:solidFill>
                <a:sysClr val="windowText" lastClr="000000"/>
              </a:solidFill>
              <a:latin typeface="Arial" panose="020B0604020202020204" pitchFamily="34" charset="0"/>
              <a:ea typeface="+mn-ea"/>
              <a:cs typeface="Arial" panose="020B0604020202020204" pitchFamily="34" charset="0"/>
            </a:rPr>
            <a:t>If you have any questions or feedback on our sustainability performance data or any other sustainability related disclosure,</a:t>
          </a:r>
          <a:r>
            <a:rPr lang="en-AU" sz="1050" b="0" baseline="0">
              <a:solidFill>
                <a:sysClr val="windowText" lastClr="000000"/>
              </a:solidFill>
              <a:latin typeface="Arial" panose="020B0604020202020204" pitchFamily="34" charset="0"/>
              <a:ea typeface="+mn-ea"/>
              <a:cs typeface="Arial" panose="020B0604020202020204" pitchFamily="34" charset="0"/>
            </a:rPr>
            <a:t> p</a:t>
          </a:r>
          <a:r>
            <a:rPr lang="en-AU" sz="1050" b="0">
              <a:solidFill>
                <a:sysClr val="windowText" lastClr="000000"/>
              </a:solidFill>
              <a:latin typeface="Arial" panose="020B0604020202020204" pitchFamily="34" charset="0"/>
              <a:ea typeface="+mn-ea"/>
              <a:cs typeface="Arial" panose="020B0604020202020204" pitchFamily="34" charset="0"/>
            </a:rPr>
            <a:t>lease email </a:t>
          </a: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endParaRPr lang="en-AU" sz="10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12</xdr:col>
      <xdr:colOff>393403</xdr:colOff>
      <xdr:row>27</xdr:row>
      <xdr:rowOff>11847</xdr:rowOff>
    </xdr:from>
    <xdr:to>
      <xdr:col>39</xdr:col>
      <xdr:colOff>172943</xdr:colOff>
      <xdr:row>50</xdr:row>
      <xdr:rowOff>160058</xdr:rowOff>
    </xdr:to>
    <xdr:sp macro="" textlink="">
      <xdr:nvSpPr>
        <xdr:cNvPr id="3" name="TextBox 2">
          <a:extLst>
            <a:ext uri="{FF2B5EF4-FFF2-40B4-BE49-F238E27FC236}">
              <a16:creationId xmlns:a16="http://schemas.microsoft.com/office/drawing/2014/main" id="{200B13FB-0A5F-4F50-8173-69D8578B9063}"/>
            </a:ext>
          </a:extLst>
        </xdr:cNvPr>
        <xdr:cNvSpPr txBox="1"/>
      </xdr:nvSpPr>
      <xdr:spPr>
        <a:xfrm>
          <a:off x="7296227" y="5211376"/>
          <a:ext cx="16117716" cy="427197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MRL engaged an independent external Ernst and Young, to provide limited assurance over six of our sustainability performance indicators (refer to page 113 of this report for a copy of the Independent Limited Assurance Statement).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contains forward-looking statements, including, but not limited to expectations regarding: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Climate change and climate related risks and opportunities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Future execution of MRL’s Net Zero Emissions Roadmap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Achievements of net zero emissions in accordance with the projections from 2023-2050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Development and implementation of technologies or emission reduction projects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Trends in commodity prices and their supply and demand </a:t>
          </a:r>
        </a:p>
        <a:p>
          <a:pPr marL="0" indent="0">
            <a:buFont typeface="Arial" panose="020B0604020202020204" pitchFamily="34" charset="0"/>
            <a:buChar char="•"/>
          </a:pPr>
          <a:r>
            <a:rPr lang="en-AU" sz="1050" b="0">
              <a:solidFill>
                <a:sysClr val="windowText" lastClr="000000"/>
              </a:solidFill>
              <a:latin typeface="Arial" panose="020B0604020202020204" pitchFamily="34" charset="0"/>
              <a:ea typeface="+mn-ea"/>
              <a:cs typeface="Arial" panose="020B0604020202020204" pitchFamily="34" charset="0"/>
            </a:rPr>
            <a:t> Regulatory and policy developments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When used herein, the words “anticipate”, “believe”, “could”, “estimate”, “expect”, “going forward”, “intend”, “may”, “plan”, “project”, “seek”, “should”, “will”, “would” and similar expressions, as they relate to the Company, are intended to identify forward looking statements.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The forward-looking statements are based upon certain assumptions and information available to the Company as at the date of this document. These assumptions may prove to be incorrect.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There are also limitations with respect to scenario analysis and it is difficult for the Company to predict which scenarios (if any) may eventuate.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Forward looking statements are not a guarantee of future performance as they involve risks, uncertainties and other factors, many of which are beyond the Company’s control and may cause results to be different from statements in this document. The Company cautions against undue reliance on any forward-looking statements.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does not purport to be all inclusive or to contain all information which its recipients may require to make an informed assessment of the Company’s sustainability performance.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To the fullest extent permitted by law, MRL and its affiliates and their respective officers, directors, employees and agents, accept no responsibility for any information provided in this document, including any forward-looking statements, and disclaim any liability whatsoever (including for negligence) for any loss howsoever arising from any use of this document or reliance on anything contained in or omitted from it or otherwise arising in connection with this. In addition, MRL accepts no responsibility to update any person regarding any inaccuracy, omission or change in information or the Company’s expectations in this document or any other information made available to a person, nor any obligation to furnish the person with any further information.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should not be relied upon as a recommendation by, or advice from, MRL to deal in its securities. This document should be read in conjunction with MRL’s other periodic and continuous disclosure announcements lodged with the Australian Securities Exchange (ASX). </a:t>
          </a: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172197</xdr:colOff>
      <xdr:row>0</xdr:row>
      <xdr:rowOff>27268</xdr:rowOff>
    </xdr:from>
    <xdr:to>
      <xdr:col>4</xdr:col>
      <xdr:colOff>439383</xdr:colOff>
      <xdr:row>3</xdr:row>
      <xdr:rowOff>45320</xdr:rowOff>
    </xdr:to>
    <xdr:pic>
      <xdr:nvPicPr>
        <xdr:cNvPr id="5" name="Picture 4">
          <a:extLst>
            <a:ext uri="{FF2B5EF4-FFF2-40B4-BE49-F238E27FC236}">
              <a16:creationId xmlns:a16="http://schemas.microsoft.com/office/drawing/2014/main" id="{7035B0C0-0BBD-491C-BA4D-692FA027DD8B}"/>
            </a:ext>
          </a:extLst>
        </xdr:cNvPr>
        <xdr:cNvPicPr>
          <a:picLocks noChangeAspect="1"/>
        </xdr:cNvPicPr>
      </xdr:nvPicPr>
      <xdr:blipFill>
        <a:blip xmlns:r="http://schemas.openxmlformats.org/officeDocument/2006/relationships" r:embed="rId1"/>
        <a:stretch>
          <a:fillRect/>
        </a:stretch>
      </xdr:blipFill>
      <xdr:spPr>
        <a:xfrm>
          <a:off x="172197" y="27268"/>
          <a:ext cx="2343636" cy="560977"/>
        </a:xfrm>
        <a:prstGeom prst="rect">
          <a:avLst/>
        </a:prstGeom>
      </xdr:spPr>
    </xdr:pic>
    <xdr:clientData/>
  </xdr:twoCellAnchor>
  <xdr:twoCellAnchor editAs="oneCell">
    <xdr:from>
      <xdr:col>0</xdr:col>
      <xdr:colOff>180479</xdr:colOff>
      <xdr:row>0</xdr:row>
      <xdr:rowOff>41096</xdr:rowOff>
    </xdr:from>
    <xdr:to>
      <xdr:col>4</xdr:col>
      <xdr:colOff>431790</xdr:colOff>
      <xdr:row>3</xdr:row>
      <xdr:rowOff>40098</xdr:rowOff>
    </xdr:to>
    <xdr:pic>
      <xdr:nvPicPr>
        <xdr:cNvPr id="6" name="Picture 5">
          <a:hlinkClick xmlns:r="http://schemas.openxmlformats.org/officeDocument/2006/relationships" r:id="rId2"/>
          <a:extLst>
            <a:ext uri="{FF2B5EF4-FFF2-40B4-BE49-F238E27FC236}">
              <a16:creationId xmlns:a16="http://schemas.microsoft.com/office/drawing/2014/main" id="{BF569736-28EC-42D9-913C-3A55855EA282}"/>
            </a:ext>
          </a:extLst>
        </xdr:cNvPr>
        <xdr:cNvPicPr>
          <a:picLocks noChangeAspect="1"/>
        </xdr:cNvPicPr>
      </xdr:nvPicPr>
      <xdr:blipFill>
        <a:blip xmlns:r="http://schemas.openxmlformats.org/officeDocument/2006/relationships" r:embed="rId1"/>
        <a:stretch>
          <a:fillRect/>
        </a:stretch>
      </xdr:blipFill>
      <xdr:spPr>
        <a:xfrm>
          <a:off x="180479" y="41096"/>
          <a:ext cx="2327761" cy="541927"/>
        </a:xfrm>
        <a:prstGeom prst="rect">
          <a:avLst/>
        </a:prstGeom>
      </xdr:spPr>
    </xdr:pic>
    <xdr:clientData/>
  </xdr:twoCellAnchor>
  <xdr:twoCellAnchor>
    <xdr:from>
      <xdr:col>0</xdr:col>
      <xdr:colOff>2985</xdr:colOff>
      <xdr:row>4</xdr:row>
      <xdr:rowOff>126440</xdr:rowOff>
    </xdr:from>
    <xdr:to>
      <xdr:col>5</xdr:col>
      <xdr:colOff>188015</xdr:colOff>
      <xdr:row>41</xdr:row>
      <xdr:rowOff>149419</xdr:rowOff>
    </xdr:to>
    <xdr:grpSp>
      <xdr:nvGrpSpPr>
        <xdr:cNvPr id="4" name="Group 3">
          <a:extLst>
            <a:ext uri="{FF2B5EF4-FFF2-40B4-BE49-F238E27FC236}">
              <a16:creationId xmlns:a16="http://schemas.microsoft.com/office/drawing/2014/main" id="{7898E8BC-BAEE-408A-A2B8-F444437BF2A8}"/>
            </a:ext>
          </a:extLst>
        </xdr:cNvPr>
        <xdr:cNvGrpSpPr/>
      </xdr:nvGrpSpPr>
      <xdr:grpSpPr>
        <a:xfrm>
          <a:off x="2985" y="888440"/>
          <a:ext cx="2879244" cy="7071479"/>
          <a:chOff x="2985" y="843616"/>
          <a:chExt cx="2852030" cy="7015450"/>
        </a:xfrm>
      </xdr:grpSpPr>
      <xdr:grpSp>
        <xdr:nvGrpSpPr>
          <xdr:cNvPr id="7" name="Group 6">
            <a:extLst>
              <a:ext uri="{FF2B5EF4-FFF2-40B4-BE49-F238E27FC236}">
                <a16:creationId xmlns:a16="http://schemas.microsoft.com/office/drawing/2014/main" id="{4EDD4365-A96C-4C19-AAE4-1CCC19932090}"/>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8" name="Rounded Rectangle 33">
              <a:hlinkClick xmlns:r="http://schemas.openxmlformats.org/officeDocument/2006/relationships" r:id="rId3"/>
              <a:extLst>
                <a:ext uri="{FF2B5EF4-FFF2-40B4-BE49-F238E27FC236}">
                  <a16:creationId xmlns:a16="http://schemas.microsoft.com/office/drawing/2014/main" id="{9270D8F7-42BC-4DF6-A406-6BC0942F3DC7}"/>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9" name="Round Same Side Corner Rectangle 212">
              <a:extLst>
                <a:ext uri="{FF2B5EF4-FFF2-40B4-BE49-F238E27FC236}">
                  <a16:creationId xmlns:a16="http://schemas.microsoft.com/office/drawing/2014/main" id="{E743359F-1973-46FA-AB52-7ECCFE1FAA2D}"/>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0" name="Group 9">
            <a:extLst>
              <a:ext uri="{FF2B5EF4-FFF2-40B4-BE49-F238E27FC236}">
                <a16:creationId xmlns:a16="http://schemas.microsoft.com/office/drawing/2014/main" id="{BAFD5E0D-42D2-41EF-8B4E-AE00D053F878}"/>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1" name="Rounded Rectangle 36">
              <a:hlinkClick xmlns:r="http://schemas.openxmlformats.org/officeDocument/2006/relationships" r:id="rId4"/>
              <a:extLst>
                <a:ext uri="{FF2B5EF4-FFF2-40B4-BE49-F238E27FC236}">
                  <a16:creationId xmlns:a16="http://schemas.microsoft.com/office/drawing/2014/main" id="{5616E44E-8E8F-46D7-8909-78941480234B}"/>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 name="Round Same Side Corner Rectangle 212">
              <a:extLst>
                <a:ext uri="{FF2B5EF4-FFF2-40B4-BE49-F238E27FC236}">
                  <a16:creationId xmlns:a16="http://schemas.microsoft.com/office/drawing/2014/main" id="{8B67F596-B333-4599-9AD6-2975D18186D5}"/>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 name="Group 12">
            <a:extLst>
              <a:ext uri="{FF2B5EF4-FFF2-40B4-BE49-F238E27FC236}">
                <a16:creationId xmlns:a16="http://schemas.microsoft.com/office/drawing/2014/main" id="{EE80CEE4-9E60-4424-A29A-E6D6C51215DB}"/>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4" name="Rounded Rectangle 27">
              <a:hlinkClick xmlns:r="http://schemas.openxmlformats.org/officeDocument/2006/relationships" r:id="rId5"/>
              <a:extLst>
                <a:ext uri="{FF2B5EF4-FFF2-40B4-BE49-F238E27FC236}">
                  <a16:creationId xmlns:a16="http://schemas.microsoft.com/office/drawing/2014/main" id="{1C3D083C-4AB4-4752-9029-2CF629179A85}"/>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5" name="Round Same Side Corner Rectangle 212">
              <a:extLst>
                <a:ext uri="{FF2B5EF4-FFF2-40B4-BE49-F238E27FC236}">
                  <a16:creationId xmlns:a16="http://schemas.microsoft.com/office/drawing/2014/main" id="{D70EAC6A-2030-4C51-986E-A29F1075B35A}"/>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6" name="Group 15">
            <a:extLst>
              <a:ext uri="{FF2B5EF4-FFF2-40B4-BE49-F238E27FC236}">
                <a16:creationId xmlns:a16="http://schemas.microsoft.com/office/drawing/2014/main" id="{23D00F8F-8B4F-44E1-9FE0-8ABEE6F464B1}"/>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 name="Rounded Rectangle 30">
              <a:hlinkClick xmlns:r="http://schemas.openxmlformats.org/officeDocument/2006/relationships" r:id="rId6"/>
              <a:extLst>
                <a:ext uri="{FF2B5EF4-FFF2-40B4-BE49-F238E27FC236}">
                  <a16:creationId xmlns:a16="http://schemas.microsoft.com/office/drawing/2014/main" id="{91223DB3-5A5F-4827-8DE2-0891CACE7500}"/>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8" name="Round Same Side Corner Rectangle 212">
              <a:extLst>
                <a:ext uri="{FF2B5EF4-FFF2-40B4-BE49-F238E27FC236}">
                  <a16:creationId xmlns:a16="http://schemas.microsoft.com/office/drawing/2014/main" id="{AF9379FE-8F24-42C0-9600-B2EB85F877AB}"/>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9" name="Group 18">
            <a:extLst>
              <a:ext uri="{FF2B5EF4-FFF2-40B4-BE49-F238E27FC236}">
                <a16:creationId xmlns:a16="http://schemas.microsoft.com/office/drawing/2014/main" id="{6B6A08E6-F2FF-41EB-865A-37BDE802C37B}"/>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20" name="Rounded Rectangle 33">
              <a:hlinkClick xmlns:r="http://schemas.openxmlformats.org/officeDocument/2006/relationships" r:id="rId7"/>
              <a:extLst>
                <a:ext uri="{FF2B5EF4-FFF2-40B4-BE49-F238E27FC236}">
                  <a16:creationId xmlns:a16="http://schemas.microsoft.com/office/drawing/2014/main" id="{019596B6-EB1F-441F-A94F-C1BB845D3174}"/>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21" name="Round Same Side Corner Rectangle 212">
              <a:extLst>
                <a:ext uri="{FF2B5EF4-FFF2-40B4-BE49-F238E27FC236}">
                  <a16:creationId xmlns:a16="http://schemas.microsoft.com/office/drawing/2014/main" id="{7CC0C970-047D-4D81-9F47-D4122FAF32F1}"/>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22" name="Group 21">
            <a:extLst>
              <a:ext uri="{FF2B5EF4-FFF2-40B4-BE49-F238E27FC236}">
                <a16:creationId xmlns:a16="http://schemas.microsoft.com/office/drawing/2014/main" id="{ED90733D-6369-42D5-BB35-4B4EC3E3017A}"/>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23" name="Rounded Rectangle 27">
              <a:hlinkClick xmlns:r="http://schemas.openxmlformats.org/officeDocument/2006/relationships" r:id="rId8"/>
              <a:extLst>
                <a:ext uri="{FF2B5EF4-FFF2-40B4-BE49-F238E27FC236}">
                  <a16:creationId xmlns:a16="http://schemas.microsoft.com/office/drawing/2014/main" id="{B2DE8C05-423C-4789-8810-65F76C87991B}"/>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24" name="Round Same Side Corner Rectangle 212">
              <a:extLst>
                <a:ext uri="{FF2B5EF4-FFF2-40B4-BE49-F238E27FC236}">
                  <a16:creationId xmlns:a16="http://schemas.microsoft.com/office/drawing/2014/main" id="{CED1295A-3E1E-4A18-9574-D7B41302BF9B}"/>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25" name="Group 24">
            <a:extLst>
              <a:ext uri="{FF2B5EF4-FFF2-40B4-BE49-F238E27FC236}">
                <a16:creationId xmlns:a16="http://schemas.microsoft.com/office/drawing/2014/main" id="{B4B6B201-C029-4B17-B8C8-E42AF03B0BDB}"/>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26" name="Rounded Rectangle 36">
              <a:hlinkClick xmlns:r="http://schemas.openxmlformats.org/officeDocument/2006/relationships" r:id="rId9"/>
              <a:extLst>
                <a:ext uri="{FF2B5EF4-FFF2-40B4-BE49-F238E27FC236}">
                  <a16:creationId xmlns:a16="http://schemas.microsoft.com/office/drawing/2014/main" id="{E7AF10F0-052D-424F-A5D8-B4248985A87D}"/>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27" name="Round Same Side Corner Rectangle 212">
              <a:extLst>
                <a:ext uri="{FF2B5EF4-FFF2-40B4-BE49-F238E27FC236}">
                  <a16:creationId xmlns:a16="http://schemas.microsoft.com/office/drawing/2014/main" id="{CD819531-1DAD-4A8D-AEFD-53633B88E55A}"/>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28" name="Group 27">
            <a:hlinkClick xmlns:r="http://schemas.openxmlformats.org/officeDocument/2006/relationships" r:id="rId10"/>
            <a:extLst>
              <a:ext uri="{FF2B5EF4-FFF2-40B4-BE49-F238E27FC236}">
                <a16:creationId xmlns:a16="http://schemas.microsoft.com/office/drawing/2014/main" id="{9D196FAF-F233-49C0-83CC-F33A1DCBE962}"/>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29" name="Rounded Rectangle 30">
              <a:extLst>
                <a:ext uri="{FF2B5EF4-FFF2-40B4-BE49-F238E27FC236}">
                  <a16:creationId xmlns:a16="http://schemas.microsoft.com/office/drawing/2014/main" id="{B3E2C677-5622-4CA5-900E-F25554273441}"/>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30" name="Round Same Side Corner Rectangle 212">
              <a:extLst>
                <a:ext uri="{FF2B5EF4-FFF2-40B4-BE49-F238E27FC236}">
                  <a16:creationId xmlns:a16="http://schemas.microsoft.com/office/drawing/2014/main" id="{EE5C3C7E-09F4-4B1F-850F-56C2D5546A18}"/>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31" name="Group 30">
            <a:hlinkClick xmlns:r="http://schemas.openxmlformats.org/officeDocument/2006/relationships" r:id="rId11"/>
            <a:extLst>
              <a:ext uri="{FF2B5EF4-FFF2-40B4-BE49-F238E27FC236}">
                <a16:creationId xmlns:a16="http://schemas.microsoft.com/office/drawing/2014/main" id="{F124DB15-8FD6-4250-9A44-EBFAB8BCD068}"/>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32" name="Rounded Rectangle 33">
              <a:hlinkClick xmlns:r="http://schemas.openxmlformats.org/officeDocument/2006/relationships" r:id="rId12"/>
              <a:extLst>
                <a:ext uri="{FF2B5EF4-FFF2-40B4-BE49-F238E27FC236}">
                  <a16:creationId xmlns:a16="http://schemas.microsoft.com/office/drawing/2014/main" id="{6955C286-E0FB-47B2-A6A9-F18F13815F84}"/>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33" name="Round Same Side Corner Rectangle 212">
              <a:extLst>
                <a:ext uri="{FF2B5EF4-FFF2-40B4-BE49-F238E27FC236}">
                  <a16:creationId xmlns:a16="http://schemas.microsoft.com/office/drawing/2014/main" id="{17E21A2F-3166-4DD4-B2AA-495A27B7FB81}"/>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40" name="Group 39">
            <a:extLst>
              <a:ext uri="{FF2B5EF4-FFF2-40B4-BE49-F238E27FC236}">
                <a16:creationId xmlns:a16="http://schemas.microsoft.com/office/drawing/2014/main" id="{739895CD-AAD7-4D49-AE02-6502DFFFC329}"/>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41" name="Rounded Rectangle 30">
              <a:hlinkClick xmlns:r="http://schemas.openxmlformats.org/officeDocument/2006/relationships" r:id="rId13"/>
              <a:extLst>
                <a:ext uri="{FF2B5EF4-FFF2-40B4-BE49-F238E27FC236}">
                  <a16:creationId xmlns:a16="http://schemas.microsoft.com/office/drawing/2014/main" id="{0C032CCE-2031-4DCD-B3E6-093224C8A6C9}"/>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42" name="Round Same Side Corner Rectangle 212">
              <a:extLst>
                <a:ext uri="{FF2B5EF4-FFF2-40B4-BE49-F238E27FC236}">
                  <a16:creationId xmlns:a16="http://schemas.microsoft.com/office/drawing/2014/main" id="{82160CB3-61AB-4672-A0C3-BD253B10E75C}"/>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43" name="Group 42">
            <a:hlinkClick xmlns:r="http://schemas.openxmlformats.org/officeDocument/2006/relationships" r:id="rId14"/>
            <a:extLst>
              <a:ext uri="{FF2B5EF4-FFF2-40B4-BE49-F238E27FC236}">
                <a16:creationId xmlns:a16="http://schemas.microsoft.com/office/drawing/2014/main" id="{BB6C1066-CE4E-4585-9505-694272CD7646}"/>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44" name="Rounded Rectangle 33">
              <a:extLst>
                <a:ext uri="{FF2B5EF4-FFF2-40B4-BE49-F238E27FC236}">
                  <a16:creationId xmlns:a16="http://schemas.microsoft.com/office/drawing/2014/main" id="{DF48CD43-D2F4-40F4-B4C8-381A4B887F13}"/>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45" name="Round Same Side Corner Rectangle 212">
              <a:extLst>
                <a:ext uri="{FF2B5EF4-FFF2-40B4-BE49-F238E27FC236}">
                  <a16:creationId xmlns:a16="http://schemas.microsoft.com/office/drawing/2014/main" id="{F8673B47-8907-42E3-A2CC-C6CED44D980E}"/>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46" name="Group 45">
            <a:hlinkClick xmlns:r="http://schemas.openxmlformats.org/officeDocument/2006/relationships" r:id="rId15"/>
            <a:extLst>
              <a:ext uri="{FF2B5EF4-FFF2-40B4-BE49-F238E27FC236}">
                <a16:creationId xmlns:a16="http://schemas.microsoft.com/office/drawing/2014/main" id="{720EAAA1-EFC7-4449-B737-4F0677070A38}"/>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47" name="Rounded Rectangle 36">
              <a:hlinkClick xmlns:r="http://schemas.openxmlformats.org/officeDocument/2006/relationships" r:id="rId16"/>
              <a:extLst>
                <a:ext uri="{FF2B5EF4-FFF2-40B4-BE49-F238E27FC236}">
                  <a16:creationId xmlns:a16="http://schemas.microsoft.com/office/drawing/2014/main" id="{158E0646-476B-4420-BF35-310CF6B12647}"/>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48" name="Round Same Side Corner Rectangle 212">
              <a:extLst>
                <a:ext uri="{FF2B5EF4-FFF2-40B4-BE49-F238E27FC236}">
                  <a16:creationId xmlns:a16="http://schemas.microsoft.com/office/drawing/2014/main" id="{123EA27F-AE49-4FCF-B6EE-51CFC89CB35A}"/>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52" name="Group 51">
            <a:extLst>
              <a:ext uri="{FF2B5EF4-FFF2-40B4-BE49-F238E27FC236}">
                <a16:creationId xmlns:a16="http://schemas.microsoft.com/office/drawing/2014/main" id="{61190496-8B4B-4330-9DF6-A89A15BE1F1F}"/>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53" name="Rounded Rectangle 33">
              <a:hlinkClick xmlns:r="http://schemas.openxmlformats.org/officeDocument/2006/relationships" r:id="rId17"/>
              <a:extLst>
                <a:ext uri="{FF2B5EF4-FFF2-40B4-BE49-F238E27FC236}">
                  <a16:creationId xmlns:a16="http://schemas.microsoft.com/office/drawing/2014/main" id="{CA514A6A-7220-420F-BC96-AF2310C383AD}"/>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54" name="Round Same Side Corner Rectangle 212">
              <a:extLst>
                <a:ext uri="{FF2B5EF4-FFF2-40B4-BE49-F238E27FC236}">
                  <a16:creationId xmlns:a16="http://schemas.microsoft.com/office/drawing/2014/main" id="{286E9598-C152-4EBC-A98E-056ACDAD1752}"/>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55" name="Group 54">
            <a:extLst>
              <a:ext uri="{FF2B5EF4-FFF2-40B4-BE49-F238E27FC236}">
                <a16:creationId xmlns:a16="http://schemas.microsoft.com/office/drawing/2014/main" id="{063E0F7C-3F60-4D4C-8114-5C3559836CD5}"/>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56" name="Rounded Rectangle 36">
              <a:hlinkClick xmlns:r="http://schemas.openxmlformats.org/officeDocument/2006/relationships" r:id="rId18"/>
              <a:extLst>
                <a:ext uri="{FF2B5EF4-FFF2-40B4-BE49-F238E27FC236}">
                  <a16:creationId xmlns:a16="http://schemas.microsoft.com/office/drawing/2014/main" id="{A2A67D5D-5249-460B-B70E-F8A5F34A7942}"/>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57" name="Round Same Side Corner Rectangle 212">
              <a:extLst>
                <a:ext uri="{FF2B5EF4-FFF2-40B4-BE49-F238E27FC236}">
                  <a16:creationId xmlns:a16="http://schemas.microsoft.com/office/drawing/2014/main" id="{149F28DF-D0AB-4ED8-9E67-15E21D53FC37}"/>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58" name="Group 57">
            <a:extLst>
              <a:ext uri="{FF2B5EF4-FFF2-40B4-BE49-F238E27FC236}">
                <a16:creationId xmlns:a16="http://schemas.microsoft.com/office/drawing/2014/main" id="{E9C7312B-B3B9-41C9-BB7C-2F6D886D243C}"/>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59" name="Rounded Rectangle 36">
              <a:hlinkClick xmlns:r="http://schemas.openxmlformats.org/officeDocument/2006/relationships" r:id="rId19"/>
              <a:extLst>
                <a:ext uri="{FF2B5EF4-FFF2-40B4-BE49-F238E27FC236}">
                  <a16:creationId xmlns:a16="http://schemas.microsoft.com/office/drawing/2014/main" id="{CCD141DE-4676-472F-90DE-F5DEF359841F}"/>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60" name="Round Same Side Corner Rectangle 212">
              <a:extLst>
                <a:ext uri="{FF2B5EF4-FFF2-40B4-BE49-F238E27FC236}">
                  <a16:creationId xmlns:a16="http://schemas.microsoft.com/office/drawing/2014/main" id="{5BF2FCC2-BBFC-43EC-8E9B-977BC15349CE}"/>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61" name="Rounded Rectangle 33">
            <a:extLst>
              <a:ext uri="{FF2B5EF4-FFF2-40B4-BE49-F238E27FC236}">
                <a16:creationId xmlns:a16="http://schemas.microsoft.com/office/drawing/2014/main" id="{97A2910E-FB5A-4A63-A94F-BA8B463E7F32}"/>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62" name="Rounded Rectangle 33">
            <a:extLst>
              <a:ext uri="{FF2B5EF4-FFF2-40B4-BE49-F238E27FC236}">
                <a16:creationId xmlns:a16="http://schemas.microsoft.com/office/drawing/2014/main" id="{6A88FAE5-79E6-4575-B46D-141DA988B03D}"/>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63" name="Rounded Rectangle 33">
            <a:extLst>
              <a:ext uri="{FF2B5EF4-FFF2-40B4-BE49-F238E27FC236}">
                <a16:creationId xmlns:a16="http://schemas.microsoft.com/office/drawing/2014/main" id="{91FA8A87-1DF1-4735-9236-5CE91A21936E}"/>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64" name="Rounded Rectangle 33">
            <a:extLst>
              <a:ext uri="{FF2B5EF4-FFF2-40B4-BE49-F238E27FC236}">
                <a16:creationId xmlns:a16="http://schemas.microsoft.com/office/drawing/2014/main" id="{285EC6FE-AA38-454B-A612-54B35C1ACDB4}"/>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65" name="Rounded Rectangle 33">
            <a:extLst>
              <a:ext uri="{FF2B5EF4-FFF2-40B4-BE49-F238E27FC236}">
                <a16:creationId xmlns:a16="http://schemas.microsoft.com/office/drawing/2014/main" id="{A7A9889B-0DCB-461D-86D8-81BC569A9DB1}"/>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66" name="Rounded Rectangle 33">
            <a:extLst>
              <a:ext uri="{FF2B5EF4-FFF2-40B4-BE49-F238E27FC236}">
                <a16:creationId xmlns:a16="http://schemas.microsoft.com/office/drawing/2014/main" id="{41EB6DFD-D843-4547-B72B-489893025090}"/>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68" name="Rounded Rectangle 33">
            <a:extLst>
              <a:ext uri="{FF2B5EF4-FFF2-40B4-BE49-F238E27FC236}">
                <a16:creationId xmlns:a16="http://schemas.microsoft.com/office/drawing/2014/main" id="{0631B702-DA32-44DF-9A6A-A74267635B8F}"/>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12</xdr:col>
      <xdr:colOff>408403</xdr:colOff>
      <xdr:row>4</xdr:row>
      <xdr:rowOff>126440</xdr:rowOff>
    </xdr:from>
    <xdr:to>
      <xdr:col>38</xdr:col>
      <xdr:colOff>155345</xdr:colOff>
      <xdr:row>5</xdr:row>
      <xdr:rowOff>131170</xdr:rowOff>
    </xdr:to>
    <xdr:sp macro="" textlink="">
      <xdr:nvSpPr>
        <xdr:cNvPr id="70" name="Rounded Rectangle 33">
          <a:extLst>
            <a:ext uri="{FF2B5EF4-FFF2-40B4-BE49-F238E27FC236}">
              <a16:creationId xmlns:a16="http://schemas.microsoft.com/office/drawing/2014/main" id="{D4B567C2-E2B6-4464-885E-AD310BC0E327}"/>
            </a:ext>
          </a:extLst>
        </xdr:cNvPr>
        <xdr:cNvSpPr/>
      </xdr:nvSpPr>
      <xdr:spPr>
        <a:xfrm>
          <a:off x="7311227" y="843616"/>
          <a:ext cx="15480000" cy="184025"/>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ABOUT</a:t>
          </a:r>
          <a:r>
            <a:rPr lang="en-US" sz="1000" b="1" spc="15" baseline="0">
              <a:solidFill>
                <a:schemeClr val="bg2"/>
              </a:solidFill>
              <a:latin typeface="Arial" panose="020B0604020202020204" pitchFamily="34" charset="0"/>
              <a:cs typeface="Arial" panose="020B0604020202020204" pitchFamily="34" charset="0"/>
            </a:rPr>
            <a:t> THIS WORKBOOK</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12</xdr:col>
      <xdr:colOff>467685</xdr:colOff>
      <xdr:row>25</xdr:row>
      <xdr:rowOff>179747</xdr:rowOff>
    </xdr:from>
    <xdr:to>
      <xdr:col>38</xdr:col>
      <xdr:colOff>214627</xdr:colOff>
      <xdr:row>27</xdr:row>
      <xdr:rowOff>0</xdr:rowOff>
    </xdr:to>
    <xdr:sp macro="" textlink="">
      <xdr:nvSpPr>
        <xdr:cNvPr id="71" name="Rounded Rectangle 33">
          <a:extLst>
            <a:ext uri="{FF2B5EF4-FFF2-40B4-BE49-F238E27FC236}">
              <a16:creationId xmlns:a16="http://schemas.microsoft.com/office/drawing/2014/main" id="{BE695F58-810F-4A57-A1EE-EE0630679894}"/>
            </a:ext>
          </a:extLst>
        </xdr:cNvPr>
        <xdr:cNvSpPr/>
      </xdr:nvSpPr>
      <xdr:spPr>
        <a:xfrm>
          <a:off x="7448149" y="4942247"/>
          <a:ext cx="15667299" cy="207868"/>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IMPORTANT</a:t>
          </a:r>
          <a:r>
            <a:rPr lang="en-US" sz="1000" b="1" spc="15" baseline="0">
              <a:solidFill>
                <a:schemeClr val="bg2"/>
              </a:solidFill>
              <a:latin typeface="Arial" panose="020B0604020202020204" pitchFamily="34" charset="0"/>
              <a:cs typeface="Arial" panose="020B0604020202020204" pitchFamily="34" charset="0"/>
            </a:rPr>
            <a:t> NOTICE</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editAs="oneCell">
    <xdr:from>
      <xdr:col>5</xdr:col>
      <xdr:colOff>295649</xdr:colOff>
      <xdr:row>4</xdr:row>
      <xdr:rowOff>65367</xdr:rowOff>
    </xdr:from>
    <xdr:to>
      <xdr:col>12</xdr:col>
      <xdr:colOff>297552</xdr:colOff>
      <xdr:row>52</xdr:row>
      <xdr:rowOff>123825</xdr:rowOff>
    </xdr:to>
    <xdr:pic>
      <xdr:nvPicPr>
        <xdr:cNvPr id="72" name="Picture 71">
          <a:extLst>
            <a:ext uri="{FF2B5EF4-FFF2-40B4-BE49-F238E27FC236}">
              <a16:creationId xmlns:a16="http://schemas.microsoft.com/office/drawing/2014/main" id="{7D63D43F-856B-44E2-B942-37B84F54FFD0}"/>
            </a:ext>
          </a:extLst>
        </xdr:cNvPr>
        <xdr:cNvPicPr>
          <a:picLocks noChangeAspect="1"/>
        </xdr:cNvPicPr>
      </xdr:nvPicPr>
      <xdr:blipFill>
        <a:blip xmlns:r="http://schemas.openxmlformats.org/officeDocument/2006/relationships" r:embed="rId20"/>
        <a:stretch>
          <a:fillRect/>
        </a:stretch>
      </xdr:blipFill>
      <xdr:spPr>
        <a:xfrm>
          <a:off x="2981699" y="789267"/>
          <a:ext cx="4269103" cy="8745258"/>
        </a:xfrm>
        <a:prstGeom prst="rect">
          <a:avLst/>
        </a:prstGeom>
      </xdr:spPr>
    </xdr:pic>
    <xdr:clientData/>
  </xdr:twoCellAnchor>
  <xdr:twoCellAnchor>
    <xdr:from>
      <xdr:col>34</xdr:col>
      <xdr:colOff>569446</xdr:colOff>
      <xdr:row>1</xdr:row>
      <xdr:rowOff>160505</xdr:rowOff>
    </xdr:from>
    <xdr:to>
      <xdr:col>38</xdr:col>
      <xdr:colOff>171658</xdr:colOff>
      <xdr:row>3</xdr:row>
      <xdr:rowOff>26094</xdr:rowOff>
    </xdr:to>
    <xdr:sp macro="" textlink="">
      <xdr:nvSpPr>
        <xdr:cNvPr id="67" name="Rounded Rectangle 14">
          <a:hlinkClick xmlns:r="http://schemas.openxmlformats.org/officeDocument/2006/relationships" r:id="rId21"/>
          <a:extLst>
            <a:ext uri="{FF2B5EF4-FFF2-40B4-BE49-F238E27FC236}">
              <a16:creationId xmlns:a16="http://schemas.microsoft.com/office/drawing/2014/main" id="{821F7410-DF06-4D56-A7B3-355382BC5BFC}"/>
            </a:ext>
          </a:extLst>
        </xdr:cNvPr>
        <xdr:cNvSpPr/>
      </xdr:nvSpPr>
      <xdr:spPr bwMode="auto">
        <a:xfrm>
          <a:off x="20879677" y="351005"/>
          <a:ext cx="2034750"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twoCellAnchor>
    <xdr:from>
      <xdr:col>26</xdr:col>
      <xdr:colOff>49418</xdr:colOff>
      <xdr:row>21</xdr:row>
      <xdr:rowOff>32908</xdr:rowOff>
    </xdr:from>
    <xdr:to>
      <xdr:col>29</xdr:col>
      <xdr:colOff>83038</xdr:colOff>
      <xdr:row>22</xdr:row>
      <xdr:rowOff>21702</xdr:rowOff>
    </xdr:to>
    <xdr:sp macro="" textlink="">
      <xdr:nvSpPr>
        <xdr:cNvPr id="34" name="TextBox 33">
          <a:hlinkClick xmlns:r="http://schemas.openxmlformats.org/officeDocument/2006/relationships" r:id="rId22"/>
          <a:extLst>
            <a:ext uri="{FF2B5EF4-FFF2-40B4-BE49-F238E27FC236}">
              <a16:creationId xmlns:a16="http://schemas.microsoft.com/office/drawing/2014/main" id="{96F9FF96-79B8-4F4F-BFB1-B6AF33152DE6}"/>
            </a:ext>
          </a:extLst>
        </xdr:cNvPr>
        <xdr:cNvSpPr txBox="1"/>
      </xdr:nvSpPr>
      <xdr:spPr>
        <a:xfrm>
          <a:off x="15612440" y="4033408"/>
          <a:ext cx="1872359" cy="179294"/>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1050" b="0" u="sng">
              <a:solidFill>
                <a:schemeClr val="dk1"/>
              </a:solidFill>
              <a:effectLst/>
              <a:latin typeface="Arial" panose="020B0604020202020204" pitchFamily="34" charset="0"/>
              <a:ea typeface="+mn-ea"/>
              <a:cs typeface="Arial" panose="020B0604020202020204" pitchFamily="34" charset="0"/>
            </a:rPr>
            <a:t>esg.reporting@mrl.com.au</a:t>
          </a:r>
          <a:endParaRPr lang="en-AU" sz="1050" u="sng">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3" name="Picture 2">
          <a:hlinkClick xmlns:r="http://schemas.openxmlformats.org/officeDocument/2006/relationships" r:id="rId1"/>
          <a:extLst>
            <a:ext uri="{FF2B5EF4-FFF2-40B4-BE49-F238E27FC236}">
              <a16:creationId xmlns:a16="http://schemas.microsoft.com/office/drawing/2014/main" id="{A6B06F6E-7463-4CD5-B73E-5D4416E39B0A}"/>
            </a:ext>
          </a:extLst>
        </xdr:cNvPr>
        <xdr:cNvPicPr>
          <a:picLocks noChangeAspect="1"/>
        </xdr:cNvPicPr>
      </xdr:nvPicPr>
      <xdr:blipFill>
        <a:blip xmlns:r="http://schemas.openxmlformats.org/officeDocument/2006/relationships" r:embed="rId2"/>
        <a:stretch>
          <a:fillRect/>
        </a:stretch>
      </xdr:blipFill>
      <xdr:spPr>
        <a:xfrm>
          <a:off x="104279" y="129346"/>
          <a:ext cx="2254282" cy="532856"/>
        </a:xfrm>
        <a:prstGeom prst="rect">
          <a:avLst/>
        </a:prstGeom>
      </xdr:spPr>
    </xdr:pic>
    <xdr:clientData/>
  </xdr:twoCellAnchor>
  <xdr:twoCellAnchor>
    <xdr:from>
      <xdr:col>5</xdr:col>
      <xdr:colOff>554935</xdr:colOff>
      <xdr:row>5</xdr:row>
      <xdr:rowOff>1</xdr:rowOff>
    </xdr:from>
    <xdr:to>
      <xdr:col>12</xdr:col>
      <xdr:colOff>57978</xdr:colOff>
      <xdr:row>6</xdr:row>
      <xdr:rowOff>20544</xdr:rowOff>
    </xdr:to>
    <xdr:sp macro="" textlink="">
      <xdr:nvSpPr>
        <xdr:cNvPr id="67" name="Rounded Rectangle 33">
          <a:extLst>
            <a:ext uri="{FF2B5EF4-FFF2-40B4-BE49-F238E27FC236}">
              <a16:creationId xmlns:a16="http://schemas.microsoft.com/office/drawing/2014/main" id="{D66D78C2-D3BB-4EE7-B988-7D06CB98384A}"/>
            </a:ext>
          </a:extLst>
        </xdr:cNvPr>
        <xdr:cNvSpPr/>
      </xdr:nvSpPr>
      <xdr:spPr>
        <a:xfrm>
          <a:off x="3336235" y="904876"/>
          <a:ext cx="13742918" cy="201518"/>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GLOBAL REPORTING INITIATIVE</a:t>
          </a:r>
          <a:r>
            <a:rPr lang="en-US" sz="1000" b="1" spc="15" baseline="0">
              <a:solidFill>
                <a:schemeClr val="bg2"/>
              </a:solidFill>
              <a:latin typeface="Arial" panose="020B0604020202020204" pitchFamily="34" charset="0"/>
              <a:cs typeface="Arial" panose="020B0604020202020204" pitchFamily="34" charset="0"/>
            </a:rPr>
            <a:t> CONTENT INDEX</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76173</xdr:colOff>
      <xdr:row>29</xdr:row>
      <xdr:rowOff>201446</xdr:rowOff>
    </xdr:to>
    <xdr:grpSp>
      <xdr:nvGrpSpPr>
        <xdr:cNvPr id="121" name="Group 120">
          <a:extLst>
            <a:ext uri="{FF2B5EF4-FFF2-40B4-BE49-F238E27FC236}">
              <a16:creationId xmlns:a16="http://schemas.microsoft.com/office/drawing/2014/main" id="{52BF2B50-DC69-49E8-979E-B96B8C2911DC}"/>
            </a:ext>
          </a:extLst>
        </xdr:cNvPr>
        <xdr:cNvGrpSpPr/>
      </xdr:nvGrpSpPr>
      <xdr:grpSpPr>
        <a:xfrm>
          <a:off x="0" y="929268"/>
          <a:ext cx="2724588" cy="6636629"/>
          <a:chOff x="2985" y="843616"/>
          <a:chExt cx="2852030" cy="7015450"/>
        </a:xfrm>
      </xdr:grpSpPr>
      <xdr:grpSp>
        <xdr:nvGrpSpPr>
          <xdr:cNvPr id="122" name="Group 121">
            <a:extLst>
              <a:ext uri="{FF2B5EF4-FFF2-40B4-BE49-F238E27FC236}">
                <a16:creationId xmlns:a16="http://schemas.microsoft.com/office/drawing/2014/main" id="{70D018DF-C000-47E5-8556-5DE78E0D54BC}"/>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72" name="Rounded Rectangle 33">
              <a:hlinkClick xmlns:r="http://schemas.openxmlformats.org/officeDocument/2006/relationships" r:id="rId3"/>
              <a:extLst>
                <a:ext uri="{FF2B5EF4-FFF2-40B4-BE49-F238E27FC236}">
                  <a16:creationId xmlns:a16="http://schemas.microsoft.com/office/drawing/2014/main" id="{852B6167-DE96-4BA5-8F76-4459F2B20ECE}"/>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73" name="Round Same Side Corner Rectangle 212">
              <a:extLst>
                <a:ext uri="{FF2B5EF4-FFF2-40B4-BE49-F238E27FC236}">
                  <a16:creationId xmlns:a16="http://schemas.microsoft.com/office/drawing/2014/main" id="{465BB848-E394-4D4F-BDCA-76E53C21D06C}"/>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3" name="Group 122">
            <a:extLst>
              <a:ext uri="{FF2B5EF4-FFF2-40B4-BE49-F238E27FC236}">
                <a16:creationId xmlns:a16="http://schemas.microsoft.com/office/drawing/2014/main" id="{9F8A05A3-6981-40D2-B442-AE0A53C70EC6}"/>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70" name="Rounded Rectangle 36">
              <a:hlinkClick xmlns:r="http://schemas.openxmlformats.org/officeDocument/2006/relationships" r:id="rId4"/>
              <a:extLst>
                <a:ext uri="{FF2B5EF4-FFF2-40B4-BE49-F238E27FC236}">
                  <a16:creationId xmlns:a16="http://schemas.microsoft.com/office/drawing/2014/main" id="{D7E80584-4921-422F-A7B5-7C1608A944AA}"/>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71" name="Round Same Side Corner Rectangle 212">
              <a:extLst>
                <a:ext uri="{FF2B5EF4-FFF2-40B4-BE49-F238E27FC236}">
                  <a16:creationId xmlns:a16="http://schemas.microsoft.com/office/drawing/2014/main" id="{F75A92B6-6E35-4E89-B620-C4DA2D025413}"/>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4" name="Group 123">
            <a:extLst>
              <a:ext uri="{FF2B5EF4-FFF2-40B4-BE49-F238E27FC236}">
                <a16:creationId xmlns:a16="http://schemas.microsoft.com/office/drawing/2014/main" id="{5520453F-F9D6-40A9-92D4-F45BE9C48ABE}"/>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68" name="Rounded Rectangle 27">
              <a:hlinkClick xmlns:r="http://schemas.openxmlformats.org/officeDocument/2006/relationships" r:id="rId5"/>
              <a:extLst>
                <a:ext uri="{FF2B5EF4-FFF2-40B4-BE49-F238E27FC236}">
                  <a16:creationId xmlns:a16="http://schemas.microsoft.com/office/drawing/2014/main" id="{12295D9E-B9E0-48C7-AFA2-1AB5DDF68EBB}"/>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69" name="Round Same Side Corner Rectangle 212">
              <a:extLst>
                <a:ext uri="{FF2B5EF4-FFF2-40B4-BE49-F238E27FC236}">
                  <a16:creationId xmlns:a16="http://schemas.microsoft.com/office/drawing/2014/main" id="{52578B2D-7450-4817-B9A8-B1D22218F03B}"/>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5" name="Group 124">
            <a:extLst>
              <a:ext uri="{FF2B5EF4-FFF2-40B4-BE49-F238E27FC236}">
                <a16:creationId xmlns:a16="http://schemas.microsoft.com/office/drawing/2014/main" id="{E916558C-D40F-4A9F-A72C-E0F1E8D617E3}"/>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66" name="Rounded Rectangle 30">
              <a:hlinkClick xmlns:r="http://schemas.openxmlformats.org/officeDocument/2006/relationships" r:id="rId6"/>
              <a:extLst>
                <a:ext uri="{FF2B5EF4-FFF2-40B4-BE49-F238E27FC236}">
                  <a16:creationId xmlns:a16="http://schemas.microsoft.com/office/drawing/2014/main" id="{07467943-7177-4C9A-B68B-1EE7091F25D3}"/>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67" name="Round Same Side Corner Rectangle 212">
              <a:extLst>
                <a:ext uri="{FF2B5EF4-FFF2-40B4-BE49-F238E27FC236}">
                  <a16:creationId xmlns:a16="http://schemas.microsoft.com/office/drawing/2014/main" id="{87D171C2-B759-4FFD-BBF8-93FECCEE254C}"/>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6" name="Group 125">
            <a:extLst>
              <a:ext uri="{FF2B5EF4-FFF2-40B4-BE49-F238E27FC236}">
                <a16:creationId xmlns:a16="http://schemas.microsoft.com/office/drawing/2014/main" id="{1FF4F1D6-0C10-48AD-BA69-C54F10E8E35A}"/>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64" name="Rounded Rectangle 33">
              <a:hlinkClick xmlns:r="http://schemas.openxmlformats.org/officeDocument/2006/relationships" r:id="rId7"/>
              <a:extLst>
                <a:ext uri="{FF2B5EF4-FFF2-40B4-BE49-F238E27FC236}">
                  <a16:creationId xmlns:a16="http://schemas.microsoft.com/office/drawing/2014/main" id="{3BD85EDA-EA99-4B05-B169-D97AE8D7EB70}"/>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65" name="Round Same Side Corner Rectangle 212">
              <a:extLst>
                <a:ext uri="{FF2B5EF4-FFF2-40B4-BE49-F238E27FC236}">
                  <a16:creationId xmlns:a16="http://schemas.microsoft.com/office/drawing/2014/main" id="{B71AC3E3-48E3-40D1-A991-90B492519908}"/>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7" name="Group 126">
            <a:extLst>
              <a:ext uri="{FF2B5EF4-FFF2-40B4-BE49-F238E27FC236}">
                <a16:creationId xmlns:a16="http://schemas.microsoft.com/office/drawing/2014/main" id="{EAF031E9-A10E-4D4D-A2F0-C3700CD7CC9E}"/>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62" name="Rounded Rectangle 27">
              <a:hlinkClick xmlns:r="http://schemas.openxmlformats.org/officeDocument/2006/relationships" r:id="rId8"/>
              <a:extLst>
                <a:ext uri="{FF2B5EF4-FFF2-40B4-BE49-F238E27FC236}">
                  <a16:creationId xmlns:a16="http://schemas.microsoft.com/office/drawing/2014/main" id="{1BFCBF1B-0B54-4435-9176-3FEEA04F0828}"/>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63" name="Round Same Side Corner Rectangle 212">
              <a:extLst>
                <a:ext uri="{FF2B5EF4-FFF2-40B4-BE49-F238E27FC236}">
                  <a16:creationId xmlns:a16="http://schemas.microsoft.com/office/drawing/2014/main" id="{C9E73663-941C-44A3-8CC3-DE575A90EE1B}"/>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8" name="Group 127">
            <a:extLst>
              <a:ext uri="{FF2B5EF4-FFF2-40B4-BE49-F238E27FC236}">
                <a16:creationId xmlns:a16="http://schemas.microsoft.com/office/drawing/2014/main" id="{0A478B21-B803-459F-B139-02D084F99F3B}"/>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60" name="Rounded Rectangle 36">
              <a:hlinkClick xmlns:r="http://schemas.openxmlformats.org/officeDocument/2006/relationships" r:id="rId9"/>
              <a:extLst>
                <a:ext uri="{FF2B5EF4-FFF2-40B4-BE49-F238E27FC236}">
                  <a16:creationId xmlns:a16="http://schemas.microsoft.com/office/drawing/2014/main" id="{F43667E1-3DC1-44C2-94B0-1B5E8FAF21B1}"/>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61" name="Round Same Side Corner Rectangle 212">
              <a:extLst>
                <a:ext uri="{FF2B5EF4-FFF2-40B4-BE49-F238E27FC236}">
                  <a16:creationId xmlns:a16="http://schemas.microsoft.com/office/drawing/2014/main" id="{0E3AFEF2-C815-4BD8-A52F-9D5A15C4A64D}"/>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9" name="Group 128">
            <a:hlinkClick xmlns:r="http://schemas.openxmlformats.org/officeDocument/2006/relationships" r:id="rId10"/>
            <a:extLst>
              <a:ext uri="{FF2B5EF4-FFF2-40B4-BE49-F238E27FC236}">
                <a16:creationId xmlns:a16="http://schemas.microsoft.com/office/drawing/2014/main" id="{46E22486-AB11-43C9-B6A2-3110C04709A3}"/>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58" name="Rounded Rectangle 30">
              <a:extLst>
                <a:ext uri="{FF2B5EF4-FFF2-40B4-BE49-F238E27FC236}">
                  <a16:creationId xmlns:a16="http://schemas.microsoft.com/office/drawing/2014/main" id="{33213965-C025-4B7E-854A-2223951B4805}"/>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59" name="Round Same Side Corner Rectangle 212">
              <a:extLst>
                <a:ext uri="{FF2B5EF4-FFF2-40B4-BE49-F238E27FC236}">
                  <a16:creationId xmlns:a16="http://schemas.microsoft.com/office/drawing/2014/main" id="{14F6C34B-674E-40F1-9C01-AD8130DB5E55}"/>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0" name="Group 129">
            <a:hlinkClick xmlns:r="http://schemas.openxmlformats.org/officeDocument/2006/relationships" r:id="rId11"/>
            <a:extLst>
              <a:ext uri="{FF2B5EF4-FFF2-40B4-BE49-F238E27FC236}">
                <a16:creationId xmlns:a16="http://schemas.microsoft.com/office/drawing/2014/main" id="{41A8A67C-C979-403A-9D49-9D6DB64BF7DD}"/>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56" name="Rounded Rectangle 33">
              <a:hlinkClick xmlns:r="http://schemas.openxmlformats.org/officeDocument/2006/relationships" r:id="rId12"/>
              <a:extLst>
                <a:ext uri="{FF2B5EF4-FFF2-40B4-BE49-F238E27FC236}">
                  <a16:creationId xmlns:a16="http://schemas.microsoft.com/office/drawing/2014/main" id="{7FF0D29D-0836-464C-9971-23871317E173}"/>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57" name="Round Same Side Corner Rectangle 212">
              <a:extLst>
                <a:ext uri="{FF2B5EF4-FFF2-40B4-BE49-F238E27FC236}">
                  <a16:creationId xmlns:a16="http://schemas.microsoft.com/office/drawing/2014/main" id="{3A0CD3B8-15B5-49FB-8A67-A3DD949EBBB4}"/>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1" name="Group 130">
            <a:extLst>
              <a:ext uri="{FF2B5EF4-FFF2-40B4-BE49-F238E27FC236}">
                <a16:creationId xmlns:a16="http://schemas.microsoft.com/office/drawing/2014/main" id="{7F008CBD-105A-42D9-AA1F-6DCE898BDB68}"/>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54" name="Rounded Rectangle 30">
              <a:hlinkClick xmlns:r="http://schemas.openxmlformats.org/officeDocument/2006/relationships" r:id="rId13"/>
              <a:extLst>
                <a:ext uri="{FF2B5EF4-FFF2-40B4-BE49-F238E27FC236}">
                  <a16:creationId xmlns:a16="http://schemas.microsoft.com/office/drawing/2014/main" id="{D49EECB5-FBB3-49F1-BE43-EBA32743F355}"/>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55" name="Round Same Side Corner Rectangle 212">
              <a:extLst>
                <a:ext uri="{FF2B5EF4-FFF2-40B4-BE49-F238E27FC236}">
                  <a16:creationId xmlns:a16="http://schemas.microsoft.com/office/drawing/2014/main" id="{76D375FA-EE24-4C1D-833D-A3384074EE91}"/>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2" name="Group 131">
            <a:hlinkClick xmlns:r="http://schemas.openxmlformats.org/officeDocument/2006/relationships" r:id="rId14"/>
            <a:extLst>
              <a:ext uri="{FF2B5EF4-FFF2-40B4-BE49-F238E27FC236}">
                <a16:creationId xmlns:a16="http://schemas.microsoft.com/office/drawing/2014/main" id="{79DE5810-60C7-4C72-879B-4C9F95012393}"/>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52" name="Rounded Rectangle 33">
              <a:extLst>
                <a:ext uri="{FF2B5EF4-FFF2-40B4-BE49-F238E27FC236}">
                  <a16:creationId xmlns:a16="http://schemas.microsoft.com/office/drawing/2014/main" id="{56F71632-F621-4D59-87A0-F4EE5520E0FE}"/>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53" name="Round Same Side Corner Rectangle 212">
              <a:extLst>
                <a:ext uri="{FF2B5EF4-FFF2-40B4-BE49-F238E27FC236}">
                  <a16:creationId xmlns:a16="http://schemas.microsoft.com/office/drawing/2014/main" id="{31AB9964-460D-42BD-8A59-8A9C50C1E486}"/>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3" name="Group 132">
            <a:hlinkClick xmlns:r="http://schemas.openxmlformats.org/officeDocument/2006/relationships" r:id="rId15"/>
            <a:extLst>
              <a:ext uri="{FF2B5EF4-FFF2-40B4-BE49-F238E27FC236}">
                <a16:creationId xmlns:a16="http://schemas.microsoft.com/office/drawing/2014/main" id="{CDC3B6C2-F7E7-4364-8733-EE9152A6C185}"/>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50" name="Rounded Rectangle 36">
              <a:hlinkClick xmlns:r="http://schemas.openxmlformats.org/officeDocument/2006/relationships" r:id="rId16"/>
              <a:extLst>
                <a:ext uri="{FF2B5EF4-FFF2-40B4-BE49-F238E27FC236}">
                  <a16:creationId xmlns:a16="http://schemas.microsoft.com/office/drawing/2014/main" id="{D31560CE-98F1-4FA6-86BF-A2D7E373AEB1}"/>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51" name="Round Same Side Corner Rectangle 212">
              <a:extLst>
                <a:ext uri="{FF2B5EF4-FFF2-40B4-BE49-F238E27FC236}">
                  <a16:creationId xmlns:a16="http://schemas.microsoft.com/office/drawing/2014/main" id="{607872EC-2956-4614-B60B-70317D3FF1EC}"/>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4" name="Group 133">
            <a:extLst>
              <a:ext uri="{FF2B5EF4-FFF2-40B4-BE49-F238E27FC236}">
                <a16:creationId xmlns:a16="http://schemas.microsoft.com/office/drawing/2014/main" id="{F4722C46-F434-4B39-BBE7-7EE0BF1A983C}"/>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48" name="Rounded Rectangle 33">
              <a:hlinkClick xmlns:r="http://schemas.openxmlformats.org/officeDocument/2006/relationships" r:id="rId17"/>
              <a:extLst>
                <a:ext uri="{FF2B5EF4-FFF2-40B4-BE49-F238E27FC236}">
                  <a16:creationId xmlns:a16="http://schemas.microsoft.com/office/drawing/2014/main" id="{5718819C-BCF5-4F83-BB94-084448F4B7A2}"/>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49" name="Round Same Side Corner Rectangle 212">
              <a:extLst>
                <a:ext uri="{FF2B5EF4-FFF2-40B4-BE49-F238E27FC236}">
                  <a16:creationId xmlns:a16="http://schemas.microsoft.com/office/drawing/2014/main" id="{9B283AEC-D7C8-42F0-B68E-9FB7A58A6776}"/>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5" name="Group 134">
            <a:extLst>
              <a:ext uri="{FF2B5EF4-FFF2-40B4-BE49-F238E27FC236}">
                <a16:creationId xmlns:a16="http://schemas.microsoft.com/office/drawing/2014/main" id="{5C4685D6-9BD0-4893-ACB3-B6CA9DCD05CF}"/>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46" name="Rounded Rectangle 36">
              <a:hlinkClick xmlns:r="http://schemas.openxmlformats.org/officeDocument/2006/relationships" r:id="rId18"/>
              <a:extLst>
                <a:ext uri="{FF2B5EF4-FFF2-40B4-BE49-F238E27FC236}">
                  <a16:creationId xmlns:a16="http://schemas.microsoft.com/office/drawing/2014/main" id="{9BD9D54B-5376-404F-93F6-E4784F1D8B54}"/>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47" name="Round Same Side Corner Rectangle 212">
              <a:extLst>
                <a:ext uri="{FF2B5EF4-FFF2-40B4-BE49-F238E27FC236}">
                  <a16:creationId xmlns:a16="http://schemas.microsoft.com/office/drawing/2014/main" id="{3726BA8E-DF35-447A-BC4E-9B5E8EA03BAF}"/>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extLst>
              <a:ext uri="{FF2B5EF4-FFF2-40B4-BE49-F238E27FC236}">
                <a16:creationId xmlns:a16="http://schemas.microsoft.com/office/drawing/2014/main" id="{7FFA424C-F9FC-4953-AC73-1540CD92885A}"/>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44" name="Rounded Rectangle 36">
              <a:hlinkClick xmlns:r="http://schemas.openxmlformats.org/officeDocument/2006/relationships" r:id="rId19"/>
              <a:extLst>
                <a:ext uri="{FF2B5EF4-FFF2-40B4-BE49-F238E27FC236}">
                  <a16:creationId xmlns:a16="http://schemas.microsoft.com/office/drawing/2014/main" id="{32B95D17-62C8-490E-B8CC-9A584E78760E}"/>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45" name="Round Same Side Corner Rectangle 212">
              <a:extLst>
                <a:ext uri="{FF2B5EF4-FFF2-40B4-BE49-F238E27FC236}">
                  <a16:creationId xmlns:a16="http://schemas.microsoft.com/office/drawing/2014/main" id="{FAB059F0-5A27-416F-B3F8-8998E7AC9523}"/>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37" name="Rounded Rectangle 33">
            <a:extLst>
              <a:ext uri="{FF2B5EF4-FFF2-40B4-BE49-F238E27FC236}">
                <a16:creationId xmlns:a16="http://schemas.microsoft.com/office/drawing/2014/main" id="{CA86857C-04F4-4898-A627-19F030DB25CB}"/>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38" name="Rounded Rectangle 33">
            <a:extLst>
              <a:ext uri="{FF2B5EF4-FFF2-40B4-BE49-F238E27FC236}">
                <a16:creationId xmlns:a16="http://schemas.microsoft.com/office/drawing/2014/main" id="{A8C9F473-5C44-4CFB-8AE9-EBA7E00B99B7}"/>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39" name="Rounded Rectangle 33">
            <a:extLst>
              <a:ext uri="{FF2B5EF4-FFF2-40B4-BE49-F238E27FC236}">
                <a16:creationId xmlns:a16="http://schemas.microsoft.com/office/drawing/2014/main" id="{A6E44EC8-A0E7-4A77-AFB0-0D24A25B12F8}"/>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40" name="Rounded Rectangle 33">
            <a:extLst>
              <a:ext uri="{FF2B5EF4-FFF2-40B4-BE49-F238E27FC236}">
                <a16:creationId xmlns:a16="http://schemas.microsoft.com/office/drawing/2014/main" id="{ADD65556-3FDD-4792-8606-8E5BB90C0939}"/>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41" name="Rounded Rectangle 33">
            <a:extLst>
              <a:ext uri="{FF2B5EF4-FFF2-40B4-BE49-F238E27FC236}">
                <a16:creationId xmlns:a16="http://schemas.microsoft.com/office/drawing/2014/main" id="{0CA0570D-1679-4E21-AC81-3399A0AE9890}"/>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42" name="Rounded Rectangle 33">
            <a:extLst>
              <a:ext uri="{FF2B5EF4-FFF2-40B4-BE49-F238E27FC236}">
                <a16:creationId xmlns:a16="http://schemas.microsoft.com/office/drawing/2014/main" id="{E0A4CE2D-49CD-410D-AB49-0435B6E0011F}"/>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43" name="Rounded Rectangle 33">
            <a:extLst>
              <a:ext uri="{FF2B5EF4-FFF2-40B4-BE49-F238E27FC236}">
                <a16:creationId xmlns:a16="http://schemas.microsoft.com/office/drawing/2014/main" id="{F1097A61-5C0B-45F0-B6FE-16FB4029B3AB}"/>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9</xdr:col>
      <xdr:colOff>557893</xdr:colOff>
      <xdr:row>1</xdr:row>
      <xdr:rowOff>95251</xdr:rowOff>
    </xdr:from>
    <xdr:to>
      <xdr:col>11</xdr:col>
      <xdr:colOff>11616</xdr:colOff>
      <xdr:row>2</xdr:row>
      <xdr:rowOff>165284</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46713F1D-4D14-9C48-AAB5-37AB772F3CA3}"/>
            </a:ext>
          </a:extLst>
        </xdr:cNvPr>
        <xdr:cNvSpPr/>
      </xdr:nvSpPr>
      <xdr:spPr bwMode="auto">
        <a:xfrm>
          <a:off x="16981714" y="272144"/>
          <a:ext cx="2066295" cy="246926"/>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FFFF3145-03E2-4F8F-B0AF-CCAE5B5777D9}"/>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554935</xdr:colOff>
      <xdr:row>5</xdr:row>
      <xdr:rowOff>1</xdr:rowOff>
    </xdr:from>
    <xdr:to>
      <xdr:col>11</xdr:col>
      <xdr:colOff>57978</xdr:colOff>
      <xdr:row>6</xdr:row>
      <xdr:rowOff>20544</xdr:rowOff>
    </xdr:to>
    <xdr:sp macro="" textlink="">
      <xdr:nvSpPr>
        <xdr:cNvPr id="6" name="Rounded Rectangle 33">
          <a:extLst>
            <a:ext uri="{FF2B5EF4-FFF2-40B4-BE49-F238E27FC236}">
              <a16:creationId xmlns:a16="http://schemas.microsoft.com/office/drawing/2014/main" id="{8E3E7C46-148A-473C-AFE7-6292770494E6}"/>
            </a:ext>
          </a:extLst>
        </xdr:cNvPr>
        <xdr:cNvSpPr/>
      </xdr:nvSpPr>
      <xdr:spPr>
        <a:xfrm>
          <a:off x="3336235" y="904876"/>
          <a:ext cx="17676743" cy="201518"/>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900" b="1" spc="15">
              <a:solidFill>
                <a:schemeClr val="bg2"/>
              </a:solidFill>
              <a:latin typeface="Arial" panose="020B0604020202020204" pitchFamily="34" charset="0"/>
              <a:cs typeface="Arial" panose="020B0604020202020204" pitchFamily="34" charset="0"/>
            </a:rPr>
            <a:t>SUSTAINABILITY ACCOUNTING STANDARD </a:t>
          </a:r>
          <a:r>
            <a:rPr lang="en-US" sz="900" b="1" spc="15" baseline="0">
              <a:solidFill>
                <a:schemeClr val="bg2"/>
              </a:solidFill>
              <a:latin typeface="Arial" panose="020B0604020202020204" pitchFamily="34" charset="0"/>
              <a:cs typeface="Arial" panose="020B0604020202020204" pitchFamily="34" charset="0"/>
            </a:rPr>
            <a:t>INDEX</a:t>
          </a:r>
          <a:endParaRPr lang="en-US" sz="9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84177</xdr:colOff>
      <xdr:row>21</xdr:row>
      <xdr:rowOff>418361</xdr:rowOff>
    </xdr:to>
    <xdr:grpSp>
      <xdr:nvGrpSpPr>
        <xdr:cNvPr id="60" name="Group 59">
          <a:extLst>
            <a:ext uri="{FF2B5EF4-FFF2-40B4-BE49-F238E27FC236}">
              <a16:creationId xmlns:a16="http://schemas.microsoft.com/office/drawing/2014/main" id="{D519622C-1C73-47D2-AA83-3A79F9F37DAE}"/>
            </a:ext>
          </a:extLst>
        </xdr:cNvPr>
        <xdr:cNvGrpSpPr/>
      </xdr:nvGrpSpPr>
      <xdr:grpSpPr>
        <a:xfrm>
          <a:off x="0" y="929268"/>
          <a:ext cx="2732592" cy="6621227"/>
          <a:chOff x="2985" y="843616"/>
          <a:chExt cx="2852030" cy="7015450"/>
        </a:xfrm>
      </xdr:grpSpPr>
      <xdr:grpSp>
        <xdr:nvGrpSpPr>
          <xdr:cNvPr id="61" name="Group 60">
            <a:extLst>
              <a:ext uri="{FF2B5EF4-FFF2-40B4-BE49-F238E27FC236}">
                <a16:creationId xmlns:a16="http://schemas.microsoft.com/office/drawing/2014/main" id="{155F62A4-2FC7-476E-94E4-39568C77617B}"/>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11" name="Rounded Rectangle 33">
              <a:hlinkClick xmlns:r="http://schemas.openxmlformats.org/officeDocument/2006/relationships" r:id="rId3"/>
              <a:extLst>
                <a:ext uri="{FF2B5EF4-FFF2-40B4-BE49-F238E27FC236}">
                  <a16:creationId xmlns:a16="http://schemas.microsoft.com/office/drawing/2014/main" id="{AAC35819-14C5-4553-8DDE-C2BC0F5A8BE2}"/>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12" name="Round Same Side Corner Rectangle 212">
              <a:extLst>
                <a:ext uri="{FF2B5EF4-FFF2-40B4-BE49-F238E27FC236}">
                  <a16:creationId xmlns:a16="http://schemas.microsoft.com/office/drawing/2014/main" id="{65C8D354-FFC6-450F-9C0A-E9C2975317A2}"/>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2" name="Group 61">
            <a:extLst>
              <a:ext uri="{FF2B5EF4-FFF2-40B4-BE49-F238E27FC236}">
                <a16:creationId xmlns:a16="http://schemas.microsoft.com/office/drawing/2014/main" id="{DDA0DE99-4AF1-417E-A09F-B02B98457316}"/>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09" name="Rounded Rectangle 36">
              <a:hlinkClick xmlns:r="http://schemas.openxmlformats.org/officeDocument/2006/relationships" r:id="rId4"/>
              <a:extLst>
                <a:ext uri="{FF2B5EF4-FFF2-40B4-BE49-F238E27FC236}">
                  <a16:creationId xmlns:a16="http://schemas.microsoft.com/office/drawing/2014/main" id="{FB8DE4E4-DAB7-408D-B8BF-9F3072861FF5}"/>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10" name="Round Same Side Corner Rectangle 212">
              <a:extLst>
                <a:ext uri="{FF2B5EF4-FFF2-40B4-BE49-F238E27FC236}">
                  <a16:creationId xmlns:a16="http://schemas.microsoft.com/office/drawing/2014/main" id="{31BE8A80-77B0-47D6-9421-C2470EEAE142}"/>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3" name="Group 62">
            <a:extLst>
              <a:ext uri="{FF2B5EF4-FFF2-40B4-BE49-F238E27FC236}">
                <a16:creationId xmlns:a16="http://schemas.microsoft.com/office/drawing/2014/main" id="{769683A2-7A3A-4AB9-B742-E4E4262E5AAF}"/>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07" name="Rounded Rectangle 27">
              <a:hlinkClick xmlns:r="http://schemas.openxmlformats.org/officeDocument/2006/relationships" r:id="rId5"/>
              <a:extLst>
                <a:ext uri="{FF2B5EF4-FFF2-40B4-BE49-F238E27FC236}">
                  <a16:creationId xmlns:a16="http://schemas.microsoft.com/office/drawing/2014/main" id="{F868EB96-6DE7-4D2F-A9DE-53E368E8A8C2}"/>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08" name="Round Same Side Corner Rectangle 212">
              <a:extLst>
                <a:ext uri="{FF2B5EF4-FFF2-40B4-BE49-F238E27FC236}">
                  <a16:creationId xmlns:a16="http://schemas.microsoft.com/office/drawing/2014/main" id="{E1483A73-A663-47DF-909A-007EB745AB06}"/>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4" name="Group 63">
            <a:extLst>
              <a:ext uri="{FF2B5EF4-FFF2-40B4-BE49-F238E27FC236}">
                <a16:creationId xmlns:a16="http://schemas.microsoft.com/office/drawing/2014/main" id="{BBBE956C-0A4B-4AA8-BB2A-111B934986FF}"/>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05" name="Rounded Rectangle 30">
              <a:hlinkClick xmlns:r="http://schemas.openxmlformats.org/officeDocument/2006/relationships" r:id="rId6"/>
              <a:extLst>
                <a:ext uri="{FF2B5EF4-FFF2-40B4-BE49-F238E27FC236}">
                  <a16:creationId xmlns:a16="http://schemas.microsoft.com/office/drawing/2014/main" id="{6517F79C-995B-4407-92BE-DDC55B6AEAF9}"/>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06" name="Round Same Side Corner Rectangle 212">
              <a:extLst>
                <a:ext uri="{FF2B5EF4-FFF2-40B4-BE49-F238E27FC236}">
                  <a16:creationId xmlns:a16="http://schemas.microsoft.com/office/drawing/2014/main" id="{C15CC6C7-EF29-4777-B4E5-D6FEA74D4F66}"/>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5" name="Group 64">
            <a:extLst>
              <a:ext uri="{FF2B5EF4-FFF2-40B4-BE49-F238E27FC236}">
                <a16:creationId xmlns:a16="http://schemas.microsoft.com/office/drawing/2014/main" id="{9425E6A1-17A3-44F0-BF4F-AC100D42DBF4}"/>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03" name="Rounded Rectangle 33">
              <a:hlinkClick xmlns:r="http://schemas.openxmlformats.org/officeDocument/2006/relationships" r:id="rId7"/>
              <a:extLst>
                <a:ext uri="{FF2B5EF4-FFF2-40B4-BE49-F238E27FC236}">
                  <a16:creationId xmlns:a16="http://schemas.microsoft.com/office/drawing/2014/main" id="{17EA3CA1-329E-44BF-86B2-E422ED93770D}"/>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04" name="Round Same Side Corner Rectangle 212">
              <a:extLst>
                <a:ext uri="{FF2B5EF4-FFF2-40B4-BE49-F238E27FC236}">
                  <a16:creationId xmlns:a16="http://schemas.microsoft.com/office/drawing/2014/main" id="{3584DAF3-AED4-4EBF-8ED2-0C668B58EECE}"/>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6" name="Group 65">
            <a:extLst>
              <a:ext uri="{FF2B5EF4-FFF2-40B4-BE49-F238E27FC236}">
                <a16:creationId xmlns:a16="http://schemas.microsoft.com/office/drawing/2014/main" id="{F9AD0197-2C98-4A51-BE51-0D6E215D66DC}"/>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01" name="Rounded Rectangle 27">
              <a:hlinkClick xmlns:r="http://schemas.openxmlformats.org/officeDocument/2006/relationships" r:id="rId8"/>
              <a:extLst>
                <a:ext uri="{FF2B5EF4-FFF2-40B4-BE49-F238E27FC236}">
                  <a16:creationId xmlns:a16="http://schemas.microsoft.com/office/drawing/2014/main" id="{106EF906-6B28-443B-9A1D-B6B5F8F80580}"/>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02" name="Round Same Side Corner Rectangle 212">
              <a:extLst>
                <a:ext uri="{FF2B5EF4-FFF2-40B4-BE49-F238E27FC236}">
                  <a16:creationId xmlns:a16="http://schemas.microsoft.com/office/drawing/2014/main" id="{0912F46C-6A1B-4A98-A69A-BCC701DA17B6}"/>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7" name="Group 66">
            <a:extLst>
              <a:ext uri="{FF2B5EF4-FFF2-40B4-BE49-F238E27FC236}">
                <a16:creationId xmlns:a16="http://schemas.microsoft.com/office/drawing/2014/main" id="{29C033E2-CBE4-4A8A-9A8E-422F171A2213}"/>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99" name="Rounded Rectangle 36">
              <a:hlinkClick xmlns:r="http://schemas.openxmlformats.org/officeDocument/2006/relationships" r:id="rId9"/>
              <a:extLst>
                <a:ext uri="{FF2B5EF4-FFF2-40B4-BE49-F238E27FC236}">
                  <a16:creationId xmlns:a16="http://schemas.microsoft.com/office/drawing/2014/main" id="{B401E0C9-539C-4F6A-851D-43D4226DE9E8}"/>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00" name="Round Same Side Corner Rectangle 212">
              <a:extLst>
                <a:ext uri="{FF2B5EF4-FFF2-40B4-BE49-F238E27FC236}">
                  <a16:creationId xmlns:a16="http://schemas.microsoft.com/office/drawing/2014/main" id="{C1CA0221-B7EF-408F-89B6-1C8F4697A216}"/>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8" name="Group 67">
            <a:hlinkClick xmlns:r="http://schemas.openxmlformats.org/officeDocument/2006/relationships" r:id="rId10"/>
            <a:extLst>
              <a:ext uri="{FF2B5EF4-FFF2-40B4-BE49-F238E27FC236}">
                <a16:creationId xmlns:a16="http://schemas.microsoft.com/office/drawing/2014/main" id="{CFD1CD01-FDC8-49B6-BBC1-150F3FE51916}"/>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97" name="Rounded Rectangle 30">
              <a:extLst>
                <a:ext uri="{FF2B5EF4-FFF2-40B4-BE49-F238E27FC236}">
                  <a16:creationId xmlns:a16="http://schemas.microsoft.com/office/drawing/2014/main" id="{01F84158-08E8-4127-A271-6505BA74ABB3}"/>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98" name="Round Same Side Corner Rectangle 212">
              <a:extLst>
                <a:ext uri="{FF2B5EF4-FFF2-40B4-BE49-F238E27FC236}">
                  <a16:creationId xmlns:a16="http://schemas.microsoft.com/office/drawing/2014/main" id="{4B76DFBA-15F3-4D9E-B5F4-F6DD2573E5E3}"/>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9" name="Group 68">
            <a:hlinkClick xmlns:r="http://schemas.openxmlformats.org/officeDocument/2006/relationships" r:id="rId11"/>
            <a:extLst>
              <a:ext uri="{FF2B5EF4-FFF2-40B4-BE49-F238E27FC236}">
                <a16:creationId xmlns:a16="http://schemas.microsoft.com/office/drawing/2014/main" id="{85323D84-124E-4F10-BB63-15F814239978}"/>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95" name="Rounded Rectangle 33">
              <a:hlinkClick xmlns:r="http://schemas.openxmlformats.org/officeDocument/2006/relationships" r:id="rId12"/>
              <a:extLst>
                <a:ext uri="{FF2B5EF4-FFF2-40B4-BE49-F238E27FC236}">
                  <a16:creationId xmlns:a16="http://schemas.microsoft.com/office/drawing/2014/main" id="{06A4F397-0336-43FD-BDAC-EB5136E179EB}"/>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96" name="Round Same Side Corner Rectangle 212">
              <a:extLst>
                <a:ext uri="{FF2B5EF4-FFF2-40B4-BE49-F238E27FC236}">
                  <a16:creationId xmlns:a16="http://schemas.microsoft.com/office/drawing/2014/main" id="{FEF8C705-A824-4355-81C1-885F961A5935}"/>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0" name="Group 69">
            <a:extLst>
              <a:ext uri="{FF2B5EF4-FFF2-40B4-BE49-F238E27FC236}">
                <a16:creationId xmlns:a16="http://schemas.microsoft.com/office/drawing/2014/main" id="{4A0EB51C-0093-4162-A119-0E6D609F0FF2}"/>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93" name="Rounded Rectangle 30">
              <a:hlinkClick xmlns:r="http://schemas.openxmlformats.org/officeDocument/2006/relationships" r:id="rId13"/>
              <a:extLst>
                <a:ext uri="{FF2B5EF4-FFF2-40B4-BE49-F238E27FC236}">
                  <a16:creationId xmlns:a16="http://schemas.microsoft.com/office/drawing/2014/main" id="{093A739E-18A2-4ACC-AF8B-0476C0AD649F}"/>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94" name="Round Same Side Corner Rectangle 212">
              <a:extLst>
                <a:ext uri="{FF2B5EF4-FFF2-40B4-BE49-F238E27FC236}">
                  <a16:creationId xmlns:a16="http://schemas.microsoft.com/office/drawing/2014/main" id="{62361120-6B04-4B6A-A7D9-B56B7AF9C145}"/>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1" name="Group 70">
            <a:hlinkClick xmlns:r="http://schemas.openxmlformats.org/officeDocument/2006/relationships" r:id="rId14"/>
            <a:extLst>
              <a:ext uri="{FF2B5EF4-FFF2-40B4-BE49-F238E27FC236}">
                <a16:creationId xmlns:a16="http://schemas.microsoft.com/office/drawing/2014/main" id="{8FF5636B-D690-4A8B-BC09-B40274B8734F}"/>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91" name="Rounded Rectangle 33">
              <a:extLst>
                <a:ext uri="{FF2B5EF4-FFF2-40B4-BE49-F238E27FC236}">
                  <a16:creationId xmlns:a16="http://schemas.microsoft.com/office/drawing/2014/main" id="{661600E2-FA5F-4F92-BB85-8F1D8537D699}"/>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92" name="Round Same Side Corner Rectangle 212">
              <a:extLst>
                <a:ext uri="{FF2B5EF4-FFF2-40B4-BE49-F238E27FC236}">
                  <a16:creationId xmlns:a16="http://schemas.microsoft.com/office/drawing/2014/main" id="{F595BA21-1572-4FA0-AD5D-7147F1906F72}"/>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2" name="Group 71">
            <a:hlinkClick xmlns:r="http://schemas.openxmlformats.org/officeDocument/2006/relationships" r:id="rId15"/>
            <a:extLst>
              <a:ext uri="{FF2B5EF4-FFF2-40B4-BE49-F238E27FC236}">
                <a16:creationId xmlns:a16="http://schemas.microsoft.com/office/drawing/2014/main" id="{ACFCD14F-0267-4337-9A01-81F7FC7599E0}"/>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89" name="Rounded Rectangle 36">
              <a:hlinkClick xmlns:r="http://schemas.openxmlformats.org/officeDocument/2006/relationships" r:id="rId16"/>
              <a:extLst>
                <a:ext uri="{FF2B5EF4-FFF2-40B4-BE49-F238E27FC236}">
                  <a16:creationId xmlns:a16="http://schemas.microsoft.com/office/drawing/2014/main" id="{34A4BADF-041D-45C7-943D-D2C68BE3A32B}"/>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90" name="Round Same Side Corner Rectangle 212">
              <a:extLst>
                <a:ext uri="{FF2B5EF4-FFF2-40B4-BE49-F238E27FC236}">
                  <a16:creationId xmlns:a16="http://schemas.microsoft.com/office/drawing/2014/main" id="{61D70EAE-F34A-4AA0-9575-9392C4853BCB}"/>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3" name="Group 72">
            <a:extLst>
              <a:ext uri="{FF2B5EF4-FFF2-40B4-BE49-F238E27FC236}">
                <a16:creationId xmlns:a16="http://schemas.microsoft.com/office/drawing/2014/main" id="{20B0EAAE-C7FA-46E2-9549-D542BD900CED}"/>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87" name="Rounded Rectangle 33">
              <a:hlinkClick xmlns:r="http://schemas.openxmlformats.org/officeDocument/2006/relationships" r:id="rId17"/>
              <a:extLst>
                <a:ext uri="{FF2B5EF4-FFF2-40B4-BE49-F238E27FC236}">
                  <a16:creationId xmlns:a16="http://schemas.microsoft.com/office/drawing/2014/main" id="{4D4DD875-6287-494B-B477-7497D7C9EE7F}"/>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88" name="Round Same Side Corner Rectangle 212">
              <a:extLst>
                <a:ext uri="{FF2B5EF4-FFF2-40B4-BE49-F238E27FC236}">
                  <a16:creationId xmlns:a16="http://schemas.microsoft.com/office/drawing/2014/main" id="{19F1F18D-FB74-4A42-B6A5-02308A28C46F}"/>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B240B525-1D84-41A8-9B66-9FFB054A3B80}"/>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85" name="Rounded Rectangle 36">
              <a:hlinkClick xmlns:r="http://schemas.openxmlformats.org/officeDocument/2006/relationships" r:id="rId18"/>
              <a:extLst>
                <a:ext uri="{FF2B5EF4-FFF2-40B4-BE49-F238E27FC236}">
                  <a16:creationId xmlns:a16="http://schemas.microsoft.com/office/drawing/2014/main" id="{47BE7EA5-E2E2-40D7-8F57-452A3195E1F3}"/>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86" name="Round Same Side Corner Rectangle 212">
              <a:extLst>
                <a:ext uri="{FF2B5EF4-FFF2-40B4-BE49-F238E27FC236}">
                  <a16:creationId xmlns:a16="http://schemas.microsoft.com/office/drawing/2014/main" id="{9AD5C496-E5D5-4C8D-8325-D8A324391730}"/>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7983E63F-F054-43F9-85F9-9E59A9706B09}"/>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83" name="Rounded Rectangle 36">
              <a:hlinkClick xmlns:r="http://schemas.openxmlformats.org/officeDocument/2006/relationships" r:id="rId19"/>
              <a:extLst>
                <a:ext uri="{FF2B5EF4-FFF2-40B4-BE49-F238E27FC236}">
                  <a16:creationId xmlns:a16="http://schemas.microsoft.com/office/drawing/2014/main" id="{6D36F8A2-5592-499F-AEBE-F47E2B7E0AAE}"/>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84" name="Round Same Side Corner Rectangle 212">
              <a:extLst>
                <a:ext uri="{FF2B5EF4-FFF2-40B4-BE49-F238E27FC236}">
                  <a16:creationId xmlns:a16="http://schemas.microsoft.com/office/drawing/2014/main" id="{9C39BE57-4FDA-47B4-BD19-F71E27655430}"/>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76" name="Rounded Rectangle 33">
            <a:extLst>
              <a:ext uri="{FF2B5EF4-FFF2-40B4-BE49-F238E27FC236}">
                <a16:creationId xmlns:a16="http://schemas.microsoft.com/office/drawing/2014/main" id="{8580EC37-5FDD-4FBE-9DDC-43FC53F6BF0A}"/>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77" name="Rounded Rectangle 33">
            <a:extLst>
              <a:ext uri="{FF2B5EF4-FFF2-40B4-BE49-F238E27FC236}">
                <a16:creationId xmlns:a16="http://schemas.microsoft.com/office/drawing/2014/main" id="{F09EB42B-B3D1-4C84-9906-3B21548A5364}"/>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78" name="Rounded Rectangle 33">
            <a:extLst>
              <a:ext uri="{FF2B5EF4-FFF2-40B4-BE49-F238E27FC236}">
                <a16:creationId xmlns:a16="http://schemas.microsoft.com/office/drawing/2014/main" id="{FC8CE70B-2020-4E4D-B219-28AB5E68A177}"/>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79" name="Rounded Rectangle 33">
            <a:extLst>
              <a:ext uri="{FF2B5EF4-FFF2-40B4-BE49-F238E27FC236}">
                <a16:creationId xmlns:a16="http://schemas.microsoft.com/office/drawing/2014/main" id="{064AA9A1-2F75-486C-BB81-D4F41A80A676}"/>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80" name="Rounded Rectangle 33">
            <a:extLst>
              <a:ext uri="{FF2B5EF4-FFF2-40B4-BE49-F238E27FC236}">
                <a16:creationId xmlns:a16="http://schemas.microsoft.com/office/drawing/2014/main" id="{6698A7E1-7E2B-4372-800C-4DD4AD00A949}"/>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81" name="Rounded Rectangle 33">
            <a:extLst>
              <a:ext uri="{FF2B5EF4-FFF2-40B4-BE49-F238E27FC236}">
                <a16:creationId xmlns:a16="http://schemas.microsoft.com/office/drawing/2014/main" id="{EB96AC51-1FF5-4CC1-A212-050B6EC73B40}"/>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82" name="Rounded Rectangle 33">
            <a:extLst>
              <a:ext uri="{FF2B5EF4-FFF2-40B4-BE49-F238E27FC236}">
                <a16:creationId xmlns:a16="http://schemas.microsoft.com/office/drawing/2014/main" id="{4BF0F7F7-5E5C-4714-B5F3-694D90F1A664}"/>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9</xdr:col>
      <xdr:colOff>7198179</xdr:colOff>
      <xdr:row>1</xdr:row>
      <xdr:rowOff>136071</xdr:rowOff>
    </xdr:from>
    <xdr:to>
      <xdr:col>11</xdr:col>
      <xdr:colOff>30865</xdr:colOff>
      <xdr:row>3</xdr:row>
      <xdr:rowOff>28874</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7D262036-6758-453C-AAC4-F8EF41B8DE46}"/>
            </a:ext>
          </a:extLst>
        </xdr:cNvPr>
        <xdr:cNvSpPr/>
      </xdr:nvSpPr>
      <xdr:spPr bwMode="auto">
        <a:xfrm>
          <a:off x="16056429" y="312964"/>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6B1985C7-269F-43C4-BBE6-6B25361B3188}"/>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554935</xdr:colOff>
      <xdr:row>5</xdr:row>
      <xdr:rowOff>1</xdr:rowOff>
    </xdr:from>
    <xdr:to>
      <xdr:col>9</xdr:col>
      <xdr:colOff>0</xdr:colOff>
      <xdr:row>6</xdr:row>
      <xdr:rowOff>20544</xdr:rowOff>
    </xdr:to>
    <xdr:sp macro="" textlink="">
      <xdr:nvSpPr>
        <xdr:cNvPr id="6" name="Rounded Rectangle 33">
          <a:extLst>
            <a:ext uri="{FF2B5EF4-FFF2-40B4-BE49-F238E27FC236}">
              <a16:creationId xmlns:a16="http://schemas.microsoft.com/office/drawing/2014/main" id="{B083B75A-D6A1-4CF0-913A-D9A8A123F5A3}"/>
            </a:ext>
          </a:extLst>
        </xdr:cNvPr>
        <xdr:cNvSpPr/>
      </xdr:nvSpPr>
      <xdr:spPr>
        <a:xfrm>
          <a:off x="3330792" y="884465"/>
          <a:ext cx="12848101" cy="197436"/>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UNITED GLOBAL COMPACT - TEN PRINCIPLES INDEX</a:t>
          </a:r>
        </a:p>
      </xdr:txBody>
    </xdr:sp>
    <xdr:clientData/>
  </xdr:twoCellAnchor>
  <xdr:twoCellAnchor editAs="oneCell">
    <xdr:from>
      <xdr:col>5</xdr:col>
      <xdr:colOff>486288</xdr:colOff>
      <xdr:row>11</xdr:row>
      <xdr:rowOff>67131</xdr:rowOff>
    </xdr:from>
    <xdr:to>
      <xdr:col>6</xdr:col>
      <xdr:colOff>696356</xdr:colOff>
      <xdr:row>12</xdr:row>
      <xdr:rowOff>239271</xdr:rowOff>
    </xdr:to>
    <xdr:pic>
      <xdr:nvPicPr>
        <xdr:cNvPr id="7" name="Picture 6">
          <a:extLst>
            <a:ext uri="{FF2B5EF4-FFF2-40B4-BE49-F238E27FC236}">
              <a16:creationId xmlns:a16="http://schemas.microsoft.com/office/drawing/2014/main" id="{85350008-EA35-4077-B486-B525F70E9360}"/>
            </a:ext>
          </a:extLst>
        </xdr:cNvPr>
        <xdr:cNvPicPr>
          <a:picLocks noChangeAspect="1"/>
        </xdr:cNvPicPr>
      </xdr:nvPicPr>
      <xdr:blipFill>
        <a:blip xmlns:r="http://schemas.openxmlformats.org/officeDocument/2006/relationships" r:embed="rId3"/>
        <a:stretch>
          <a:fillRect/>
        </a:stretch>
      </xdr:blipFill>
      <xdr:spPr>
        <a:xfrm>
          <a:off x="3262145" y="2380345"/>
          <a:ext cx="792000" cy="672430"/>
        </a:xfrm>
        <a:prstGeom prst="rect">
          <a:avLst/>
        </a:prstGeom>
      </xdr:spPr>
    </xdr:pic>
    <xdr:clientData/>
  </xdr:twoCellAnchor>
  <xdr:twoCellAnchor editAs="oneCell">
    <xdr:from>
      <xdr:col>6</xdr:col>
      <xdr:colOff>6803</xdr:colOff>
      <xdr:row>14</xdr:row>
      <xdr:rowOff>0</xdr:rowOff>
    </xdr:from>
    <xdr:to>
      <xdr:col>6</xdr:col>
      <xdr:colOff>798803</xdr:colOff>
      <xdr:row>15</xdr:row>
      <xdr:rowOff>17847</xdr:rowOff>
    </xdr:to>
    <xdr:pic>
      <xdr:nvPicPr>
        <xdr:cNvPr id="8" name="Picture 7">
          <a:extLst>
            <a:ext uri="{FF2B5EF4-FFF2-40B4-BE49-F238E27FC236}">
              <a16:creationId xmlns:a16="http://schemas.microsoft.com/office/drawing/2014/main" id="{3B515A1B-E16A-4655-BC86-915D7EB04DF8}"/>
            </a:ext>
          </a:extLst>
        </xdr:cNvPr>
        <xdr:cNvPicPr>
          <a:picLocks noChangeAspect="1"/>
        </xdr:cNvPicPr>
      </xdr:nvPicPr>
      <xdr:blipFill rotWithShape="1">
        <a:blip xmlns:r="http://schemas.openxmlformats.org/officeDocument/2006/relationships" r:embed="rId4"/>
        <a:srcRect t="-5336" r="76000"/>
        <a:stretch/>
      </xdr:blipFill>
      <xdr:spPr>
        <a:xfrm>
          <a:off x="3367767" y="5197929"/>
          <a:ext cx="792000" cy="788011"/>
        </a:xfrm>
        <a:prstGeom prst="rect">
          <a:avLst/>
        </a:prstGeom>
      </xdr:spPr>
    </xdr:pic>
    <xdr:clientData/>
  </xdr:twoCellAnchor>
  <xdr:twoCellAnchor editAs="oneCell">
    <xdr:from>
      <xdr:col>5</xdr:col>
      <xdr:colOff>411842</xdr:colOff>
      <xdr:row>19</xdr:row>
      <xdr:rowOff>3172</xdr:rowOff>
    </xdr:from>
    <xdr:to>
      <xdr:col>6</xdr:col>
      <xdr:colOff>923145</xdr:colOff>
      <xdr:row>20</xdr:row>
      <xdr:rowOff>171450</xdr:rowOff>
    </xdr:to>
    <xdr:pic>
      <xdr:nvPicPr>
        <xdr:cNvPr id="9" name="Picture 8">
          <a:extLst>
            <a:ext uri="{FF2B5EF4-FFF2-40B4-BE49-F238E27FC236}">
              <a16:creationId xmlns:a16="http://schemas.microsoft.com/office/drawing/2014/main" id="{C121F469-CD12-429D-878C-38C44528C5ED}"/>
            </a:ext>
          </a:extLst>
        </xdr:cNvPr>
        <xdr:cNvPicPr>
          <a:picLocks noChangeAspect="1"/>
        </xdr:cNvPicPr>
      </xdr:nvPicPr>
      <xdr:blipFill rotWithShape="1">
        <a:blip xmlns:r="http://schemas.openxmlformats.org/officeDocument/2006/relationships" r:embed="rId4"/>
        <a:srcRect l="28025" t="-1863" r="39004" b="-1"/>
        <a:stretch/>
      </xdr:blipFill>
      <xdr:spPr>
        <a:xfrm>
          <a:off x="3193142" y="6594472"/>
          <a:ext cx="1101853" cy="730253"/>
        </a:xfrm>
        <a:prstGeom prst="rect">
          <a:avLst/>
        </a:prstGeom>
      </xdr:spPr>
    </xdr:pic>
    <xdr:clientData/>
  </xdr:twoCellAnchor>
  <xdr:twoCellAnchor editAs="oneCell">
    <xdr:from>
      <xdr:col>5</xdr:col>
      <xdr:colOff>549890</xdr:colOff>
      <xdr:row>23</xdr:row>
      <xdr:rowOff>107539</xdr:rowOff>
    </xdr:from>
    <xdr:to>
      <xdr:col>6</xdr:col>
      <xdr:colOff>733425</xdr:colOff>
      <xdr:row>23</xdr:row>
      <xdr:rowOff>722734</xdr:rowOff>
    </xdr:to>
    <xdr:pic>
      <xdr:nvPicPr>
        <xdr:cNvPr id="10" name="Picture 9">
          <a:extLst>
            <a:ext uri="{FF2B5EF4-FFF2-40B4-BE49-F238E27FC236}">
              <a16:creationId xmlns:a16="http://schemas.microsoft.com/office/drawing/2014/main" id="{7802F925-247A-46C1-B052-8D686DEF75EB}"/>
            </a:ext>
          </a:extLst>
        </xdr:cNvPr>
        <xdr:cNvPicPr>
          <a:picLocks noChangeAspect="1"/>
        </xdr:cNvPicPr>
      </xdr:nvPicPr>
      <xdr:blipFill rotWithShape="1">
        <a:blip xmlns:r="http://schemas.openxmlformats.org/officeDocument/2006/relationships" r:embed="rId4"/>
        <a:srcRect l="64471" t="8109" r="4943"/>
        <a:stretch/>
      </xdr:blipFill>
      <xdr:spPr>
        <a:xfrm>
          <a:off x="3331190" y="8775289"/>
          <a:ext cx="774085" cy="624584"/>
        </a:xfrm>
        <a:prstGeom prst="rect">
          <a:avLst/>
        </a:prstGeom>
      </xdr:spPr>
    </xdr:pic>
    <xdr:clientData/>
  </xdr:twoCellAnchor>
  <xdr:twoCellAnchor>
    <xdr:from>
      <xdr:col>0</xdr:col>
      <xdr:colOff>0</xdr:colOff>
      <xdr:row>5</xdr:row>
      <xdr:rowOff>0</xdr:rowOff>
    </xdr:from>
    <xdr:to>
      <xdr:col>5</xdr:col>
      <xdr:colOff>70730</xdr:colOff>
      <xdr:row>20</xdr:row>
      <xdr:rowOff>484475</xdr:rowOff>
    </xdr:to>
    <xdr:grpSp>
      <xdr:nvGrpSpPr>
        <xdr:cNvPr id="72" name="Group 71">
          <a:extLst>
            <a:ext uri="{FF2B5EF4-FFF2-40B4-BE49-F238E27FC236}">
              <a16:creationId xmlns:a16="http://schemas.microsoft.com/office/drawing/2014/main" id="{3BDE7BF5-1BB6-4882-BA1B-409257035894}"/>
            </a:ext>
          </a:extLst>
        </xdr:cNvPr>
        <xdr:cNvGrpSpPr/>
      </xdr:nvGrpSpPr>
      <xdr:grpSpPr>
        <a:xfrm>
          <a:off x="0" y="929268"/>
          <a:ext cx="2719145" cy="6977737"/>
          <a:chOff x="2985" y="843616"/>
          <a:chExt cx="2852030" cy="7015450"/>
        </a:xfrm>
      </xdr:grpSpPr>
      <xdr:grpSp>
        <xdr:nvGrpSpPr>
          <xdr:cNvPr id="73" name="Group 72">
            <a:extLst>
              <a:ext uri="{FF2B5EF4-FFF2-40B4-BE49-F238E27FC236}">
                <a16:creationId xmlns:a16="http://schemas.microsoft.com/office/drawing/2014/main" id="{0084A9E1-555E-4880-95EC-6B05EE4053B5}"/>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87" name="Rounded Rectangle 33">
              <a:hlinkClick xmlns:r="http://schemas.openxmlformats.org/officeDocument/2006/relationships" r:id="rId5"/>
              <a:extLst>
                <a:ext uri="{FF2B5EF4-FFF2-40B4-BE49-F238E27FC236}">
                  <a16:creationId xmlns:a16="http://schemas.microsoft.com/office/drawing/2014/main" id="{E0BE4EF0-0A01-4258-896D-5B3DA06DB12E}"/>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88" name="Round Same Side Corner Rectangle 212">
              <a:extLst>
                <a:ext uri="{FF2B5EF4-FFF2-40B4-BE49-F238E27FC236}">
                  <a16:creationId xmlns:a16="http://schemas.microsoft.com/office/drawing/2014/main" id="{A424A910-6495-4B78-8D0F-186C8507D418}"/>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E03E0140-4173-4D78-8F66-BE1F7B602433}"/>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85" name="Rounded Rectangle 36">
              <a:hlinkClick xmlns:r="http://schemas.openxmlformats.org/officeDocument/2006/relationships" r:id="rId6"/>
              <a:extLst>
                <a:ext uri="{FF2B5EF4-FFF2-40B4-BE49-F238E27FC236}">
                  <a16:creationId xmlns:a16="http://schemas.microsoft.com/office/drawing/2014/main" id="{B8A3EA30-776C-4E46-BF42-963C251E1DF6}"/>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86" name="Round Same Side Corner Rectangle 212">
              <a:extLst>
                <a:ext uri="{FF2B5EF4-FFF2-40B4-BE49-F238E27FC236}">
                  <a16:creationId xmlns:a16="http://schemas.microsoft.com/office/drawing/2014/main" id="{FDDDECAF-B21E-4402-8A6B-6C6F353A532C}"/>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extLst>
              <a:ext uri="{FF2B5EF4-FFF2-40B4-BE49-F238E27FC236}">
                <a16:creationId xmlns:a16="http://schemas.microsoft.com/office/drawing/2014/main" id="{D5648995-0E78-4CFB-8C5E-A38A6B91CE85}"/>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83" name="Rounded Rectangle 27">
              <a:hlinkClick xmlns:r="http://schemas.openxmlformats.org/officeDocument/2006/relationships" r:id="rId7"/>
              <a:extLst>
                <a:ext uri="{FF2B5EF4-FFF2-40B4-BE49-F238E27FC236}">
                  <a16:creationId xmlns:a16="http://schemas.microsoft.com/office/drawing/2014/main" id="{B46C7FFD-405A-4F57-B2D0-FCF2DEFAC430}"/>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84" name="Round Same Side Corner Rectangle 212">
              <a:extLst>
                <a:ext uri="{FF2B5EF4-FFF2-40B4-BE49-F238E27FC236}">
                  <a16:creationId xmlns:a16="http://schemas.microsoft.com/office/drawing/2014/main" id="{4FE7A763-0718-4107-9AED-62139F992D50}"/>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extLst>
              <a:ext uri="{FF2B5EF4-FFF2-40B4-BE49-F238E27FC236}">
                <a16:creationId xmlns:a16="http://schemas.microsoft.com/office/drawing/2014/main" id="{527FA93D-02CC-44EC-8FBF-E9E1B2AC078B}"/>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81" name="Rounded Rectangle 30">
              <a:hlinkClick xmlns:r="http://schemas.openxmlformats.org/officeDocument/2006/relationships" r:id="rId8"/>
              <a:extLst>
                <a:ext uri="{FF2B5EF4-FFF2-40B4-BE49-F238E27FC236}">
                  <a16:creationId xmlns:a16="http://schemas.microsoft.com/office/drawing/2014/main" id="{62E61348-9B79-49F3-999D-A90BA4B4AD56}"/>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82" name="Round Same Side Corner Rectangle 212">
              <a:extLst>
                <a:ext uri="{FF2B5EF4-FFF2-40B4-BE49-F238E27FC236}">
                  <a16:creationId xmlns:a16="http://schemas.microsoft.com/office/drawing/2014/main" id="{BC093374-BBE3-4C5F-A56F-92651901AE8D}"/>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extLst>
              <a:ext uri="{FF2B5EF4-FFF2-40B4-BE49-F238E27FC236}">
                <a16:creationId xmlns:a16="http://schemas.microsoft.com/office/drawing/2014/main" id="{1197663E-D134-4461-8519-64D25D83BDBE}"/>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79" name="Rounded Rectangle 33">
              <a:hlinkClick xmlns:r="http://schemas.openxmlformats.org/officeDocument/2006/relationships" r:id="rId9"/>
              <a:extLst>
                <a:ext uri="{FF2B5EF4-FFF2-40B4-BE49-F238E27FC236}">
                  <a16:creationId xmlns:a16="http://schemas.microsoft.com/office/drawing/2014/main" id="{74F293DA-2D69-4341-9F04-93ACD3215244}"/>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80" name="Round Same Side Corner Rectangle 212">
              <a:extLst>
                <a:ext uri="{FF2B5EF4-FFF2-40B4-BE49-F238E27FC236}">
                  <a16:creationId xmlns:a16="http://schemas.microsoft.com/office/drawing/2014/main" id="{50747884-C970-4B56-90DC-FA685BBF23DF}"/>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2" name="Group 141">
            <a:extLst>
              <a:ext uri="{FF2B5EF4-FFF2-40B4-BE49-F238E27FC236}">
                <a16:creationId xmlns:a16="http://schemas.microsoft.com/office/drawing/2014/main" id="{59E7E087-D025-4143-8997-DA20396E1DCC}"/>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77" name="Rounded Rectangle 27">
              <a:hlinkClick xmlns:r="http://schemas.openxmlformats.org/officeDocument/2006/relationships" r:id="rId10"/>
              <a:extLst>
                <a:ext uri="{FF2B5EF4-FFF2-40B4-BE49-F238E27FC236}">
                  <a16:creationId xmlns:a16="http://schemas.microsoft.com/office/drawing/2014/main" id="{1D50436C-DC7A-429B-BD87-020243B6E565}"/>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78" name="Round Same Side Corner Rectangle 212">
              <a:extLst>
                <a:ext uri="{FF2B5EF4-FFF2-40B4-BE49-F238E27FC236}">
                  <a16:creationId xmlns:a16="http://schemas.microsoft.com/office/drawing/2014/main" id="{E03503B5-50AB-47C4-B47A-2604075657B5}"/>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3" name="Group 142">
            <a:extLst>
              <a:ext uri="{FF2B5EF4-FFF2-40B4-BE49-F238E27FC236}">
                <a16:creationId xmlns:a16="http://schemas.microsoft.com/office/drawing/2014/main" id="{DC3861D9-DE34-4970-9EE0-294BDE229801}"/>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75" name="Rounded Rectangle 36">
              <a:hlinkClick xmlns:r="http://schemas.openxmlformats.org/officeDocument/2006/relationships" r:id="rId11"/>
              <a:extLst>
                <a:ext uri="{FF2B5EF4-FFF2-40B4-BE49-F238E27FC236}">
                  <a16:creationId xmlns:a16="http://schemas.microsoft.com/office/drawing/2014/main" id="{2AA117C6-C1B8-404A-94BB-3ACA6F4B1CFF}"/>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76" name="Round Same Side Corner Rectangle 212">
              <a:extLst>
                <a:ext uri="{FF2B5EF4-FFF2-40B4-BE49-F238E27FC236}">
                  <a16:creationId xmlns:a16="http://schemas.microsoft.com/office/drawing/2014/main" id="{6246FCC8-A14E-40B7-8744-09DED670BC9E}"/>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4" name="Group 143">
            <a:hlinkClick xmlns:r="http://schemas.openxmlformats.org/officeDocument/2006/relationships" r:id="rId12"/>
            <a:extLst>
              <a:ext uri="{FF2B5EF4-FFF2-40B4-BE49-F238E27FC236}">
                <a16:creationId xmlns:a16="http://schemas.microsoft.com/office/drawing/2014/main" id="{9BA2D187-B7CD-4309-BBED-CC31DF24214F}"/>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73" name="Rounded Rectangle 30">
              <a:extLst>
                <a:ext uri="{FF2B5EF4-FFF2-40B4-BE49-F238E27FC236}">
                  <a16:creationId xmlns:a16="http://schemas.microsoft.com/office/drawing/2014/main" id="{23F00E9A-68B8-40AC-85BD-D46BF6029AB8}"/>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74" name="Round Same Side Corner Rectangle 212">
              <a:extLst>
                <a:ext uri="{FF2B5EF4-FFF2-40B4-BE49-F238E27FC236}">
                  <a16:creationId xmlns:a16="http://schemas.microsoft.com/office/drawing/2014/main" id="{8DC4CCEE-829E-4C3F-99B6-63B5C8D95AFD}"/>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5" name="Group 144">
            <a:hlinkClick xmlns:r="http://schemas.openxmlformats.org/officeDocument/2006/relationships" r:id="rId13"/>
            <a:extLst>
              <a:ext uri="{FF2B5EF4-FFF2-40B4-BE49-F238E27FC236}">
                <a16:creationId xmlns:a16="http://schemas.microsoft.com/office/drawing/2014/main" id="{66FFF6B4-C201-4B9D-8C13-5C48386D3BBD}"/>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71" name="Rounded Rectangle 33">
              <a:hlinkClick xmlns:r="http://schemas.openxmlformats.org/officeDocument/2006/relationships" r:id="rId14"/>
              <a:extLst>
                <a:ext uri="{FF2B5EF4-FFF2-40B4-BE49-F238E27FC236}">
                  <a16:creationId xmlns:a16="http://schemas.microsoft.com/office/drawing/2014/main" id="{A7A5D580-2B81-4C16-9CA0-12E837D90276}"/>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72" name="Round Same Side Corner Rectangle 212">
              <a:extLst>
                <a:ext uri="{FF2B5EF4-FFF2-40B4-BE49-F238E27FC236}">
                  <a16:creationId xmlns:a16="http://schemas.microsoft.com/office/drawing/2014/main" id="{21A697D5-9034-4314-A7C4-6D5049F95F72}"/>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6" name="Group 145">
            <a:extLst>
              <a:ext uri="{FF2B5EF4-FFF2-40B4-BE49-F238E27FC236}">
                <a16:creationId xmlns:a16="http://schemas.microsoft.com/office/drawing/2014/main" id="{640C8487-202E-4D05-9DBF-161B2D770916}"/>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69" name="Rounded Rectangle 30">
              <a:hlinkClick xmlns:r="http://schemas.openxmlformats.org/officeDocument/2006/relationships" r:id="rId15"/>
              <a:extLst>
                <a:ext uri="{FF2B5EF4-FFF2-40B4-BE49-F238E27FC236}">
                  <a16:creationId xmlns:a16="http://schemas.microsoft.com/office/drawing/2014/main" id="{F2FC9779-FBAA-4453-9975-1A22655A1423}"/>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70" name="Round Same Side Corner Rectangle 212">
              <a:extLst>
                <a:ext uri="{FF2B5EF4-FFF2-40B4-BE49-F238E27FC236}">
                  <a16:creationId xmlns:a16="http://schemas.microsoft.com/office/drawing/2014/main" id="{65BF6BAA-0744-4FA4-BFFC-4CF231159172}"/>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7" name="Group 146">
            <a:hlinkClick xmlns:r="http://schemas.openxmlformats.org/officeDocument/2006/relationships" r:id="rId16"/>
            <a:extLst>
              <a:ext uri="{FF2B5EF4-FFF2-40B4-BE49-F238E27FC236}">
                <a16:creationId xmlns:a16="http://schemas.microsoft.com/office/drawing/2014/main" id="{065D4E39-F66E-49BE-89CB-7D87C75F62AA}"/>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67" name="Rounded Rectangle 33">
              <a:extLst>
                <a:ext uri="{FF2B5EF4-FFF2-40B4-BE49-F238E27FC236}">
                  <a16:creationId xmlns:a16="http://schemas.microsoft.com/office/drawing/2014/main" id="{06AF66E9-CF09-4BF8-9201-326C38BA83FA}"/>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68" name="Round Same Side Corner Rectangle 212">
              <a:extLst>
                <a:ext uri="{FF2B5EF4-FFF2-40B4-BE49-F238E27FC236}">
                  <a16:creationId xmlns:a16="http://schemas.microsoft.com/office/drawing/2014/main" id="{E3D18590-ABC3-47EB-9DF5-C176FA1A4FED}"/>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8" name="Group 147">
            <a:hlinkClick xmlns:r="http://schemas.openxmlformats.org/officeDocument/2006/relationships" r:id="rId17"/>
            <a:extLst>
              <a:ext uri="{FF2B5EF4-FFF2-40B4-BE49-F238E27FC236}">
                <a16:creationId xmlns:a16="http://schemas.microsoft.com/office/drawing/2014/main" id="{DC48C744-828A-4FFA-AE3F-4B8FAFCF953A}"/>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65" name="Rounded Rectangle 36">
              <a:hlinkClick xmlns:r="http://schemas.openxmlformats.org/officeDocument/2006/relationships" r:id="rId18"/>
              <a:extLst>
                <a:ext uri="{FF2B5EF4-FFF2-40B4-BE49-F238E27FC236}">
                  <a16:creationId xmlns:a16="http://schemas.microsoft.com/office/drawing/2014/main" id="{F60A6327-792C-40DF-8CF0-2EE9717801D8}"/>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66" name="Round Same Side Corner Rectangle 212">
              <a:extLst>
                <a:ext uri="{FF2B5EF4-FFF2-40B4-BE49-F238E27FC236}">
                  <a16:creationId xmlns:a16="http://schemas.microsoft.com/office/drawing/2014/main" id="{18A4EF22-C938-406E-8065-8C02D2B43C60}"/>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9" name="Group 148">
            <a:extLst>
              <a:ext uri="{FF2B5EF4-FFF2-40B4-BE49-F238E27FC236}">
                <a16:creationId xmlns:a16="http://schemas.microsoft.com/office/drawing/2014/main" id="{F7E133A5-DDA3-496E-A43E-37FA975EF563}"/>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63" name="Rounded Rectangle 33">
              <a:hlinkClick xmlns:r="http://schemas.openxmlformats.org/officeDocument/2006/relationships" r:id="rId19"/>
              <a:extLst>
                <a:ext uri="{FF2B5EF4-FFF2-40B4-BE49-F238E27FC236}">
                  <a16:creationId xmlns:a16="http://schemas.microsoft.com/office/drawing/2014/main" id="{43ACD968-0DD3-42E6-B3B6-2FFD36B0F110}"/>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64" name="Round Same Side Corner Rectangle 212">
              <a:extLst>
                <a:ext uri="{FF2B5EF4-FFF2-40B4-BE49-F238E27FC236}">
                  <a16:creationId xmlns:a16="http://schemas.microsoft.com/office/drawing/2014/main" id="{3687514B-5484-476E-A965-9866BF593F53}"/>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50" name="Group 149">
            <a:extLst>
              <a:ext uri="{FF2B5EF4-FFF2-40B4-BE49-F238E27FC236}">
                <a16:creationId xmlns:a16="http://schemas.microsoft.com/office/drawing/2014/main" id="{FFAF8955-C916-4670-9B9D-75060DC4DD3B}"/>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61" name="Rounded Rectangle 36">
              <a:hlinkClick xmlns:r="http://schemas.openxmlformats.org/officeDocument/2006/relationships" r:id="rId20"/>
              <a:extLst>
                <a:ext uri="{FF2B5EF4-FFF2-40B4-BE49-F238E27FC236}">
                  <a16:creationId xmlns:a16="http://schemas.microsoft.com/office/drawing/2014/main" id="{C1D0F2B6-2CDE-43E0-B5B8-9F4A48CC9407}"/>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62" name="Round Same Side Corner Rectangle 212">
              <a:extLst>
                <a:ext uri="{FF2B5EF4-FFF2-40B4-BE49-F238E27FC236}">
                  <a16:creationId xmlns:a16="http://schemas.microsoft.com/office/drawing/2014/main" id="{C92E2855-D2E8-42A1-940A-482532B81989}"/>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51" name="Group 150">
            <a:extLst>
              <a:ext uri="{FF2B5EF4-FFF2-40B4-BE49-F238E27FC236}">
                <a16:creationId xmlns:a16="http://schemas.microsoft.com/office/drawing/2014/main" id="{F72E4468-ECCA-4C20-BBD8-17B226B15F0B}"/>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59" name="Rounded Rectangle 36">
              <a:hlinkClick xmlns:r="http://schemas.openxmlformats.org/officeDocument/2006/relationships" r:id="rId21"/>
              <a:extLst>
                <a:ext uri="{FF2B5EF4-FFF2-40B4-BE49-F238E27FC236}">
                  <a16:creationId xmlns:a16="http://schemas.microsoft.com/office/drawing/2014/main" id="{6C7389A5-6C54-44AC-9CCD-1F360C6E8D62}"/>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60" name="Round Same Side Corner Rectangle 212">
              <a:extLst>
                <a:ext uri="{FF2B5EF4-FFF2-40B4-BE49-F238E27FC236}">
                  <a16:creationId xmlns:a16="http://schemas.microsoft.com/office/drawing/2014/main" id="{1C038DE7-217F-4F72-9DF1-BAE8830F50D0}"/>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52" name="Rounded Rectangle 33">
            <a:extLst>
              <a:ext uri="{FF2B5EF4-FFF2-40B4-BE49-F238E27FC236}">
                <a16:creationId xmlns:a16="http://schemas.microsoft.com/office/drawing/2014/main" id="{E66766F2-64E6-465A-B230-046D19DC8E32}"/>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53" name="Rounded Rectangle 33">
            <a:extLst>
              <a:ext uri="{FF2B5EF4-FFF2-40B4-BE49-F238E27FC236}">
                <a16:creationId xmlns:a16="http://schemas.microsoft.com/office/drawing/2014/main" id="{3D25515A-B6A1-4C54-A055-419801A9D884}"/>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54" name="Rounded Rectangle 33">
            <a:extLst>
              <a:ext uri="{FF2B5EF4-FFF2-40B4-BE49-F238E27FC236}">
                <a16:creationId xmlns:a16="http://schemas.microsoft.com/office/drawing/2014/main" id="{88E6CC73-95BB-49E8-9A72-45789C6F8B2D}"/>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55" name="Rounded Rectangle 33">
            <a:extLst>
              <a:ext uri="{FF2B5EF4-FFF2-40B4-BE49-F238E27FC236}">
                <a16:creationId xmlns:a16="http://schemas.microsoft.com/office/drawing/2014/main" id="{511A5A93-3ED8-47CE-A18D-A67CF931158C}"/>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56" name="Rounded Rectangle 33">
            <a:extLst>
              <a:ext uri="{FF2B5EF4-FFF2-40B4-BE49-F238E27FC236}">
                <a16:creationId xmlns:a16="http://schemas.microsoft.com/office/drawing/2014/main" id="{4B197759-DF4A-468A-B8AB-6C9C39F54151}"/>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57" name="Rounded Rectangle 33">
            <a:extLst>
              <a:ext uri="{FF2B5EF4-FFF2-40B4-BE49-F238E27FC236}">
                <a16:creationId xmlns:a16="http://schemas.microsoft.com/office/drawing/2014/main" id="{AF5C105D-6C07-4424-A2C9-254D5A3F6908}"/>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58" name="Rounded Rectangle 33">
            <a:extLst>
              <a:ext uri="{FF2B5EF4-FFF2-40B4-BE49-F238E27FC236}">
                <a16:creationId xmlns:a16="http://schemas.microsoft.com/office/drawing/2014/main" id="{72A17759-D7FC-4CB5-9C41-8B9D224D2700}"/>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8</xdr:col>
      <xdr:colOff>1753994</xdr:colOff>
      <xdr:row>1</xdr:row>
      <xdr:rowOff>162622</xdr:rowOff>
    </xdr:from>
    <xdr:to>
      <xdr:col>8</xdr:col>
      <xdr:colOff>3798716</xdr:colOff>
      <xdr:row>3</xdr:row>
      <xdr:rowOff>37504</xdr:rowOff>
    </xdr:to>
    <xdr:sp macro="" textlink="">
      <xdr:nvSpPr>
        <xdr:cNvPr id="61" name="Rounded Rectangle 14">
          <a:hlinkClick xmlns:r="http://schemas.openxmlformats.org/officeDocument/2006/relationships" r:id="rId22"/>
          <a:extLst>
            <a:ext uri="{FF2B5EF4-FFF2-40B4-BE49-F238E27FC236}">
              <a16:creationId xmlns:a16="http://schemas.microsoft.com/office/drawing/2014/main" id="{46ADE1A5-9DE4-47A8-AA92-82D559072011}"/>
            </a:ext>
          </a:extLst>
        </xdr:cNvPr>
        <xdr:cNvSpPr/>
      </xdr:nvSpPr>
      <xdr:spPr bwMode="auto">
        <a:xfrm>
          <a:off x="13358232" y="348476"/>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4EE9D4A6-F4AB-4FEF-98EC-5B64F9B728E3}"/>
            </a:ext>
          </a:extLst>
        </xdr:cNvPr>
        <xdr:cNvPicPr>
          <a:picLocks noChangeAspect="1"/>
        </xdr:cNvPicPr>
      </xdr:nvPicPr>
      <xdr:blipFill>
        <a:blip xmlns:r="http://schemas.openxmlformats.org/officeDocument/2006/relationships" r:embed="rId2"/>
        <a:stretch>
          <a:fillRect/>
        </a:stretch>
      </xdr:blipFill>
      <xdr:spPr>
        <a:xfrm>
          <a:off x="107454" y="126171"/>
          <a:ext cx="2330936" cy="548277"/>
        </a:xfrm>
        <a:prstGeom prst="rect">
          <a:avLst/>
        </a:prstGeom>
      </xdr:spPr>
    </xdr:pic>
    <xdr:clientData/>
  </xdr:twoCellAnchor>
  <xdr:twoCellAnchor>
    <xdr:from>
      <xdr:col>5</xdr:col>
      <xdr:colOff>554935</xdr:colOff>
      <xdr:row>5</xdr:row>
      <xdr:rowOff>1</xdr:rowOff>
    </xdr:from>
    <xdr:to>
      <xdr:col>9</xdr:col>
      <xdr:colOff>57978</xdr:colOff>
      <xdr:row>6</xdr:row>
      <xdr:rowOff>20544</xdr:rowOff>
    </xdr:to>
    <xdr:sp macro="" textlink="">
      <xdr:nvSpPr>
        <xdr:cNvPr id="6" name="Rounded Rectangle 33">
          <a:extLst>
            <a:ext uri="{FF2B5EF4-FFF2-40B4-BE49-F238E27FC236}">
              <a16:creationId xmlns:a16="http://schemas.microsoft.com/office/drawing/2014/main" id="{0DDFA48A-BDFE-47E7-A6E3-B1D7057D0D45}"/>
            </a:ext>
          </a:extLst>
        </xdr:cNvPr>
        <xdr:cNvSpPr/>
      </xdr:nvSpPr>
      <xdr:spPr>
        <a:xfrm>
          <a:off x="3336235" y="904876"/>
          <a:ext cx="16562318" cy="201518"/>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kern="1200">
              <a:solidFill>
                <a:schemeClr val="bg2"/>
              </a:solidFill>
              <a:effectLst/>
              <a:latin typeface="Arial" panose="020B0604020202020204" pitchFamily="34" charset="0"/>
              <a:ea typeface="+mn-ea"/>
              <a:cs typeface="Arial" panose="020B0604020202020204" pitchFamily="34" charset="0"/>
            </a:rPr>
            <a:t>TASK FORCE ON CLIMATE-RELATED FINANCIAL DISCLOSURES | TCFD SUMMARY</a:t>
          </a:r>
          <a:endParaRPr lang="en-AU" sz="1000" kern="1200">
            <a:solidFill>
              <a:schemeClr val="bg2"/>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xdr:row>
      <xdr:rowOff>0</xdr:rowOff>
    </xdr:from>
    <xdr:to>
      <xdr:col>5</xdr:col>
      <xdr:colOff>76173</xdr:colOff>
      <xdr:row>17</xdr:row>
      <xdr:rowOff>78982</xdr:rowOff>
    </xdr:to>
    <xdr:grpSp>
      <xdr:nvGrpSpPr>
        <xdr:cNvPr id="68" name="Group 67">
          <a:extLst>
            <a:ext uri="{FF2B5EF4-FFF2-40B4-BE49-F238E27FC236}">
              <a16:creationId xmlns:a16="http://schemas.microsoft.com/office/drawing/2014/main" id="{4638C51B-8819-4E90-B8DA-377822F1B119}"/>
            </a:ext>
          </a:extLst>
        </xdr:cNvPr>
        <xdr:cNvGrpSpPr/>
      </xdr:nvGrpSpPr>
      <xdr:grpSpPr>
        <a:xfrm>
          <a:off x="0" y="929268"/>
          <a:ext cx="2724588" cy="7838373"/>
          <a:chOff x="2985" y="843616"/>
          <a:chExt cx="2852030" cy="7015450"/>
        </a:xfrm>
      </xdr:grpSpPr>
      <xdr:grpSp>
        <xdr:nvGrpSpPr>
          <xdr:cNvPr id="69" name="Group 68">
            <a:extLst>
              <a:ext uri="{FF2B5EF4-FFF2-40B4-BE49-F238E27FC236}">
                <a16:creationId xmlns:a16="http://schemas.microsoft.com/office/drawing/2014/main" id="{47CB394D-C147-4E12-9468-35BF66D56EE8}"/>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83" name="Rounded Rectangle 33">
              <a:hlinkClick xmlns:r="http://schemas.openxmlformats.org/officeDocument/2006/relationships" r:id="rId3"/>
              <a:extLst>
                <a:ext uri="{FF2B5EF4-FFF2-40B4-BE49-F238E27FC236}">
                  <a16:creationId xmlns:a16="http://schemas.microsoft.com/office/drawing/2014/main" id="{B16A0E5D-254A-41BD-BEFA-9D16EA9DA260}"/>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84" name="Round Same Side Corner Rectangle 212">
              <a:extLst>
                <a:ext uri="{FF2B5EF4-FFF2-40B4-BE49-F238E27FC236}">
                  <a16:creationId xmlns:a16="http://schemas.microsoft.com/office/drawing/2014/main" id="{A0E34475-2F30-49F0-9478-C3F1C2BFDEDB}"/>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0" name="Group 69">
            <a:extLst>
              <a:ext uri="{FF2B5EF4-FFF2-40B4-BE49-F238E27FC236}">
                <a16:creationId xmlns:a16="http://schemas.microsoft.com/office/drawing/2014/main" id="{88F53885-FB5F-45B1-83DA-CC76329930C1}"/>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81" name="Rounded Rectangle 36">
              <a:hlinkClick xmlns:r="http://schemas.openxmlformats.org/officeDocument/2006/relationships" r:id="rId4"/>
              <a:extLst>
                <a:ext uri="{FF2B5EF4-FFF2-40B4-BE49-F238E27FC236}">
                  <a16:creationId xmlns:a16="http://schemas.microsoft.com/office/drawing/2014/main" id="{0F715061-46EF-4C4A-BA6A-7A895811DA07}"/>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82" name="Round Same Side Corner Rectangle 212">
              <a:extLst>
                <a:ext uri="{FF2B5EF4-FFF2-40B4-BE49-F238E27FC236}">
                  <a16:creationId xmlns:a16="http://schemas.microsoft.com/office/drawing/2014/main" id="{D4DB0BF1-A412-4373-8D94-331CDFE5C002}"/>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1" name="Group 70">
            <a:extLst>
              <a:ext uri="{FF2B5EF4-FFF2-40B4-BE49-F238E27FC236}">
                <a16:creationId xmlns:a16="http://schemas.microsoft.com/office/drawing/2014/main" id="{39389028-C269-422C-9DD6-1F43FCFA1A4B}"/>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79" name="Rounded Rectangle 27">
              <a:hlinkClick xmlns:r="http://schemas.openxmlformats.org/officeDocument/2006/relationships" r:id="rId5"/>
              <a:extLst>
                <a:ext uri="{FF2B5EF4-FFF2-40B4-BE49-F238E27FC236}">
                  <a16:creationId xmlns:a16="http://schemas.microsoft.com/office/drawing/2014/main" id="{10C333AE-521F-416D-8DEA-75E83C66BFBC}"/>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80" name="Round Same Side Corner Rectangle 212">
              <a:extLst>
                <a:ext uri="{FF2B5EF4-FFF2-40B4-BE49-F238E27FC236}">
                  <a16:creationId xmlns:a16="http://schemas.microsoft.com/office/drawing/2014/main" id="{7E6E4078-DCEC-461C-A1D5-D668C1BD5C32}"/>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extLst>
              <a:ext uri="{FF2B5EF4-FFF2-40B4-BE49-F238E27FC236}">
                <a16:creationId xmlns:a16="http://schemas.microsoft.com/office/drawing/2014/main" id="{41C7F882-B702-422B-9CBD-0099C9653A20}"/>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7" name="Rounded Rectangle 30">
              <a:hlinkClick xmlns:r="http://schemas.openxmlformats.org/officeDocument/2006/relationships" r:id="rId6"/>
              <a:extLst>
                <a:ext uri="{FF2B5EF4-FFF2-40B4-BE49-F238E27FC236}">
                  <a16:creationId xmlns:a16="http://schemas.microsoft.com/office/drawing/2014/main" id="{FA6B5946-BFAE-41DE-A3C0-A86291A6B3E6}"/>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78" name="Round Same Side Corner Rectangle 212">
              <a:extLst>
                <a:ext uri="{FF2B5EF4-FFF2-40B4-BE49-F238E27FC236}">
                  <a16:creationId xmlns:a16="http://schemas.microsoft.com/office/drawing/2014/main" id="{09398D87-F2CF-440F-BBC2-236930CED60A}"/>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7" name="Group 136">
            <a:extLst>
              <a:ext uri="{FF2B5EF4-FFF2-40B4-BE49-F238E27FC236}">
                <a16:creationId xmlns:a16="http://schemas.microsoft.com/office/drawing/2014/main" id="{A3420764-8B8F-4A92-9856-0A03F38258E5}"/>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75" name="Rounded Rectangle 33">
              <a:hlinkClick xmlns:r="http://schemas.openxmlformats.org/officeDocument/2006/relationships" r:id="rId7"/>
              <a:extLst>
                <a:ext uri="{FF2B5EF4-FFF2-40B4-BE49-F238E27FC236}">
                  <a16:creationId xmlns:a16="http://schemas.microsoft.com/office/drawing/2014/main" id="{A3AB28D3-DDD2-4844-8287-05615D72CF1C}"/>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76" name="Round Same Side Corner Rectangle 212">
              <a:extLst>
                <a:ext uri="{FF2B5EF4-FFF2-40B4-BE49-F238E27FC236}">
                  <a16:creationId xmlns:a16="http://schemas.microsoft.com/office/drawing/2014/main" id="{2EED5586-E699-4204-8447-2CD7E8CD9853}"/>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8" name="Group 137">
            <a:extLst>
              <a:ext uri="{FF2B5EF4-FFF2-40B4-BE49-F238E27FC236}">
                <a16:creationId xmlns:a16="http://schemas.microsoft.com/office/drawing/2014/main" id="{6416C517-E902-4BA1-BE40-519F29C9B034}"/>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73" name="Rounded Rectangle 27">
              <a:hlinkClick xmlns:r="http://schemas.openxmlformats.org/officeDocument/2006/relationships" r:id="rId8"/>
              <a:extLst>
                <a:ext uri="{FF2B5EF4-FFF2-40B4-BE49-F238E27FC236}">
                  <a16:creationId xmlns:a16="http://schemas.microsoft.com/office/drawing/2014/main" id="{B1207A73-4D19-4BC4-9B6A-0F5D6BE2813A}"/>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74" name="Round Same Side Corner Rectangle 212">
              <a:extLst>
                <a:ext uri="{FF2B5EF4-FFF2-40B4-BE49-F238E27FC236}">
                  <a16:creationId xmlns:a16="http://schemas.microsoft.com/office/drawing/2014/main" id="{D0CAE3DD-33C4-40C3-8D2D-465E672D5B41}"/>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extLst>
              <a:ext uri="{FF2B5EF4-FFF2-40B4-BE49-F238E27FC236}">
                <a16:creationId xmlns:a16="http://schemas.microsoft.com/office/drawing/2014/main" id="{65254BD3-4D1A-42EC-B230-D00BD309FC0C}"/>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71" name="Rounded Rectangle 36">
              <a:hlinkClick xmlns:r="http://schemas.openxmlformats.org/officeDocument/2006/relationships" r:id="rId9"/>
              <a:extLst>
                <a:ext uri="{FF2B5EF4-FFF2-40B4-BE49-F238E27FC236}">
                  <a16:creationId xmlns:a16="http://schemas.microsoft.com/office/drawing/2014/main" id="{5765EB22-FA76-47DE-BC0E-30821A3FB42D}"/>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72" name="Round Same Side Corner Rectangle 212">
              <a:extLst>
                <a:ext uri="{FF2B5EF4-FFF2-40B4-BE49-F238E27FC236}">
                  <a16:creationId xmlns:a16="http://schemas.microsoft.com/office/drawing/2014/main" id="{4425EF51-500D-4BAD-9837-01113F03561D}"/>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hlinkClick xmlns:r="http://schemas.openxmlformats.org/officeDocument/2006/relationships" r:id="rId10"/>
            <a:extLst>
              <a:ext uri="{FF2B5EF4-FFF2-40B4-BE49-F238E27FC236}">
                <a16:creationId xmlns:a16="http://schemas.microsoft.com/office/drawing/2014/main" id="{2D7C84E6-01E2-42D7-BC31-C26E17DB59DE}"/>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69" name="Rounded Rectangle 30">
              <a:extLst>
                <a:ext uri="{FF2B5EF4-FFF2-40B4-BE49-F238E27FC236}">
                  <a16:creationId xmlns:a16="http://schemas.microsoft.com/office/drawing/2014/main" id="{BC560511-AD7A-4564-9201-126BDDD172C4}"/>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70" name="Round Same Side Corner Rectangle 212">
              <a:extLst>
                <a:ext uri="{FF2B5EF4-FFF2-40B4-BE49-F238E27FC236}">
                  <a16:creationId xmlns:a16="http://schemas.microsoft.com/office/drawing/2014/main" id="{BF629B40-0E16-425E-810D-C8A281535E44}"/>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hlinkClick xmlns:r="http://schemas.openxmlformats.org/officeDocument/2006/relationships" r:id="rId11"/>
            <a:extLst>
              <a:ext uri="{FF2B5EF4-FFF2-40B4-BE49-F238E27FC236}">
                <a16:creationId xmlns:a16="http://schemas.microsoft.com/office/drawing/2014/main" id="{07325CFC-CDAA-4F99-A9C0-DAA044893A11}"/>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67" name="Rounded Rectangle 33">
              <a:hlinkClick xmlns:r="http://schemas.openxmlformats.org/officeDocument/2006/relationships" r:id="rId12"/>
              <a:extLst>
                <a:ext uri="{FF2B5EF4-FFF2-40B4-BE49-F238E27FC236}">
                  <a16:creationId xmlns:a16="http://schemas.microsoft.com/office/drawing/2014/main" id="{8174E94C-D003-4FC6-A95F-60382CFC0C9A}"/>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68" name="Round Same Side Corner Rectangle 212">
              <a:extLst>
                <a:ext uri="{FF2B5EF4-FFF2-40B4-BE49-F238E27FC236}">
                  <a16:creationId xmlns:a16="http://schemas.microsoft.com/office/drawing/2014/main" id="{467432B1-F035-4806-9C9E-9541CAE836D3}"/>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2" name="Group 141">
            <a:extLst>
              <a:ext uri="{FF2B5EF4-FFF2-40B4-BE49-F238E27FC236}">
                <a16:creationId xmlns:a16="http://schemas.microsoft.com/office/drawing/2014/main" id="{A5C5B4CB-EC58-46BA-BFE1-B095F48F5EC5}"/>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65" name="Rounded Rectangle 30">
              <a:hlinkClick xmlns:r="http://schemas.openxmlformats.org/officeDocument/2006/relationships" r:id="rId13"/>
              <a:extLst>
                <a:ext uri="{FF2B5EF4-FFF2-40B4-BE49-F238E27FC236}">
                  <a16:creationId xmlns:a16="http://schemas.microsoft.com/office/drawing/2014/main" id="{64104CE9-DF1B-482B-B3F8-02DF375CD298}"/>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66" name="Round Same Side Corner Rectangle 212">
              <a:extLst>
                <a:ext uri="{FF2B5EF4-FFF2-40B4-BE49-F238E27FC236}">
                  <a16:creationId xmlns:a16="http://schemas.microsoft.com/office/drawing/2014/main" id="{E93DCEB8-4427-4E74-A96D-D86F08FADD47}"/>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3" name="Group 142">
            <a:hlinkClick xmlns:r="http://schemas.openxmlformats.org/officeDocument/2006/relationships" r:id="rId14"/>
            <a:extLst>
              <a:ext uri="{FF2B5EF4-FFF2-40B4-BE49-F238E27FC236}">
                <a16:creationId xmlns:a16="http://schemas.microsoft.com/office/drawing/2014/main" id="{42C57A26-7A16-495F-9932-EF89CC10AD33}"/>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63" name="Rounded Rectangle 33">
              <a:extLst>
                <a:ext uri="{FF2B5EF4-FFF2-40B4-BE49-F238E27FC236}">
                  <a16:creationId xmlns:a16="http://schemas.microsoft.com/office/drawing/2014/main" id="{2A9F65E3-3224-4B11-BC05-E51F52D2F07B}"/>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64" name="Round Same Side Corner Rectangle 212">
              <a:extLst>
                <a:ext uri="{FF2B5EF4-FFF2-40B4-BE49-F238E27FC236}">
                  <a16:creationId xmlns:a16="http://schemas.microsoft.com/office/drawing/2014/main" id="{8FA15E8A-A5C0-445D-9820-D02ACCAD086B}"/>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4" name="Group 143">
            <a:hlinkClick xmlns:r="http://schemas.openxmlformats.org/officeDocument/2006/relationships" r:id="rId15"/>
            <a:extLst>
              <a:ext uri="{FF2B5EF4-FFF2-40B4-BE49-F238E27FC236}">
                <a16:creationId xmlns:a16="http://schemas.microsoft.com/office/drawing/2014/main" id="{1AEE6708-D6D9-464E-B489-1651996B4F97}"/>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61" name="Rounded Rectangle 36">
              <a:hlinkClick xmlns:r="http://schemas.openxmlformats.org/officeDocument/2006/relationships" r:id="rId16"/>
              <a:extLst>
                <a:ext uri="{FF2B5EF4-FFF2-40B4-BE49-F238E27FC236}">
                  <a16:creationId xmlns:a16="http://schemas.microsoft.com/office/drawing/2014/main" id="{791E99A4-3FDD-4519-9334-2A0D75C66B84}"/>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62" name="Round Same Side Corner Rectangle 212">
              <a:extLst>
                <a:ext uri="{FF2B5EF4-FFF2-40B4-BE49-F238E27FC236}">
                  <a16:creationId xmlns:a16="http://schemas.microsoft.com/office/drawing/2014/main" id="{8EFDE931-65E9-4D00-A9DE-11B506A91DEE}"/>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5" name="Group 144">
            <a:extLst>
              <a:ext uri="{FF2B5EF4-FFF2-40B4-BE49-F238E27FC236}">
                <a16:creationId xmlns:a16="http://schemas.microsoft.com/office/drawing/2014/main" id="{226FFA89-05A6-40EE-9538-28BCB888376D}"/>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59" name="Rounded Rectangle 33">
              <a:hlinkClick xmlns:r="http://schemas.openxmlformats.org/officeDocument/2006/relationships" r:id="rId17"/>
              <a:extLst>
                <a:ext uri="{FF2B5EF4-FFF2-40B4-BE49-F238E27FC236}">
                  <a16:creationId xmlns:a16="http://schemas.microsoft.com/office/drawing/2014/main" id="{AF19F396-9ED6-4A88-B8D2-EDC2F98247DD}"/>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60" name="Round Same Side Corner Rectangle 212">
              <a:extLst>
                <a:ext uri="{FF2B5EF4-FFF2-40B4-BE49-F238E27FC236}">
                  <a16:creationId xmlns:a16="http://schemas.microsoft.com/office/drawing/2014/main" id="{102A8773-CAB3-4163-B81E-22B450C0BCA0}"/>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6" name="Group 145">
            <a:extLst>
              <a:ext uri="{FF2B5EF4-FFF2-40B4-BE49-F238E27FC236}">
                <a16:creationId xmlns:a16="http://schemas.microsoft.com/office/drawing/2014/main" id="{23FE9C3A-B873-42EB-86D3-0BD6FD60CC24}"/>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57" name="Rounded Rectangle 36">
              <a:hlinkClick xmlns:r="http://schemas.openxmlformats.org/officeDocument/2006/relationships" r:id="rId18"/>
              <a:extLst>
                <a:ext uri="{FF2B5EF4-FFF2-40B4-BE49-F238E27FC236}">
                  <a16:creationId xmlns:a16="http://schemas.microsoft.com/office/drawing/2014/main" id="{BF8BB720-5BEE-4A3A-9613-448A3D7D14DF}"/>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58" name="Round Same Side Corner Rectangle 212">
              <a:extLst>
                <a:ext uri="{FF2B5EF4-FFF2-40B4-BE49-F238E27FC236}">
                  <a16:creationId xmlns:a16="http://schemas.microsoft.com/office/drawing/2014/main" id="{6D14EBA2-1F5F-4439-9250-96A722870067}"/>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7" name="Group 146">
            <a:extLst>
              <a:ext uri="{FF2B5EF4-FFF2-40B4-BE49-F238E27FC236}">
                <a16:creationId xmlns:a16="http://schemas.microsoft.com/office/drawing/2014/main" id="{FFD9BDEB-23C4-484C-A8C9-D1FCD3453B7F}"/>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55" name="Rounded Rectangle 36">
              <a:hlinkClick xmlns:r="http://schemas.openxmlformats.org/officeDocument/2006/relationships" r:id="rId19"/>
              <a:extLst>
                <a:ext uri="{FF2B5EF4-FFF2-40B4-BE49-F238E27FC236}">
                  <a16:creationId xmlns:a16="http://schemas.microsoft.com/office/drawing/2014/main" id="{FD7C44D9-EF3A-462F-A8E4-1E7C6FBC7AB9}"/>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56" name="Round Same Side Corner Rectangle 212">
              <a:extLst>
                <a:ext uri="{FF2B5EF4-FFF2-40B4-BE49-F238E27FC236}">
                  <a16:creationId xmlns:a16="http://schemas.microsoft.com/office/drawing/2014/main" id="{93EFF295-89B9-416C-8DCE-21B1B5B410FD}"/>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48" name="Rounded Rectangle 33">
            <a:extLst>
              <a:ext uri="{FF2B5EF4-FFF2-40B4-BE49-F238E27FC236}">
                <a16:creationId xmlns:a16="http://schemas.microsoft.com/office/drawing/2014/main" id="{5C99D3BB-32E5-44FB-B5EB-844D65E3221C}"/>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49" name="Rounded Rectangle 33">
            <a:extLst>
              <a:ext uri="{FF2B5EF4-FFF2-40B4-BE49-F238E27FC236}">
                <a16:creationId xmlns:a16="http://schemas.microsoft.com/office/drawing/2014/main" id="{D974B5EA-E2D0-4E13-B6DC-188801C6603B}"/>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50" name="Rounded Rectangle 33">
            <a:extLst>
              <a:ext uri="{FF2B5EF4-FFF2-40B4-BE49-F238E27FC236}">
                <a16:creationId xmlns:a16="http://schemas.microsoft.com/office/drawing/2014/main" id="{3A224752-7D43-4EBE-8330-58425577EE98}"/>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51" name="Rounded Rectangle 33">
            <a:extLst>
              <a:ext uri="{FF2B5EF4-FFF2-40B4-BE49-F238E27FC236}">
                <a16:creationId xmlns:a16="http://schemas.microsoft.com/office/drawing/2014/main" id="{72CCCA33-CBE6-4B54-944C-C1F1BD9B1DAC}"/>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52" name="Rounded Rectangle 33">
            <a:extLst>
              <a:ext uri="{FF2B5EF4-FFF2-40B4-BE49-F238E27FC236}">
                <a16:creationId xmlns:a16="http://schemas.microsoft.com/office/drawing/2014/main" id="{29E15528-0F88-4F72-99B4-D4AD0C1679FC}"/>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53" name="Rounded Rectangle 33">
            <a:extLst>
              <a:ext uri="{FF2B5EF4-FFF2-40B4-BE49-F238E27FC236}">
                <a16:creationId xmlns:a16="http://schemas.microsoft.com/office/drawing/2014/main" id="{1CD8C801-9A5D-4AAD-8EF7-257A02CD03B9}"/>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54" name="Rounded Rectangle 33">
            <a:extLst>
              <a:ext uri="{FF2B5EF4-FFF2-40B4-BE49-F238E27FC236}">
                <a16:creationId xmlns:a16="http://schemas.microsoft.com/office/drawing/2014/main" id="{CFC981BB-0644-40AA-B6C8-8BD6276F3496}"/>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8</xdr:col>
      <xdr:colOff>9975273</xdr:colOff>
      <xdr:row>1</xdr:row>
      <xdr:rowOff>138545</xdr:rowOff>
    </xdr:from>
    <xdr:to>
      <xdr:col>8</xdr:col>
      <xdr:colOff>12019995</xdr:colOff>
      <xdr:row>3</xdr:row>
      <xdr:rowOff>38771</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41BF5F61-8799-48D4-BCA6-B550C714B95E}"/>
            </a:ext>
          </a:extLst>
        </xdr:cNvPr>
        <xdr:cNvSpPr/>
      </xdr:nvSpPr>
      <xdr:spPr bwMode="auto">
        <a:xfrm>
          <a:off x="16850591" y="311727"/>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55E10337-2CD6-40EE-9ABE-26412079CF04}"/>
            </a:ext>
          </a:extLst>
        </xdr:cNvPr>
        <xdr:cNvPicPr>
          <a:picLocks noChangeAspect="1"/>
        </xdr:cNvPicPr>
      </xdr:nvPicPr>
      <xdr:blipFill>
        <a:blip xmlns:r="http://schemas.openxmlformats.org/officeDocument/2006/relationships" r:embed="rId2"/>
        <a:stretch>
          <a:fillRect/>
        </a:stretch>
      </xdr:blipFill>
      <xdr:spPr>
        <a:xfrm>
          <a:off x="107454" y="126171"/>
          <a:ext cx="2330936" cy="548277"/>
        </a:xfrm>
        <a:prstGeom prst="rect">
          <a:avLst/>
        </a:prstGeom>
      </xdr:spPr>
    </xdr:pic>
    <xdr:clientData/>
  </xdr:twoCellAnchor>
  <xdr:twoCellAnchor>
    <xdr:from>
      <xdr:col>6</xdr:col>
      <xdr:colOff>9525</xdr:colOff>
      <xdr:row>4</xdr:row>
      <xdr:rowOff>171450</xdr:rowOff>
    </xdr:from>
    <xdr:to>
      <xdr:col>21</xdr:col>
      <xdr:colOff>85725</xdr:colOff>
      <xdr:row>5</xdr:row>
      <xdr:rowOff>174500</xdr:rowOff>
    </xdr:to>
    <xdr:sp macro="" textlink="">
      <xdr:nvSpPr>
        <xdr:cNvPr id="6" name="Rounded Rectangle 33">
          <a:extLst>
            <a:ext uri="{FF2B5EF4-FFF2-40B4-BE49-F238E27FC236}">
              <a16:creationId xmlns:a16="http://schemas.microsoft.com/office/drawing/2014/main" id="{C115C4E8-2F5B-4377-87F5-E7CABC838BEA}"/>
            </a:ext>
          </a:extLst>
        </xdr:cNvPr>
        <xdr:cNvSpPr/>
      </xdr:nvSpPr>
      <xdr:spPr>
        <a:xfrm>
          <a:off x="3371850" y="895350"/>
          <a:ext cx="13716000" cy="184025"/>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CORPORATE</a:t>
          </a:r>
          <a:r>
            <a:rPr lang="en-US" sz="1000" b="1" spc="15" baseline="0">
              <a:solidFill>
                <a:schemeClr val="bg2"/>
              </a:solidFill>
              <a:latin typeface="Arial" panose="020B0604020202020204" pitchFamily="34" charset="0"/>
              <a:cs typeface="Arial" panose="020B0604020202020204" pitchFamily="34" charset="0"/>
            </a:rPr>
            <a:t> GOVERNANCE</a:t>
          </a:r>
          <a:endParaRPr lang="en-US" sz="1000" b="1" spc="15">
            <a:solidFill>
              <a:schemeClr val="bg2"/>
            </a:solidFill>
            <a:latin typeface="Arial" panose="020B0604020202020204" pitchFamily="34" charset="0"/>
            <a:cs typeface="Arial" panose="020B0604020202020204" pitchFamily="34" charset="0"/>
          </a:endParaRPr>
        </a:p>
      </xdr:txBody>
    </xdr:sp>
    <xdr:clientData/>
  </xdr:twoCellAnchor>
  <xdr:twoCellAnchor>
    <xdr:from>
      <xdr:col>5</xdr:col>
      <xdr:colOff>586416</xdr:colOff>
      <xdr:row>9</xdr:row>
      <xdr:rowOff>91816</xdr:rowOff>
    </xdr:from>
    <xdr:to>
      <xdr:col>9</xdr:col>
      <xdr:colOff>3551592</xdr:colOff>
      <xdr:row>10</xdr:row>
      <xdr:rowOff>132842</xdr:rowOff>
    </xdr:to>
    <xdr:sp macro="" textlink="">
      <xdr:nvSpPr>
        <xdr:cNvPr id="8" name="Arrow: Pentagon 7">
          <a:hlinkClick xmlns:r="http://schemas.openxmlformats.org/officeDocument/2006/relationships" r:id="rId3"/>
          <a:extLst>
            <a:ext uri="{FF2B5EF4-FFF2-40B4-BE49-F238E27FC236}">
              <a16:creationId xmlns:a16="http://schemas.microsoft.com/office/drawing/2014/main" id="{79C7FB21-6DB4-42C8-AB42-71558955AB6D}"/>
            </a:ext>
          </a:extLst>
        </xdr:cNvPr>
        <xdr:cNvSpPr/>
      </xdr:nvSpPr>
      <xdr:spPr>
        <a:xfrm flipH="1">
          <a:off x="3370647" y="1923547"/>
          <a:ext cx="6943695" cy="224199"/>
        </a:xfrm>
        <a:prstGeom prst="homePlate">
          <a:avLst>
            <a:gd name="adj" fmla="val 0"/>
          </a:avLst>
        </a:prstGeom>
        <a:solidFill>
          <a:schemeClr val="accent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1100" b="1" baseline="0">
              <a:solidFill>
                <a:schemeClr val="bg2"/>
              </a:solidFill>
              <a:latin typeface="Arial" panose="020B0604020202020204" pitchFamily="34" charset="0"/>
              <a:cs typeface="Arial" panose="020B0604020202020204" pitchFamily="34" charset="0"/>
            </a:rPr>
            <a:t>MRL's Website - </a:t>
          </a:r>
          <a:r>
            <a:rPr lang="en-US" sz="1100" b="1" u="sng" baseline="0">
              <a:solidFill>
                <a:schemeClr val="bg2"/>
              </a:solidFill>
              <a:latin typeface="Arial" panose="020B0604020202020204" pitchFamily="34" charset="0"/>
              <a:cs typeface="Arial" panose="020B0604020202020204" pitchFamily="34" charset="0"/>
            </a:rPr>
            <a:t>Corporate Governance</a:t>
          </a:r>
          <a:endParaRPr lang="en-US" sz="1100" b="1" u="sng">
            <a:solidFill>
              <a:schemeClr val="bg2"/>
            </a:solidFill>
            <a:latin typeface="Arial" panose="020B0604020202020204" pitchFamily="34" charset="0"/>
            <a:cs typeface="Arial" panose="020B0604020202020204" pitchFamily="34" charset="0"/>
          </a:endParaRPr>
        </a:p>
      </xdr:txBody>
    </xdr:sp>
    <xdr:clientData/>
  </xdr:twoCellAnchor>
  <xdr:twoCellAnchor>
    <xdr:from>
      <xdr:col>0</xdr:col>
      <xdr:colOff>0</xdr:colOff>
      <xdr:row>5</xdr:row>
      <xdr:rowOff>0</xdr:rowOff>
    </xdr:from>
    <xdr:to>
      <xdr:col>5</xdr:col>
      <xdr:colOff>70730</xdr:colOff>
      <xdr:row>43</xdr:row>
      <xdr:rowOff>132050</xdr:rowOff>
    </xdr:to>
    <xdr:grpSp>
      <xdr:nvGrpSpPr>
        <xdr:cNvPr id="71" name="Group 70">
          <a:extLst>
            <a:ext uri="{FF2B5EF4-FFF2-40B4-BE49-F238E27FC236}">
              <a16:creationId xmlns:a16="http://schemas.microsoft.com/office/drawing/2014/main" id="{9CBD4C9F-0AC4-4E8E-953E-3ED9D02949D1}"/>
            </a:ext>
          </a:extLst>
        </xdr:cNvPr>
        <xdr:cNvGrpSpPr/>
      </xdr:nvGrpSpPr>
      <xdr:grpSpPr>
        <a:xfrm>
          <a:off x="0" y="918072"/>
          <a:ext cx="2721664" cy="7120876"/>
          <a:chOff x="2985" y="843616"/>
          <a:chExt cx="2852030" cy="7015450"/>
        </a:xfrm>
      </xdr:grpSpPr>
      <xdr:grpSp>
        <xdr:nvGrpSpPr>
          <xdr:cNvPr id="72" name="Group 71">
            <a:extLst>
              <a:ext uri="{FF2B5EF4-FFF2-40B4-BE49-F238E27FC236}">
                <a16:creationId xmlns:a16="http://schemas.microsoft.com/office/drawing/2014/main" id="{46FAE69D-8BBA-4530-A258-68784FD6146E}"/>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22" name="Rounded Rectangle 33">
              <a:hlinkClick xmlns:r="http://schemas.openxmlformats.org/officeDocument/2006/relationships" r:id="rId4"/>
              <a:extLst>
                <a:ext uri="{FF2B5EF4-FFF2-40B4-BE49-F238E27FC236}">
                  <a16:creationId xmlns:a16="http://schemas.microsoft.com/office/drawing/2014/main" id="{DE9F21CF-60F8-4A41-BCC6-A0971BF77F17}"/>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23" name="Round Same Side Corner Rectangle 212">
              <a:extLst>
                <a:ext uri="{FF2B5EF4-FFF2-40B4-BE49-F238E27FC236}">
                  <a16:creationId xmlns:a16="http://schemas.microsoft.com/office/drawing/2014/main" id="{38BB04F2-DC0C-40BF-B922-46A019916BF4}"/>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3" name="Group 72">
            <a:extLst>
              <a:ext uri="{FF2B5EF4-FFF2-40B4-BE49-F238E27FC236}">
                <a16:creationId xmlns:a16="http://schemas.microsoft.com/office/drawing/2014/main" id="{F31E3118-3408-4834-B76E-D488A6F13B8D}"/>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20" name="Rounded Rectangle 36">
              <a:hlinkClick xmlns:r="http://schemas.openxmlformats.org/officeDocument/2006/relationships" r:id="rId5"/>
              <a:extLst>
                <a:ext uri="{FF2B5EF4-FFF2-40B4-BE49-F238E27FC236}">
                  <a16:creationId xmlns:a16="http://schemas.microsoft.com/office/drawing/2014/main" id="{B911B4F4-3405-4B06-AFD9-8B9083DD90BC}"/>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21" name="Round Same Side Corner Rectangle 212">
              <a:extLst>
                <a:ext uri="{FF2B5EF4-FFF2-40B4-BE49-F238E27FC236}">
                  <a16:creationId xmlns:a16="http://schemas.microsoft.com/office/drawing/2014/main" id="{A082149F-6265-4F17-B413-6D5BCB5B2510}"/>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4" name="Group 73">
            <a:extLst>
              <a:ext uri="{FF2B5EF4-FFF2-40B4-BE49-F238E27FC236}">
                <a16:creationId xmlns:a16="http://schemas.microsoft.com/office/drawing/2014/main" id="{97FFDE14-7F7C-478F-8D9D-FC4A94DEF937}"/>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18" name="Rounded Rectangle 27">
              <a:hlinkClick xmlns:r="http://schemas.openxmlformats.org/officeDocument/2006/relationships" r:id="rId6"/>
              <a:extLst>
                <a:ext uri="{FF2B5EF4-FFF2-40B4-BE49-F238E27FC236}">
                  <a16:creationId xmlns:a16="http://schemas.microsoft.com/office/drawing/2014/main" id="{07FC2435-3339-44E1-99E5-3F42FC298EDF}"/>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19" name="Round Same Side Corner Rectangle 212">
              <a:extLst>
                <a:ext uri="{FF2B5EF4-FFF2-40B4-BE49-F238E27FC236}">
                  <a16:creationId xmlns:a16="http://schemas.microsoft.com/office/drawing/2014/main" id="{4603133E-9936-4A38-8718-C32FDB3C39E9}"/>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5" name="Group 74">
            <a:extLst>
              <a:ext uri="{FF2B5EF4-FFF2-40B4-BE49-F238E27FC236}">
                <a16:creationId xmlns:a16="http://schemas.microsoft.com/office/drawing/2014/main" id="{CA99CE76-EBCA-40F2-830A-7A9C1D0F2B16}"/>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16" name="Rounded Rectangle 30">
              <a:hlinkClick xmlns:r="http://schemas.openxmlformats.org/officeDocument/2006/relationships" r:id="rId7"/>
              <a:extLst>
                <a:ext uri="{FF2B5EF4-FFF2-40B4-BE49-F238E27FC236}">
                  <a16:creationId xmlns:a16="http://schemas.microsoft.com/office/drawing/2014/main" id="{D17A9543-99FF-4F97-9F2F-66851A508254}"/>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17" name="Round Same Side Corner Rectangle 212">
              <a:extLst>
                <a:ext uri="{FF2B5EF4-FFF2-40B4-BE49-F238E27FC236}">
                  <a16:creationId xmlns:a16="http://schemas.microsoft.com/office/drawing/2014/main" id="{373EB23D-9E70-466D-BC58-2C93E5DEEF2A}"/>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6" name="Group 75">
            <a:extLst>
              <a:ext uri="{FF2B5EF4-FFF2-40B4-BE49-F238E27FC236}">
                <a16:creationId xmlns:a16="http://schemas.microsoft.com/office/drawing/2014/main" id="{712D102C-E097-4DA8-8D04-B835FE77AE5A}"/>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14" name="Rounded Rectangle 33">
              <a:hlinkClick xmlns:r="http://schemas.openxmlformats.org/officeDocument/2006/relationships" r:id="rId8"/>
              <a:extLst>
                <a:ext uri="{FF2B5EF4-FFF2-40B4-BE49-F238E27FC236}">
                  <a16:creationId xmlns:a16="http://schemas.microsoft.com/office/drawing/2014/main" id="{B86CE735-667F-48BB-8DA0-1901BAA45F4B}"/>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15" name="Round Same Side Corner Rectangle 212">
              <a:extLst>
                <a:ext uri="{FF2B5EF4-FFF2-40B4-BE49-F238E27FC236}">
                  <a16:creationId xmlns:a16="http://schemas.microsoft.com/office/drawing/2014/main" id="{F2B69469-2F6B-438A-9DD5-261374A7ACA8}"/>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7" name="Group 76">
            <a:extLst>
              <a:ext uri="{FF2B5EF4-FFF2-40B4-BE49-F238E27FC236}">
                <a16:creationId xmlns:a16="http://schemas.microsoft.com/office/drawing/2014/main" id="{A50C1273-C127-476B-B525-AABC5014F648}"/>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12" name="Rounded Rectangle 27">
              <a:hlinkClick xmlns:r="http://schemas.openxmlformats.org/officeDocument/2006/relationships" r:id="rId9"/>
              <a:extLst>
                <a:ext uri="{FF2B5EF4-FFF2-40B4-BE49-F238E27FC236}">
                  <a16:creationId xmlns:a16="http://schemas.microsoft.com/office/drawing/2014/main" id="{4BAC1147-B6F7-45CD-860E-6FE4A6F8A81A}"/>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13" name="Round Same Side Corner Rectangle 212">
              <a:extLst>
                <a:ext uri="{FF2B5EF4-FFF2-40B4-BE49-F238E27FC236}">
                  <a16:creationId xmlns:a16="http://schemas.microsoft.com/office/drawing/2014/main" id="{A56E368D-51F1-4A5C-B1A4-79A3B5649CCC}"/>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8" name="Group 77">
            <a:extLst>
              <a:ext uri="{FF2B5EF4-FFF2-40B4-BE49-F238E27FC236}">
                <a16:creationId xmlns:a16="http://schemas.microsoft.com/office/drawing/2014/main" id="{31ED6078-F5E4-4472-A82D-56D3B088C2A6}"/>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10" name="Rounded Rectangle 36">
              <a:hlinkClick xmlns:r="http://schemas.openxmlformats.org/officeDocument/2006/relationships" r:id="rId10"/>
              <a:extLst>
                <a:ext uri="{FF2B5EF4-FFF2-40B4-BE49-F238E27FC236}">
                  <a16:creationId xmlns:a16="http://schemas.microsoft.com/office/drawing/2014/main" id="{FDDB83FD-DCF9-422E-B754-FDCD82D223A1}"/>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11" name="Round Same Side Corner Rectangle 212">
              <a:extLst>
                <a:ext uri="{FF2B5EF4-FFF2-40B4-BE49-F238E27FC236}">
                  <a16:creationId xmlns:a16="http://schemas.microsoft.com/office/drawing/2014/main" id="{08877A9F-218A-4FE7-9D12-D5D4D48B9F28}"/>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9" name="Group 78">
            <a:hlinkClick xmlns:r="http://schemas.openxmlformats.org/officeDocument/2006/relationships" r:id="rId11"/>
            <a:extLst>
              <a:ext uri="{FF2B5EF4-FFF2-40B4-BE49-F238E27FC236}">
                <a16:creationId xmlns:a16="http://schemas.microsoft.com/office/drawing/2014/main" id="{7F6BDC36-EFAA-4FC4-B71E-DB16A5DF6155}"/>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08" name="Rounded Rectangle 30">
              <a:extLst>
                <a:ext uri="{FF2B5EF4-FFF2-40B4-BE49-F238E27FC236}">
                  <a16:creationId xmlns:a16="http://schemas.microsoft.com/office/drawing/2014/main" id="{92262BB1-414D-4F58-8C5E-5DBDF66E1A39}"/>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09" name="Round Same Side Corner Rectangle 212">
              <a:extLst>
                <a:ext uri="{FF2B5EF4-FFF2-40B4-BE49-F238E27FC236}">
                  <a16:creationId xmlns:a16="http://schemas.microsoft.com/office/drawing/2014/main" id="{4049B658-EA77-4E67-BA8E-3BDE4E5D329E}"/>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0" name="Group 79">
            <a:hlinkClick xmlns:r="http://schemas.openxmlformats.org/officeDocument/2006/relationships" r:id="rId12"/>
            <a:extLst>
              <a:ext uri="{FF2B5EF4-FFF2-40B4-BE49-F238E27FC236}">
                <a16:creationId xmlns:a16="http://schemas.microsoft.com/office/drawing/2014/main" id="{CDA574C3-E69C-4A1E-B9E7-98B5EA6A1080}"/>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06" name="Rounded Rectangle 33">
              <a:hlinkClick xmlns:r="http://schemas.openxmlformats.org/officeDocument/2006/relationships" r:id="rId13"/>
              <a:extLst>
                <a:ext uri="{FF2B5EF4-FFF2-40B4-BE49-F238E27FC236}">
                  <a16:creationId xmlns:a16="http://schemas.microsoft.com/office/drawing/2014/main" id="{E4FFAFE3-F8F7-4B4F-B3F2-E86AFAEF24C1}"/>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07" name="Round Same Side Corner Rectangle 212">
              <a:extLst>
                <a:ext uri="{FF2B5EF4-FFF2-40B4-BE49-F238E27FC236}">
                  <a16:creationId xmlns:a16="http://schemas.microsoft.com/office/drawing/2014/main" id="{36B2344B-7F43-49C1-BCEA-05724090EB32}"/>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1" name="Group 80">
            <a:extLst>
              <a:ext uri="{FF2B5EF4-FFF2-40B4-BE49-F238E27FC236}">
                <a16:creationId xmlns:a16="http://schemas.microsoft.com/office/drawing/2014/main" id="{641D4AFB-BACE-4515-91AE-0A66CA3339D7}"/>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04" name="Rounded Rectangle 30">
              <a:hlinkClick xmlns:r="http://schemas.openxmlformats.org/officeDocument/2006/relationships" r:id="rId14"/>
              <a:extLst>
                <a:ext uri="{FF2B5EF4-FFF2-40B4-BE49-F238E27FC236}">
                  <a16:creationId xmlns:a16="http://schemas.microsoft.com/office/drawing/2014/main" id="{C863DAF5-6435-4F6B-B1CC-20AEEC9ACA82}"/>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05" name="Round Same Side Corner Rectangle 212">
              <a:extLst>
                <a:ext uri="{FF2B5EF4-FFF2-40B4-BE49-F238E27FC236}">
                  <a16:creationId xmlns:a16="http://schemas.microsoft.com/office/drawing/2014/main" id="{70205AD8-A33A-4679-9959-C3C6C9A76B87}"/>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2" name="Group 81">
            <a:hlinkClick xmlns:r="http://schemas.openxmlformats.org/officeDocument/2006/relationships" r:id="rId15"/>
            <a:extLst>
              <a:ext uri="{FF2B5EF4-FFF2-40B4-BE49-F238E27FC236}">
                <a16:creationId xmlns:a16="http://schemas.microsoft.com/office/drawing/2014/main" id="{853C188E-768C-46D4-A780-7B1652DAF268}"/>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02" name="Rounded Rectangle 33">
              <a:extLst>
                <a:ext uri="{FF2B5EF4-FFF2-40B4-BE49-F238E27FC236}">
                  <a16:creationId xmlns:a16="http://schemas.microsoft.com/office/drawing/2014/main" id="{35D73C9E-4C65-4258-A05B-EFF6E05C343B}"/>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03" name="Round Same Side Corner Rectangle 212">
              <a:extLst>
                <a:ext uri="{FF2B5EF4-FFF2-40B4-BE49-F238E27FC236}">
                  <a16:creationId xmlns:a16="http://schemas.microsoft.com/office/drawing/2014/main" id="{7A5AB60E-F13C-4251-A215-A4539698223B}"/>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3" name="Group 82">
            <a:hlinkClick xmlns:r="http://schemas.openxmlformats.org/officeDocument/2006/relationships" r:id="rId16"/>
            <a:extLst>
              <a:ext uri="{FF2B5EF4-FFF2-40B4-BE49-F238E27FC236}">
                <a16:creationId xmlns:a16="http://schemas.microsoft.com/office/drawing/2014/main" id="{436D3AA6-407E-40AF-8B8F-75941C8D93EF}"/>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00" name="Rounded Rectangle 36">
              <a:hlinkClick xmlns:r="http://schemas.openxmlformats.org/officeDocument/2006/relationships" r:id="rId17"/>
              <a:extLst>
                <a:ext uri="{FF2B5EF4-FFF2-40B4-BE49-F238E27FC236}">
                  <a16:creationId xmlns:a16="http://schemas.microsoft.com/office/drawing/2014/main" id="{44ACD6C2-617D-4EEE-972E-19A896DF6846}"/>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01" name="Round Same Side Corner Rectangle 212">
              <a:extLst>
                <a:ext uri="{FF2B5EF4-FFF2-40B4-BE49-F238E27FC236}">
                  <a16:creationId xmlns:a16="http://schemas.microsoft.com/office/drawing/2014/main" id="{E847F0E8-7FE8-43C7-BDF5-BC2D136EE486}"/>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4" name="Group 83">
            <a:extLst>
              <a:ext uri="{FF2B5EF4-FFF2-40B4-BE49-F238E27FC236}">
                <a16:creationId xmlns:a16="http://schemas.microsoft.com/office/drawing/2014/main" id="{A549536C-8608-4E65-8EAE-D98312BEAD3C}"/>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98" name="Rounded Rectangle 33">
              <a:hlinkClick xmlns:r="http://schemas.openxmlformats.org/officeDocument/2006/relationships" r:id="rId18"/>
              <a:extLst>
                <a:ext uri="{FF2B5EF4-FFF2-40B4-BE49-F238E27FC236}">
                  <a16:creationId xmlns:a16="http://schemas.microsoft.com/office/drawing/2014/main" id="{B75BB82D-0F57-45A8-8646-D75ACFC803EF}"/>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99" name="Round Same Side Corner Rectangle 212">
              <a:extLst>
                <a:ext uri="{FF2B5EF4-FFF2-40B4-BE49-F238E27FC236}">
                  <a16:creationId xmlns:a16="http://schemas.microsoft.com/office/drawing/2014/main" id="{EEC2AD44-8431-4604-9308-CD729E616576}"/>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5" name="Group 84">
            <a:extLst>
              <a:ext uri="{FF2B5EF4-FFF2-40B4-BE49-F238E27FC236}">
                <a16:creationId xmlns:a16="http://schemas.microsoft.com/office/drawing/2014/main" id="{9B1D7B9C-D81B-4B31-BA3B-104B89BF05FE}"/>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96" name="Rounded Rectangle 36">
              <a:hlinkClick xmlns:r="http://schemas.openxmlformats.org/officeDocument/2006/relationships" r:id="rId19"/>
              <a:extLst>
                <a:ext uri="{FF2B5EF4-FFF2-40B4-BE49-F238E27FC236}">
                  <a16:creationId xmlns:a16="http://schemas.microsoft.com/office/drawing/2014/main" id="{9E519193-09D5-41C2-824A-9FCE03FD4732}"/>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97" name="Round Same Side Corner Rectangle 212">
              <a:extLst>
                <a:ext uri="{FF2B5EF4-FFF2-40B4-BE49-F238E27FC236}">
                  <a16:creationId xmlns:a16="http://schemas.microsoft.com/office/drawing/2014/main" id="{F8859D9B-0A71-4201-92D8-A05374E11B3F}"/>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86" name="Group 85">
            <a:extLst>
              <a:ext uri="{FF2B5EF4-FFF2-40B4-BE49-F238E27FC236}">
                <a16:creationId xmlns:a16="http://schemas.microsoft.com/office/drawing/2014/main" id="{AE455C20-76EA-4D7E-8C7D-045D7B669EBF}"/>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94" name="Rounded Rectangle 36">
              <a:hlinkClick xmlns:r="http://schemas.openxmlformats.org/officeDocument/2006/relationships" r:id="rId20"/>
              <a:extLst>
                <a:ext uri="{FF2B5EF4-FFF2-40B4-BE49-F238E27FC236}">
                  <a16:creationId xmlns:a16="http://schemas.microsoft.com/office/drawing/2014/main" id="{64D524B7-F257-4B95-9107-A6783AB6934C}"/>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95" name="Round Same Side Corner Rectangle 212">
              <a:extLst>
                <a:ext uri="{FF2B5EF4-FFF2-40B4-BE49-F238E27FC236}">
                  <a16:creationId xmlns:a16="http://schemas.microsoft.com/office/drawing/2014/main" id="{9A2F10F1-6B03-4ECC-AE35-8FB326EEF0DA}"/>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87" name="Rounded Rectangle 33">
            <a:extLst>
              <a:ext uri="{FF2B5EF4-FFF2-40B4-BE49-F238E27FC236}">
                <a16:creationId xmlns:a16="http://schemas.microsoft.com/office/drawing/2014/main" id="{A37AB0F7-EBF3-4EB9-A973-8B397ED65720}"/>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88" name="Rounded Rectangle 33">
            <a:extLst>
              <a:ext uri="{FF2B5EF4-FFF2-40B4-BE49-F238E27FC236}">
                <a16:creationId xmlns:a16="http://schemas.microsoft.com/office/drawing/2014/main" id="{BE735B65-0ECB-496A-9077-9D22D3A37AAD}"/>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89" name="Rounded Rectangle 33">
            <a:extLst>
              <a:ext uri="{FF2B5EF4-FFF2-40B4-BE49-F238E27FC236}">
                <a16:creationId xmlns:a16="http://schemas.microsoft.com/office/drawing/2014/main" id="{0BF7B74E-C10B-46C0-AAA4-F4C8DF33053D}"/>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90" name="Rounded Rectangle 33">
            <a:extLst>
              <a:ext uri="{FF2B5EF4-FFF2-40B4-BE49-F238E27FC236}">
                <a16:creationId xmlns:a16="http://schemas.microsoft.com/office/drawing/2014/main" id="{55D7CAB5-0675-41AF-9148-B4405E33810E}"/>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91" name="Rounded Rectangle 33">
            <a:extLst>
              <a:ext uri="{FF2B5EF4-FFF2-40B4-BE49-F238E27FC236}">
                <a16:creationId xmlns:a16="http://schemas.microsoft.com/office/drawing/2014/main" id="{0F2C9E43-CD57-4824-AAC8-8D88FA4999CD}"/>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92" name="Rounded Rectangle 33">
            <a:extLst>
              <a:ext uri="{FF2B5EF4-FFF2-40B4-BE49-F238E27FC236}">
                <a16:creationId xmlns:a16="http://schemas.microsoft.com/office/drawing/2014/main" id="{84F560EB-9474-48CB-96E0-2E322CAB08D7}"/>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93" name="Rounded Rectangle 33">
            <a:extLst>
              <a:ext uri="{FF2B5EF4-FFF2-40B4-BE49-F238E27FC236}">
                <a16:creationId xmlns:a16="http://schemas.microsoft.com/office/drawing/2014/main" id="{DA768385-A62A-48D4-9DAF-4C6E375CEB26}"/>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editAs="oneCell">
    <xdr:from>
      <xdr:col>10</xdr:col>
      <xdr:colOff>444500</xdr:colOff>
      <xdr:row>9</xdr:row>
      <xdr:rowOff>0</xdr:rowOff>
    </xdr:from>
    <xdr:to>
      <xdr:col>21</xdr:col>
      <xdr:colOff>69844</xdr:colOff>
      <xdr:row>28</xdr:row>
      <xdr:rowOff>2450</xdr:rowOff>
    </xdr:to>
    <xdr:pic>
      <xdr:nvPicPr>
        <xdr:cNvPr id="4" name="Picture 3">
          <a:extLst>
            <a:ext uri="{FF2B5EF4-FFF2-40B4-BE49-F238E27FC236}">
              <a16:creationId xmlns:a16="http://schemas.microsoft.com/office/drawing/2014/main" id="{C066A660-EA87-4B81-BB6E-B1CAE689C827}"/>
            </a:ext>
          </a:extLst>
        </xdr:cNvPr>
        <xdr:cNvPicPr>
          <a:picLocks noChangeAspect="1"/>
        </xdr:cNvPicPr>
      </xdr:nvPicPr>
      <xdr:blipFill>
        <a:blip xmlns:r="http://schemas.openxmlformats.org/officeDocument/2006/relationships" r:embed="rId21"/>
        <a:stretch>
          <a:fillRect/>
        </a:stretch>
      </xdr:blipFill>
      <xdr:spPr>
        <a:xfrm>
          <a:off x="10741025" y="1628775"/>
          <a:ext cx="6330944" cy="3450500"/>
        </a:xfrm>
        <a:prstGeom prst="rect">
          <a:avLst/>
        </a:prstGeom>
      </xdr:spPr>
    </xdr:pic>
    <xdr:clientData/>
  </xdr:twoCellAnchor>
  <xdr:twoCellAnchor>
    <xdr:from>
      <xdr:col>17</xdr:col>
      <xdr:colOff>302012</xdr:colOff>
      <xdr:row>1</xdr:row>
      <xdr:rowOff>174238</xdr:rowOff>
    </xdr:from>
    <xdr:to>
      <xdr:col>21</xdr:col>
      <xdr:colOff>23564</xdr:colOff>
      <xdr:row>3</xdr:row>
      <xdr:rowOff>49120</xdr:rowOff>
    </xdr:to>
    <xdr:sp macro="" textlink="">
      <xdr:nvSpPr>
        <xdr:cNvPr id="59" name="Rounded Rectangle 14">
          <a:hlinkClick xmlns:r="http://schemas.openxmlformats.org/officeDocument/2006/relationships" r:id="rId22"/>
          <a:extLst>
            <a:ext uri="{FF2B5EF4-FFF2-40B4-BE49-F238E27FC236}">
              <a16:creationId xmlns:a16="http://schemas.microsoft.com/office/drawing/2014/main" id="{D034E39C-C304-4F77-B92F-AB2DFE576052}"/>
            </a:ext>
          </a:extLst>
        </xdr:cNvPr>
        <xdr:cNvSpPr/>
      </xdr:nvSpPr>
      <xdr:spPr bwMode="auto">
        <a:xfrm>
          <a:off x="14217805" y="360092"/>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412740</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879AE20B-EDC0-42BD-A1DE-B6E0EE06A6F2}"/>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6</xdr:col>
      <xdr:colOff>6899</xdr:colOff>
      <xdr:row>4</xdr:row>
      <xdr:rowOff>153866</xdr:rowOff>
    </xdr:from>
    <xdr:to>
      <xdr:col>21</xdr:col>
      <xdr:colOff>710712</xdr:colOff>
      <xdr:row>5</xdr:row>
      <xdr:rowOff>180000</xdr:rowOff>
    </xdr:to>
    <xdr:sp macro="" textlink="">
      <xdr:nvSpPr>
        <xdr:cNvPr id="6" name="Rounded Rectangle 33">
          <a:extLst>
            <a:ext uri="{FF2B5EF4-FFF2-40B4-BE49-F238E27FC236}">
              <a16:creationId xmlns:a16="http://schemas.microsoft.com/office/drawing/2014/main" id="{EC612ABD-CDFF-43F0-B56B-02B346921949}"/>
            </a:ext>
          </a:extLst>
        </xdr:cNvPr>
        <xdr:cNvSpPr/>
      </xdr:nvSpPr>
      <xdr:spPr>
        <a:xfrm>
          <a:off x="3216091" y="886558"/>
          <a:ext cx="10324063" cy="209307"/>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RESPONSIBLE PRODUCTION</a:t>
          </a:r>
        </a:p>
      </xdr:txBody>
    </xdr:sp>
    <xdr:clientData/>
  </xdr:twoCellAnchor>
  <xdr:twoCellAnchor>
    <xdr:from>
      <xdr:col>10</xdr:col>
      <xdr:colOff>6406</xdr:colOff>
      <xdr:row>13</xdr:row>
      <xdr:rowOff>41558</xdr:rowOff>
    </xdr:from>
    <xdr:to>
      <xdr:col>10</xdr:col>
      <xdr:colOff>122571</xdr:colOff>
      <xdr:row>13</xdr:row>
      <xdr:rowOff>146383</xdr:rowOff>
    </xdr:to>
    <xdr:sp macro="" textlink="">
      <xdr:nvSpPr>
        <xdr:cNvPr id="7" name="Фигура">
          <a:extLst>
            <a:ext uri="{FF2B5EF4-FFF2-40B4-BE49-F238E27FC236}">
              <a16:creationId xmlns:a16="http://schemas.microsoft.com/office/drawing/2014/main" id="{D34CAF04-7A18-4922-8936-A8BB61A1CF6E}"/>
            </a:ext>
          </a:extLst>
        </xdr:cNvPr>
        <xdr:cNvSpPr/>
      </xdr:nvSpPr>
      <xdr:spPr>
        <a:xfrm>
          <a:off x="5283256" y="2822858"/>
          <a:ext cx="116165" cy="104825"/>
        </a:xfrm>
        <a:custGeom>
          <a:avLst/>
          <a:gdLst/>
          <a:ahLst/>
          <a:cxnLst>
            <a:cxn ang="0">
              <a:pos x="wd2" y="hd2"/>
            </a:cxn>
            <a:cxn ang="5400000">
              <a:pos x="wd2" y="hd2"/>
            </a:cxn>
            <a:cxn ang="10800000">
              <a:pos x="wd2" y="hd2"/>
            </a:cxn>
            <a:cxn ang="16200000">
              <a:pos x="wd2" y="hd2"/>
            </a:cxn>
          </a:cxnLst>
          <a:rect l="0" t="0" r="r" b="b"/>
          <a:pathLst>
            <a:path w="19678"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13788" y="6371"/>
              </a:moveTo>
              <a:cubicBezTo>
                <a:pt x="13984" y="6371"/>
                <a:pt x="14180" y="6430"/>
                <a:pt x="14352" y="6547"/>
              </a:cubicBezTo>
              <a:cubicBezTo>
                <a:pt x="14512" y="6661"/>
                <a:pt x="14658" y="6814"/>
                <a:pt x="14755" y="6915"/>
              </a:cubicBezTo>
              <a:cubicBezTo>
                <a:pt x="14851" y="7016"/>
                <a:pt x="14997" y="7169"/>
                <a:pt x="15107" y="7336"/>
              </a:cubicBezTo>
              <a:cubicBezTo>
                <a:pt x="15330" y="7696"/>
                <a:pt x="15330" y="8159"/>
                <a:pt x="15107" y="8519"/>
              </a:cubicBezTo>
              <a:cubicBezTo>
                <a:pt x="14997" y="8686"/>
                <a:pt x="14851" y="8838"/>
                <a:pt x="14755" y="8939"/>
              </a:cubicBezTo>
              <a:lnTo>
                <a:pt x="9620" y="14312"/>
              </a:lnTo>
              <a:cubicBezTo>
                <a:pt x="9524" y="14413"/>
                <a:pt x="9377" y="14567"/>
                <a:pt x="9218" y="14682"/>
              </a:cubicBezTo>
              <a:cubicBezTo>
                <a:pt x="9040" y="14803"/>
                <a:pt x="8836" y="14859"/>
                <a:pt x="8632" y="14855"/>
              </a:cubicBezTo>
              <a:cubicBezTo>
                <a:pt x="8428" y="14860"/>
                <a:pt x="8224" y="14803"/>
                <a:pt x="8045" y="14682"/>
              </a:cubicBezTo>
              <a:cubicBezTo>
                <a:pt x="7886" y="14567"/>
                <a:pt x="7739" y="14413"/>
                <a:pt x="7643" y="14312"/>
              </a:cubicBezTo>
              <a:lnTo>
                <a:pt x="4989" y="11536"/>
              </a:lnTo>
              <a:cubicBezTo>
                <a:pt x="4893" y="11436"/>
                <a:pt x="4747" y="11282"/>
                <a:pt x="4637" y="11115"/>
              </a:cubicBezTo>
              <a:cubicBezTo>
                <a:pt x="4414" y="10756"/>
                <a:pt x="4414" y="10291"/>
                <a:pt x="4637" y="9931"/>
              </a:cubicBezTo>
              <a:cubicBezTo>
                <a:pt x="4747" y="9764"/>
                <a:pt x="4893" y="9612"/>
                <a:pt x="4989" y="9511"/>
              </a:cubicBezTo>
              <a:cubicBezTo>
                <a:pt x="5086" y="9411"/>
                <a:pt x="5232" y="9257"/>
                <a:pt x="5392" y="9142"/>
              </a:cubicBezTo>
              <a:cubicBezTo>
                <a:pt x="5736" y="8908"/>
                <a:pt x="6178" y="8908"/>
                <a:pt x="6522" y="9142"/>
              </a:cubicBezTo>
              <a:cubicBezTo>
                <a:pt x="6682" y="9257"/>
                <a:pt x="6828" y="9411"/>
                <a:pt x="6924" y="9511"/>
              </a:cubicBezTo>
              <a:lnTo>
                <a:pt x="8632" y="11298"/>
              </a:lnTo>
              <a:lnTo>
                <a:pt x="12821" y="6915"/>
              </a:lnTo>
              <a:cubicBezTo>
                <a:pt x="12917" y="6814"/>
                <a:pt x="13062" y="6661"/>
                <a:pt x="13222" y="6547"/>
              </a:cubicBezTo>
              <a:cubicBezTo>
                <a:pt x="13394" y="6430"/>
                <a:pt x="13591" y="6371"/>
                <a:pt x="13788" y="6371"/>
              </a:cubicBezTo>
              <a:close/>
            </a:path>
          </a:pathLst>
        </a:custGeom>
        <a:solidFill>
          <a:schemeClr val="tx2"/>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clientData/>
  </xdr:twoCellAnchor>
  <xdr:twoCellAnchor>
    <xdr:from>
      <xdr:col>10</xdr:col>
      <xdr:colOff>9478</xdr:colOff>
      <xdr:row>14</xdr:row>
      <xdr:rowOff>35689</xdr:rowOff>
    </xdr:from>
    <xdr:to>
      <xdr:col>10</xdr:col>
      <xdr:colOff>120653</xdr:colOff>
      <xdr:row>33</xdr:row>
      <xdr:rowOff>142532</xdr:rowOff>
    </xdr:to>
    <xdr:grpSp>
      <xdr:nvGrpSpPr>
        <xdr:cNvPr id="8" name="Group 7">
          <a:extLst>
            <a:ext uri="{FF2B5EF4-FFF2-40B4-BE49-F238E27FC236}">
              <a16:creationId xmlns:a16="http://schemas.microsoft.com/office/drawing/2014/main" id="{1825E9FE-97DF-4509-B1A7-EB2446FA9E7E}"/>
            </a:ext>
          </a:extLst>
        </xdr:cNvPr>
        <xdr:cNvGrpSpPr/>
      </xdr:nvGrpSpPr>
      <xdr:grpSpPr>
        <a:xfrm>
          <a:off x="6295978" y="2619345"/>
          <a:ext cx="111175" cy="3500125"/>
          <a:chOff x="5133928" y="3121789"/>
          <a:chExt cx="111175" cy="3897793"/>
        </a:xfrm>
      </xdr:grpSpPr>
      <xdr:sp macro="" textlink="">
        <xdr:nvSpPr>
          <xdr:cNvPr id="9" name="Фигура">
            <a:extLst>
              <a:ext uri="{FF2B5EF4-FFF2-40B4-BE49-F238E27FC236}">
                <a16:creationId xmlns:a16="http://schemas.microsoft.com/office/drawing/2014/main" id="{488E206A-A84F-428A-95B7-DFDC093EB402}"/>
              </a:ext>
            </a:extLst>
          </xdr:cNvPr>
          <xdr:cNvSpPr/>
        </xdr:nvSpPr>
        <xdr:spPr>
          <a:xfrm>
            <a:off x="5133928" y="3121789"/>
            <a:ext cx="111175" cy="104825"/>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0" name="Фигура">
            <a:extLst>
              <a:ext uri="{FF2B5EF4-FFF2-40B4-BE49-F238E27FC236}">
                <a16:creationId xmlns:a16="http://schemas.microsoft.com/office/drawing/2014/main" id="{A15CE3D1-488E-4CFC-BF45-A0CB9E87D133}"/>
              </a:ext>
            </a:extLst>
          </xdr:cNvPr>
          <xdr:cNvSpPr/>
        </xdr:nvSpPr>
        <xdr:spPr>
          <a:xfrm>
            <a:off x="5137103" y="3321085"/>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1" name="Фигура">
            <a:extLst>
              <a:ext uri="{FF2B5EF4-FFF2-40B4-BE49-F238E27FC236}">
                <a16:creationId xmlns:a16="http://schemas.microsoft.com/office/drawing/2014/main" id="{A19AE922-8C93-4752-BFB6-87DCE3ED96D2}"/>
              </a:ext>
            </a:extLst>
          </xdr:cNvPr>
          <xdr:cNvSpPr/>
        </xdr:nvSpPr>
        <xdr:spPr>
          <a:xfrm>
            <a:off x="5137103" y="3526731"/>
            <a:ext cx="108000" cy="1016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2" name="Фигура">
            <a:extLst>
              <a:ext uri="{FF2B5EF4-FFF2-40B4-BE49-F238E27FC236}">
                <a16:creationId xmlns:a16="http://schemas.microsoft.com/office/drawing/2014/main" id="{B93D884F-9C3C-4393-A5D3-D97EB38AECEB}"/>
              </a:ext>
            </a:extLst>
          </xdr:cNvPr>
          <xdr:cNvSpPr/>
        </xdr:nvSpPr>
        <xdr:spPr>
          <a:xfrm>
            <a:off x="5137103" y="3722852"/>
            <a:ext cx="108000" cy="98475"/>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3" name="Фигура">
            <a:extLst>
              <a:ext uri="{FF2B5EF4-FFF2-40B4-BE49-F238E27FC236}">
                <a16:creationId xmlns:a16="http://schemas.microsoft.com/office/drawing/2014/main" id="{0FCCE3EC-EF27-4428-AB6A-BCE17B4266D2}"/>
              </a:ext>
            </a:extLst>
          </xdr:cNvPr>
          <xdr:cNvSpPr/>
        </xdr:nvSpPr>
        <xdr:spPr>
          <a:xfrm>
            <a:off x="5137103" y="4706632"/>
            <a:ext cx="108000" cy="111175"/>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4" name="Фигура">
            <a:extLst>
              <a:ext uri="{FF2B5EF4-FFF2-40B4-BE49-F238E27FC236}">
                <a16:creationId xmlns:a16="http://schemas.microsoft.com/office/drawing/2014/main" id="{36B2C87A-5C05-4688-A122-BEEC9183295D}"/>
              </a:ext>
            </a:extLst>
          </xdr:cNvPr>
          <xdr:cNvSpPr/>
        </xdr:nvSpPr>
        <xdr:spPr>
          <a:xfrm>
            <a:off x="5137103" y="4902753"/>
            <a:ext cx="108000" cy="10800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5" name="Фигура">
            <a:extLst>
              <a:ext uri="{FF2B5EF4-FFF2-40B4-BE49-F238E27FC236}">
                <a16:creationId xmlns:a16="http://schemas.microsoft.com/office/drawing/2014/main" id="{0685A06F-4092-4E65-A3F4-D51BD85EE818}"/>
              </a:ext>
            </a:extLst>
          </xdr:cNvPr>
          <xdr:cNvSpPr/>
        </xdr:nvSpPr>
        <xdr:spPr>
          <a:xfrm>
            <a:off x="5137103" y="3915798"/>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6" name="Фигура">
            <a:extLst>
              <a:ext uri="{FF2B5EF4-FFF2-40B4-BE49-F238E27FC236}">
                <a16:creationId xmlns:a16="http://schemas.microsoft.com/office/drawing/2014/main" id="{04E188E7-4713-407D-80B2-C7A57B8A047F}"/>
              </a:ext>
            </a:extLst>
          </xdr:cNvPr>
          <xdr:cNvSpPr/>
        </xdr:nvSpPr>
        <xdr:spPr>
          <a:xfrm>
            <a:off x="5137103" y="4124619"/>
            <a:ext cx="108000" cy="1016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7" name="Фигура">
            <a:extLst>
              <a:ext uri="{FF2B5EF4-FFF2-40B4-BE49-F238E27FC236}">
                <a16:creationId xmlns:a16="http://schemas.microsoft.com/office/drawing/2014/main" id="{5028C4AD-523F-46A6-AC1B-29725AC1EC44}"/>
              </a:ext>
            </a:extLst>
          </xdr:cNvPr>
          <xdr:cNvSpPr/>
        </xdr:nvSpPr>
        <xdr:spPr>
          <a:xfrm>
            <a:off x="5137103" y="4513686"/>
            <a:ext cx="108000" cy="10800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8" name="Фигура">
            <a:extLst>
              <a:ext uri="{FF2B5EF4-FFF2-40B4-BE49-F238E27FC236}">
                <a16:creationId xmlns:a16="http://schemas.microsoft.com/office/drawing/2014/main" id="{97238DB4-232D-47B5-9F50-1D8C89265DC0}"/>
              </a:ext>
            </a:extLst>
          </xdr:cNvPr>
          <xdr:cNvSpPr/>
        </xdr:nvSpPr>
        <xdr:spPr>
          <a:xfrm>
            <a:off x="5137103" y="4317565"/>
            <a:ext cx="108000" cy="1016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19" name="Фигура">
            <a:extLst>
              <a:ext uri="{FF2B5EF4-FFF2-40B4-BE49-F238E27FC236}">
                <a16:creationId xmlns:a16="http://schemas.microsoft.com/office/drawing/2014/main" id="{107D9037-5D37-4466-A893-F8FE76E8D072}"/>
              </a:ext>
            </a:extLst>
          </xdr:cNvPr>
          <xdr:cNvSpPr/>
        </xdr:nvSpPr>
        <xdr:spPr>
          <a:xfrm>
            <a:off x="5137103" y="5105224"/>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0" name="Фигура">
            <a:extLst>
              <a:ext uri="{FF2B5EF4-FFF2-40B4-BE49-F238E27FC236}">
                <a16:creationId xmlns:a16="http://schemas.microsoft.com/office/drawing/2014/main" id="{CC7B108E-F2C3-41B0-9C2D-5F9504DA2DBC}"/>
              </a:ext>
            </a:extLst>
          </xdr:cNvPr>
          <xdr:cNvSpPr/>
        </xdr:nvSpPr>
        <xdr:spPr>
          <a:xfrm>
            <a:off x="5137103" y="5304520"/>
            <a:ext cx="108000" cy="10800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1" name="Фигура">
            <a:extLst>
              <a:ext uri="{FF2B5EF4-FFF2-40B4-BE49-F238E27FC236}">
                <a16:creationId xmlns:a16="http://schemas.microsoft.com/office/drawing/2014/main" id="{801F300A-C92C-4533-BF99-7A012E8D0380}"/>
              </a:ext>
            </a:extLst>
          </xdr:cNvPr>
          <xdr:cNvSpPr/>
        </xdr:nvSpPr>
        <xdr:spPr>
          <a:xfrm>
            <a:off x="5137103" y="5506991"/>
            <a:ext cx="108000" cy="1016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2" name="Фигура">
            <a:extLst>
              <a:ext uri="{FF2B5EF4-FFF2-40B4-BE49-F238E27FC236}">
                <a16:creationId xmlns:a16="http://schemas.microsoft.com/office/drawing/2014/main" id="{4042493A-2F07-4AD9-B639-0013B1F67929}"/>
              </a:ext>
            </a:extLst>
          </xdr:cNvPr>
          <xdr:cNvSpPr/>
        </xdr:nvSpPr>
        <xdr:spPr>
          <a:xfrm>
            <a:off x="5137103" y="5703112"/>
            <a:ext cx="108000" cy="98475"/>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3" name="Фигура">
            <a:extLst>
              <a:ext uri="{FF2B5EF4-FFF2-40B4-BE49-F238E27FC236}">
                <a16:creationId xmlns:a16="http://schemas.microsoft.com/office/drawing/2014/main" id="{3B67BC6D-1673-4CBB-BBCA-294D43593034}"/>
              </a:ext>
            </a:extLst>
          </xdr:cNvPr>
          <xdr:cNvSpPr/>
        </xdr:nvSpPr>
        <xdr:spPr>
          <a:xfrm>
            <a:off x="5137103" y="6702767"/>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4" name="Фигура">
            <a:extLst>
              <a:ext uri="{FF2B5EF4-FFF2-40B4-BE49-F238E27FC236}">
                <a16:creationId xmlns:a16="http://schemas.microsoft.com/office/drawing/2014/main" id="{4FA64329-D8B4-4AE4-92DC-DD6011DEB37B}"/>
              </a:ext>
            </a:extLst>
          </xdr:cNvPr>
          <xdr:cNvSpPr/>
        </xdr:nvSpPr>
        <xdr:spPr>
          <a:xfrm>
            <a:off x="5133928" y="6905232"/>
            <a:ext cx="111175"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5" name="Фигура">
            <a:extLst>
              <a:ext uri="{FF2B5EF4-FFF2-40B4-BE49-F238E27FC236}">
                <a16:creationId xmlns:a16="http://schemas.microsoft.com/office/drawing/2014/main" id="{4E7E6E8F-4B1E-4129-843A-DFE08AFAEEC3}"/>
              </a:ext>
            </a:extLst>
          </xdr:cNvPr>
          <xdr:cNvSpPr/>
        </xdr:nvSpPr>
        <xdr:spPr>
          <a:xfrm>
            <a:off x="5137103" y="5896058"/>
            <a:ext cx="108000" cy="1016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6" name="Фигура">
            <a:extLst>
              <a:ext uri="{FF2B5EF4-FFF2-40B4-BE49-F238E27FC236}">
                <a16:creationId xmlns:a16="http://schemas.microsoft.com/office/drawing/2014/main" id="{7977EE88-F37C-42EF-93CE-CC971864E27C}"/>
              </a:ext>
            </a:extLst>
          </xdr:cNvPr>
          <xdr:cNvSpPr/>
        </xdr:nvSpPr>
        <xdr:spPr>
          <a:xfrm>
            <a:off x="5137103" y="6089004"/>
            <a:ext cx="108000" cy="111175"/>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7" name="Фигура">
            <a:extLst>
              <a:ext uri="{FF2B5EF4-FFF2-40B4-BE49-F238E27FC236}">
                <a16:creationId xmlns:a16="http://schemas.microsoft.com/office/drawing/2014/main" id="{C75BDAB2-1464-420A-8E28-D718F74D843B}"/>
              </a:ext>
            </a:extLst>
          </xdr:cNvPr>
          <xdr:cNvSpPr/>
        </xdr:nvSpPr>
        <xdr:spPr>
          <a:xfrm>
            <a:off x="5137103" y="6493946"/>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sp macro="" textlink="">
        <xdr:nvSpPr>
          <xdr:cNvPr id="28" name="Фигура">
            <a:extLst>
              <a:ext uri="{FF2B5EF4-FFF2-40B4-BE49-F238E27FC236}">
                <a16:creationId xmlns:a16="http://schemas.microsoft.com/office/drawing/2014/main" id="{B4EE5FA7-ACFB-4ED6-8EAF-A91064E6B4FA}"/>
              </a:ext>
            </a:extLst>
          </xdr:cNvPr>
          <xdr:cNvSpPr/>
        </xdr:nvSpPr>
        <xdr:spPr>
          <a:xfrm>
            <a:off x="5137103" y="6285125"/>
            <a:ext cx="108000" cy="114350"/>
          </a:xfrm>
          <a:custGeom>
            <a:avLst/>
            <a:gdLst/>
            <a:ahLst/>
            <a:cxnLst>
              <a:cxn ang="0">
                <a:pos x="wd2" y="hd2"/>
              </a:cxn>
              <a:cxn ang="5400000">
                <a:pos x="wd2" y="hd2"/>
              </a:cxn>
              <a:cxn ang="10800000">
                <a:pos x="wd2" y="hd2"/>
              </a:cxn>
              <a:cxn ang="16200000">
                <a:pos x="wd2" y="hd2"/>
              </a:cxn>
            </a:cxnLst>
            <a:rect l="0" t="0" r="r" b="b"/>
            <a:pathLst>
              <a:path w="19679" h="20595" extrusionOk="0">
                <a:moveTo>
                  <a:pt x="9839" y="0"/>
                </a:moveTo>
                <a:cubicBezTo>
                  <a:pt x="7321" y="0"/>
                  <a:pt x="4803" y="1006"/>
                  <a:pt x="2882" y="3016"/>
                </a:cubicBezTo>
                <a:cubicBezTo>
                  <a:pt x="-961" y="7038"/>
                  <a:pt x="-961" y="13557"/>
                  <a:pt x="2882" y="17579"/>
                </a:cubicBezTo>
                <a:cubicBezTo>
                  <a:pt x="6724" y="21600"/>
                  <a:pt x="12954" y="21600"/>
                  <a:pt x="16796" y="17579"/>
                </a:cubicBezTo>
                <a:cubicBezTo>
                  <a:pt x="20639" y="13557"/>
                  <a:pt x="20639" y="7038"/>
                  <a:pt x="16796" y="3016"/>
                </a:cubicBezTo>
                <a:cubicBezTo>
                  <a:pt x="14875" y="1006"/>
                  <a:pt x="12357" y="0"/>
                  <a:pt x="9839" y="0"/>
                </a:cubicBezTo>
                <a:close/>
                <a:moveTo>
                  <a:pt x="6158" y="4891"/>
                </a:moveTo>
                <a:cubicBezTo>
                  <a:pt x="6354" y="4891"/>
                  <a:pt x="6551" y="4949"/>
                  <a:pt x="6723" y="5065"/>
                </a:cubicBezTo>
                <a:cubicBezTo>
                  <a:pt x="6883" y="5180"/>
                  <a:pt x="7028" y="5334"/>
                  <a:pt x="7125" y="5435"/>
                </a:cubicBezTo>
                <a:lnTo>
                  <a:pt x="9839" y="8275"/>
                </a:lnTo>
                <a:lnTo>
                  <a:pt x="12552" y="5435"/>
                </a:lnTo>
                <a:cubicBezTo>
                  <a:pt x="12649" y="5334"/>
                  <a:pt x="12795" y="5180"/>
                  <a:pt x="12955" y="5065"/>
                </a:cubicBezTo>
                <a:cubicBezTo>
                  <a:pt x="13299" y="4832"/>
                  <a:pt x="13741" y="4832"/>
                  <a:pt x="14085" y="5065"/>
                </a:cubicBezTo>
                <a:cubicBezTo>
                  <a:pt x="14245" y="5180"/>
                  <a:pt x="14390" y="5334"/>
                  <a:pt x="14486" y="5435"/>
                </a:cubicBezTo>
                <a:cubicBezTo>
                  <a:pt x="14583" y="5536"/>
                  <a:pt x="14730" y="5688"/>
                  <a:pt x="14839" y="5855"/>
                </a:cubicBezTo>
                <a:cubicBezTo>
                  <a:pt x="15062" y="6215"/>
                  <a:pt x="15062" y="6678"/>
                  <a:pt x="14839" y="7038"/>
                </a:cubicBezTo>
                <a:cubicBezTo>
                  <a:pt x="14730" y="7205"/>
                  <a:pt x="14583" y="7359"/>
                  <a:pt x="14486" y="7460"/>
                </a:cubicBezTo>
                <a:lnTo>
                  <a:pt x="11773" y="10299"/>
                </a:lnTo>
                <a:lnTo>
                  <a:pt x="14484" y="13135"/>
                </a:lnTo>
                <a:cubicBezTo>
                  <a:pt x="14580" y="13236"/>
                  <a:pt x="14727" y="13390"/>
                  <a:pt x="14836" y="13557"/>
                </a:cubicBezTo>
                <a:cubicBezTo>
                  <a:pt x="15059" y="13917"/>
                  <a:pt x="15059" y="14380"/>
                  <a:pt x="14836" y="14740"/>
                </a:cubicBezTo>
                <a:cubicBezTo>
                  <a:pt x="14727" y="14907"/>
                  <a:pt x="14580" y="15060"/>
                  <a:pt x="14484" y="15161"/>
                </a:cubicBezTo>
                <a:cubicBezTo>
                  <a:pt x="14388" y="15262"/>
                  <a:pt x="14242" y="15415"/>
                  <a:pt x="14082" y="15529"/>
                </a:cubicBezTo>
                <a:cubicBezTo>
                  <a:pt x="13738" y="15763"/>
                  <a:pt x="13294" y="15763"/>
                  <a:pt x="12951" y="15529"/>
                </a:cubicBezTo>
                <a:cubicBezTo>
                  <a:pt x="12791" y="15415"/>
                  <a:pt x="12645" y="15262"/>
                  <a:pt x="12549" y="15161"/>
                </a:cubicBezTo>
                <a:lnTo>
                  <a:pt x="9839" y="12325"/>
                </a:lnTo>
                <a:lnTo>
                  <a:pt x="7129" y="15161"/>
                </a:lnTo>
                <a:cubicBezTo>
                  <a:pt x="7033" y="15262"/>
                  <a:pt x="6886" y="15415"/>
                  <a:pt x="6726" y="15529"/>
                </a:cubicBezTo>
                <a:cubicBezTo>
                  <a:pt x="6383" y="15763"/>
                  <a:pt x="5939" y="15763"/>
                  <a:pt x="5595" y="15529"/>
                </a:cubicBezTo>
                <a:cubicBezTo>
                  <a:pt x="5435" y="15415"/>
                  <a:pt x="5289" y="15262"/>
                  <a:pt x="5193" y="15161"/>
                </a:cubicBezTo>
                <a:cubicBezTo>
                  <a:pt x="5096" y="15060"/>
                  <a:pt x="4950" y="14907"/>
                  <a:pt x="4841" y="14740"/>
                </a:cubicBezTo>
                <a:cubicBezTo>
                  <a:pt x="4618" y="14380"/>
                  <a:pt x="4618" y="13917"/>
                  <a:pt x="4841" y="13557"/>
                </a:cubicBezTo>
                <a:cubicBezTo>
                  <a:pt x="4950" y="13390"/>
                  <a:pt x="5096" y="13236"/>
                  <a:pt x="5193" y="13135"/>
                </a:cubicBezTo>
                <a:lnTo>
                  <a:pt x="7904" y="10299"/>
                </a:lnTo>
                <a:lnTo>
                  <a:pt x="5191" y="7460"/>
                </a:lnTo>
                <a:cubicBezTo>
                  <a:pt x="5094" y="7359"/>
                  <a:pt x="4948" y="7205"/>
                  <a:pt x="4839" y="7038"/>
                </a:cubicBezTo>
                <a:cubicBezTo>
                  <a:pt x="4616" y="6678"/>
                  <a:pt x="4616" y="6215"/>
                  <a:pt x="4839" y="5855"/>
                </a:cubicBezTo>
                <a:cubicBezTo>
                  <a:pt x="4948" y="5688"/>
                  <a:pt x="5094" y="5536"/>
                  <a:pt x="5191" y="5435"/>
                </a:cubicBezTo>
                <a:cubicBezTo>
                  <a:pt x="5287" y="5334"/>
                  <a:pt x="5433" y="5180"/>
                  <a:pt x="5593" y="5065"/>
                </a:cubicBezTo>
                <a:cubicBezTo>
                  <a:pt x="5765" y="4949"/>
                  <a:pt x="5961" y="4891"/>
                  <a:pt x="6158" y="4891"/>
                </a:cubicBezTo>
                <a:close/>
              </a:path>
            </a:pathLst>
          </a:custGeom>
          <a:solidFill>
            <a:srgbClr val="E4E4E3"/>
          </a:solidFill>
          <a:ln w="12700">
            <a:miter lim="400000"/>
          </a:ln>
        </xdr:spPr>
        <xdr:txBody>
          <a:bodyPr wrap="square" lIns="0" tIns="0" rIns="0" bIns="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defTabSz="412750" hangingPunct="0">
              <a:defRPr sz="3200" b="0">
                <a:solidFill>
                  <a:srgbClr val="FFFFFF"/>
                </a:solidFill>
                <a:latin typeface="+mn-lt"/>
                <a:ea typeface="+mn-ea"/>
                <a:cs typeface="+mn-cs"/>
                <a:sym typeface="Helvetica Neue Medium"/>
              </a:defRPr>
            </a:pPr>
            <a:endParaRPr sz="1600" kern="0">
              <a:solidFill>
                <a:srgbClr val="FFFFFF"/>
              </a:solidFill>
              <a:latin typeface="Helvetica Neue Medium"/>
              <a:ea typeface="Helvetica Neue Medium"/>
              <a:cs typeface="Helvetica Neue Medium"/>
              <a:sym typeface="Helvetica Neue Medium"/>
            </a:endParaRPr>
          </a:p>
        </xdr:txBody>
      </xdr:sp>
    </xdr:grpSp>
    <xdr:clientData/>
  </xdr:twoCellAnchor>
  <xdr:twoCellAnchor editAs="oneCell">
    <xdr:from>
      <xdr:col>17</xdr:col>
      <xdr:colOff>165874</xdr:colOff>
      <xdr:row>13</xdr:row>
      <xdr:rowOff>130098</xdr:rowOff>
    </xdr:from>
    <xdr:to>
      <xdr:col>21</xdr:col>
      <xdr:colOff>124973</xdr:colOff>
      <xdr:row>33</xdr:row>
      <xdr:rowOff>89914</xdr:rowOff>
    </xdr:to>
    <xdr:pic>
      <xdr:nvPicPr>
        <xdr:cNvPr id="51" name="Picture 50">
          <a:extLst>
            <a:ext uri="{FF2B5EF4-FFF2-40B4-BE49-F238E27FC236}">
              <a16:creationId xmlns:a16="http://schemas.microsoft.com/office/drawing/2014/main" id="{A2B97110-CD93-482D-B17A-5BD0685577E1}"/>
            </a:ext>
          </a:extLst>
        </xdr:cNvPr>
        <xdr:cNvPicPr>
          <a:picLocks noChangeAspect="1"/>
        </xdr:cNvPicPr>
      </xdr:nvPicPr>
      <xdr:blipFill rotWithShape="1">
        <a:blip xmlns:r="http://schemas.openxmlformats.org/officeDocument/2006/relationships" r:embed="rId3"/>
        <a:srcRect l="63910" r="2081" b="5972"/>
        <a:stretch/>
      </xdr:blipFill>
      <xdr:spPr>
        <a:xfrm>
          <a:off x="10678222" y="2581043"/>
          <a:ext cx="2282269" cy="3688505"/>
        </a:xfrm>
        <a:prstGeom prst="rect">
          <a:avLst/>
        </a:prstGeom>
      </xdr:spPr>
    </xdr:pic>
    <xdr:clientData/>
  </xdr:twoCellAnchor>
  <xdr:twoCellAnchor>
    <xdr:from>
      <xdr:col>0</xdr:col>
      <xdr:colOff>0</xdr:colOff>
      <xdr:row>5</xdr:row>
      <xdr:rowOff>0</xdr:rowOff>
    </xdr:from>
    <xdr:to>
      <xdr:col>5</xdr:col>
      <xdr:colOff>70730</xdr:colOff>
      <xdr:row>43</xdr:row>
      <xdr:rowOff>122525</xdr:rowOff>
    </xdr:to>
    <xdr:grpSp>
      <xdr:nvGrpSpPr>
        <xdr:cNvPr id="127" name="Group 126">
          <a:extLst>
            <a:ext uri="{FF2B5EF4-FFF2-40B4-BE49-F238E27FC236}">
              <a16:creationId xmlns:a16="http://schemas.microsoft.com/office/drawing/2014/main" id="{59879441-7211-44C8-995C-4298CD63C0E1}"/>
            </a:ext>
          </a:extLst>
        </xdr:cNvPr>
        <xdr:cNvGrpSpPr/>
      </xdr:nvGrpSpPr>
      <xdr:grpSpPr>
        <a:xfrm>
          <a:off x="0" y="892969"/>
          <a:ext cx="2725824" cy="6992431"/>
          <a:chOff x="2985" y="843616"/>
          <a:chExt cx="2852030" cy="7015450"/>
        </a:xfrm>
      </xdr:grpSpPr>
      <xdr:grpSp>
        <xdr:nvGrpSpPr>
          <xdr:cNvPr id="128" name="Group 127">
            <a:extLst>
              <a:ext uri="{FF2B5EF4-FFF2-40B4-BE49-F238E27FC236}">
                <a16:creationId xmlns:a16="http://schemas.microsoft.com/office/drawing/2014/main" id="{E3691AB4-83F4-42B2-9D3E-6F010CB7A5D3}"/>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78" name="Rounded Rectangle 33">
              <a:hlinkClick xmlns:r="http://schemas.openxmlformats.org/officeDocument/2006/relationships" r:id="rId4"/>
              <a:extLst>
                <a:ext uri="{FF2B5EF4-FFF2-40B4-BE49-F238E27FC236}">
                  <a16:creationId xmlns:a16="http://schemas.microsoft.com/office/drawing/2014/main" id="{1EF22A04-F75F-469D-B90F-DB2E85F7185B}"/>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79" name="Round Same Side Corner Rectangle 212">
              <a:extLst>
                <a:ext uri="{FF2B5EF4-FFF2-40B4-BE49-F238E27FC236}">
                  <a16:creationId xmlns:a16="http://schemas.microsoft.com/office/drawing/2014/main" id="{E65EF721-02CA-4EF8-AE75-359AE8A2E2BD}"/>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29" name="Group 128">
            <a:extLst>
              <a:ext uri="{FF2B5EF4-FFF2-40B4-BE49-F238E27FC236}">
                <a16:creationId xmlns:a16="http://schemas.microsoft.com/office/drawing/2014/main" id="{7484CEA7-5BB5-4778-BCC8-CD60D79B72D0}"/>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76" name="Rounded Rectangle 36">
              <a:hlinkClick xmlns:r="http://schemas.openxmlformats.org/officeDocument/2006/relationships" r:id="rId5"/>
              <a:extLst>
                <a:ext uri="{FF2B5EF4-FFF2-40B4-BE49-F238E27FC236}">
                  <a16:creationId xmlns:a16="http://schemas.microsoft.com/office/drawing/2014/main" id="{7C6EA15D-9F1D-4E2B-BEF2-34DE0F12B894}"/>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77" name="Round Same Side Corner Rectangle 212">
              <a:extLst>
                <a:ext uri="{FF2B5EF4-FFF2-40B4-BE49-F238E27FC236}">
                  <a16:creationId xmlns:a16="http://schemas.microsoft.com/office/drawing/2014/main" id="{07EF4AD0-A6CF-4C79-B7BF-7CCDF83522A4}"/>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0" name="Group 129">
            <a:extLst>
              <a:ext uri="{FF2B5EF4-FFF2-40B4-BE49-F238E27FC236}">
                <a16:creationId xmlns:a16="http://schemas.microsoft.com/office/drawing/2014/main" id="{A65C95A6-A5A5-48A7-B1E6-1B0C1D34360D}"/>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74" name="Rounded Rectangle 27">
              <a:hlinkClick xmlns:r="http://schemas.openxmlformats.org/officeDocument/2006/relationships" r:id="rId6"/>
              <a:extLst>
                <a:ext uri="{FF2B5EF4-FFF2-40B4-BE49-F238E27FC236}">
                  <a16:creationId xmlns:a16="http://schemas.microsoft.com/office/drawing/2014/main" id="{B6AE2424-2AFE-42BE-BE15-11CF0D5B4CE6}"/>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75" name="Round Same Side Corner Rectangle 212">
              <a:extLst>
                <a:ext uri="{FF2B5EF4-FFF2-40B4-BE49-F238E27FC236}">
                  <a16:creationId xmlns:a16="http://schemas.microsoft.com/office/drawing/2014/main" id="{8251587C-0AB6-4B62-A781-C584C7D4CDF5}"/>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1" name="Group 130">
            <a:extLst>
              <a:ext uri="{FF2B5EF4-FFF2-40B4-BE49-F238E27FC236}">
                <a16:creationId xmlns:a16="http://schemas.microsoft.com/office/drawing/2014/main" id="{5A641DF0-2AF6-452F-ABB3-E197F3941230}"/>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2" name="Rounded Rectangle 30">
              <a:hlinkClick xmlns:r="http://schemas.openxmlformats.org/officeDocument/2006/relationships" r:id="rId7"/>
              <a:extLst>
                <a:ext uri="{FF2B5EF4-FFF2-40B4-BE49-F238E27FC236}">
                  <a16:creationId xmlns:a16="http://schemas.microsoft.com/office/drawing/2014/main" id="{2191DE7C-DA70-48B6-838D-AB4843FC7E27}"/>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73" name="Round Same Side Corner Rectangle 212">
              <a:extLst>
                <a:ext uri="{FF2B5EF4-FFF2-40B4-BE49-F238E27FC236}">
                  <a16:creationId xmlns:a16="http://schemas.microsoft.com/office/drawing/2014/main" id="{B9F94056-C140-41D9-8FEC-8AC98CCA5D7D}"/>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2" name="Group 131">
            <a:extLst>
              <a:ext uri="{FF2B5EF4-FFF2-40B4-BE49-F238E27FC236}">
                <a16:creationId xmlns:a16="http://schemas.microsoft.com/office/drawing/2014/main" id="{6787A0E4-180F-4FAB-97D0-6746705AA152}"/>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70" name="Rounded Rectangle 33">
              <a:hlinkClick xmlns:r="http://schemas.openxmlformats.org/officeDocument/2006/relationships" r:id="rId8"/>
              <a:extLst>
                <a:ext uri="{FF2B5EF4-FFF2-40B4-BE49-F238E27FC236}">
                  <a16:creationId xmlns:a16="http://schemas.microsoft.com/office/drawing/2014/main" id="{6EDDD188-3BD4-418B-9661-8D2552AC1864}"/>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71" name="Round Same Side Corner Rectangle 212">
              <a:extLst>
                <a:ext uri="{FF2B5EF4-FFF2-40B4-BE49-F238E27FC236}">
                  <a16:creationId xmlns:a16="http://schemas.microsoft.com/office/drawing/2014/main" id="{2D1E5FD2-C907-4A1E-9BAE-B5BB486A98EF}"/>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3" name="Group 132">
            <a:extLst>
              <a:ext uri="{FF2B5EF4-FFF2-40B4-BE49-F238E27FC236}">
                <a16:creationId xmlns:a16="http://schemas.microsoft.com/office/drawing/2014/main" id="{67075CBE-BA96-47FD-87E7-29CD14531B69}"/>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68" name="Rounded Rectangle 27">
              <a:hlinkClick xmlns:r="http://schemas.openxmlformats.org/officeDocument/2006/relationships" r:id="rId9"/>
              <a:extLst>
                <a:ext uri="{FF2B5EF4-FFF2-40B4-BE49-F238E27FC236}">
                  <a16:creationId xmlns:a16="http://schemas.microsoft.com/office/drawing/2014/main" id="{73669306-4164-4722-B5F9-9CEF4949CB46}"/>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69" name="Round Same Side Corner Rectangle 212">
              <a:extLst>
                <a:ext uri="{FF2B5EF4-FFF2-40B4-BE49-F238E27FC236}">
                  <a16:creationId xmlns:a16="http://schemas.microsoft.com/office/drawing/2014/main" id="{F68A5503-B9F6-4047-816B-C296F276FEFB}"/>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4" name="Group 133">
            <a:extLst>
              <a:ext uri="{FF2B5EF4-FFF2-40B4-BE49-F238E27FC236}">
                <a16:creationId xmlns:a16="http://schemas.microsoft.com/office/drawing/2014/main" id="{0168C082-F627-40EB-96C1-D75C16AA96BF}"/>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66" name="Rounded Rectangle 36">
              <a:hlinkClick xmlns:r="http://schemas.openxmlformats.org/officeDocument/2006/relationships" r:id="rId10"/>
              <a:extLst>
                <a:ext uri="{FF2B5EF4-FFF2-40B4-BE49-F238E27FC236}">
                  <a16:creationId xmlns:a16="http://schemas.microsoft.com/office/drawing/2014/main" id="{FEA3AB19-1A89-4846-B4C0-1B99FC9220BC}"/>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67" name="Round Same Side Corner Rectangle 212">
              <a:extLst>
                <a:ext uri="{FF2B5EF4-FFF2-40B4-BE49-F238E27FC236}">
                  <a16:creationId xmlns:a16="http://schemas.microsoft.com/office/drawing/2014/main" id="{DCE2E637-1E7E-4F2A-9B7F-F1A06803AD48}"/>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5" name="Group 134">
            <a:hlinkClick xmlns:r="http://schemas.openxmlformats.org/officeDocument/2006/relationships" r:id="rId11"/>
            <a:extLst>
              <a:ext uri="{FF2B5EF4-FFF2-40B4-BE49-F238E27FC236}">
                <a16:creationId xmlns:a16="http://schemas.microsoft.com/office/drawing/2014/main" id="{BBBFBC73-B22F-42E8-842C-09E22CADA698}"/>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64" name="Rounded Rectangle 30">
              <a:extLst>
                <a:ext uri="{FF2B5EF4-FFF2-40B4-BE49-F238E27FC236}">
                  <a16:creationId xmlns:a16="http://schemas.microsoft.com/office/drawing/2014/main" id="{36DB1EE0-86E2-4FE7-B64D-CA1D55243AE9}"/>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65" name="Round Same Side Corner Rectangle 212">
              <a:extLst>
                <a:ext uri="{FF2B5EF4-FFF2-40B4-BE49-F238E27FC236}">
                  <a16:creationId xmlns:a16="http://schemas.microsoft.com/office/drawing/2014/main" id="{A9C3F7E1-EE11-46BA-B0DE-001F69D26DF8}"/>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hlinkClick xmlns:r="http://schemas.openxmlformats.org/officeDocument/2006/relationships" r:id="rId12"/>
            <a:extLst>
              <a:ext uri="{FF2B5EF4-FFF2-40B4-BE49-F238E27FC236}">
                <a16:creationId xmlns:a16="http://schemas.microsoft.com/office/drawing/2014/main" id="{D2530B6A-34C6-4292-9737-A2CF73661688}"/>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62" name="Rounded Rectangle 33">
              <a:hlinkClick xmlns:r="http://schemas.openxmlformats.org/officeDocument/2006/relationships" r:id="rId13"/>
              <a:extLst>
                <a:ext uri="{FF2B5EF4-FFF2-40B4-BE49-F238E27FC236}">
                  <a16:creationId xmlns:a16="http://schemas.microsoft.com/office/drawing/2014/main" id="{3D9F4A75-A782-47E4-B1CD-59E9AE417FD5}"/>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63" name="Round Same Side Corner Rectangle 212">
              <a:extLst>
                <a:ext uri="{FF2B5EF4-FFF2-40B4-BE49-F238E27FC236}">
                  <a16:creationId xmlns:a16="http://schemas.microsoft.com/office/drawing/2014/main" id="{B0949246-EF9A-491D-8F73-9F59CA9000CA}"/>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7" name="Group 136">
            <a:extLst>
              <a:ext uri="{FF2B5EF4-FFF2-40B4-BE49-F238E27FC236}">
                <a16:creationId xmlns:a16="http://schemas.microsoft.com/office/drawing/2014/main" id="{C5D09A20-C1DE-4D89-9133-824A0B8A13B4}"/>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60" name="Rounded Rectangle 30">
              <a:hlinkClick xmlns:r="http://schemas.openxmlformats.org/officeDocument/2006/relationships" r:id="rId14"/>
              <a:extLst>
                <a:ext uri="{FF2B5EF4-FFF2-40B4-BE49-F238E27FC236}">
                  <a16:creationId xmlns:a16="http://schemas.microsoft.com/office/drawing/2014/main" id="{9B295E45-9020-4E00-9833-38DE9EBCA439}"/>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61" name="Round Same Side Corner Rectangle 212">
              <a:extLst>
                <a:ext uri="{FF2B5EF4-FFF2-40B4-BE49-F238E27FC236}">
                  <a16:creationId xmlns:a16="http://schemas.microsoft.com/office/drawing/2014/main" id="{250A07B4-E06D-4B5B-8113-9ED5B66050B4}"/>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8" name="Group 137">
            <a:hlinkClick xmlns:r="http://schemas.openxmlformats.org/officeDocument/2006/relationships" r:id="rId15"/>
            <a:extLst>
              <a:ext uri="{FF2B5EF4-FFF2-40B4-BE49-F238E27FC236}">
                <a16:creationId xmlns:a16="http://schemas.microsoft.com/office/drawing/2014/main" id="{AA75AACA-DEC2-4D52-906B-D68019000A81}"/>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58" name="Rounded Rectangle 33">
              <a:extLst>
                <a:ext uri="{FF2B5EF4-FFF2-40B4-BE49-F238E27FC236}">
                  <a16:creationId xmlns:a16="http://schemas.microsoft.com/office/drawing/2014/main" id="{74031923-A0E0-419B-A64B-7398BA1DA3E9}"/>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59" name="Round Same Side Corner Rectangle 212">
              <a:extLst>
                <a:ext uri="{FF2B5EF4-FFF2-40B4-BE49-F238E27FC236}">
                  <a16:creationId xmlns:a16="http://schemas.microsoft.com/office/drawing/2014/main" id="{66E9DD3B-C2A6-4E32-9031-B76EA7E6F09C}"/>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hlinkClick xmlns:r="http://schemas.openxmlformats.org/officeDocument/2006/relationships" r:id="rId16"/>
            <a:extLst>
              <a:ext uri="{FF2B5EF4-FFF2-40B4-BE49-F238E27FC236}">
                <a16:creationId xmlns:a16="http://schemas.microsoft.com/office/drawing/2014/main" id="{0B708C52-9739-43D4-B7CA-2EFC3D5550E6}"/>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56" name="Rounded Rectangle 36">
              <a:hlinkClick xmlns:r="http://schemas.openxmlformats.org/officeDocument/2006/relationships" r:id="rId17"/>
              <a:extLst>
                <a:ext uri="{FF2B5EF4-FFF2-40B4-BE49-F238E27FC236}">
                  <a16:creationId xmlns:a16="http://schemas.microsoft.com/office/drawing/2014/main" id="{AC0DCAEE-2478-47A0-8C14-42F057248720}"/>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57" name="Round Same Side Corner Rectangle 212">
              <a:extLst>
                <a:ext uri="{FF2B5EF4-FFF2-40B4-BE49-F238E27FC236}">
                  <a16:creationId xmlns:a16="http://schemas.microsoft.com/office/drawing/2014/main" id="{7D650C9E-7B82-46B4-8980-A725531D15BE}"/>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extLst>
              <a:ext uri="{FF2B5EF4-FFF2-40B4-BE49-F238E27FC236}">
                <a16:creationId xmlns:a16="http://schemas.microsoft.com/office/drawing/2014/main" id="{B9F7596F-6FE9-4CD4-903F-C5773EEC0503}"/>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54" name="Rounded Rectangle 33">
              <a:hlinkClick xmlns:r="http://schemas.openxmlformats.org/officeDocument/2006/relationships" r:id="rId18"/>
              <a:extLst>
                <a:ext uri="{FF2B5EF4-FFF2-40B4-BE49-F238E27FC236}">
                  <a16:creationId xmlns:a16="http://schemas.microsoft.com/office/drawing/2014/main" id="{0C0D59DB-286D-4D17-858D-977D0F38DA24}"/>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55" name="Round Same Side Corner Rectangle 212">
              <a:extLst>
                <a:ext uri="{FF2B5EF4-FFF2-40B4-BE49-F238E27FC236}">
                  <a16:creationId xmlns:a16="http://schemas.microsoft.com/office/drawing/2014/main" id="{DB52A273-B593-430A-B9B4-05E67B5284C7}"/>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extLst>
              <a:ext uri="{FF2B5EF4-FFF2-40B4-BE49-F238E27FC236}">
                <a16:creationId xmlns:a16="http://schemas.microsoft.com/office/drawing/2014/main" id="{12B22FF3-1FC9-4CB8-ABCD-B7CD9C68242E}"/>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52" name="Rounded Rectangle 36">
              <a:hlinkClick xmlns:r="http://schemas.openxmlformats.org/officeDocument/2006/relationships" r:id="rId19"/>
              <a:extLst>
                <a:ext uri="{FF2B5EF4-FFF2-40B4-BE49-F238E27FC236}">
                  <a16:creationId xmlns:a16="http://schemas.microsoft.com/office/drawing/2014/main" id="{34E670D4-6E0D-4BB3-94FC-29E0A4826C36}"/>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53" name="Round Same Side Corner Rectangle 212">
              <a:extLst>
                <a:ext uri="{FF2B5EF4-FFF2-40B4-BE49-F238E27FC236}">
                  <a16:creationId xmlns:a16="http://schemas.microsoft.com/office/drawing/2014/main" id="{A36CEA91-66D9-4848-9709-09A3893804BE}"/>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2" name="Group 141">
            <a:extLst>
              <a:ext uri="{FF2B5EF4-FFF2-40B4-BE49-F238E27FC236}">
                <a16:creationId xmlns:a16="http://schemas.microsoft.com/office/drawing/2014/main" id="{5CE9A9EE-70CC-422A-9520-030248E02911}"/>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50" name="Rounded Rectangle 36">
              <a:hlinkClick xmlns:r="http://schemas.openxmlformats.org/officeDocument/2006/relationships" r:id="rId20"/>
              <a:extLst>
                <a:ext uri="{FF2B5EF4-FFF2-40B4-BE49-F238E27FC236}">
                  <a16:creationId xmlns:a16="http://schemas.microsoft.com/office/drawing/2014/main" id="{AD37340B-D066-4616-ACF6-B8FE0E956DD9}"/>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51" name="Round Same Side Corner Rectangle 212">
              <a:extLst>
                <a:ext uri="{FF2B5EF4-FFF2-40B4-BE49-F238E27FC236}">
                  <a16:creationId xmlns:a16="http://schemas.microsoft.com/office/drawing/2014/main" id="{494233A1-02E7-4F0C-B1A3-4F287B866054}"/>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43" name="Rounded Rectangle 33">
            <a:extLst>
              <a:ext uri="{FF2B5EF4-FFF2-40B4-BE49-F238E27FC236}">
                <a16:creationId xmlns:a16="http://schemas.microsoft.com/office/drawing/2014/main" id="{B1295095-2CC1-41E0-B850-4B9CAF97269D}"/>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44" name="Rounded Rectangle 33">
            <a:extLst>
              <a:ext uri="{FF2B5EF4-FFF2-40B4-BE49-F238E27FC236}">
                <a16:creationId xmlns:a16="http://schemas.microsoft.com/office/drawing/2014/main" id="{533AECCC-1CBC-4F94-931A-73A421CEB5DC}"/>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45" name="Rounded Rectangle 33">
            <a:extLst>
              <a:ext uri="{FF2B5EF4-FFF2-40B4-BE49-F238E27FC236}">
                <a16:creationId xmlns:a16="http://schemas.microsoft.com/office/drawing/2014/main" id="{7C85C796-A840-47B2-8A2B-6BAFC0DDC265}"/>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46" name="Rounded Rectangle 33">
            <a:extLst>
              <a:ext uri="{FF2B5EF4-FFF2-40B4-BE49-F238E27FC236}">
                <a16:creationId xmlns:a16="http://schemas.microsoft.com/office/drawing/2014/main" id="{E0E09643-3F1C-4924-8C62-1515C69503B6}"/>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47" name="Rounded Rectangle 33">
            <a:extLst>
              <a:ext uri="{FF2B5EF4-FFF2-40B4-BE49-F238E27FC236}">
                <a16:creationId xmlns:a16="http://schemas.microsoft.com/office/drawing/2014/main" id="{2D5B8A89-85F1-4E96-B597-1BCFFA2FF26E}"/>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48" name="Rounded Rectangle 33">
            <a:extLst>
              <a:ext uri="{FF2B5EF4-FFF2-40B4-BE49-F238E27FC236}">
                <a16:creationId xmlns:a16="http://schemas.microsoft.com/office/drawing/2014/main" id="{44F18DD3-AAD6-4820-9A3C-0D47B5B5AFD4}"/>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49" name="Rounded Rectangle 33">
            <a:extLst>
              <a:ext uri="{FF2B5EF4-FFF2-40B4-BE49-F238E27FC236}">
                <a16:creationId xmlns:a16="http://schemas.microsoft.com/office/drawing/2014/main" id="{D8278955-B251-438C-B247-E878DA259A06}"/>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editAs="oneCell">
    <xdr:from>
      <xdr:col>11</xdr:col>
      <xdr:colOff>87815</xdr:colOff>
      <xdr:row>13</xdr:row>
      <xdr:rowOff>12303</xdr:rowOff>
    </xdr:from>
    <xdr:to>
      <xdr:col>17</xdr:col>
      <xdr:colOff>108950</xdr:colOff>
      <xdr:row>34</xdr:row>
      <xdr:rowOff>3772</xdr:rowOff>
    </xdr:to>
    <xdr:pic>
      <xdr:nvPicPr>
        <xdr:cNvPr id="3" name="Picture 2">
          <a:extLst>
            <a:ext uri="{FF2B5EF4-FFF2-40B4-BE49-F238E27FC236}">
              <a16:creationId xmlns:a16="http://schemas.microsoft.com/office/drawing/2014/main" id="{B8BC0A88-C7A2-492F-8F40-B8768979B11F}"/>
            </a:ext>
          </a:extLst>
        </xdr:cNvPr>
        <xdr:cNvPicPr>
          <a:picLocks noChangeAspect="1"/>
        </xdr:cNvPicPr>
      </xdr:nvPicPr>
      <xdr:blipFill>
        <a:blip xmlns:r="http://schemas.openxmlformats.org/officeDocument/2006/relationships" r:embed="rId21"/>
        <a:stretch>
          <a:fillRect/>
        </a:stretch>
      </xdr:blipFill>
      <xdr:spPr>
        <a:xfrm>
          <a:off x="7068943" y="2463248"/>
          <a:ext cx="3552355" cy="3899452"/>
        </a:xfrm>
        <a:prstGeom prst="rect">
          <a:avLst/>
        </a:prstGeom>
      </xdr:spPr>
    </xdr:pic>
    <xdr:clientData/>
  </xdr:twoCellAnchor>
  <xdr:twoCellAnchor>
    <xdr:from>
      <xdr:col>18</xdr:col>
      <xdr:colOff>425824</xdr:colOff>
      <xdr:row>1</xdr:row>
      <xdr:rowOff>123264</xdr:rowOff>
    </xdr:from>
    <xdr:to>
      <xdr:col>21</xdr:col>
      <xdr:colOff>722428</xdr:colOff>
      <xdr:row>3</xdr:row>
      <xdr:rowOff>11265</xdr:rowOff>
    </xdr:to>
    <xdr:sp macro="" textlink="">
      <xdr:nvSpPr>
        <xdr:cNvPr id="106" name="Rounded Rectangle 14">
          <a:hlinkClick xmlns:r="http://schemas.openxmlformats.org/officeDocument/2006/relationships" r:id="rId22"/>
          <a:extLst>
            <a:ext uri="{FF2B5EF4-FFF2-40B4-BE49-F238E27FC236}">
              <a16:creationId xmlns:a16="http://schemas.microsoft.com/office/drawing/2014/main" id="{173C76F4-2D08-4A39-9C1F-EFE3B8004B7C}"/>
            </a:ext>
          </a:extLst>
        </xdr:cNvPr>
        <xdr:cNvSpPr/>
      </xdr:nvSpPr>
      <xdr:spPr bwMode="auto">
        <a:xfrm>
          <a:off x="11071412" y="302558"/>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104279</xdr:colOff>
      <xdr:row>0</xdr:row>
      <xdr:rowOff>129346</xdr:rowOff>
    </xdr:from>
    <xdr:to>
      <xdr:col>4</xdr:col>
      <xdr:colOff>409565</xdr:colOff>
      <xdr:row>3</xdr:row>
      <xdr:rowOff>131523</xdr:rowOff>
    </xdr:to>
    <xdr:pic>
      <xdr:nvPicPr>
        <xdr:cNvPr id="2" name="Picture 1">
          <a:hlinkClick xmlns:r="http://schemas.openxmlformats.org/officeDocument/2006/relationships" r:id="rId1"/>
          <a:extLst>
            <a:ext uri="{FF2B5EF4-FFF2-40B4-BE49-F238E27FC236}">
              <a16:creationId xmlns:a16="http://schemas.microsoft.com/office/drawing/2014/main" id="{124FA97C-D31F-47BF-8AEC-F5C30FAC1DCB}"/>
            </a:ext>
          </a:extLst>
        </xdr:cNvPr>
        <xdr:cNvPicPr>
          <a:picLocks noChangeAspect="1"/>
        </xdr:cNvPicPr>
      </xdr:nvPicPr>
      <xdr:blipFill>
        <a:blip xmlns:r="http://schemas.openxmlformats.org/officeDocument/2006/relationships" r:embed="rId2"/>
        <a:stretch>
          <a:fillRect/>
        </a:stretch>
      </xdr:blipFill>
      <xdr:spPr>
        <a:xfrm>
          <a:off x="107454" y="126171"/>
          <a:ext cx="2334111" cy="548277"/>
        </a:xfrm>
        <a:prstGeom prst="rect">
          <a:avLst/>
        </a:prstGeom>
      </xdr:spPr>
    </xdr:pic>
    <xdr:clientData/>
  </xdr:twoCellAnchor>
  <xdr:twoCellAnchor>
    <xdr:from>
      <xdr:col>5</xdr:col>
      <xdr:colOff>554935</xdr:colOff>
      <xdr:row>4</xdr:row>
      <xdr:rowOff>171450</xdr:rowOff>
    </xdr:from>
    <xdr:to>
      <xdr:col>15</xdr:col>
      <xdr:colOff>762000</xdr:colOff>
      <xdr:row>5</xdr:row>
      <xdr:rowOff>170475</xdr:rowOff>
    </xdr:to>
    <xdr:sp macro="" textlink="">
      <xdr:nvSpPr>
        <xdr:cNvPr id="6" name="Rounded Rectangle 33">
          <a:extLst>
            <a:ext uri="{FF2B5EF4-FFF2-40B4-BE49-F238E27FC236}">
              <a16:creationId xmlns:a16="http://schemas.microsoft.com/office/drawing/2014/main" id="{D8D685A5-69C1-42A0-BA0B-4A9901019B8F}"/>
            </a:ext>
          </a:extLst>
        </xdr:cNvPr>
        <xdr:cNvSpPr/>
      </xdr:nvSpPr>
      <xdr:spPr>
        <a:xfrm>
          <a:off x="3336235" y="895350"/>
          <a:ext cx="10903640" cy="180000"/>
        </a:xfrm>
        <a:prstGeom prst="roundRect">
          <a:avLst>
            <a:gd name="adj" fmla="val 10256"/>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HEALTH AND SAFETY</a:t>
          </a:r>
        </a:p>
      </xdr:txBody>
    </xdr:sp>
    <xdr:clientData/>
  </xdr:twoCellAnchor>
  <xdr:twoCellAnchor>
    <xdr:from>
      <xdr:col>0</xdr:col>
      <xdr:colOff>0</xdr:colOff>
      <xdr:row>5</xdr:row>
      <xdr:rowOff>0</xdr:rowOff>
    </xdr:from>
    <xdr:to>
      <xdr:col>5</xdr:col>
      <xdr:colOff>70730</xdr:colOff>
      <xdr:row>37</xdr:row>
      <xdr:rowOff>170150</xdr:rowOff>
    </xdr:to>
    <xdr:grpSp>
      <xdr:nvGrpSpPr>
        <xdr:cNvPr id="65" name="Group 64">
          <a:extLst>
            <a:ext uri="{FF2B5EF4-FFF2-40B4-BE49-F238E27FC236}">
              <a16:creationId xmlns:a16="http://schemas.microsoft.com/office/drawing/2014/main" id="{469F6A46-F095-48AA-BDD6-57E30B367A5A}"/>
            </a:ext>
          </a:extLst>
        </xdr:cNvPr>
        <xdr:cNvGrpSpPr/>
      </xdr:nvGrpSpPr>
      <xdr:grpSpPr>
        <a:xfrm>
          <a:off x="0" y="892969"/>
          <a:ext cx="2725824" cy="6801931"/>
          <a:chOff x="2985" y="843616"/>
          <a:chExt cx="2852030" cy="7015450"/>
        </a:xfrm>
      </xdr:grpSpPr>
      <xdr:grpSp>
        <xdr:nvGrpSpPr>
          <xdr:cNvPr id="66" name="Group 65">
            <a:extLst>
              <a:ext uri="{FF2B5EF4-FFF2-40B4-BE49-F238E27FC236}">
                <a16:creationId xmlns:a16="http://schemas.microsoft.com/office/drawing/2014/main" id="{2005B10F-0694-433F-A99A-DC6B42601E13}"/>
              </a:ext>
            </a:extLst>
          </xdr:cNvPr>
          <xdr:cNvGrpSpPr/>
        </xdr:nvGrpSpPr>
        <xdr:grpSpPr>
          <a:xfrm>
            <a:off x="229461" y="1483249"/>
            <a:ext cx="2334713" cy="190175"/>
            <a:chOff x="19051" y="0"/>
            <a:chExt cx="2045136" cy="451010"/>
          </a:xfrm>
          <a:effectLst>
            <a:outerShdw blurRad="50800" dist="38100" dir="2700000" algn="tl" rotWithShape="0">
              <a:prstClr val="black">
                <a:alpha val="40000"/>
              </a:prstClr>
            </a:outerShdw>
          </a:effectLst>
        </xdr:grpSpPr>
        <xdr:sp macro="" textlink="">
          <xdr:nvSpPr>
            <xdr:cNvPr id="177" name="Rounded Rectangle 33">
              <a:hlinkClick xmlns:r="http://schemas.openxmlformats.org/officeDocument/2006/relationships" r:id="rId3"/>
              <a:extLst>
                <a:ext uri="{FF2B5EF4-FFF2-40B4-BE49-F238E27FC236}">
                  <a16:creationId xmlns:a16="http://schemas.microsoft.com/office/drawing/2014/main" id="{53952FB7-E7EA-4985-B88A-F1172D4720C9}"/>
                </a:ext>
              </a:extLst>
            </xdr:cNvPr>
            <xdr:cNvSpPr/>
          </xdr:nvSpPr>
          <xdr:spPr>
            <a:xfrm>
              <a:off x="19051" y="3"/>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GRI Content Index</a:t>
              </a:r>
            </a:p>
          </xdr:txBody>
        </xdr:sp>
        <xdr:sp macro="" textlink="">
          <xdr:nvSpPr>
            <xdr:cNvPr id="178" name="Round Same Side Corner Rectangle 212">
              <a:extLst>
                <a:ext uri="{FF2B5EF4-FFF2-40B4-BE49-F238E27FC236}">
                  <a16:creationId xmlns:a16="http://schemas.microsoft.com/office/drawing/2014/main" id="{6D95A0B1-7199-42DC-91DB-554C75D39E7A}"/>
                </a:ext>
              </a:extLst>
            </xdr:cNvPr>
            <xdr:cNvSpPr/>
          </xdr:nvSpPr>
          <xdr:spPr>
            <a:xfrm rot="16200000">
              <a:off x="-172718" y="19177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7" name="Group 66">
            <a:extLst>
              <a:ext uri="{FF2B5EF4-FFF2-40B4-BE49-F238E27FC236}">
                <a16:creationId xmlns:a16="http://schemas.microsoft.com/office/drawing/2014/main" id="{E7AAA274-AFBF-4F85-B53A-904E14D71003}"/>
              </a:ext>
            </a:extLst>
          </xdr:cNvPr>
          <xdr:cNvGrpSpPr/>
        </xdr:nvGrpSpPr>
        <xdr:grpSpPr>
          <a:xfrm>
            <a:off x="229461" y="1786693"/>
            <a:ext cx="2334713" cy="212400"/>
            <a:chOff x="22226" y="207415"/>
            <a:chExt cx="2045136" cy="451009"/>
          </a:xfrm>
          <a:effectLst>
            <a:outerShdw blurRad="50800" dist="38100" dir="2700000" algn="tl" rotWithShape="0">
              <a:prstClr val="black">
                <a:alpha val="40000"/>
              </a:prstClr>
            </a:outerShdw>
          </a:effectLst>
        </xdr:grpSpPr>
        <xdr:sp macro="" textlink="">
          <xdr:nvSpPr>
            <xdr:cNvPr id="175" name="Rounded Rectangle 36">
              <a:hlinkClick xmlns:r="http://schemas.openxmlformats.org/officeDocument/2006/relationships" r:id="rId4"/>
              <a:extLst>
                <a:ext uri="{FF2B5EF4-FFF2-40B4-BE49-F238E27FC236}">
                  <a16:creationId xmlns:a16="http://schemas.microsoft.com/office/drawing/2014/main" id="{D346543E-C0EA-46D2-B730-C1B6443C49C0}"/>
                </a:ext>
              </a:extLst>
            </xdr:cNvPr>
            <xdr:cNvSpPr/>
          </xdr:nvSpPr>
          <xdr:spPr>
            <a:xfrm>
              <a:off x="22226" y="207417"/>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SASB Index</a:t>
              </a:r>
            </a:p>
          </xdr:txBody>
        </xdr:sp>
        <xdr:sp macro="" textlink="">
          <xdr:nvSpPr>
            <xdr:cNvPr id="176" name="Round Same Side Corner Rectangle 212">
              <a:extLst>
                <a:ext uri="{FF2B5EF4-FFF2-40B4-BE49-F238E27FC236}">
                  <a16:creationId xmlns:a16="http://schemas.microsoft.com/office/drawing/2014/main" id="{5698AFE2-BF0D-4D2B-9492-D2C7312F92F6}"/>
                </a:ext>
              </a:extLst>
            </xdr:cNvPr>
            <xdr:cNvSpPr/>
          </xdr:nvSpPr>
          <xdr:spPr>
            <a:xfrm rot="16200000">
              <a:off x="-169543" y="399185"/>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8" name="Group 67">
            <a:extLst>
              <a:ext uri="{FF2B5EF4-FFF2-40B4-BE49-F238E27FC236}">
                <a16:creationId xmlns:a16="http://schemas.microsoft.com/office/drawing/2014/main" id="{68D4E874-77A5-48DF-925D-324D20816FFD}"/>
              </a:ext>
            </a:extLst>
          </xdr:cNvPr>
          <xdr:cNvGrpSpPr/>
        </xdr:nvGrpSpPr>
        <xdr:grpSpPr>
          <a:xfrm>
            <a:off x="229461" y="2419685"/>
            <a:ext cx="2334713" cy="212400"/>
            <a:chOff x="22226" y="628593"/>
            <a:chExt cx="2045136" cy="451009"/>
          </a:xfrm>
          <a:effectLst>
            <a:outerShdw blurRad="50800" dist="38100" dir="2700000" algn="tl" rotWithShape="0">
              <a:prstClr val="black">
                <a:alpha val="40000"/>
              </a:prstClr>
            </a:outerShdw>
          </a:effectLst>
        </xdr:grpSpPr>
        <xdr:sp macro="" textlink="">
          <xdr:nvSpPr>
            <xdr:cNvPr id="173" name="Rounded Rectangle 27">
              <a:hlinkClick xmlns:r="http://schemas.openxmlformats.org/officeDocument/2006/relationships" r:id="rId5"/>
              <a:extLst>
                <a:ext uri="{FF2B5EF4-FFF2-40B4-BE49-F238E27FC236}">
                  <a16:creationId xmlns:a16="http://schemas.microsoft.com/office/drawing/2014/main" id="{2B8A16E0-5BF3-4A47-9C62-5714DEE13F99}"/>
                </a:ext>
              </a:extLst>
            </xdr:cNvPr>
            <xdr:cNvSpPr/>
          </xdr:nvSpPr>
          <xdr:spPr>
            <a:xfrm>
              <a:off x="22226" y="628596"/>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TCFD Summary</a:t>
              </a:r>
            </a:p>
          </xdr:txBody>
        </xdr:sp>
        <xdr:sp macro="" textlink="">
          <xdr:nvSpPr>
            <xdr:cNvPr id="174" name="Round Same Side Corner Rectangle 212">
              <a:extLst>
                <a:ext uri="{FF2B5EF4-FFF2-40B4-BE49-F238E27FC236}">
                  <a16:creationId xmlns:a16="http://schemas.microsoft.com/office/drawing/2014/main" id="{DCC030AC-4CCA-40C6-AD25-E80DD1E1E3FF}"/>
                </a:ext>
              </a:extLst>
            </xdr:cNvPr>
            <xdr:cNvSpPr/>
          </xdr:nvSpPr>
          <xdr:spPr>
            <a:xfrm rot="16200000">
              <a:off x="-169543" y="82036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69" name="Group 68">
            <a:extLst>
              <a:ext uri="{FF2B5EF4-FFF2-40B4-BE49-F238E27FC236}">
                <a16:creationId xmlns:a16="http://schemas.microsoft.com/office/drawing/2014/main" id="{F924E2DD-B5B1-4B4B-B7EE-1F92303BEB2E}"/>
              </a:ext>
            </a:extLst>
          </xdr:cNvPr>
          <xdr:cNvGrpSpPr/>
        </xdr:nvGrpSpPr>
        <xdr:grpSpPr>
          <a:xfrm>
            <a:off x="229461" y="3107701"/>
            <a:ext cx="2334713" cy="183825"/>
            <a:chOff x="3175" y="1122623"/>
            <a:chExt cx="2045136" cy="451009"/>
          </a:xfrm>
          <a:effectLst>
            <a:outerShdw blurRad="50800" dist="38100" dir="2700000" algn="tl" rotWithShape="0">
              <a:prstClr val="black">
                <a:alpha val="40000"/>
              </a:prstClr>
            </a:outerShdw>
          </a:effectLst>
        </xdr:grpSpPr>
        <xdr:sp macro="" textlink="">
          <xdr:nvSpPr>
            <xdr:cNvPr id="171" name="Rounded Rectangle 30">
              <a:hlinkClick xmlns:r="http://schemas.openxmlformats.org/officeDocument/2006/relationships" r:id="rId6"/>
              <a:extLst>
                <a:ext uri="{FF2B5EF4-FFF2-40B4-BE49-F238E27FC236}">
                  <a16:creationId xmlns:a16="http://schemas.microsoft.com/office/drawing/2014/main" id="{6F171AF4-B0FF-437C-B4A3-12C30985960E}"/>
                </a:ext>
              </a:extLst>
            </xdr:cNvPr>
            <xdr:cNvSpPr/>
          </xdr:nvSpPr>
          <xdr:spPr>
            <a:xfrm>
              <a:off x="3175" y="112262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Governance</a:t>
              </a:r>
            </a:p>
          </xdr:txBody>
        </xdr:sp>
        <xdr:sp macro="" textlink="">
          <xdr:nvSpPr>
            <xdr:cNvPr id="172" name="Round Same Side Corner Rectangle 212">
              <a:extLst>
                <a:ext uri="{FF2B5EF4-FFF2-40B4-BE49-F238E27FC236}">
                  <a16:creationId xmlns:a16="http://schemas.microsoft.com/office/drawing/2014/main" id="{9AA504A7-2DE7-4C94-97B5-8A8E75047348}"/>
                </a:ext>
              </a:extLst>
            </xdr:cNvPr>
            <xdr:cNvSpPr/>
          </xdr:nvSpPr>
          <xdr:spPr>
            <a:xfrm rot="16200000">
              <a:off x="-188594" y="131439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70" name="Group 69">
            <a:extLst>
              <a:ext uri="{FF2B5EF4-FFF2-40B4-BE49-F238E27FC236}">
                <a16:creationId xmlns:a16="http://schemas.microsoft.com/office/drawing/2014/main" id="{DA846862-4111-45D4-A1EE-F28D9C02B041}"/>
              </a:ext>
            </a:extLst>
          </xdr:cNvPr>
          <xdr:cNvGrpSpPr/>
        </xdr:nvGrpSpPr>
        <xdr:grpSpPr>
          <a:xfrm>
            <a:off x="229461" y="3407970"/>
            <a:ext cx="2334713" cy="187001"/>
            <a:chOff x="3175" y="1344036"/>
            <a:chExt cx="2045136" cy="451009"/>
          </a:xfrm>
          <a:effectLst>
            <a:outerShdw blurRad="50800" dist="38100" dir="2700000" algn="tl" rotWithShape="0">
              <a:prstClr val="black">
                <a:alpha val="40000"/>
              </a:prstClr>
            </a:outerShdw>
          </a:effectLst>
        </xdr:grpSpPr>
        <xdr:sp macro="" textlink="">
          <xdr:nvSpPr>
            <xdr:cNvPr id="169" name="Rounded Rectangle 33">
              <a:hlinkClick xmlns:r="http://schemas.openxmlformats.org/officeDocument/2006/relationships" r:id="rId7"/>
              <a:extLst>
                <a:ext uri="{FF2B5EF4-FFF2-40B4-BE49-F238E27FC236}">
                  <a16:creationId xmlns:a16="http://schemas.microsoft.com/office/drawing/2014/main" id="{A3E4B677-DFDF-4B68-88CF-05F11992F8F3}"/>
                </a:ext>
              </a:extLst>
            </xdr:cNvPr>
            <xdr:cNvSpPr/>
          </xdr:nvSpPr>
          <xdr:spPr>
            <a:xfrm>
              <a:off x="3175" y="134403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Responsible Production</a:t>
              </a:r>
            </a:p>
          </xdr:txBody>
        </xdr:sp>
        <xdr:sp macro="" textlink="">
          <xdr:nvSpPr>
            <xdr:cNvPr id="170" name="Round Same Side Corner Rectangle 212">
              <a:extLst>
                <a:ext uri="{FF2B5EF4-FFF2-40B4-BE49-F238E27FC236}">
                  <a16:creationId xmlns:a16="http://schemas.microsoft.com/office/drawing/2014/main" id="{66316AEA-0ABE-4757-B1B7-48D031E92A16}"/>
                </a:ext>
              </a:extLst>
            </xdr:cNvPr>
            <xdr:cNvSpPr/>
          </xdr:nvSpPr>
          <xdr:spPr>
            <a:xfrm rot="16200000">
              <a:off x="-188594" y="153580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2" name="Group 131">
            <a:extLst>
              <a:ext uri="{FF2B5EF4-FFF2-40B4-BE49-F238E27FC236}">
                <a16:creationId xmlns:a16="http://schemas.microsoft.com/office/drawing/2014/main" id="{79B0B287-205B-4654-9102-0B06A6C0F317}"/>
              </a:ext>
            </a:extLst>
          </xdr:cNvPr>
          <xdr:cNvGrpSpPr/>
        </xdr:nvGrpSpPr>
        <xdr:grpSpPr>
          <a:xfrm>
            <a:off x="229461" y="4047035"/>
            <a:ext cx="2334713" cy="198996"/>
            <a:chOff x="3175" y="1805912"/>
            <a:chExt cx="2045136" cy="451009"/>
          </a:xfrm>
          <a:effectLst>
            <a:outerShdw blurRad="50800" dist="38100" dir="2700000" algn="tl" rotWithShape="0">
              <a:prstClr val="black">
                <a:alpha val="40000"/>
              </a:prstClr>
            </a:outerShdw>
          </a:effectLst>
        </xdr:grpSpPr>
        <xdr:sp macro="" textlink="">
          <xdr:nvSpPr>
            <xdr:cNvPr id="167" name="Rounded Rectangle 27">
              <a:hlinkClick xmlns:r="http://schemas.openxmlformats.org/officeDocument/2006/relationships" r:id="rId8"/>
              <a:extLst>
                <a:ext uri="{FF2B5EF4-FFF2-40B4-BE49-F238E27FC236}">
                  <a16:creationId xmlns:a16="http://schemas.microsoft.com/office/drawing/2014/main" id="{E879B09A-822B-4069-9CFA-3C035657FB83}"/>
                </a:ext>
              </a:extLst>
            </xdr:cNvPr>
            <xdr:cNvSpPr/>
          </xdr:nvSpPr>
          <xdr:spPr>
            <a:xfrm>
              <a:off x="3175" y="1805914"/>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Health &amp; Safety</a:t>
              </a:r>
            </a:p>
          </xdr:txBody>
        </xdr:sp>
        <xdr:sp macro="" textlink="">
          <xdr:nvSpPr>
            <xdr:cNvPr id="168" name="Round Same Side Corner Rectangle 212">
              <a:extLst>
                <a:ext uri="{FF2B5EF4-FFF2-40B4-BE49-F238E27FC236}">
                  <a16:creationId xmlns:a16="http://schemas.microsoft.com/office/drawing/2014/main" id="{BE0CA72B-65EB-4553-A99E-3AE54094118C}"/>
                </a:ext>
              </a:extLst>
            </xdr:cNvPr>
            <xdr:cNvSpPr/>
          </xdr:nvSpPr>
          <xdr:spPr>
            <a:xfrm rot="16200000">
              <a:off x="-188594" y="1997682"/>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3" name="Group 132">
            <a:extLst>
              <a:ext uri="{FF2B5EF4-FFF2-40B4-BE49-F238E27FC236}">
                <a16:creationId xmlns:a16="http://schemas.microsoft.com/office/drawing/2014/main" id="{1AAACCAA-F7E5-46A3-8D49-46E2FC62FA94}"/>
              </a:ext>
            </a:extLst>
          </xdr:cNvPr>
          <xdr:cNvGrpSpPr/>
        </xdr:nvGrpSpPr>
        <xdr:grpSpPr>
          <a:xfrm>
            <a:off x="229461" y="4670057"/>
            <a:ext cx="2334713" cy="199700"/>
            <a:chOff x="3175" y="2539950"/>
            <a:chExt cx="2045136" cy="451009"/>
          </a:xfrm>
          <a:effectLst>
            <a:outerShdw blurRad="50800" dist="38100" dir="2700000" algn="tl" rotWithShape="0">
              <a:prstClr val="black">
                <a:alpha val="40000"/>
              </a:prstClr>
            </a:outerShdw>
          </a:effectLst>
        </xdr:grpSpPr>
        <xdr:sp macro="" textlink="">
          <xdr:nvSpPr>
            <xdr:cNvPr id="165" name="Rounded Rectangle 36">
              <a:hlinkClick xmlns:r="http://schemas.openxmlformats.org/officeDocument/2006/relationships" r:id="rId9"/>
              <a:extLst>
                <a:ext uri="{FF2B5EF4-FFF2-40B4-BE49-F238E27FC236}">
                  <a16:creationId xmlns:a16="http://schemas.microsoft.com/office/drawing/2014/main" id="{517B5A47-94C9-4321-9EE2-985A44D6DD1E}"/>
                </a:ext>
              </a:extLst>
            </xdr:cNvPr>
            <xdr:cNvSpPr/>
          </xdr:nvSpPr>
          <xdr:spPr>
            <a:xfrm>
              <a:off x="3175" y="253995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defTabSz="685800"/>
              <a:r>
                <a:rPr lang="en-US" sz="1000" spc="15">
                  <a:solidFill>
                    <a:schemeClr val="tx1"/>
                  </a:solidFill>
                  <a:latin typeface="Arial" panose="020B0604020202020204" pitchFamily="34" charset="0"/>
                  <a:cs typeface="Arial" panose="020B0604020202020204" pitchFamily="34" charset="0"/>
                </a:rPr>
                <a:t>Our People</a:t>
              </a:r>
            </a:p>
          </xdr:txBody>
        </xdr:sp>
        <xdr:sp macro="" textlink="">
          <xdr:nvSpPr>
            <xdr:cNvPr id="166" name="Round Same Side Corner Rectangle 212">
              <a:extLst>
                <a:ext uri="{FF2B5EF4-FFF2-40B4-BE49-F238E27FC236}">
                  <a16:creationId xmlns:a16="http://schemas.microsoft.com/office/drawing/2014/main" id="{FDBF1252-021A-4AD1-9341-2B7731831321}"/>
                </a:ext>
              </a:extLst>
            </xdr:cNvPr>
            <xdr:cNvSpPr/>
          </xdr:nvSpPr>
          <xdr:spPr>
            <a:xfrm rot="16200000">
              <a:off x="-188594" y="273172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4" name="Group 133">
            <a:hlinkClick xmlns:r="http://schemas.openxmlformats.org/officeDocument/2006/relationships" r:id="rId10"/>
            <a:extLst>
              <a:ext uri="{FF2B5EF4-FFF2-40B4-BE49-F238E27FC236}">
                <a16:creationId xmlns:a16="http://schemas.microsoft.com/office/drawing/2014/main" id="{15AEE35A-94CF-4D96-9913-A2003A8DC671}"/>
              </a:ext>
            </a:extLst>
          </xdr:cNvPr>
          <xdr:cNvGrpSpPr/>
        </xdr:nvGrpSpPr>
        <xdr:grpSpPr>
          <a:xfrm>
            <a:off x="229461" y="4983026"/>
            <a:ext cx="2334713" cy="225100"/>
            <a:chOff x="3175" y="2781719"/>
            <a:chExt cx="2045136" cy="451009"/>
          </a:xfrm>
          <a:effectLst>
            <a:outerShdw blurRad="50800" dist="38100" dir="2700000" algn="tl" rotWithShape="0">
              <a:prstClr val="black">
                <a:alpha val="40000"/>
              </a:prstClr>
            </a:outerShdw>
          </a:effectLst>
        </xdr:grpSpPr>
        <xdr:sp macro="" textlink="">
          <xdr:nvSpPr>
            <xdr:cNvPr id="163" name="Rounded Rectangle 30">
              <a:extLst>
                <a:ext uri="{FF2B5EF4-FFF2-40B4-BE49-F238E27FC236}">
                  <a16:creationId xmlns:a16="http://schemas.microsoft.com/office/drawing/2014/main" id="{50BA55A4-66CD-4C52-BA6D-1D138B8E85A2}"/>
                </a:ext>
              </a:extLst>
            </xdr:cNvPr>
            <xdr:cNvSpPr/>
          </xdr:nvSpPr>
          <xdr:spPr>
            <a:xfrm>
              <a:off x="3175" y="278172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Diversity</a:t>
              </a:r>
            </a:p>
          </xdr:txBody>
        </xdr:sp>
        <xdr:sp macro="" textlink="">
          <xdr:nvSpPr>
            <xdr:cNvPr id="164" name="Round Same Side Corner Rectangle 212">
              <a:extLst>
                <a:ext uri="{FF2B5EF4-FFF2-40B4-BE49-F238E27FC236}">
                  <a16:creationId xmlns:a16="http://schemas.microsoft.com/office/drawing/2014/main" id="{D559788C-D596-4A39-B053-A6BAB39FDE8C}"/>
                </a:ext>
              </a:extLst>
            </xdr:cNvPr>
            <xdr:cNvSpPr/>
          </xdr:nvSpPr>
          <xdr:spPr>
            <a:xfrm rot="16200000">
              <a:off x="-188594" y="297348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5" name="Group 134">
            <a:hlinkClick xmlns:r="http://schemas.openxmlformats.org/officeDocument/2006/relationships" r:id="rId11"/>
            <a:extLst>
              <a:ext uri="{FF2B5EF4-FFF2-40B4-BE49-F238E27FC236}">
                <a16:creationId xmlns:a16="http://schemas.microsoft.com/office/drawing/2014/main" id="{3E3D3749-DA3C-4491-B96E-E0317C310C73}"/>
              </a:ext>
            </a:extLst>
          </xdr:cNvPr>
          <xdr:cNvGrpSpPr/>
        </xdr:nvGrpSpPr>
        <xdr:grpSpPr>
          <a:xfrm>
            <a:off x="229461" y="7614916"/>
            <a:ext cx="2328363" cy="244150"/>
            <a:chOff x="3175" y="3028580"/>
            <a:chExt cx="2045136" cy="451009"/>
          </a:xfrm>
          <a:effectLst>
            <a:outerShdw blurRad="50800" dist="38100" dir="2700000" algn="tl" rotWithShape="0">
              <a:prstClr val="black">
                <a:alpha val="40000"/>
              </a:prstClr>
            </a:outerShdw>
          </a:effectLst>
        </xdr:grpSpPr>
        <xdr:sp macro="" textlink="">
          <xdr:nvSpPr>
            <xdr:cNvPr id="161" name="Rounded Rectangle 33">
              <a:hlinkClick xmlns:r="http://schemas.openxmlformats.org/officeDocument/2006/relationships" r:id="rId12"/>
              <a:extLst>
                <a:ext uri="{FF2B5EF4-FFF2-40B4-BE49-F238E27FC236}">
                  <a16:creationId xmlns:a16="http://schemas.microsoft.com/office/drawing/2014/main" id="{1A0AB092-DC75-4ECD-833C-289D82C87733}"/>
                </a:ext>
              </a:extLst>
            </xdr:cNvPr>
            <xdr:cNvSpPr/>
          </xdr:nvSpPr>
          <xdr:spPr>
            <a:xfrm>
              <a:off x="3175" y="302858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Social and Skills Development</a:t>
              </a:r>
            </a:p>
          </xdr:txBody>
        </xdr:sp>
        <xdr:sp macro="" textlink="">
          <xdr:nvSpPr>
            <xdr:cNvPr id="162" name="Round Same Side Corner Rectangle 212">
              <a:extLst>
                <a:ext uri="{FF2B5EF4-FFF2-40B4-BE49-F238E27FC236}">
                  <a16:creationId xmlns:a16="http://schemas.microsoft.com/office/drawing/2014/main" id="{24D3C49B-C28E-41D3-BE6D-58C0C21E4889}"/>
                </a:ext>
              </a:extLst>
            </xdr:cNvPr>
            <xdr:cNvSpPr/>
          </xdr:nvSpPr>
          <xdr:spPr>
            <a:xfrm rot="16200000">
              <a:off x="-188594" y="322035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6" name="Group 135">
            <a:extLst>
              <a:ext uri="{FF2B5EF4-FFF2-40B4-BE49-F238E27FC236}">
                <a16:creationId xmlns:a16="http://schemas.microsoft.com/office/drawing/2014/main" id="{157BA767-CC00-4F80-A7BD-B2C35B764BA3}"/>
              </a:ext>
            </a:extLst>
          </xdr:cNvPr>
          <xdr:cNvGrpSpPr/>
        </xdr:nvGrpSpPr>
        <xdr:grpSpPr>
          <a:xfrm>
            <a:off x="229461" y="5665582"/>
            <a:ext cx="2334713" cy="196525"/>
            <a:chOff x="3175" y="4220192"/>
            <a:chExt cx="2048021" cy="451008"/>
          </a:xfrm>
          <a:effectLst>
            <a:outerShdw blurRad="50800" dist="38100" dir="2700000" algn="tl" rotWithShape="0">
              <a:prstClr val="black">
                <a:alpha val="40000"/>
              </a:prstClr>
            </a:outerShdw>
          </a:effectLst>
        </xdr:grpSpPr>
        <xdr:sp macro="" textlink="">
          <xdr:nvSpPr>
            <xdr:cNvPr id="159" name="Rounded Rectangle 30">
              <a:hlinkClick xmlns:r="http://schemas.openxmlformats.org/officeDocument/2006/relationships" r:id="rId13"/>
              <a:extLst>
                <a:ext uri="{FF2B5EF4-FFF2-40B4-BE49-F238E27FC236}">
                  <a16:creationId xmlns:a16="http://schemas.microsoft.com/office/drawing/2014/main" id="{9B9E5358-1AAB-4C19-B0F5-A6879099F401}"/>
                </a:ext>
              </a:extLst>
            </xdr:cNvPr>
            <xdr:cNvSpPr/>
          </xdr:nvSpPr>
          <xdr:spPr>
            <a:xfrm>
              <a:off x="3175" y="4220192"/>
              <a:ext cx="2048021" cy="444210"/>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Emissions &amp; Energy Consumption</a:t>
              </a:r>
            </a:p>
          </xdr:txBody>
        </xdr:sp>
        <xdr:sp macro="" textlink="">
          <xdr:nvSpPr>
            <xdr:cNvPr id="160" name="Round Same Side Corner Rectangle 212">
              <a:extLst>
                <a:ext uri="{FF2B5EF4-FFF2-40B4-BE49-F238E27FC236}">
                  <a16:creationId xmlns:a16="http://schemas.microsoft.com/office/drawing/2014/main" id="{DD0B1ED5-BC1E-42FC-A74F-4DB56C351BC6}"/>
                </a:ext>
              </a:extLst>
            </xdr:cNvPr>
            <xdr:cNvSpPr/>
          </xdr:nvSpPr>
          <xdr:spPr>
            <a:xfrm rot="16200000">
              <a:off x="-188594" y="4411966"/>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7" name="Group 136">
            <a:hlinkClick xmlns:r="http://schemas.openxmlformats.org/officeDocument/2006/relationships" r:id="rId14"/>
            <a:extLst>
              <a:ext uri="{FF2B5EF4-FFF2-40B4-BE49-F238E27FC236}">
                <a16:creationId xmlns:a16="http://schemas.microsoft.com/office/drawing/2014/main" id="{F1E6A667-B61B-4373-B106-4052C8230DB1}"/>
              </a:ext>
            </a:extLst>
          </xdr:cNvPr>
          <xdr:cNvGrpSpPr/>
        </xdr:nvGrpSpPr>
        <xdr:grpSpPr>
          <a:xfrm>
            <a:off x="229461" y="5962676"/>
            <a:ext cx="2334713" cy="221925"/>
            <a:chOff x="3175" y="4444233"/>
            <a:chExt cx="2045136" cy="451009"/>
          </a:xfrm>
          <a:effectLst>
            <a:outerShdw blurRad="50800" dist="38100" dir="2700000" algn="tl" rotWithShape="0">
              <a:prstClr val="black">
                <a:alpha val="40000"/>
              </a:prstClr>
            </a:outerShdw>
          </a:effectLst>
        </xdr:grpSpPr>
        <xdr:sp macro="" textlink="">
          <xdr:nvSpPr>
            <xdr:cNvPr id="157" name="Rounded Rectangle 33">
              <a:extLst>
                <a:ext uri="{FF2B5EF4-FFF2-40B4-BE49-F238E27FC236}">
                  <a16:creationId xmlns:a16="http://schemas.microsoft.com/office/drawing/2014/main" id="{481A5502-AE9A-4802-A093-01F8A7B6EE72}"/>
                </a:ext>
              </a:extLst>
            </xdr:cNvPr>
            <xdr:cNvSpPr/>
          </xdr:nvSpPr>
          <xdr:spPr>
            <a:xfrm>
              <a:off x="3175" y="4444235"/>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Water</a:t>
              </a:r>
            </a:p>
          </xdr:txBody>
        </xdr:sp>
        <xdr:sp macro="" textlink="">
          <xdr:nvSpPr>
            <xdr:cNvPr id="158" name="Round Same Side Corner Rectangle 212">
              <a:extLst>
                <a:ext uri="{FF2B5EF4-FFF2-40B4-BE49-F238E27FC236}">
                  <a16:creationId xmlns:a16="http://schemas.microsoft.com/office/drawing/2014/main" id="{E88C9E05-E13C-46EE-A564-28A76061C4DE}"/>
                </a:ext>
              </a:extLst>
            </xdr:cNvPr>
            <xdr:cNvSpPr/>
          </xdr:nvSpPr>
          <xdr:spPr>
            <a:xfrm rot="16200000">
              <a:off x="-188594" y="4636003"/>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8" name="Group 137">
            <a:hlinkClick xmlns:r="http://schemas.openxmlformats.org/officeDocument/2006/relationships" r:id="rId15"/>
            <a:extLst>
              <a:ext uri="{FF2B5EF4-FFF2-40B4-BE49-F238E27FC236}">
                <a16:creationId xmlns:a16="http://schemas.microsoft.com/office/drawing/2014/main" id="{FCFA5B30-5DFE-4C27-B1BE-7B3650E4F3B0}"/>
              </a:ext>
            </a:extLst>
          </xdr:cNvPr>
          <xdr:cNvGrpSpPr/>
        </xdr:nvGrpSpPr>
        <xdr:grpSpPr>
          <a:xfrm>
            <a:off x="229461" y="6963315"/>
            <a:ext cx="2334713" cy="214871"/>
            <a:chOff x="3175" y="4687320"/>
            <a:chExt cx="2045136" cy="451009"/>
          </a:xfrm>
          <a:effectLst>
            <a:outerShdw blurRad="50800" dist="38100" dir="2700000" algn="tl" rotWithShape="0">
              <a:prstClr val="black">
                <a:alpha val="40000"/>
              </a:prstClr>
            </a:outerShdw>
          </a:effectLst>
        </xdr:grpSpPr>
        <xdr:sp macro="" textlink="">
          <xdr:nvSpPr>
            <xdr:cNvPr id="155" name="Rounded Rectangle 36">
              <a:hlinkClick xmlns:r="http://schemas.openxmlformats.org/officeDocument/2006/relationships" r:id="rId16"/>
              <a:extLst>
                <a:ext uri="{FF2B5EF4-FFF2-40B4-BE49-F238E27FC236}">
                  <a16:creationId xmlns:a16="http://schemas.microsoft.com/office/drawing/2014/main" id="{20434196-413F-4833-9459-6C51C74D0986}"/>
                </a:ext>
              </a:extLst>
            </xdr:cNvPr>
            <xdr:cNvSpPr/>
          </xdr:nvSpPr>
          <xdr:spPr>
            <a:xfrm>
              <a:off x="3175" y="4687322"/>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Biodiversity &amp; Land Management</a:t>
              </a:r>
            </a:p>
          </xdr:txBody>
        </xdr:sp>
        <xdr:sp macro="" textlink="">
          <xdr:nvSpPr>
            <xdr:cNvPr id="156" name="Round Same Side Corner Rectangle 212">
              <a:extLst>
                <a:ext uri="{FF2B5EF4-FFF2-40B4-BE49-F238E27FC236}">
                  <a16:creationId xmlns:a16="http://schemas.microsoft.com/office/drawing/2014/main" id="{6298B637-7DBB-49DA-A72D-A28AC1A717B6}"/>
                </a:ext>
              </a:extLst>
            </xdr:cNvPr>
            <xdr:cNvSpPr/>
          </xdr:nvSpPr>
          <xdr:spPr>
            <a:xfrm rot="16200000">
              <a:off x="-188594" y="4879090"/>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39" name="Group 138">
            <a:extLst>
              <a:ext uri="{FF2B5EF4-FFF2-40B4-BE49-F238E27FC236}">
                <a16:creationId xmlns:a16="http://schemas.microsoft.com/office/drawing/2014/main" id="{2F3635F2-BEB8-4FF1-99A7-C6D915755EEE}"/>
              </a:ext>
            </a:extLst>
          </xdr:cNvPr>
          <xdr:cNvGrpSpPr/>
        </xdr:nvGrpSpPr>
        <xdr:grpSpPr>
          <a:xfrm>
            <a:off x="229461" y="6291520"/>
            <a:ext cx="2334713" cy="222629"/>
            <a:chOff x="3175" y="5152159"/>
            <a:chExt cx="2045136" cy="451006"/>
          </a:xfrm>
          <a:effectLst>
            <a:outerShdw blurRad="50800" dist="38100" dir="2700000" algn="tl" rotWithShape="0">
              <a:prstClr val="black">
                <a:alpha val="40000"/>
              </a:prstClr>
            </a:outerShdw>
          </a:effectLst>
        </xdr:grpSpPr>
        <xdr:sp macro="" textlink="">
          <xdr:nvSpPr>
            <xdr:cNvPr id="153" name="Rounded Rectangle 33">
              <a:hlinkClick xmlns:r="http://schemas.openxmlformats.org/officeDocument/2006/relationships" r:id="rId17"/>
              <a:extLst>
                <a:ext uri="{FF2B5EF4-FFF2-40B4-BE49-F238E27FC236}">
                  <a16:creationId xmlns:a16="http://schemas.microsoft.com/office/drawing/2014/main" id="{5F6D8F5D-9893-4541-B88F-C92990F68CD5}"/>
                </a:ext>
              </a:extLst>
            </xdr:cNvPr>
            <xdr:cNvSpPr/>
          </xdr:nvSpPr>
          <xdr:spPr>
            <a:xfrm>
              <a:off x="3175" y="5152159"/>
              <a:ext cx="2045136" cy="451006"/>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Waste &amp; Tailings</a:t>
              </a:r>
            </a:p>
          </xdr:txBody>
        </xdr:sp>
        <xdr:sp macro="" textlink="">
          <xdr:nvSpPr>
            <xdr:cNvPr id="154" name="Round Same Side Corner Rectangle 212">
              <a:extLst>
                <a:ext uri="{FF2B5EF4-FFF2-40B4-BE49-F238E27FC236}">
                  <a16:creationId xmlns:a16="http://schemas.microsoft.com/office/drawing/2014/main" id="{6A756072-FAF4-419F-893C-0C5197ADA073}"/>
                </a:ext>
              </a:extLst>
            </xdr:cNvPr>
            <xdr:cNvSpPr/>
          </xdr:nvSpPr>
          <xdr:spPr>
            <a:xfrm rot="16200000">
              <a:off x="-188594" y="534392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0" name="Group 139">
            <a:extLst>
              <a:ext uri="{FF2B5EF4-FFF2-40B4-BE49-F238E27FC236}">
                <a16:creationId xmlns:a16="http://schemas.microsoft.com/office/drawing/2014/main" id="{E3D0A743-BFCA-4BE2-AB80-FF27F845123C}"/>
              </a:ext>
            </a:extLst>
          </xdr:cNvPr>
          <xdr:cNvGrpSpPr/>
        </xdr:nvGrpSpPr>
        <xdr:grpSpPr>
          <a:xfrm>
            <a:off x="229461" y="6627418"/>
            <a:ext cx="2334713" cy="222628"/>
            <a:chOff x="0" y="5377879"/>
            <a:chExt cx="2045136" cy="451007"/>
          </a:xfrm>
          <a:effectLst>
            <a:outerShdw blurRad="50800" dist="38100" dir="2700000" algn="tl" rotWithShape="0">
              <a:prstClr val="black">
                <a:alpha val="40000"/>
              </a:prstClr>
            </a:outerShdw>
          </a:effectLst>
        </xdr:grpSpPr>
        <xdr:sp macro="" textlink="">
          <xdr:nvSpPr>
            <xdr:cNvPr id="151" name="Rounded Rectangle 36">
              <a:hlinkClick xmlns:r="http://schemas.openxmlformats.org/officeDocument/2006/relationships" r:id="rId18"/>
              <a:extLst>
                <a:ext uri="{FF2B5EF4-FFF2-40B4-BE49-F238E27FC236}">
                  <a16:creationId xmlns:a16="http://schemas.microsoft.com/office/drawing/2014/main" id="{75914F2A-361E-4026-B739-82E26DB4116C}"/>
                </a:ext>
              </a:extLst>
            </xdr:cNvPr>
            <xdr:cNvSpPr/>
          </xdr:nvSpPr>
          <xdr:spPr>
            <a:xfrm>
              <a:off x="0" y="5377879"/>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Tailings Facility Register</a:t>
              </a:r>
            </a:p>
          </xdr:txBody>
        </xdr:sp>
        <xdr:sp macro="" textlink="">
          <xdr:nvSpPr>
            <xdr:cNvPr id="152" name="Round Same Side Corner Rectangle 212">
              <a:extLst>
                <a:ext uri="{FF2B5EF4-FFF2-40B4-BE49-F238E27FC236}">
                  <a16:creationId xmlns:a16="http://schemas.microsoft.com/office/drawing/2014/main" id="{A296FF52-0294-4916-AD33-4528C1C77028}"/>
                </a:ext>
              </a:extLst>
            </xdr:cNvPr>
            <xdr:cNvSpPr/>
          </xdr:nvSpPr>
          <xdr:spPr>
            <a:xfrm rot="16200000">
              <a:off x="-191769" y="55696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grpSp>
        <xdr:nvGrpSpPr>
          <xdr:cNvPr id="141" name="Group 140">
            <a:extLst>
              <a:ext uri="{FF2B5EF4-FFF2-40B4-BE49-F238E27FC236}">
                <a16:creationId xmlns:a16="http://schemas.microsoft.com/office/drawing/2014/main" id="{3B086D23-F75D-4BD1-8BDC-4FAC1604FC57}"/>
              </a:ext>
            </a:extLst>
          </xdr:cNvPr>
          <xdr:cNvGrpSpPr/>
        </xdr:nvGrpSpPr>
        <xdr:grpSpPr>
          <a:xfrm>
            <a:off x="229461" y="2112362"/>
            <a:ext cx="2334713" cy="181354"/>
            <a:chOff x="22226" y="408479"/>
            <a:chExt cx="2045136" cy="451009"/>
          </a:xfrm>
          <a:effectLst>
            <a:outerShdw blurRad="50800" dist="38100" dir="2700000" algn="tl" rotWithShape="0">
              <a:prstClr val="black">
                <a:alpha val="40000"/>
              </a:prstClr>
            </a:outerShdw>
          </a:effectLst>
        </xdr:grpSpPr>
        <xdr:sp macro="" textlink="">
          <xdr:nvSpPr>
            <xdr:cNvPr id="149" name="Rounded Rectangle 36">
              <a:hlinkClick xmlns:r="http://schemas.openxmlformats.org/officeDocument/2006/relationships" r:id="rId19"/>
              <a:extLst>
                <a:ext uri="{FF2B5EF4-FFF2-40B4-BE49-F238E27FC236}">
                  <a16:creationId xmlns:a16="http://schemas.microsoft.com/office/drawing/2014/main" id="{F3F0F3FD-C003-4216-85D8-07000DCDAD6C}"/>
                </a:ext>
              </a:extLst>
            </xdr:cNvPr>
            <xdr:cNvSpPr/>
          </xdr:nvSpPr>
          <xdr:spPr>
            <a:xfrm>
              <a:off x="22226" y="408481"/>
              <a:ext cx="2045136" cy="451007"/>
            </a:xfrm>
            <a:prstGeom prst="roundRect">
              <a:avLst>
                <a:gd name="adj" fmla="val 10256"/>
              </a:avLst>
            </a:prstGeom>
            <a:solidFill>
              <a:schemeClr val="bg2"/>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spc="15">
                  <a:solidFill>
                    <a:schemeClr val="tx1"/>
                  </a:solidFill>
                  <a:latin typeface="Arial" panose="020B0604020202020204" pitchFamily="34" charset="0"/>
                  <a:cs typeface="Arial" panose="020B0604020202020204" pitchFamily="34" charset="0"/>
                </a:rPr>
                <a:t>UN Global Compact Ten Principles</a:t>
              </a:r>
            </a:p>
          </xdr:txBody>
        </xdr:sp>
        <xdr:sp macro="" textlink="">
          <xdr:nvSpPr>
            <xdr:cNvPr id="150" name="Round Same Side Corner Rectangle 212">
              <a:extLst>
                <a:ext uri="{FF2B5EF4-FFF2-40B4-BE49-F238E27FC236}">
                  <a16:creationId xmlns:a16="http://schemas.microsoft.com/office/drawing/2014/main" id="{C06221FF-E2EF-4FFC-9BDF-8193715F6356}"/>
                </a:ext>
              </a:extLst>
            </xdr:cNvPr>
            <xdr:cNvSpPr/>
          </xdr:nvSpPr>
          <xdr:spPr>
            <a:xfrm rot="16200000">
              <a:off x="-169543" y="600249"/>
              <a:ext cx="451004" cy="67464"/>
            </a:xfrm>
            <a:prstGeom prst="round2SameRect">
              <a:avLst>
                <a:gd name="adj1" fmla="val 32103"/>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000">
                <a:solidFill>
                  <a:schemeClr val="tx1"/>
                </a:solidFill>
                <a:latin typeface="Arial" panose="020B0604020202020204" pitchFamily="34" charset="0"/>
                <a:cs typeface="Arial" panose="020B0604020202020204" pitchFamily="34" charset="0"/>
              </a:endParaRPr>
            </a:p>
          </xdr:txBody>
        </xdr:sp>
      </xdr:grpSp>
      <xdr:sp macro="" textlink="">
        <xdr:nvSpPr>
          <xdr:cNvPr id="142" name="Rounded Rectangle 33">
            <a:extLst>
              <a:ext uri="{FF2B5EF4-FFF2-40B4-BE49-F238E27FC236}">
                <a16:creationId xmlns:a16="http://schemas.microsoft.com/office/drawing/2014/main" id="{01180DB8-182B-4EDC-9294-CFBD8B7CB955}"/>
              </a:ext>
            </a:extLst>
          </xdr:cNvPr>
          <xdr:cNvSpPr/>
        </xdr:nvSpPr>
        <xdr:spPr>
          <a:xfrm>
            <a:off x="2985" y="1255255"/>
            <a:ext cx="2638267" cy="217260"/>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SUSTAINABILITY FRAMEWORKS</a:t>
            </a:r>
          </a:p>
        </xdr:txBody>
      </xdr:sp>
      <xdr:sp macro="" textlink="">
        <xdr:nvSpPr>
          <xdr:cNvPr id="143" name="Rounded Rectangle 33">
            <a:extLst>
              <a:ext uri="{FF2B5EF4-FFF2-40B4-BE49-F238E27FC236}">
                <a16:creationId xmlns:a16="http://schemas.microsoft.com/office/drawing/2014/main" id="{5BCA5D3D-0E67-49D4-994C-D0BE73E22417}"/>
              </a:ext>
            </a:extLst>
          </xdr:cNvPr>
          <xdr:cNvSpPr/>
        </xdr:nvSpPr>
        <xdr:spPr>
          <a:xfrm>
            <a:off x="2985" y="2860589"/>
            <a:ext cx="2638267" cy="23637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ETHICS AND INTEGRITY</a:t>
            </a:r>
          </a:p>
        </xdr:txBody>
      </xdr:sp>
      <xdr:sp macro="" textlink="">
        <xdr:nvSpPr>
          <xdr:cNvPr id="144" name="Rounded Rectangle 33">
            <a:extLst>
              <a:ext uri="{FF2B5EF4-FFF2-40B4-BE49-F238E27FC236}">
                <a16:creationId xmlns:a16="http://schemas.microsoft.com/office/drawing/2014/main" id="{C1865B1B-423B-4FC1-9E80-29705CFE0607}"/>
              </a:ext>
            </a:extLst>
          </xdr:cNvPr>
          <xdr:cNvSpPr/>
        </xdr:nvSpPr>
        <xdr:spPr>
          <a:xfrm>
            <a:off x="2985" y="3823475"/>
            <a:ext cx="2641442" cy="216001"/>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HEALTH AND WELLBEING </a:t>
            </a:r>
          </a:p>
        </xdr:txBody>
      </xdr:sp>
      <xdr:sp macro="" textlink="">
        <xdr:nvSpPr>
          <xdr:cNvPr id="145" name="Rounded Rectangle 33">
            <a:extLst>
              <a:ext uri="{FF2B5EF4-FFF2-40B4-BE49-F238E27FC236}">
                <a16:creationId xmlns:a16="http://schemas.microsoft.com/office/drawing/2014/main" id="{2D79027C-301B-4968-A000-AC2525A072E1}"/>
              </a:ext>
            </a:extLst>
          </xdr:cNvPr>
          <xdr:cNvSpPr/>
        </xdr:nvSpPr>
        <xdr:spPr>
          <a:xfrm>
            <a:off x="2985" y="4484060"/>
            <a:ext cx="1142541" cy="187963"/>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OUR PEOPLE</a:t>
            </a:r>
          </a:p>
        </xdr:txBody>
      </xdr:sp>
      <xdr:sp macro="" textlink="">
        <xdr:nvSpPr>
          <xdr:cNvPr id="146" name="Rounded Rectangle 33">
            <a:extLst>
              <a:ext uri="{FF2B5EF4-FFF2-40B4-BE49-F238E27FC236}">
                <a16:creationId xmlns:a16="http://schemas.microsoft.com/office/drawing/2014/main" id="{7BF495CA-5FF2-47C9-976E-BE3993804A07}"/>
              </a:ext>
            </a:extLst>
          </xdr:cNvPr>
          <xdr:cNvSpPr/>
        </xdr:nvSpPr>
        <xdr:spPr>
          <a:xfrm>
            <a:off x="2985" y="5436630"/>
            <a:ext cx="2721260" cy="218218"/>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ENVIRONMENT &amp; CLIMATE CHANGE</a:t>
            </a:r>
          </a:p>
        </xdr:txBody>
      </xdr:sp>
      <xdr:sp macro="" textlink="">
        <xdr:nvSpPr>
          <xdr:cNvPr id="147" name="Rounded Rectangle 33">
            <a:extLst>
              <a:ext uri="{FF2B5EF4-FFF2-40B4-BE49-F238E27FC236}">
                <a16:creationId xmlns:a16="http://schemas.microsoft.com/office/drawing/2014/main" id="{296228AE-84B8-42CB-AC9F-E17E27F815F0}"/>
              </a:ext>
            </a:extLst>
          </xdr:cNvPr>
          <xdr:cNvSpPr/>
        </xdr:nvSpPr>
        <xdr:spPr>
          <a:xfrm>
            <a:off x="2985" y="7406690"/>
            <a:ext cx="1155241" cy="200662"/>
          </a:xfrm>
          <a:prstGeom prst="roundRect">
            <a:avLst>
              <a:gd name="adj" fmla="val 10256"/>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accent2"/>
                </a:solidFill>
                <a:latin typeface="Arial" panose="020B0604020202020204" pitchFamily="34" charset="0"/>
                <a:cs typeface="Arial" panose="020B0604020202020204" pitchFamily="34" charset="0"/>
              </a:rPr>
              <a:t>SOCIAL </a:t>
            </a:r>
          </a:p>
        </xdr:txBody>
      </xdr:sp>
      <xdr:sp macro="" textlink="">
        <xdr:nvSpPr>
          <xdr:cNvPr id="148" name="Rounded Rectangle 33">
            <a:extLst>
              <a:ext uri="{FF2B5EF4-FFF2-40B4-BE49-F238E27FC236}">
                <a16:creationId xmlns:a16="http://schemas.microsoft.com/office/drawing/2014/main" id="{37D68091-EC33-40E8-887C-F5226BB12CBC}"/>
              </a:ext>
            </a:extLst>
          </xdr:cNvPr>
          <xdr:cNvSpPr/>
        </xdr:nvSpPr>
        <xdr:spPr>
          <a:xfrm>
            <a:off x="76200" y="843616"/>
            <a:ext cx="2778815" cy="185945"/>
          </a:xfrm>
          <a:prstGeom prst="roundRect">
            <a:avLst>
              <a:gd name="adj" fmla="val 10256"/>
            </a:avLst>
          </a:prstGeom>
          <a:solidFill>
            <a:schemeClr val="tx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000" b="1" spc="15">
                <a:solidFill>
                  <a:schemeClr val="bg2"/>
                </a:solidFill>
                <a:latin typeface="Arial" panose="020B0604020202020204" pitchFamily="34" charset="0"/>
                <a:cs typeface="Arial" panose="020B0604020202020204" pitchFamily="34" charset="0"/>
              </a:rPr>
              <a:t>CONTENTS</a:t>
            </a:r>
          </a:p>
        </xdr:txBody>
      </xdr:sp>
    </xdr:grpSp>
    <xdr:clientData/>
  </xdr:twoCellAnchor>
  <xdr:twoCellAnchor>
    <xdr:from>
      <xdr:col>13</xdr:col>
      <xdr:colOff>197469</xdr:colOff>
      <xdr:row>1</xdr:row>
      <xdr:rowOff>174237</xdr:rowOff>
    </xdr:from>
    <xdr:to>
      <xdr:col>16</xdr:col>
      <xdr:colOff>11947</xdr:colOff>
      <xdr:row>3</xdr:row>
      <xdr:rowOff>49119</xdr:rowOff>
    </xdr:to>
    <xdr:sp macro="" textlink="">
      <xdr:nvSpPr>
        <xdr:cNvPr id="57" name="Rounded Rectangle 14">
          <a:hlinkClick xmlns:r="http://schemas.openxmlformats.org/officeDocument/2006/relationships" r:id="rId20"/>
          <a:extLst>
            <a:ext uri="{FF2B5EF4-FFF2-40B4-BE49-F238E27FC236}">
              <a16:creationId xmlns:a16="http://schemas.microsoft.com/office/drawing/2014/main" id="{279895EA-8D86-463C-B7EB-EF504EA89BA5}"/>
            </a:ext>
          </a:extLst>
        </xdr:cNvPr>
        <xdr:cNvSpPr/>
      </xdr:nvSpPr>
      <xdr:spPr bwMode="auto">
        <a:xfrm>
          <a:off x="12045640" y="360091"/>
          <a:ext cx="2044722" cy="246589"/>
        </a:xfrm>
        <a:prstGeom prst="roundRect">
          <a:avLst>
            <a:gd name="adj" fmla="val 9962"/>
          </a:avLst>
        </a:prstGeom>
        <a:solidFill>
          <a:schemeClr val="accent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2021 Sustainability Report </a:t>
          </a:r>
        </a:p>
      </xdr:txBody>
    </xdr:sp>
    <xdr:clientData/>
  </xdr:twoCellAnchor>
</xdr:wsDr>
</file>

<file path=xl/theme/theme1.xml><?xml version="1.0" encoding="utf-8"?>
<a:theme xmlns:a="http://schemas.openxmlformats.org/drawingml/2006/main" name="MRL 1">
  <a:themeElements>
    <a:clrScheme name="MRL Colour Pallette">
      <a:dk1>
        <a:sysClr val="windowText" lastClr="000000"/>
      </a:dk1>
      <a:lt1>
        <a:srgbClr val="CE372F"/>
      </a:lt1>
      <a:dk2>
        <a:srgbClr val="929799"/>
      </a:dk2>
      <a:lt2>
        <a:srgbClr val="FFFFFF"/>
      </a:lt2>
      <a:accent1>
        <a:srgbClr val="AADA91"/>
      </a:accent1>
      <a:accent2>
        <a:srgbClr val="789C4A"/>
      </a:accent2>
      <a:accent3>
        <a:srgbClr val="487629"/>
      </a:accent3>
      <a:accent4>
        <a:srgbClr val="A2C5D3"/>
      </a:accent4>
      <a:accent5>
        <a:srgbClr val="44AAE4"/>
      </a:accent5>
      <a:accent6>
        <a:srgbClr val="003A7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unglobalcompact.org/what-is-gc/mission/principles/principle-8" TargetMode="External"/><Relationship Id="rId3" Type="http://schemas.openxmlformats.org/officeDocument/2006/relationships/hyperlink" Target="https://www.unglobalcompact.org/what-is-gc/mission/principles/principle-3" TargetMode="External"/><Relationship Id="rId7" Type="http://schemas.openxmlformats.org/officeDocument/2006/relationships/hyperlink" Target="https://www.unglobalcompact.org/what-is-gc/mission/principles/principle-7" TargetMode="External"/><Relationship Id="rId12" Type="http://schemas.openxmlformats.org/officeDocument/2006/relationships/drawing" Target="../drawings/drawing5.xml"/><Relationship Id="rId2" Type="http://schemas.openxmlformats.org/officeDocument/2006/relationships/hyperlink" Target="https://www.unglobalcompact.org/what-is-gc/mission/principles/principle-2" TargetMode="External"/><Relationship Id="rId1" Type="http://schemas.openxmlformats.org/officeDocument/2006/relationships/hyperlink" Target="https://www.unglobalcompact.org/what-is-gc/mission/principles/principle-1" TargetMode="External"/><Relationship Id="rId6" Type="http://schemas.openxmlformats.org/officeDocument/2006/relationships/hyperlink" Target="https://www.unglobalcompact.org/what-is-gc/mission/principles/principle-6" TargetMode="External"/><Relationship Id="rId11" Type="http://schemas.openxmlformats.org/officeDocument/2006/relationships/printerSettings" Target="../printerSettings/printerSettings3.bin"/><Relationship Id="rId5" Type="http://schemas.openxmlformats.org/officeDocument/2006/relationships/hyperlink" Target="https://www.unglobalcompact.org/what-is-gc/mission/principles/principle-5" TargetMode="External"/><Relationship Id="rId10" Type="http://schemas.openxmlformats.org/officeDocument/2006/relationships/hyperlink" Target="https://www.unglobalcompact.org/what-is-gc/mission/principles/principle-10" TargetMode="External"/><Relationship Id="rId4" Type="http://schemas.openxmlformats.org/officeDocument/2006/relationships/hyperlink" Target="https://www.unglobalcompact.org/what-is-gc/mission/principles/principle-4" TargetMode="External"/><Relationship Id="rId9" Type="http://schemas.openxmlformats.org/officeDocument/2006/relationships/hyperlink" Target="https://www.unglobalcompact.org/what-is-gc/mission/principles/principle-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9B16-08D6-437A-B6D8-A052549A44F8}">
  <sheetPr codeName="Sheet1">
    <tabColor theme="1"/>
  </sheetPr>
  <dimension ref="A4:XFC40"/>
  <sheetViews>
    <sheetView showGridLines="0" tabSelected="1" topLeftCell="A4" zoomScaleNormal="100" workbookViewId="0">
      <selection activeCell="A41" sqref="A41:XFD43"/>
    </sheetView>
  </sheetViews>
  <sheetFormatPr defaultColWidth="0" defaultRowHeight="15" zeroHeight="1" x14ac:dyDescent="0.25"/>
  <cols>
    <col min="1" max="1" width="4" customWidth="1"/>
    <col min="2" max="2" width="10" customWidth="1"/>
    <col min="3" max="10" width="8.7109375" customWidth="1"/>
    <col min="11" max="11" width="8" customWidth="1"/>
    <col min="12" max="13" width="8.7109375" hidden="1"/>
    <col min="14" max="14" width="4.28515625" hidden="1"/>
    <col min="15" max="16383" width="1.5703125" hidden="1"/>
    <col min="16384" max="16384" width="4.28515625" hidden="1"/>
  </cols>
  <sheetData>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30:32" x14ac:dyDescent="0.25"/>
    <row r="34" spans="30:32" x14ac:dyDescent="0.25"/>
    <row r="35" spans="30:32" x14ac:dyDescent="0.25"/>
    <row r="36" spans="30:32" x14ac:dyDescent="0.25"/>
    <row r="37" spans="30:32" x14ac:dyDescent="0.25"/>
    <row r="38" spans="30:32" x14ac:dyDescent="0.25"/>
    <row r="39" spans="30:32" x14ac:dyDescent="0.25"/>
    <row r="40" spans="30:32" ht="5.45" customHeight="1" x14ac:dyDescent="0.25">
      <c r="AD40" s="1"/>
      <c r="AE40" s="2"/>
      <c r="AF40" s="2"/>
    </row>
  </sheetData>
  <sheetProtection algorithmName="SHA-512" hashValue="04EollYXe8w70WY4x9sPNiias+tDV/HVdUotgGCDII5IhOVuWdDhnpXCepCTynT8oy9OavWOH/c1f3MQOS3u7w==" saltValue="bJZZy/byEZRZDTXP9y04D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BD06-8963-4489-A904-553BA1E884F5}">
  <sheetPr codeName="Sheet10">
    <tabColor theme="6"/>
  </sheetPr>
  <dimension ref="B1:W294"/>
  <sheetViews>
    <sheetView showGridLines="0" zoomScale="82" zoomScaleNormal="82"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46" style="10" customWidth="1"/>
    <col min="8" max="8" width="12.7109375" style="10" customWidth="1"/>
    <col min="9" max="9" width="12.42578125" style="10" customWidth="1"/>
    <col min="10" max="19" width="11.5703125" style="10" customWidth="1"/>
    <col min="20" max="20" width="6.7109375" style="10" customWidth="1"/>
    <col min="21" max="21" width="7.5703125" style="10" customWidth="1"/>
    <col min="22" max="22" width="5.5703125" style="10" bestFit="1" customWidth="1"/>
    <col min="23" max="23" width="21.140625" style="10" customWidth="1"/>
    <col min="24" max="16384" width="8.7109375" style="10"/>
  </cols>
  <sheetData>
    <row r="1" spans="2:23" s="159" customFormat="1" x14ac:dyDescent="0.2"/>
    <row r="2" spans="2:23" s="159" customFormat="1" x14ac:dyDescent="0.2">
      <c r="G2" s="10"/>
    </row>
    <row r="3" spans="2:23" s="159" customFormat="1" x14ac:dyDescent="0.2">
      <c r="G3" s="10"/>
    </row>
    <row r="4" spans="2:23" s="159" customFormat="1" x14ac:dyDescent="0.2">
      <c r="F4" s="10"/>
      <c r="G4" s="10"/>
    </row>
    <row r="5" spans="2:23" s="159" customFormat="1" x14ac:dyDescent="0.2">
      <c r="F5" s="10"/>
      <c r="G5" s="10"/>
    </row>
    <row r="6" spans="2:23" x14ac:dyDescent="0.2">
      <c r="B6" s="18"/>
      <c r="C6" s="18"/>
      <c r="D6" s="18"/>
      <c r="E6" s="183"/>
      <c r="F6" s="159"/>
    </row>
    <row r="7" spans="2:23" x14ac:dyDescent="0.2">
      <c r="B7" s="18"/>
      <c r="C7" s="18"/>
      <c r="D7" s="18"/>
      <c r="E7" s="183"/>
      <c r="F7" s="159"/>
    </row>
    <row r="8" spans="2:23" ht="15" customHeight="1" x14ac:dyDescent="0.25">
      <c r="B8" s="18"/>
      <c r="C8" s="18"/>
      <c r="D8" s="18"/>
      <c r="E8" s="183"/>
      <c r="F8" s="159"/>
      <c r="G8" s="52" t="s">
        <v>796</v>
      </c>
      <c r="H8" s="26"/>
      <c r="I8" s="26"/>
      <c r="J8" s="51"/>
      <c r="N8" s="51"/>
      <c r="S8" s="51"/>
    </row>
    <row r="9" spans="2:23" ht="14.45" customHeight="1" x14ac:dyDescent="0.25">
      <c r="B9" s="18"/>
      <c r="C9" s="18"/>
      <c r="D9" s="18"/>
      <c r="E9" s="183"/>
      <c r="F9" s="159"/>
      <c r="G9" s="52" t="s">
        <v>357</v>
      </c>
      <c r="H9" s="26"/>
      <c r="I9" s="26"/>
      <c r="J9" s="51"/>
      <c r="N9" s="51"/>
      <c r="S9" s="51"/>
    </row>
    <row r="10" spans="2:23" x14ac:dyDescent="0.2">
      <c r="B10" s="18"/>
      <c r="C10" s="18"/>
      <c r="D10" s="18"/>
      <c r="E10" s="183"/>
      <c r="F10" s="159"/>
      <c r="G10" s="2"/>
      <c r="H10" s="2"/>
      <c r="I10" s="2"/>
    </row>
    <row r="11" spans="2:23" x14ac:dyDescent="0.2">
      <c r="B11" s="18"/>
      <c r="C11" s="18"/>
      <c r="D11" s="18"/>
      <c r="E11" s="183"/>
      <c r="F11" s="159"/>
      <c r="G11" s="340" t="s">
        <v>358</v>
      </c>
      <c r="H11" s="2"/>
      <c r="I11" s="2"/>
    </row>
    <row r="12" spans="2:23" ht="15" x14ac:dyDescent="0.2">
      <c r="E12" s="159"/>
      <c r="F12" s="159"/>
      <c r="G12" s="33"/>
      <c r="H12" s="440">
        <v>43281</v>
      </c>
      <c r="I12" s="440"/>
      <c r="J12" s="440"/>
      <c r="K12" s="440">
        <v>43646</v>
      </c>
      <c r="L12" s="440"/>
      <c r="M12" s="440"/>
      <c r="N12" s="440">
        <v>44012</v>
      </c>
      <c r="O12" s="440"/>
      <c r="P12" s="440"/>
      <c r="Q12" s="440">
        <v>44377</v>
      </c>
      <c r="R12" s="440"/>
      <c r="S12" s="440"/>
      <c r="U12" s="440" t="s">
        <v>359</v>
      </c>
      <c r="V12" s="440"/>
      <c r="W12" s="440"/>
    </row>
    <row r="13" spans="2:23" ht="15" x14ac:dyDescent="0.2">
      <c r="E13" s="159"/>
      <c r="F13" s="159"/>
      <c r="G13" s="53" t="s">
        <v>360</v>
      </c>
      <c r="H13" s="54" t="s">
        <v>361</v>
      </c>
      <c r="I13" s="54" t="s">
        <v>362</v>
      </c>
      <c r="J13" s="54" t="s">
        <v>363</v>
      </c>
      <c r="K13" s="54" t="s">
        <v>361</v>
      </c>
      <c r="L13" s="54" t="s">
        <v>362</v>
      </c>
      <c r="M13" s="54" t="s">
        <v>364</v>
      </c>
      <c r="N13" s="54" t="s">
        <v>361</v>
      </c>
      <c r="O13" s="54" t="s">
        <v>362</v>
      </c>
      <c r="P13" s="54" t="s">
        <v>364</v>
      </c>
      <c r="Q13" s="54" t="s">
        <v>361</v>
      </c>
      <c r="R13" s="54" t="s">
        <v>362</v>
      </c>
      <c r="S13" s="54" t="s">
        <v>364</v>
      </c>
      <c r="U13" s="54" t="s">
        <v>281</v>
      </c>
      <c r="V13" s="54" t="s">
        <v>282</v>
      </c>
      <c r="W13" s="54" t="s">
        <v>365</v>
      </c>
    </row>
    <row r="14" spans="2:23" x14ac:dyDescent="0.2">
      <c r="E14" s="159"/>
      <c r="F14" s="159"/>
      <c r="G14" s="36" t="s">
        <v>366</v>
      </c>
      <c r="H14" s="37">
        <v>9</v>
      </c>
      <c r="I14" s="37">
        <v>1</v>
      </c>
      <c r="J14" s="37">
        <v>10</v>
      </c>
      <c r="K14" s="37">
        <v>12</v>
      </c>
      <c r="L14" s="37">
        <v>3</v>
      </c>
      <c r="M14" s="37">
        <v>15</v>
      </c>
      <c r="N14" s="37">
        <v>16</v>
      </c>
      <c r="O14" s="37">
        <v>3</v>
      </c>
      <c r="P14" s="37">
        <v>19</v>
      </c>
      <c r="Q14" s="37">
        <v>27</v>
      </c>
      <c r="R14" s="37">
        <v>5</v>
      </c>
      <c r="S14" s="37">
        <v>32</v>
      </c>
      <c r="U14" s="56">
        <f>N19/P19</f>
        <v>0.15381337878142309</v>
      </c>
      <c r="V14" s="56">
        <f>Q19/S19</f>
        <v>0.16982864137086903</v>
      </c>
      <c r="W14" s="56">
        <f>V14-U14</f>
        <v>1.6015262589445939E-2</v>
      </c>
    </row>
    <row r="15" spans="2:23" x14ac:dyDescent="0.2">
      <c r="E15" s="159"/>
      <c r="F15" s="159"/>
      <c r="G15" s="14" t="s">
        <v>367</v>
      </c>
      <c r="H15" s="46">
        <v>221</v>
      </c>
      <c r="I15" s="46">
        <v>1211</v>
      </c>
      <c r="J15" s="46">
        <v>1432</v>
      </c>
      <c r="K15" s="46">
        <v>284</v>
      </c>
      <c r="L15" s="46">
        <v>1703</v>
      </c>
      <c r="M15" s="46">
        <v>1987</v>
      </c>
      <c r="N15" s="46">
        <v>299</v>
      </c>
      <c r="O15" s="46">
        <v>1771</v>
      </c>
      <c r="P15" s="46">
        <v>2070</v>
      </c>
      <c r="Q15" s="46">
        <v>457</v>
      </c>
      <c r="R15" s="46">
        <v>2264</v>
      </c>
      <c r="S15" s="46">
        <v>2721</v>
      </c>
    </row>
    <row r="16" spans="2:23" x14ac:dyDescent="0.2">
      <c r="E16" s="159"/>
      <c r="F16" s="159"/>
      <c r="G16" s="36" t="s">
        <v>967</v>
      </c>
      <c r="H16" s="37">
        <v>1</v>
      </c>
      <c r="I16" s="37">
        <v>0</v>
      </c>
      <c r="J16" s="37">
        <v>1</v>
      </c>
      <c r="K16" s="37">
        <v>0</v>
      </c>
      <c r="L16" s="37">
        <v>0</v>
      </c>
      <c r="M16" s="37">
        <v>0</v>
      </c>
      <c r="N16" s="37">
        <v>4</v>
      </c>
      <c r="O16" s="37">
        <v>0</v>
      </c>
      <c r="P16" s="37">
        <v>4</v>
      </c>
      <c r="Q16" s="37">
        <v>2</v>
      </c>
      <c r="R16" s="37">
        <v>3</v>
      </c>
      <c r="S16" s="37">
        <v>5</v>
      </c>
    </row>
    <row r="17" spans="5:19" x14ac:dyDescent="0.2">
      <c r="E17" s="159"/>
      <c r="F17" s="159"/>
      <c r="G17" s="14" t="s">
        <v>968</v>
      </c>
      <c r="H17" s="359">
        <v>8</v>
      </c>
      <c r="I17" s="359">
        <v>280</v>
      </c>
      <c r="J17" s="359">
        <v>288</v>
      </c>
      <c r="K17" s="359">
        <v>31</v>
      </c>
      <c r="L17" s="46">
        <v>557</v>
      </c>
      <c r="M17" s="359">
        <v>588</v>
      </c>
      <c r="N17" s="359">
        <v>19</v>
      </c>
      <c r="O17" s="359">
        <v>172</v>
      </c>
      <c r="P17" s="359">
        <v>191</v>
      </c>
      <c r="Q17" s="359">
        <v>40</v>
      </c>
      <c r="R17" s="359">
        <v>374</v>
      </c>
      <c r="S17" s="46">
        <v>414</v>
      </c>
    </row>
    <row r="18" spans="5:19" x14ac:dyDescent="0.2">
      <c r="E18" s="159"/>
      <c r="F18" s="159"/>
      <c r="G18" s="36" t="s">
        <v>370</v>
      </c>
      <c r="H18" s="38">
        <v>25</v>
      </c>
      <c r="I18" s="38">
        <v>28</v>
      </c>
      <c r="J18" s="38">
        <v>53</v>
      </c>
      <c r="K18" s="38">
        <v>23</v>
      </c>
      <c r="L18" s="37">
        <v>33</v>
      </c>
      <c r="M18" s="38">
        <v>56</v>
      </c>
      <c r="N18" s="38">
        <v>23</v>
      </c>
      <c r="O18" s="38">
        <v>40</v>
      </c>
      <c r="P18" s="38">
        <v>63</v>
      </c>
      <c r="Q18" s="38">
        <v>29</v>
      </c>
      <c r="R18" s="38">
        <v>67</v>
      </c>
      <c r="S18" s="37">
        <v>96</v>
      </c>
    </row>
    <row r="19" spans="5:19" ht="15" x14ac:dyDescent="0.2">
      <c r="E19" s="159"/>
      <c r="F19" s="159"/>
      <c r="G19" s="57" t="s">
        <v>371</v>
      </c>
      <c r="H19" s="58">
        <v>264</v>
      </c>
      <c r="I19" s="58">
        <v>1520</v>
      </c>
      <c r="J19" s="58">
        <v>1784</v>
      </c>
      <c r="K19" s="58">
        <v>350</v>
      </c>
      <c r="L19" s="58">
        <v>2296</v>
      </c>
      <c r="M19" s="58">
        <v>2646</v>
      </c>
      <c r="N19" s="58">
        <v>361</v>
      </c>
      <c r="O19" s="58">
        <v>1986</v>
      </c>
      <c r="P19" s="58">
        <v>2347</v>
      </c>
      <c r="Q19" s="58">
        <f>SUM(Q14:Q18)</f>
        <v>555</v>
      </c>
      <c r="R19" s="58">
        <f>SUM(R14:R18)</f>
        <v>2713</v>
      </c>
      <c r="S19" s="58">
        <v>3268</v>
      </c>
    </row>
    <row r="20" spans="5:19" x14ac:dyDescent="0.2">
      <c r="E20" s="159"/>
      <c r="F20" s="159"/>
    </row>
    <row r="21" spans="5:19" x14ac:dyDescent="0.2">
      <c r="E21" s="159"/>
      <c r="F21" s="159"/>
      <c r="G21" s="340" t="s">
        <v>372</v>
      </c>
      <c r="H21" s="2"/>
      <c r="I21" s="2"/>
    </row>
    <row r="22" spans="5:19" ht="15" x14ac:dyDescent="0.2">
      <c r="E22" s="159"/>
      <c r="F22" s="159"/>
      <c r="G22" s="440">
        <v>44377</v>
      </c>
      <c r="H22" s="440"/>
      <c r="I22" s="440"/>
      <c r="J22" s="440"/>
      <c r="K22" s="440"/>
      <c r="L22" s="440"/>
      <c r="M22" s="440"/>
      <c r="N22" s="55"/>
    </row>
    <row r="23" spans="5:19" ht="45" x14ac:dyDescent="0.2">
      <c r="E23" s="159"/>
      <c r="F23" s="159"/>
      <c r="G23" s="6" t="s">
        <v>373</v>
      </c>
      <c r="H23" s="7" t="s">
        <v>366</v>
      </c>
      <c r="I23" s="7" t="s">
        <v>367</v>
      </c>
      <c r="J23" s="7" t="s">
        <v>368</v>
      </c>
      <c r="K23" s="7" t="s">
        <v>969</v>
      </c>
      <c r="L23" s="7" t="s">
        <v>370</v>
      </c>
      <c r="M23" s="7" t="s">
        <v>364</v>
      </c>
      <c r="N23" s="55"/>
    </row>
    <row r="24" spans="5:19" x14ac:dyDescent="0.2">
      <c r="E24" s="159"/>
      <c r="F24" s="159"/>
      <c r="G24" s="36" t="s">
        <v>374</v>
      </c>
      <c r="H24" s="37">
        <v>0</v>
      </c>
      <c r="I24" s="37">
        <v>214</v>
      </c>
      <c r="J24" s="37">
        <v>0</v>
      </c>
      <c r="K24" s="37">
        <v>3</v>
      </c>
      <c r="L24" s="37">
        <v>8</v>
      </c>
      <c r="M24" s="37">
        <f>SUM(H24:L24)</f>
        <v>225</v>
      </c>
      <c r="N24" s="55"/>
    </row>
    <row r="25" spans="5:19" x14ac:dyDescent="0.2">
      <c r="E25" s="159"/>
      <c r="F25" s="159"/>
      <c r="G25" s="14" t="s">
        <v>375</v>
      </c>
      <c r="H25" s="46">
        <v>0</v>
      </c>
      <c r="I25" s="46">
        <v>1</v>
      </c>
      <c r="J25" s="46">
        <v>0</v>
      </c>
      <c r="K25" s="46">
        <v>0</v>
      </c>
      <c r="L25" s="46">
        <v>0</v>
      </c>
      <c r="M25" s="46">
        <f t="shared" ref="M25:M33" si="0">SUM(H25:L25)</f>
        <v>1</v>
      </c>
      <c r="N25" s="55"/>
    </row>
    <row r="26" spans="5:19" x14ac:dyDescent="0.2">
      <c r="E26" s="159"/>
      <c r="F26" s="159"/>
      <c r="G26" s="36" t="s">
        <v>376</v>
      </c>
      <c r="H26" s="37">
        <v>0</v>
      </c>
      <c r="I26" s="37">
        <v>22</v>
      </c>
      <c r="J26" s="37">
        <v>0</v>
      </c>
      <c r="K26" s="37">
        <v>0</v>
      </c>
      <c r="L26" s="37">
        <v>0</v>
      </c>
      <c r="M26" s="37">
        <f t="shared" si="0"/>
        <v>22</v>
      </c>
      <c r="N26" s="55"/>
    </row>
    <row r="27" spans="5:19" x14ac:dyDescent="0.2">
      <c r="E27" s="159"/>
      <c r="F27" s="159"/>
      <c r="G27" s="14" t="s">
        <v>377</v>
      </c>
      <c r="H27" s="46">
        <v>31</v>
      </c>
      <c r="I27" s="46">
        <v>717</v>
      </c>
      <c r="J27" s="46">
        <v>5</v>
      </c>
      <c r="K27" s="46">
        <v>209</v>
      </c>
      <c r="L27" s="46">
        <v>68</v>
      </c>
      <c r="M27" s="46">
        <f t="shared" si="0"/>
        <v>1030</v>
      </c>
      <c r="N27" s="55"/>
    </row>
    <row r="28" spans="5:19" x14ac:dyDescent="0.2">
      <c r="E28" s="159"/>
      <c r="F28" s="159"/>
      <c r="G28" s="36" t="s">
        <v>827</v>
      </c>
      <c r="H28" s="37">
        <v>0</v>
      </c>
      <c r="I28" s="37">
        <v>23</v>
      </c>
      <c r="J28" s="37">
        <v>0</v>
      </c>
      <c r="K28" s="37">
        <v>0</v>
      </c>
      <c r="L28" s="37">
        <v>0</v>
      </c>
      <c r="M28" s="37">
        <f t="shared" si="0"/>
        <v>23</v>
      </c>
      <c r="N28" s="55"/>
    </row>
    <row r="29" spans="5:19" x14ac:dyDescent="0.2">
      <c r="E29" s="159"/>
      <c r="F29" s="159"/>
      <c r="G29" s="14" t="s">
        <v>378</v>
      </c>
      <c r="H29" s="46">
        <v>0</v>
      </c>
      <c r="I29" s="46">
        <v>613</v>
      </c>
      <c r="J29" s="46">
        <v>0</v>
      </c>
      <c r="K29" s="46">
        <v>109</v>
      </c>
      <c r="L29" s="46">
        <v>9</v>
      </c>
      <c r="M29" s="46">
        <f t="shared" si="0"/>
        <v>731</v>
      </c>
      <c r="N29" s="55"/>
    </row>
    <row r="30" spans="5:19" x14ac:dyDescent="0.2">
      <c r="E30" s="159"/>
      <c r="F30" s="159"/>
      <c r="G30" s="36" t="s">
        <v>379</v>
      </c>
      <c r="H30" s="37">
        <v>0</v>
      </c>
      <c r="I30" s="37">
        <v>40</v>
      </c>
      <c r="J30" s="37">
        <v>0</v>
      </c>
      <c r="K30" s="37">
        <v>2</v>
      </c>
      <c r="L30" s="37">
        <v>1</v>
      </c>
      <c r="M30" s="37">
        <f t="shared" si="0"/>
        <v>43</v>
      </c>
      <c r="N30" s="55"/>
    </row>
    <row r="31" spans="5:19" x14ac:dyDescent="0.2">
      <c r="E31" s="159"/>
      <c r="F31" s="159"/>
      <c r="G31" s="14" t="s">
        <v>380</v>
      </c>
      <c r="H31" s="46">
        <v>1</v>
      </c>
      <c r="I31" s="46">
        <v>7</v>
      </c>
      <c r="J31" s="46">
        <v>0</v>
      </c>
      <c r="K31" s="46">
        <v>1</v>
      </c>
      <c r="L31" s="46">
        <v>1</v>
      </c>
      <c r="M31" s="46">
        <f t="shared" si="0"/>
        <v>10</v>
      </c>
      <c r="N31" s="55"/>
    </row>
    <row r="32" spans="5:19" x14ac:dyDescent="0.2">
      <c r="E32" s="159"/>
      <c r="F32" s="159"/>
      <c r="G32" s="36" t="s">
        <v>381</v>
      </c>
      <c r="H32" s="37">
        <v>0</v>
      </c>
      <c r="I32" s="37">
        <v>1084</v>
      </c>
      <c r="J32" s="37">
        <v>0</v>
      </c>
      <c r="K32" s="37">
        <v>90</v>
      </c>
      <c r="L32" s="37">
        <v>9</v>
      </c>
      <c r="M32" s="37">
        <f t="shared" si="0"/>
        <v>1183</v>
      </c>
      <c r="N32" s="55"/>
    </row>
    <row r="33" spans="5:14" ht="15" x14ac:dyDescent="0.2">
      <c r="E33" s="159"/>
      <c r="F33" s="159"/>
      <c r="G33" s="57" t="s">
        <v>364</v>
      </c>
      <c r="H33" s="58">
        <f>SUM(H24:H32)</f>
        <v>32</v>
      </c>
      <c r="I33" s="58">
        <f>SUM(I24:I32)</f>
        <v>2721</v>
      </c>
      <c r="J33" s="58">
        <f>SUM(J24:J32)</f>
        <v>5</v>
      </c>
      <c r="K33" s="58">
        <f>SUM(K24:K32)</f>
        <v>414</v>
      </c>
      <c r="L33" s="58">
        <f>SUM(L24:L32)</f>
        <v>96</v>
      </c>
      <c r="M33" s="58">
        <f t="shared" si="0"/>
        <v>3268</v>
      </c>
      <c r="N33" s="55"/>
    </row>
    <row r="34" spans="5:14" ht="15" x14ac:dyDescent="0.2">
      <c r="E34" s="159"/>
      <c r="F34" s="159"/>
      <c r="G34" s="59"/>
    </row>
    <row r="35" spans="5:14" ht="15" x14ac:dyDescent="0.2">
      <c r="E35" s="159"/>
      <c r="F35" s="159"/>
      <c r="G35" s="440">
        <v>44012</v>
      </c>
      <c r="H35" s="440"/>
      <c r="I35" s="440"/>
      <c r="J35" s="440"/>
      <c r="K35" s="440"/>
      <c r="L35" s="440"/>
      <c r="M35" s="440"/>
    </row>
    <row r="36" spans="5:14" ht="45" x14ac:dyDescent="0.2">
      <c r="E36" s="159"/>
      <c r="F36" s="159"/>
      <c r="G36" s="6" t="s">
        <v>373</v>
      </c>
      <c r="H36" s="7" t="s">
        <v>366</v>
      </c>
      <c r="I36" s="7" t="s">
        <v>367</v>
      </c>
      <c r="J36" s="7" t="s">
        <v>368</v>
      </c>
      <c r="K36" s="7" t="s">
        <v>969</v>
      </c>
      <c r="L36" s="7" t="s">
        <v>370</v>
      </c>
      <c r="M36" s="7" t="s">
        <v>364</v>
      </c>
    </row>
    <row r="37" spans="5:14" x14ac:dyDescent="0.2">
      <c r="E37" s="159"/>
      <c r="F37" s="159"/>
      <c r="G37" s="36" t="s">
        <v>374</v>
      </c>
      <c r="H37" s="37">
        <v>0</v>
      </c>
      <c r="I37" s="37">
        <v>142</v>
      </c>
      <c r="J37" s="37">
        <v>0</v>
      </c>
      <c r="K37" s="37">
        <v>1</v>
      </c>
      <c r="L37" s="37">
        <v>0</v>
      </c>
      <c r="M37" s="37">
        <v>143</v>
      </c>
    </row>
    <row r="38" spans="5:14" x14ac:dyDescent="0.2">
      <c r="E38" s="159"/>
      <c r="F38" s="159"/>
      <c r="G38" s="14" t="s">
        <v>382</v>
      </c>
      <c r="H38" s="46">
        <v>0</v>
      </c>
      <c r="I38" s="46">
        <v>1</v>
      </c>
      <c r="J38" s="46">
        <v>0</v>
      </c>
      <c r="K38" s="46">
        <v>0</v>
      </c>
      <c r="L38" s="46">
        <v>0</v>
      </c>
      <c r="M38" s="46">
        <v>1</v>
      </c>
    </row>
    <row r="39" spans="5:14" x14ac:dyDescent="0.2">
      <c r="E39" s="159"/>
      <c r="F39" s="159"/>
      <c r="G39" s="36" t="s">
        <v>376</v>
      </c>
      <c r="H39" s="37">
        <v>0</v>
      </c>
      <c r="I39" s="37">
        <v>21</v>
      </c>
      <c r="J39" s="37">
        <v>0</v>
      </c>
      <c r="K39" s="37">
        <v>0</v>
      </c>
      <c r="L39" s="37">
        <v>0</v>
      </c>
      <c r="M39" s="37">
        <v>21</v>
      </c>
    </row>
    <row r="40" spans="5:14" x14ac:dyDescent="0.2">
      <c r="E40" s="159"/>
      <c r="F40" s="159"/>
      <c r="G40" s="14" t="s">
        <v>377</v>
      </c>
      <c r="H40" s="46">
        <v>19</v>
      </c>
      <c r="I40" s="46">
        <v>554</v>
      </c>
      <c r="J40" s="46">
        <v>4</v>
      </c>
      <c r="K40" s="46">
        <v>128</v>
      </c>
      <c r="L40" s="46">
        <v>47</v>
      </c>
      <c r="M40" s="46">
        <v>752</v>
      </c>
    </row>
    <row r="41" spans="5:14" x14ac:dyDescent="0.2">
      <c r="E41" s="159"/>
      <c r="F41" s="159"/>
      <c r="G41" s="36" t="s">
        <v>378</v>
      </c>
      <c r="H41" s="37">
        <v>0</v>
      </c>
      <c r="I41" s="37">
        <v>475</v>
      </c>
      <c r="J41" s="37">
        <v>0</v>
      </c>
      <c r="K41" s="37">
        <v>43</v>
      </c>
      <c r="L41" s="37">
        <v>3</v>
      </c>
      <c r="M41" s="37">
        <v>521</v>
      </c>
    </row>
    <row r="42" spans="5:14" x14ac:dyDescent="0.2">
      <c r="E42" s="159"/>
      <c r="F42" s="159"/>
      <c r="G42" s="14" t="s">
        <v>379</v>
      </c>
      <c r="H42" s="46">
        <v>0</v>
      </c>
      <c r="I42" s="46">
        <v>42</v>
      </c>
      <c r="J42" s="46">
        <v>0</v>
      </c>
      <c r="K42" s="46">
        <v>13</v>
      </c>
      <c r="L42" s="46">
        <v>1</v>
      </c>
      <c r="M42" s="46">
        <v>56</v>
      </c>
    </row>
    <row r="43" spans="5:14" x14ac:dyDescent="0.2">
      <c r="E43" s="159"/>
      <c r="F43" s="159"/>
      <c r="G43" s="36" t="s">
        <v>380</v>
      </c>
      <c r="H43" s="37">
        <v>0</v>
      </c>
      <c r="I43" s="37">
        <v>8</v>
      </c>
      <c r="J43" s="37">
        <v>0</v>
      </c>
      <c r="K43" s="37">
        <v>0</v>
      </c>
      <c r="L43" s="37">
        <v>1</v>
      </c>
      <c r="M43" s="37">
        <v>9</v>
      </c>
    </row>
    <row r="44" spans="5:14" x14ac:dyDescent="0.2">
      <c r="E44" s="159"/>
      <c r="F44" s="159"/>
      <c r="G44" s="14" t="s">
        <v>381</v>
      </c>
      <c r="H44" s="46">
        <v>0</v>
      </c>
      <c r="I44" s="46">
        <v>827</v>
      </c>
      <c r="J44" s="46">
        <v>0</v>
      </c>
      <c r="K44" s="46">
        <v>6</v>
      </c>
      <c r="L44" s="46">
        <v>11</v>
      </c>
      <c r="M44" s="46">
        <v>844</v>
      </c>
    </row>
    <row r="45" spans="5:14" ht="15" x14ac:dyDescent="0.2">
      <c r="E45" s="159"/>
      <c r="F45" s="159"/>
      <c r="G45" s="135" t="s">
        <v>364</v>
      </c>
      <c r="H45" s="136">
        <v>19</v>
      </c>
      <c r="I45" s="136">
        <v>2070</v>
      </c>
      <c r="J45" s="136">
        <v>4</v>
      </c>
      <c r="K45" s="136">
        <v>191</v>
      </c>
      <c r="L45" s="136">
        <v>63</v>
      </c>
      <c r="M45" s="136">
        <v>2347</v>
      </c>
    </row>
    <row r="46" spans="5:14" x14ac:dyDescent="0.2">
      <c r="E46" s="159"/>
      <c r="F46" s="159"/>
    </row>
    <row r="47" spans="5:14" ht="15" x14ac:dyDescent="0.2">
      <c r="E47" s="159"/>
      <c r="F47" s="159"/>
      <c r="G47" s="440">
        <v>43646</v>
      </c>
      <c r="H47" s="440"/>
      <c r="I47" s="440"/>
      <c r="J47" s="440"/>
      <c r="K47" s="440"/>
      <c r="L47" s="440"/>
      <c r="M47" s="440"/>
    </row>
    <row r="48" spans="5:14" ht="45" x14ac:dyDescent="0.2">
      <c r="E48" s="159"/>
      <c r="F48" s="159"/>
      <c r="G48" s="6" t="s">
        <v>373</v>
      </c>
      <c r="H48" s="7" t="s">
        <v>366</v>
      </c>
      <c r="I48" s="7" t="s">
        <v>367</v>
      </c>
      <c r="J48" s="7" t="s">
        <v>368</v>
      </c>
      <c r="K48" s="7" t="s">
        <v>969</v>
      </c>
      <c r="L48" s="7" t="s">
        <v>370</v>
      </c>
      <c r="M48" s="7" t="s">
        <v>364</v>
      </c>
    </row>
    <row r="49" spans="5:13" x14ac:dyDescent="0.2">
      <c r="E49" s="159"/>
      <c r="F49" s="159"/>
      <c r="G49" s="36" t="s">
        <v>374</v>
      </c>
      <c r="H49" s="37">
        <v>0</v>
      </c>
      <c r="I49" s="37">
        <v>45</v>
      </c>
      <c r="J49" s="37">
        <v>0</v>
      </c>
      <c r="K49" s="37">
        <v>6</v>
      </c>
      <c r="L49" s="37">
        <v>0</v>
      </c>
      <c r="M49" s="37">
        <v>51</v>
      </c>
    </row>
    <row r="50" spans="5:13" x14ac:dyDescent="0.2">
      <c r="E50" s="159"/>
      <c r="F50" s="159"/>
      <c r="G50" s="14" t="s">
        <v>382</v>
      </c>
      <c r="H50" s="46">
        <v>0</v>
      </c>
      <c r="I50" s="46">
        <v>1</v>
      </c>
      <c r="J50" s="46">
        <v>0</v>
      </c>
      <c r="K50" s="46">
        <v>0</v>
      </c>
      <c r="L50" s="46">
        <v>0</v>
      </c>
      <c r="M50" s="46">
        <v>1</v>
      </c>
    </row>
    <row r="51" spans="5:13" x14ac:dyDescent="0.2">
      <c r="E51" s="159"/>
      <c r="F51" s="159"/>
      <c r="G51" s="36" t="s">
        <v>376</v>
      </c>
      <c r="H51" s="37">
        <v>0</v>
      </c>
      <c r="I51" s="37">
        <v>18</v>
      </c>
      <c r="J51" s="37">
        <v>0</v>
      </c>
      <c r="K51" s="37">
        <v>0</v>
      </c>
      <c r="L51" s="37">
        <v>0</v>
      </c>
      <c r="M51" s="37">
        <v>18</v>
      </c>
    </row>
    <row r="52" spans="5:13" x14ac:dyDescent="0.2">
      <c r="E52" s="159"/>
      <c r="F52" s="159"/>
      <c r="G52" s="14" t="s">
        <v>377</v>
      </c>
      <c r="H52" s="46">
        <v>15</v>
      </c>
      <c r="I52" s="46">
        <v>560</v>
      </c>
      <c r="J52" s="46">
        <v>0</v>
      </c>
      <c r="K52" s="46">
        <v>43</v>
      </c>
      <c r="L52" s="46">
        <v>47</v>
      </c>
      <c r="M52" s="46">
        <v>665</v>
      </c>
    </row>
    <row r="53" spans="5:13" x14ac:dyDescent="0.2">
      <c r="E53" s="159"/>
      <c r="F53" s="159"/>
      <c r="G53" s="36" t="s">
        <v>378</v>
      </c>
      <c r="H53" s="37">
        <v>0</v>
      </c>
      <c r="I53" s="37">
        <v>390</v>
      </c>
      <c r="J53" s="37">
        <v>0</v>
      </c>
      <c r="K53" s="37">
        <v>4</v>
      </c>
      <c r="L53" s="37">
        <v>2</v>
      </c>
      <c r="M53" s="37">
        <v>396</v>
      </c>
    </row>
    <row r="54" spans="5:13" x14ac:dyDescent="0.2">
      <c r="E54" s="159"/>
      <c r="F54" s="159"/>
      <c r="G54" s="14" t="s">
        <v>379</v>
      </c>
      <c r="H54" s="46">
        <v>0</v>
      </c>
      <c r="I54" s="46">
        <v>332</v>
      </c>
      <c r="J54" s="46">
        <v>0</v>
      </c>
      <c r="K54" s="46">
        <v>509</v>
      </c>
      <c r="L54" s="46">
        <v>0</v>
      </c>
      <c r="M54" s="46">
        <v>841</v>
      </c>
    </row>
    <row r="55" spans="5:13" x14ac:dyDescent="0.2">
      <c r="E55" s="159"/>
      <c r="F55" s="159"/>
      <c r="G55" s="36" t="s">
        <v>380</v>
      </c>
      <c r="H55" s="37">
        <v>0</v>
      </c>
      <c r="I55" s="37">
        <v>0</v>
      </c>
      <c r="J55" s="37">
        <v>0</v>
      </c>
      <c r="K55" s="37">
        <v>0</v>
      </c>
      <c r="L55" s="37">
        <v>0</v>
      </c>
      <c r="M55" s="37">
        <v>0</v>
      </c>
    </row>
    <row r="56" spans="5:13" x14ac:dyDescent="0.2">
      <c r="E56" s="159"/>
      <c r="F56" s="159"/>
      <c r="G56" s="14" t="s">
        <v>381</v>
      </c>
      <c r="H56" s="46">
        <v>0</v>
      </c>
      <c r="I56" s="46">
        <v>641</v>
      </c>
      <c r="J56" s="46">
        <v>0</v>
      </c>
      <c r="K56" s="46">
        <v>26</v>
      </c>
      <c r="L56" s="46">
        <v>7</v>
      </c>
      <c r="M56" s="46">
        <v>674</v>
      </c>
    </row>
    <row r="57" spans="5:13" ht="15" x14ac:dyDescent="0.2">
      <c r="E57" s="159"/>
      <c r="F57" s="159"/>
      <c r="G57" s="135" t="s">
        <v>364</v>
      </c>
      <c r="H57" s="136">
        <v>15</v>
      </c>
      <c r="I57" s="136">
        <v>1987</v>
      </c>
      <c r="J57" s="136">
        <v>0</v>
      </c>
      <c r="K57" s="136">
        <v>588</v>
      </c>
      <c r="L57" s="136">
        <v>56</v>
      </c>
      <c r="M57" s="136">
        <v>2646</v>
      </c>
    </row>
    <row r="58" spans="5:13" x14ac:dyDescent="0.2">
      <c r="E58" s="159"/>
      <c r="F58" s="159"/>
    </row>
    <row r="59" spans="5:13" ht="15" x14ac:dyDescent="0.2">
      <c r="E59" s="159"/>
      <c r="F59" s="159"/>
      <c r="G59" s="440">
        <v>43281</v>
      </c>
      <c r="H59" s="440"/>
      <c r="I59" s="440"/>
      <c r="J59" s="440"/>
      <c r="K59" s="440"/>
      <c r="L59" s="440"/>
      <c r="M59" s="440"/>
    </row>
    <row r="60" spans="5:13" ht="56.1" customHeight="1" x14ac:dyDescent="0.2">
      <c r="E60" s="159"/>
      <c r="F60" s="159"/>
      <c r="G60" s="6" t="s">
        <v>373</v>
      </c>
      <c r="H60" s="7" t="s">
        <v>366</v>
      </c>
      <c r="I60" s="7" t="s">
        <v>367</v>
      </c>
      <c r="J60" s="7" t="s">
        <v>368</v>
      </c>
      <c r="K60" s="7" t="s">
        <v>369</v>
      </c>
      <c r="L60" s="7" t="s">
        <v>370</v>
      </c>
      <c r="M60" s="7" t="s">
        <v>364</v>
      </c>
    </row>
    <row r="61" spans="5:13" x14ac:dyDescent="0.2">
      <c r="E61" s="159"/>
      <c r="F61" s="159"/>
      <c r="G61" s="36" t="s">
        <v>374</v>
      </c>
      <c r="H61" s="37">
        <v>0</v>
      </c>
      <c r="I61" s="37">
        <v>25</v>
      </c>
      <c r="J61" s="37">
        <v>0</v>
      </c>
      <c r="K61" s="37">
        <v>0</v>
      </c>
      <c r="L61" s="37">
        <v>1</v>
      </c>
      <c r="M61" s="37">
        <v>26</v>
      </c>
    </row>
    <row r="62" spans="5:13" x14ac:dyDescent="0.2">
      <c r="E62" s="159"/>
      <c r="F62" s="159"/>
      <c r="G62" s="14" t="s">
        <v>382</v>
      </c>
      <c r="H62" s="46">
        <v>0</v>
      </c>
      <c r="I62" s="46">
        <v>1</v>
      </c>
      <c r="J62" s="46">
        <v>0</v>
      </c>
      <c r="K62" s="46">
        <v>1</v>
      </c>
      <c r="L62" s="46">
        <v>0</v>
      </c>
      <c r="M62" s="46">
        <v>2</v>
      </c>
    </row>
    <row r="63" spans="5:13" x14ac:dyDescent="0.2">
      <c r="E63" s="159"/>
      <c r="F63" s="159"/>
      <c r="G63" s="36" t="s">
        <v>376</v>
      </c>
      <c r="H63" s="37">
        <v>0</v>
      </c>
      <c r="I63" s="37">
        <v>19</v>
      </c>
      <c r="J63" s="37">
        <v>0</v>
      </c>
      <c r="K63" s="37">
        <v>0</v>
      </c>
      <c r="L63" s="37">
        <v>0</v>
      </c>
      <c r="M63" s="37">
        <v>19</v>
      </c>
    </row>
    <row r="64" spans="5:13" x14ac:dyDescent="0.2">
      <c r="E64" s="159"/>
      <c r="F64" s="159"/>
      <c r="G64" s="14" t="s">
        <v>377</v>
      </c>
      <c r="H64" s="46">
        <v>10</v>
      </c>
      <c r="I64" s="46">
        <v>442</v>
      </c>
      <c r="J64" s="46">
        <v>1</v>
      </c>
      <c r="K64" s="46">
        <v>28</v>
      </c>
      <c r="L64" s="46">
        <v>43</v>
      </c>
      <c r="M64" s="46">
        <v>524</v>
      </c>
    </row>
    <row r="65" spans="5:13" x14ac:dyDescent="0.2">
      <c r="E65" s="159"/>
      <c r="F65" s="159"/>
      <c r="G65" s="36" t="s">
        <v>378</v>
      </c>
      <c r="H65" s="37">
        <v>0</v>
      </c>
      <c r="I65" s="37">
        <v>328</v>
      </c>
      <c r="J65" s="37">
        <v>0</v>
      </c>
      <c r="K65" s="37">
        <v>8</v>
      </c>
      <c r="L65" s="37">
        <v>5</v>
      </c>
      <c r="M65" s="37">
        <v>341</v>
      </c>
    </row>
    <row r="66" spans="5:13" x14ac:dyDescent="0.2">
      <c r="E66" s="159"/>
      <c r="F66" s="159"/>
      <c r="G66" s="14" t="s">
        <v>379</v>
      </c>
      <c r="H66" s="46">
        <v>0</v>
      </c>
      <c r="I66" s="46">
        <v>305</v>
      </c>
      <c r="J66" s="46">
        <v>0</v>
      </c>
      <c r="K66" s="46">
        <v>142</v>
      </c>
      <c r="L66" s="46">
        <v>1</v>
      </c>
      <c r="M66" s="46">
        <v>448</v>
      </c>
    </row>
    <row r="67" spans="5:13" x14ac:dyDescent="0.2">
      <c r="E67" s="159"/>
      <c r="F67" s="159"/>
      <c r="G67" s="36" t="s">
        <v>380</v>
      </c>
      <c r="H67" s="37">
        <v>0</v>
      </c>
      <c r="I67" s="37">
        <v>0</v>
      </c>
      <c r="J67" s="37">
        <v>0</v>
      </c>
      <c r="K67" s="37">
        <v>0</v>
      </c>
      <c r="L67" s="37">
        <v>0</v>
      </c>
      <c r="M67" s="37">
        <v>0</v>
      </c>
    </row>
    <row r="68" spans="5:13" x14ac:dyDescent="0.2">
      <c r="E68" s="159"/>
      <c r="F68" s="159"/>
      <c r="G68" s="14" t="s">
        <v>381</v>
      </c>
      <c r="H68" s="46">
        <v>0</v>
      </c>
      <c r="I68" s="46">
        <v>312</v>
      </c>
      <c r="J68" s="46">
        <v>0</v>
      </c>
      <c r="K68" s="46">
        <v>109</v>
      </c>
      <c r="L68" s="46">
        <v>3</v>
      </c>
      <c r="M68" s="46">
        <v>424</v>
      </c>
    </row>
    <row r="69" spans="5:13" ht="15" x14ac:dyDescent="0.2">
      <c r="E69" s="159"/>
      <c r="F69" s="159"/>
      <c r="G69" s="135" t="s">
        <v>364</v>
      </c>
      <c r="H69" s="136">
        <v>10</v>
      </c>
      <c r="I69" s="136">
        <v>1432</v>
      </c>
      <c r="J69" s="136">
        <v>1</v>
      </c>
      <c r="K69" s="136">
        <v>288</v>
      </c>
      <c r="L69" s="136">
        <v>53</v>
      </c>
      <c r="M69" s="136">
        <v>1784</v>
      </c>
    </row>
    <row r="70" spans="5:13" x14ac:dyDescent="0.2">
      <c r="E70" s="159"/>
      <c r="F70" s="159"/>
    </row>
    <row r="71" spans="5:13" x14ac:dyDescent="0.2">
      <c r="E71" s="159"/>
      <c r="F71" s="159"/>
      <c r="G71" s="340" t="s">
        <v>404</v>
      </c>
    </row>
    <row r="72" spans="5:13" ht="15" x14ac:dyDescent="0.2">
      <c r="E72" s="159"/>
      <c r="F72" s="159"/>
      <c r="G72" s="233"/>
      <c r="H72" s="234" t="s">
        <v>279</v>
      </c>
      <c r="I72" s="234" t="s">
        <v>280</v>
      </c>
      <c r="J72" s="234" t="s">
        <v>281</v>
      </c>
      <c r="K72" s="234" t="s">
        <v>282</v>
      </c>
    </row>
    <row r="73" spans="5:13" ht="28.5" x14ac:dyDescent="0.2">
      <c r="E73" s="159"/>
      <c r="F73" s="159"/>
      <c r="G73" s="248" t="s">
        <v>405</v>
      </c>
      <c r="H73" s="262">
        <v>0.44619999999999999</v>
      </c>
      <c r="I73" s="262">
        <v>0.47049999999999997</v>
      </c>
      <c r="J73" s="262">
        <v>0.41839999999999999</v>
      </c>
      <c r="K73" s="262">
        <f>1438/3268</f>
        <v>0.44002447980416154</v>
      </c>
    </row>
    <row r="74" spans="5:13" x14ac:dyDescent="0.2">
      <c r="E74" s="159"/>
      <c r="F74" s="159"/>
    </row>
    <row r="75" spans="5:13" ht="14.45" customHeight="1" x14ac:dyDescent="0.2">
      <c r="E75" s="159"/>
      <c r="F75" s="159"/>
      <c r="G75" s="340" t="s">
        <v>860</v>
      </c>
      <c r="H75" s="340"/>
      <c r="I75" s="340"/>
      <c r="J75" s="340"/>
      <c r="K75" s="340"/>
    </row>
    <row r="76" spans="5:13" ht="15" x14ac:dyDescent="0.2">
      <c r="E76" s="159"/>
      <c r="F76" s="159"/>
      <c r="G76" s="233" t="s">
        <v>858</v>
      </c>
      <c r="H76" s="233"/>
      <c r="I76" s="233"/>
      <c r="J76" s="234" t="s">
        <v>282</v>
      </c>
    </row>
    <row r="77" spans="5:13" ht="28.5" x14ac:dyDescent="0.2">
      <c r="E77" s="159"/>
      <c r="F77" s="159"/>
      <c r="G77" s="381" t="s">
        <v>859</v>
      </c>
      <c r="H77" s="262"/>
      <c r="I77" s="262"/>
      <c r="J77" s="382">
        <v>0</v>
      </c>
    </row>
    <row r="78" spans="5:13" x14ac:dyDescent="0.2">
      <c r="E78" s="159"/>
      <c r="F78" s="159"/>
    </row>
    <row r="79" spans="5:13" x14ac:dyDescent="0.2">
      <c r="E79" s="159"/>
      <c r="F79" s="159"/>
    </row>
    <row r="80" spans="5:13"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6O6oGoNlhC3rHEpfTYQRot+kM/7aovr0L6fnsJx3OSx6DrMDI54aui8MYoW8GLnT0lEjlSo0qwfwM3WPDxHzmw==" saltValue="dudu6ELC9W0RInrWTuwjeg==" spinCount="100000" sheet="1" objects="1" scenarios="1"/>
  <mergeCells count="9">
    <mergeCell ref="U12:W12"/>
    <mergeCell ref="G22:M22"/>
    <mergeCell ref="G35:M35"/>
    <mergeCell ref="G47:M47"/>
    <mergeCell ref="G59:M59"/>
    <mergeCell ref="H12:J12"/>
    <mergeCell ref="K12:M12"/>
    <mergeCell ref="N12:P12"/>
    <mergeCell ref="Q12:S1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4DB1-4A64-434B-8C8A-235CDFCD9ADD}">
  <sheetPr codeName="Sheet11">
    <tabColor theme="6"/>
  </sheetPr>
  <dimension ref="B1:W295"/>
  <sheetViews>
    <sheetView showGridLines="0" zoomScale="82" zoomScaleNormal="82" workbookViewId="0">
      <selection activeCell="B2" sqref="B2"/>
    </sheetView>
  </sheetViews>
  <sheetFormatPr defaultColWidth="8.7109375" defaultRowHeight="13.5" customHeight="1" x14ac:dyDescent="0.2"/>
  <cols>
    <col min="1" max="1" width="1.5703125" style="10" customWidth="1"/>
    <col min="2" max="2" width="10" style="10" customWidth="1"/>
    <col min="3" max="4" width="8.7109375" style="10"/>
    <col min="5" max="5" width="10.7109375" style="10" customWidth="1"/>
    <col min="6" max="6" width="8.42578125" style="10" customWidth="1"/>
    <col min="7" max="7" width="47.5703125" style="10" customWidth="1"/>
    <col min="8" max="11" width="13.5703125" style="10" customWidth="1"/>
    <col min="12" max="12" width="16.7109375" style="10" customWidth="1"/>
    <col min="13" max="13" width="13.5703125" style="10" customWidth="1"/>
    <col min="14" max="14" width="21.5703125" style="10" customWidth="1"/>
    <col min="15" max="23" width="13.5703125" style="10" customWidth="1"/>
    <col min="24" max="16384" width="8.7109375" style="10"/>
  </cols>
  <sheetData>
    <row r="1" spans="2:19" s="159" customFormat="1" ht="13.5" customHeight="1" x14ac:dyDescent="0.2"/>
    <row r="2" spans="2:19" s="159" customFormat="1" ht="13.5" customHeight="1" x14ac:dyDescent="0.2">
      <c r="G2" s="10"/>
    </row>
    <row r="3" spans="2:19" s="159" customFormat="1" ht="13.5" customHeight="1" x14ac:dyDescent="0.2">
      <c r="G3" s="10"/>
    </row>
    <row r="4" spans="2:19" s="159" customFormat="1" ht="13.5" customHeight="1" x14ac:dyDescent="0.2">
      <c r="F4" s="10"/>
      <c r="G4" s="10"/>
    </row>
    <row r="5" spans="2:19" s="159" customFormat="1" ht="13.5" customHeight="1" x14ac:dyDescent="0.2">
      <c r="F5" s="10"/>
      <c r="G5" s="10"/>
    </row>
    <row r="6" spans="2:19" ht="13.5" customHeight="1" x14ac:dyDescent="0.2">
      <c r="B6" s="18"/>
      <c r="C6" s="18"/>
      <c r="D6" s="18"/>
      <c r="E6" s="183"/>
      <c r="F6" s="159"/>
    </row>
    <row r="7" spans="2:19" ht="13.5" customHeight="1" x14ac:dyDescent="0.2">
      <c r="B7" s="18"/>
      <c r="C7" s="18"/>
      <c r="D7" s="18"/>
      <c r="E7" s="183"/>
      <c r="F7" s="159"/>
    </row>
    <row r="8" spans="2:19" ht="13.5" customHeight="1" x14ac:dyDescent="0.25">
      <c r="B8" s="18"/>
      <c r="C8" s="18"/>
      <c r="D8" s="18"/>
      <c r="E8" s="183"/>
      <c r="F8" s="159"/>
      <c r="G8" s="26" t="s">
        <v>797</v>
      </c>
    </row>
    <row r="9" spans="2:19" ht="13.5" customHeight="1" x14ac:dyDescent="0.2">
      <c r="B9" s="18"/>
      <c r="C9" s="18"/>
      <c r="D9" s="18"/>
      <c r="E9" s="183"/>
      <c r="F9" s="159"/>
    </row>
    <row r="10" spans="2:19" ht="13.5" customHeight="1" x14ac:dyDescent="0.2">
      <c r="B10" s="18"/>
      <c r="C10" s="18"/>
      <c r="D10" s="18"/>
      <c r="E10" s="183"/>
      <c r="F10" s="159"/>
      <c r="G10" s="2" t="s">
        <v>776</v>
      </c>
    </row>
    <row r="11" spans="2:19" ht="13.5" customHeight="1" x14ac:dyDescent="0.2">
      <c r="B11" s="18"/>
      <c r="C11" s="18"/>
      <c r="D11" s="18"/>
      <c r="E11" s="183"/>
      <c r="F11" s="159"/>
      <c r="G11" s="233"/>
      <c r="H11" s="234">
        <v>43281</v>
      </c>
      <c r="I11" s="234">
        <v>43646</v>
      </c>
      <c r="J11" s="234">
        <v>44012</v>
      </c>
      <c r="K11" s="234">
        <v>44377</v>
      </c>
    </row>
    <row r="12" spans="2:19" ht="13.5" customHeight="1" x14ac:dyDescent="0.2">
      <c r="B12" s="18"/>
      <c r="C12" s="18"/>
      <c r="D12" s="18"/>
      <c r="E12" s="183"/>
      <c r="F12" s="159"/>
      <c r="G12" s="10" t="s">
        <v>383</v>
      </c>
      <c r="H12" s="321">
        <v>0.14799999999999999</v>
      </c>
      <c r="I12" s="321">
        <v>0.13200000000000001</v>
      </c>
      <c r="J12" s="321">
        <v>0.154</v>
      </c>
      <c r="K12" s="321">
        <f>555/3268</f>
        <v>0.16982864137086903</v>
      </c>
    </row>
    <row r="13" spans="2:19" ht="13.5" customHeight="1" x14ac:dyDescent="0.2">
      <c r="B13" s="18"/>
      <c r="C13" s="18"/>
      <c r="D13" s="18"/>
      <c r="E13" s="183"/>
      <c r="F13" s="159"/>
      <c r="G13" s="235" t="s">
        <v>384</v>
      </c>
      <c r="H13" s="322">
        <v>1.7000000000000001E-2</v>
      </c>
      <c r="I13" s="322">
        <v>1.6E-2</v>
      </c>
      <c r="J13" s="322">
        <v>1.4E-2</v>
      </c>
      <c r="K13" s="323">
        <f>58/3268</f>
        <v>1.7747858017135864E-2</v>
      </c>
      <c r="N13" s="236"/>
    </row>
    <row r="14" spans="2:19" ht="13.5" customHeight="1" x14ac:dyDescent="0.2">
      <c r="B14" s="18"/>
      <c r="C14" s="18"/>
      <c r="D14" s="18"/>
      <c r="E14" s="183"/>
      <c r="F14" s="159"/>
      <c r="G14" s="237"/>
      <c r="H14" s="237"/>
      <c r="I14" s="237"/>
      <c r="J14" s="237"/>
      <c r="K14" s="237"/>
      <c r="L14" s="237"/>
      <c r="M14" s="237"/>
      <c r="N14" s="237"/>
      <c r="O14" s="237"/>
      <c r="P14" s="237"/>
      <c r="Q14" s="237"/>
      <c r="R14" s="237"/>
      <c r="S14" s="237"/>
    </row>
    <row r="15" spans="2:19" ht="13.5" customHeight="1" x14ac:dyDescent="0.2">
      <c r="B15" s="18"/>
      <c r="C15" s="18"/>
      <c r="D15" s="18"/>
      <c r="E15" s="183"/>
      <c r="F15" s="159"/>
      <c r="G15" s="2" t="s">
        <v>800</v>
      </c>
    </row>
    <row r="16" spans="2:19" ht="13.5" customHeight="1" x14ac:dyDescent="0.2">
      <c r="E16" s="159"/>
      <c r="F16" s="159"/>
      <c r="G16" s="156"/>
      <c r="H16" s="156">
        <v>43281</v>
      </c>
      <c r="I16" s="156"/>
      <c r="J16" s="156"/>
      <c r="K16" s="238">
        <v>43646</v>
      </c>
      <c r="L16" s="156"/>
      <c r="M16" s="239"/>
      <c r="N16" s="238">
        <v>44012</v>
      </c>
      <c r="O16" s="156"/>
      <c r="P16" s="239"/>
      <c r="Q16" s="238">
        <v>44377</v>
      </c>
      <c r="R16" s="156"/>
      <c r="S16" s="239"/>
    </row>
    <row r="17" spans="5:19" ht="13.5" customHeight="1" x14ac:dyDescent="0.2">
      <c r="E17" s="159"/>
      <c r="F17" s="159"/>
      <c r="G17" s="53" t="s">
        <v>841</v>
      </c>
      <c r="H17" s="54" t="s">
        <v>361</v>
      </c>
      <c r="I17" s="54" t="s">
        <v>362</v>
      </c>
      <c r="J17" s="54" t="s">
        <v>364</v>
      </c>
      <c r="K17" s="240" t="s">
        <v>361</v>
      </c>
      <c r="L17" s="54" t="s">
        <v>362</v>
      </c>
      <c r="M17" s="241" t="s">
        <v>363</v>
      </c>
      <c r="N17" s="240" t="s">
        <v>361</v>
      </c>
      <c r="O17" s="54" t="s">
        <v>362</v>
      </c>
      <c r="P17" s="241" t="s">
        <v>363</v>
      </c>
      <c r="Q17" s="240" t="s">
        <v>361</v>
      </c>
      <c r="R17" s="54" t="s">
        <v>362</v>
      </c>
      <c r="S17" s="241" t="s">
        <v>363</v>
      </c>
    </row>
    <row r="18" spans="5:19" ht="13.5" customHeight="1" x14ac:dyDescent="0.25">
      <c r="E18" s="159"/>
      <c r="F18" s="159"/>
      <c r="G18" s="193" t="s">
        <v>385</v>
      </c>
      <c r="H18" s="242">
        <v>0</v>
      </c>
      <c r="I18" s="85">
        <v>2</v>
      </c>
      <c r="J18" s="243">
        <v>2</v>
      </c>
      <c r="K18" s="242">
        <v>0</v>
      </c>
      <c r="L18" s="85">
        <v>3</v>
      </c>
      <c r="M18" s="243">
        <v>3</v>
      </c>
      <c r="N18" s="242">
        <v>0</v>
      </c>
      <c r="O18" s="85">
        <v>3</v>
      </c>
      <c r="P18" s="243">
        <v>3</v>
      </c>
      <c r="Q18" s="242">
        <v>0</v>
      </c>
      <c r="R18" s="85">
        <v>4</v>
      </c>
      <c r="S18" s="244">
        <v>4</v>
      </c>
    </row>
    <row r="19" spans="5:19" ht="13.5" customHeight="1" x14ac:dyDescent="0.2">
      <c r="E19" s="159"/>
      <c r="F19" s="159"/>
      <c r="G19" s="14" t="s">
        <v>386</v>
      </c>
      <c r="H19" s="245">
        <v>0</v>
      </c>
      <c r="I19" s="46">
        <v>1</v>
      </c>
      <c r="J19" s="246">
        <v>1</v>
      </c>
      <c r="K19" s="245">
        <v>0</v>
      </c>
      <c r="L19" s="46">
        <v>1</v>
      </c>
      <c r="M19" s="246">
        <v>1</v>
      </c>
      <c r="N19" s="245">
        <v>0</v>
      </c>
      <c r="O19" s="46">
        <v>1</v>
      </c>
      <c r="P19" s="246">
        <v>1</v>
      </c>
      <c r="Q19" s="245">
        <v>0</v>
      </c>
      <c r="R19" s="46">
        <v>1</v>
      </c>
      <c r="S19" s="247">
        <v>1</v>
      </c>
    </row>
    <row r="20" spans="5:19" ht="13.5" customHeight="1" x14ac:dyDescent="0.25">
      <c r="E20" s="159"/>
      <c r="F20" s="159"/>
      <c r="G20" s="193" t="s">
        <v>387</v>
      </c>
      <c r="H20" s="242">
        <v>4</v>
      </c>
      <c r="I20" s="85">
        <v>19</v>
      </c>
      <c r="J20" s="243">
        <v>23</v>
      </c>
      <c r="K20" s="242">
        <v>3</v>
      </c>
      <c r="L20" s="85">
        <v>22</v>
      </c>
      <c r="M20" s="243">
        <v>25</v>
      </c>
      <c r="N20" s="242">
        <v>4</v>
      </c>
      <c r="O20" s="85">
        <v>24</v>
      </c>
      <c r="P20" s="243">
        <v>28</v>
      </c>
      <c r="Q20" s="242">
        <v>2</v>
      </c>
      <c r="R20" s="85">
        <v>7</v>
      </c>
      <c r="S20" s="244">
        <v>9</v>
      </c>
    </row>
    <row r="21" spans="5:19" ht="13.5" customHeight="1" x14ac:dyDescent="0.2">
      <c r="E21" s="159"/>
      <c r="F21" s="159"/>
      <c r="G21" s="14" t="s">
        <v>388</v>
      </c>
      <c r="H21" s="245">
        <v>0</v>
      </c>
      <c r="I21" s="46">
        <v>14</v>
      </c>
      <c r="J21" s="246">
        <v>14</v>
      </c>
      <c r="K21" s="245">
        <v>0</v>
      </c>
      <c r="L21" s="46">
        <v>18</v>
      </c>
      <c r="M21" s="246">
        <v>18</v>
      </c>
      <c r="N21" s="245">
        <v>0</v>
      </c>
      <c r="O21" s="46">
        <v>12</v>
      </c>
      <c r="P21" s="246">
        <v>12</v>
      </c>
      <c r="Q21" s="245">
        <v>1</v>
      </c>
      <c r="R21" s="46">
        <v>25</v>
      </c>
      <c r="S21" s="247">
        <v>26</v>
      </c>
    </row>
    <row r="22" spans="5:19" ht="13.5" customHeight="1" x14ac:dyDescent="0.25">
      <c r="E22" s="159"/>
      <c r="F22" s="159"/>
      <c r="G22" s="193" t="s">
        <v>389</v>
      </c>
      <c r="H22" s="242">
        <v>17</v>
      </c>
      <c r="I22" s="85">
        <v>139</v>
      </c>
      <c r="J22" s="243">
        <v>156</v>
      </c>
      <c r="K22" s="242">
        <v>18</v>
      </c>
      <c r="L22" s="85">
        <v>160</v>
      </c>
      <c r="M22" s="243">
        <v>178</v>
      </c>
      <c r="N22" s="242">
        <v>21</v>
      </c>
      <c r="O22" s="85">
        <v>167</v>
      </c>
      <c r="P22" s="243">
        <v>188</v>
      </c>
      <c r="Q22" s="242">
        <v>419</v>
      </c>
      <c r="R22" s="85">
        <v>2153</v>
      </c>
      <c r="S22" s="244">
        <v>2572</v>
      </c>
    </row>
    <row r="23" spans="5:19" ht="13.5" customHeight="1" x14ac:dyDescent="0.2">
      <c r="E23" s="159"/>
      <c r="F23" s="159"/>
      <c r="G23" s="14" t="s">
        <v>390</v>
      </c>
      <c r="H23" s="245">
        <v>66</v>
      </c>
      <c r="I23" s="46">
        <v>180</v>
      </c>
      <c r="J23" s="246">
        <v>246</v>
      </c>
      <c r="K23" s="245">
        <v>87</v>
      </c>
      <c r="L23" s="46">
        <v>241</v>
      </c>
      <c r="M23" s="246">
        <v>328</v>
      </c>
      <c r="N23" s="245">
        <v>90</v>
      </c>
      <c r="O23" s="46">
        <v>255</v>
      </c>
      <c r="P23" s="246">
        <v>345</v>
      </c>
      <c r="Q23" s="245">
        <v>43</v>
      </c>
      <c r="R23" s="46">
        <v>69</v>
      </c>
      <c r="S23" s="247">
        <v>112</v>
      </c>
    </row>
    <row r="24" spans="5:19" ht="13.5" customHeight="1" x14ac:dyDescent="0.25">
      <c r="E24" s="159"/>
      <c r="F24" s="159"/>
      <c r="G24" s="193" t="s">
        <v>391</v>
      </c>
      <c r="H24" s="242">
        <v>1</v>
      </c>
      <c r="I24" s="85">
        <v>7</v>
      </c>
      <c r="J24" s="243">
        <v>8</v>
      </c>
      <c r="K24" s="242">
        <v>0</v>
      </c>
      <c r="L24" s="85">
        <v>12</v>
      </c>
      <c r="M24" s="243">
        <v>12</v>
      </c>
      <c r="N24" s="242">
        <v>0</v>
      </c>
      <c r="O24" s="85">
        <v>9</v>
      </c>
      <c r="P24" s="243">
        <v>9</v>
      </c>
      <c r="Q24" s="242">
        <v>1</v>
      </c>
      <c r="R24" s="85">
        <v>6</v>
      </c>
      <c r="S24" s="244">
        <v>7</v>
      </c>
    </row>
    <row r="25" spans="5:19" ht="13.5" customHeight="1" x14ac:dyDescent="0.2">
      <c r="E25" s="159"/>
      <c r="F25" s="159"/>
      <c r="G25" s="14" t="s">
        <v>392</v>
      </c>
      <c r="H25" s="245">
        <v>60</v>
      </c>
      <c r="I25" s="46">
        <v>12</v>
      </c>
      <c r="J25" s="246">
        <v>72</v>
      </c>
      <c r="K25" s="245">
        <v>66</v>
      </c>
      <c r="L25" s="46">
        <v>16</v>
      </c>
      <c r="M25" s="246">
        <v>82</v>
      </c>
      <c r="N25" s="245">
        <v>75</v>
      </c>
      <c r="O25" s="46">
        <v>18</v>
      </c>
      <c r="P25" s="246">
        <v>93</v>
      </c>
      <c r="Q25" s="245">
        <v>20</v>
      </c>
      <c r="R25" s="46">
        <v>10</v>
      </c>
      <c r="S25" s="247">
        <v>30</v>
      </c>
    </row>
    <row r="26" spans="5:19" ht="13.5" customHeight="1" x14ac:dyDescent="0.25">
      <c r="E26" s="159"/>
      <c r="F26" s="159"/>
      <c r="G26" s="193" t="s">
        <v>393</v>
      </c>
      <c r="H26" s="242">
        <v>17</v>
      </c>
      <c r="I26" s="85">
        <v>644</v>
      </c>
      <c r="J26" s="243">
        <v>661</v>
      </c>
      <c r="K26" s="242">
        <v>38</v>
      </c>
      <c r="L26" s="85">
        <v>1051</v>
      </c>
      <c r="M26" s="243">
        <v>1089</v>
      </c>
      <c r="N26" s="242">
        <v>22</v>
      </c>
      <c r="O26" s="85">
        <v>743</v>
      </c>
      <c r="P26" s="243">
        <v>765</v>
      </c>
      <c r="Q26" s="242">
        <v>5</v>
      </c>
      <c r="R26" s="85">
        <v>249</v>
      </c>
      <c r="S26" s="244">
        <v>254</v>
      </c>
    </row>
    <row r="27" spans="5:19" ht="13.5" customHeight="1" x14ac:dyDescent="0.2">
      <c r="E27" s="159"/>
      <c r="F27" s="159"/>
      <c r="G27" s="14" t="s">
        <v>394</v>
      </c>
      <c r="H27" s="245">
        <v>47</v>
      </c>
      <c r="I27" s="46">
        <v>411</v>
      </c>
      <c r="J27" s="246">
        <v>458</v>
      </c>
      <c r="K27" s="245">
        <v>69</v>
      </c>
      <c r="L27" s="46">
        <v>618</v>
      </c>
      <c r="M27" s="246">
        <v>687</v>
      </c>
      <c r="N27" s="245">
        <v>101</v>
      </c>
      <c r="O27" s="46">
        <v>691</v>
      </c>
      <c r="P27" s="246">
        <v>792</v>
      </c>
      <c r="Q27" s="245">
        <v>42</v>
      </c>
      <c r="R27" s="46">
        <v>157</v>
      </c>
      <c r="S27" s="247">
        <v>199</v>
      </c>
    </row>
    <row r="28" spans="5:19" ht="13.5" customHeight="1" x14ac:dyDescent="0.25">
      <c r="E28" s="159"/>
      <c r="F28" s="159"/>
      <c r="G28" s="193" t="s">
        <v>395</v>
      </c>
      <c r="H28" s="242">
        <v>51</v>
      </c>
      <c r="I28" s="85">
        <v>91</v>
      </c>
      <c r="J28" s="243">
        <v>142</v>
      </c>
      <c r="K28" s="242">
        <v>69</v>
      </c>
      <c r="L28" s="85">
        <v>154</v>
      </c>
      <c r="M28" s="243">
        <v>223</v>
      </c>
      <c r="N28" s="242">
        <v>47</v>
      </c>
      <c r="O28" s="85">
        <v>63</v>
      </c>
      <c r="P28" s="243">
        <v>110</v>
      </c>
      <c r="Q28" s="242">
        <v>22</v>
      </c>
      <c r="R28" s="85">
        <v>31</v>
      </c>
      <c r="S28" s="244">
        <v>53</v>
      </c>
    </row>
    <row r="29" spans="5:19" ht="13.5" customHeight="1" x14ac:dyDescent="0.2">
      <c r="E29" s="159"/>
      <c r="F29" s="159"/>
      <c r="G29" s="14" t="s">
        <v>396</v>
      </c>
      <c r="H29" s="245">
        <v>0</v>
      </c>
      <c r="I29" s="46">
        <v>0</v>
      </c>
      <c r="J29" s="246">
        <v>0</v>
      </c>
      <c r="K29" s="245">
        <v>0</v>
      </c>
      <c r="L29" s="46">
        <v>0</v>
      </c>
      <c r="M29" s="246">
        <v>0</v>
      </c>
      <c r="N29" s="245">
        <v>1</v>
      </c>
      <c r="O29" s="46">
        <v>0</v>
      </c>
      <c r="P29" s="246">
        <v>1</v>
      </c>
      <c r="Q29" s="245">
        <v>0</v>
      </c>
      <c r="R29" s="46">
        <v>1</v>
      </c>
      <c r="S29" s="247">
        <v>1</v>
      </c>
    </row>
    <row r="30" spans="5:19" ht="13.5" customHeight="1" x14ac:dyDescent="0.2">
      <c r="E30" s="159"/>
      <c r="F30" s="159"/>
      <c r="G30" s="248" t="s">
        <v>397</v>
      </c>
      <c r="H30" s="249">
        <v>1</v>
      </c>
      <c r="I30" s="250">
        <v>0</v>
      </c>
      <c r="J30" s="251">
        <v>1</v>
      </c>
      <c r="K30" s="249">
        <v>0</v>
      </c>
      <c r="L30" s="250">
        <v>0</v>
      </c>
      <c r="M30" s="251">
        <v>0</v>
      </c>
      <c r="N30" s="249">
        <v>0</v>
      </c>
      <c r="O30" s="250">
        <v>0</v>
      </c>
      <c r="P30" s="251">
        <v>0</v>
      </c>
      <c r="Q30" s="249">
        <v>0</v>
      </c>
      <c r="R30" s="250">
        <v>0</v>
      </c>
      <c r="S30" s="251">
        <v>0</v>
      </c>
    </row>
    <row r="31" spans="5:19" ht="13.5" customHeight="1" x14ac:dyDescent="0.2">
      <c r="E31" s="159"/>
      <c r="F31" s="159"/>
      <c r="G31" s="341"/>
      <c r="H31" s="342"/>
      <c r="I31" s="342"/>
      <c r="J31" s="343"/>
      <c r="K31" s="342"/>
      <c r="L31" s="342"/>
      <c r="M31" s="343"/>
      <c r="N31" s="342"/>
      <c r="O31" s="342"/>
      <c r="P31" s="343"/>
      <c r="Q31" s="342"/>
      <c r="R31" s="342"/>
      <c r="S31" s="343"/>
    </row>
    <row r="32" spans="5:19" ht="13.5" customHeight="1" x14ac:dyDescent="0.2">
      <c r="E32" s="159"/>
      <c r="F32" s="159"/>
      <c r="G32" s="2" t="s">
        <v>799</v>
      </c>
    </row>
    <row r="33" spans="5:23" ht="13.5" customHeight="1" x14ac:dyDescent="0.2">
      <c r="E33" s="159"/>
      <c r="F33" s="159"/>
      <c r="G33" s="252"/>
      <c r="H33" s="253">
        <v>43281</v>
      </c>
      <c r="I33" s="254"/>
      <c r="J33" s="254"/>
      <c r="K33" s="255"/>
      <c r="L33" s="253">
        <v>43646</v>
      </c>
      <c r="M33" s="254"/>
      <c r="N33" s="254"/>
      <c r="O33" s="255"/>
      <c r="P33" s="253">
        <v>44012</v>
      </c>
      <c r="Q33" s="254"/>
      <c r="R33" s="254"/>
      <c r="S33" s="255"/>
      <c r="T33" s="253">
        <v>44377</v>
      </c>
      <c r="U33" s="254"/>
      <c r="V33" s="254"/>
      <c r="W33" s="255"/>
    </row>
    <row r="34" spans="5:23" ht="13.5" customHeight="1" x14ac:dyDescent="0.2">
      <c r="E34" s="159"/>
      <c r="F34" s="159"/>
      <c r="G34" s="53" t="s">
        <v>841</v>
      </c>
      <c r="H34" s="240" t="s">
        <v>398</v>
      </c>
      <c r="I34" s="54" t="s">
        <v>399</v>
      </c>
      <c r="J34" s="54" t="s">
        <v>400</v>
      </c>
      <c r="K34" s="241" t="s">
        <v>363</v>
      </c>
      <c r="L34" s="240" t="s">
        <v>398</v>
      </c>
      <c r="M34" s="54" t="s">
        <v>399</v>
      </c>
      <c r="N34" s="54" t="s">
        <v>400</v>
      </c>
      <c r="O34" s="241" t="s">
        <v>363</v>
      </c>
      <c r="P34" s="240" t="s">
        <v>398</v>
      </c>
      <c r="Q34" s="54" t="s">
        <v>399</v>
      </c>
      <c r="R34" s="54" t="s">
        <v>400</v>
      </c>
      <c r="S34" s="241" t="s">
        <v>363</v>
      </c>
      <c r="T34" s="240" t="s">
        <v>398</v>
      </c>
      <c r="U34" s="54" t="s">
        <v>399</v>
      </c>
      <c r="V34" s="54" t="s">
        <v>400</v>
      </c>
      <c r="W34" s="241" t="s">
        <v>363</v>
      </c>
    </row>
    <row r="35" spans="5:23" ht="13.5" customHeight="1" x14ac:dyDescent="0.25">
      <c r="E35" s="159"/>
      <c r="F35" s="159"/>
      <c r="G35" s="193" t="s">
        <v>385</v>
      </c>
      <c r="H35" s="242">
        <v>0</v>
      </c>
      <c r="I35" s="85">
        <v>1</v>
      </c>
      <c r="J35" s="85">
        <v>1</v>
      </c>
      <c r="K35" s="243">
        <v>2</v>
      </c>
      <c r="L35" s="242">
        <v>0</v>
      </c>
      <c r="M35" s="85">
        <v>0</v>
      </c>
      <c r="N35" s="85">
        <v>3</v>
      </c>
      <c r="O35" s="243">
        <v>3</v>
      </c>
      <c r="P35" s="242">
        <v>0</v>
      </c>
      <c r="Q35" s="85">
        <v>1</v>
      </c>
      <c r="R35" s="85">
        <v>2</v>
      </c>
      <c r="S35" s="243">
        <v>3</v>
      </c>
      <c r="T35" s="242">
        <v>0</v>
      </c>
      <c r="U35" s="85">
        <v>1</v>
      </c>
      <c r="V35" s="85">
        <v>3</v>
      </c>
      <c r="W35" s="244">
        <v>4</v>
      </c>
    </row>
    <row r="36" spans="5:23" ht="13.5" customHeight="1" x14ac:dyDescent="0.25">
      <c r="E36" s="159"/>
      <c r="F36" s="159"/>
      <c r="G36" s="14" t="s">
        <v>386</v>
      </c>
      <c r="H36" s="138">
        <v>0</v>
      </c>
      <c r="I36" s="5">
        <v>0</v>
      </c>
      <c r="J36" s="5">
        <v>1</v>
      </c>
      <c r="K36" s="256">
        <v>1</v>
      </c>
      <c r="L36" s="138">
        <v>0</v>
      </c>
      <c r="M36" s="5">
        <v>0</v>
      </c>
      <c r="N36" s="5">
        <v>1</v>
      </c>
      <c r="O36" s="256">
        <v>1</v>
      </c>
      <c r="P36" s="138">
        <v>0</v>
      </c>
      <c r="Q36" s="5">
        <v>0</v>
      </c>
      <c r="R36" s="5">
        <v>1</v>
      </c>
      <c r="S36" s="256">
        <v>1</v>
      </c>
      <c r="T36" s="138">
        <v>0</v>
      </c>
      <c r="U36" s="5">
        <v>0</v>
      </c>
      <c r="V36" s="5">
        <v>1</v>
      </c>
      <c r="W36" s="91">
        <v>1</v>
      </c>
    </row>
    <row r="37" spans="5:23" ht="13.5" customHeight="1" x14ac:dyDescent="0.25">
      <c r="E37" s="159"/>
      <c r="F37" s="159"/>
      <c r="G37" s="193" t="s">
        <v>387</v>
      </c>
      <c r="H37" s="242">
        <v>0</v>
      </c>
      <c r="I37" s="85">
        <v>14</v>
      </c>
      <c r="J37" s="85">
        <v>9</v>
      </c>
      <c r="K37" s="243">
        <v>23</v>
      </c>
      <c r="L37" s="242">
        <v>0</v>
      </c>
      <c r="M37" s="85">
        <v>14</v>
      </c>
      <c r="N37" s="85">
        <v>11</v>
      </c>
      <c r="O37" s="243">
        <v>25</v>
      </c>
      <c r="P37" s="242">
        <v>0</v>
      </c>
      <c r="Q37" s="85">
        <v>16</v>
      </c>
      <c r="R37" s="85">
        <v>12</v>
      </c>
      <c r="S37" s="243">
        <v>28</v>
      </c>
      <c r="T37" s="242">
        <v>0</v>
      </c>
      <c r="U37" s="85">
        <v>5</v>
      </c>
      <c r="V37" s="85">
        <v>4</v>
      </c>
      <c r="W37" s="244">
        <v>9</v>
      </c>
    </row>
    <row r="38" spans="5:23" ht="13.5" customHeight="1" x14ac:dyDescent="0.25">
      <c r="E38" s="159"/>
      <c r="F38" s="159"/>
      <c r="G38" s="14" t="s">
        <v>388</v>
      </c>
      <c r="H38" s="138">
        <v>0</v>
      </c>
      <c r="I38" s="5">
        <v>6</v>
      </c>
      <c r="J38" s="5">
        <v>8</v>
      </c>
      <c r="K38" s="256">
        <v>14</v>
      </c>
      <c r="L38" s="138">
        <v>0</v>
      </c>
      <c r="M38" s="5">
        <v>5</v>
      </c>
      <c r="N38" s="5">
        <v>13</v>
      </c>
      <c r="O38" s="256">
        <v>18</v>
      </c>
      <c r="P38" s="138">
        <v>0</v>
      </c>
      <c r="Q38" s="5">
        <v>7</v>
      </c>
      <c r="R38" s="5">
        <v>5</v>
      </c>
      <c r="S38" s="256">
        <v>12</v>
      </c>
      <c r="T38" s="138">
        <v>0</v>
      </c>
      <c r="U38" s="5">
        <v>15</v>
      </c>
      <c r="V38" s="5">
        <v>11</v>
      </c>
      <c r="W38" s="91">
        <v>26</v>
      </c>
    </row>
    <row r="39" spans="5:23" ht="13.5" customHeight="1" x14ac:dyDescent="0.25">
      <c r="E39" s="159"/>
      <c r="F39" s="159"/>
      <c r="G39" s="193" t="s">
        <v>389</v>
      </c>
      <c r="H39" s="242">
        <v>1</v>
      </c>
      <c r="I39" s="85">
        <v>95</v>
      </c>
      <c r="J39" s="85">
        <v>60</v>
      </c>
      <c r="K39" s="243">
        <v>156</v>
      </c>
      <c r="L39" s="242">
        <v>1</v>
      </c>
      <c r="M39" s="85">
        <v>110</v>
      </c>
      <c r="N39" s="85">
        <v>67</v>
      </c>
      <c r="O39" s="243">
        <v>178</v>
      </c>
      <c r="P39" s="242">
        <v>2</v>
      </c>
      <c r="Q39" s="85">
        <v>126</v>
      </c>
      <c r="R39" s="85">
        <v>60</v>
      </c>
      <c r="S39" s="243">
        <v>188</v>
      </c>
      <c r="T39" s="242">
        <v>445</v>
      </c>
      <c r="U39" s="85">
        <v>1488</v>
      </c>
      <c r="V39" s="85">
        <v>639</v>
      </c>
      <c r="W39" s="244">
        <v>2572</v>
      </c>
    </row>
    <row r="40" spans="5:23" ht="13.5" customHeight="1" x14ac:dyDescent="0.25">
      <c r="E40" s="159"/>
      <c r="F40" s="159"/>
      <c r="G40" s="14" t="s">
        <v>390</v>
      </c>
      <c r="H40" s="138">
        <v>29</v>
      </c>
      <c r="I40" s="5">
        <v>158</v>
      </c>
      <c r="J40" s="5">
        <v>59</v>
      </c>
      <c r="K40" s="256">
        <v>246</v>
      </c>
      <c r="L40" s="138">
        <v>44</v>
      </c>
      <c r="M40" s="5">
        <v>200</v>
      </c>
      <c r="N40" s="5">
        <v>84</v>
      </c>
      <c r="O40" s="256">
        <v>328</v>
      </c>
      <c r="P40" s="138">
        <v>45</v>
      </c>
      <c r="Q40" s="5">
        <v>220</v>
      </c>
      <c r="R40" s="5">
        <v>80</v>
      </c>
      <c r="S40" s="256">
        <v>345</v>
      </c>
      <c r="T40" s="138">
        <v>8</v>
      </c>
      <c r="U40" s="5">
        <v>74</v>
      </c>
      <c r="V40" s="5">
        <v>30</v>
      </c>
      <c r="W40" s="91">
        <v>112</v>
      </c>
    </row>
    <row r="41" spans="5:23" ht="13.5" customHeight="1" x14ac:dyDescent="0.25">
      <c r="E41" s="159"/>
      <c r="F41" s="159"/>
      <c r="G41" s="193" t="s">
        <v>391</v>
      </c>
      <c r="H41" s="242">
        <v>0</v>
      </c>
      <c r="I41" s="85">
        <v>2</v>
      </c>
      <c r="J41" s="85">
        <v>6</v>
      </c>
      <c r="K41" s="243">
        <v>8</v>
      </c>
      <c r="L41" s="242">
        <v>0</v>
      </c>
      <c r="M41" s="85">
        <v>6</v>
      </c>
      <c r="N41" s="85">
        <v>6</v>
      </c>
      <c r="O41" s="243">
        <v>12</v>
      </c>
      <c r="P41" s="242">
        <v>0</v>
      </c>
      <c r="Q41" s="85">
        <v>6</v>
      </c>
      <c r="R41" s="85">
        <v>3</v>
      </c>
      <c r="S41" s="243">
        <v>9</v>
      </c>
      <c r="T41" s="242">
        <v>2</v>
      </c>
      <c r="U41" s="85">
        <v>5</v>
      </c>
      <c r="V41" s="85">
        <v>0</v>
      </c>
      <c r="W41" s="244">
        <v>7</v>
      </c>
    </row>
    <row r="42" spans="5:23" ht="13.5" customHeight="1" x14ac:dyDescent="0.25">
      <c r="E42" s="159"/>
      <c r="F42" s="159"/>
      <c r="G42" s="14" t="s">
        <v>392</v>
      </c>
      <c r="H42" s="138">
        <v>11</v>
      </c>
      <c r="I42" s="5">
        <v>42</v>
      </c>
      <c r="J42" s="5">
        <v>19</v>
      </c>
      <c r="K42" s="256">
        <v>72</v>
      </c>
      <c r="L42" s="138">
        <v>15</v>
      </c>
      <c r="M42" s="5">
        <v>44</v>
      </c>
      <c r="N42" s="5">
        <v>23</v>
      </c>
      <c r="O42" s="256">
        <v>82</v>
      </c>
      <c r="P42" s="138">
        <v>32</v>
      </c>
      <c r="Q42" s="5">
        <v>43</v>
      </c>
      <c r="R42" s="5">
        <v>18</v>
      </c>
      <c r="S42" s="256">
        <v>93</v>
      </c>
      <c r="T42" s="138">
        <v>8</v>
      </c>
      <c r="U42" s="5">
        <v>16</v>
      </c>
      <c r="V42" s="5">
        <v>6</v>
      </c>
      <c r="W42" s="91">
        <v>30</v>
      </c>
    </row>
    <row r="43" spans="5:23" ht="13.5" customHeight="1" x14ac:dyDescent="0.25">
      <c r="E43" s="159"/>
      <c r="F43" s="159"/>
      <c r="G43" s="193" t="s">
        <v>393</v>
      </c>
      <c r="H43" s="242">
        <v>84</v>
      </c>
      <c r="I43" s="85">
        <v>409</v>
      </c>
      <c r="J43" s="85">
        <v>168</v>
      </c>
      <c r="K43" s="243">
        <v>661</v>
      </c>
      <c r="L43" s="242">
        <v>175</v>
      </c>
      <c r="M43" s="85">
        <v>654</v>
      </c>
      <c r="N43" s="85">
        <v>260</v>
      </c>
      <c r="O43" s="243">
        <v>1089</v>
      </c>
      <c r="P43" s="242">
        <v>131</v>
      </c>
      <c r="Q43" s="85">
        <v>456</v>
      </c>
      <c r="R43" s="85">
        <v>178</v>
      </c>
      <c r="S43" s="243">
        <v>765</v>
      </c>
      <c r="T43" s="242">
        <v>34</v>
      </c>
      <c r="U43" s="85">
        <v>153</v>
      </c>
      <c r="V43" s="85">
        <v>67</v>
      </c>
      <c r="W43" s="244">
        <v>254</v>
      </c>
    </row>
    <row r="44" spans="5:23" ht="13.5" customHeight="1" x14ac:dyDescent="0.25">
      <c r="E44" s="159"/>
      <c r="F44" s="159"/>
      <c r="G44" s="14" t="s">
        <v>394</v>
      </c>
      <c r="H44" s="138">
        <v>30</v>
      </c>
      <c r="I44" s="5">
        <v>252</v>
      </c>
      <c r="J44" s="5">
        <v>176</v>
      </c>
      <c r="K44" s="256">
        <v>458</v>
      </c>
      <c r="L44" s="138">
        <v>61</v>
      </c>
      <c r="M44" s="5">
        <v>380</v>
      </c>
      <c r="N44" s="5">
        <v>246</v>
      </c>
      <c r="O44" s="256">
        <v>687</v>
      </c>
      <c r="P44" s="138">
        <v>104</v>
      </c>
      <c r="Q44" s="5">
        <v>418</v>
      </c>
      <c r="R44" s="5">
        <v>270</v>
      </c>
      <c r="S44" s="256">
        <v>792</v>
      </c>
      <c r="T44" s="138">
        <v>31</v>
      </c>
      <c r="U44" s="5">
        <v>101</v>
      </c>
      <c r="V44" s="5">
        <v>67</v>
      </c>
      <c r="W44" s="91">
        <v>199</v>
      </c>
    </row>
    <row r="45" spans="5:23" ht="13.5" customHeight="1" x14ac:dyDescent="0.25">
      <c r="E45" s="159"/>
      <c r="F45" s="159"/>
      <c r="G45" s="193" t="s">
        <v>395</v>
      </c>
      <c r="H45" s="242">
        <v>27</v>
      </c>
      <c r="I45" s="85">
        <v>75</v>
      </c>
      <c r="J45" s="85">
        <v>40</v>
      </c>
      <c r="K45" s="243">
        <v>142</v>
      </c>
      <c r="L45" s="242">
        <v>54</v>
      </c>
      <c r="M45" s="85">
        <v>115</v>
      </c>
      <c r="N45" s="85">
        <v>54</v>
      </c>
      <c r="O45" s="243">
        <v>223</v>
      </c>
      <c r="P45" s="242">
        <v>25</v>
      </c>
      <c r="Q45" s="85">
        <v>56</v>
      </c>
      <c r="R45" s="85">
        <v>29</v>
      </c>
      <c r="S45" s="243">
        <v>110</v>
      </c>
      <c r="T45" s="242">
        <v>18</v>
      </c>
      <c r="U45" s="85">
        <v>18</v>
      </c>
      <c r="V45" s="85">
        <v>17</v>
      </c>
      <c r="W45" s="244">
        <v>53</v>
      </c>
    </row>
    <row r="46" spans="5:23" ht="13.5" customHeight="1" x14ac:dyDescent="0.25">
      <c r="E46" s="159"/>
      <c r="F46" s="159"/>
      <c r="G46" s="14" t="s">
        <v>396</v>
      </c>
      <c r="H46" s="138">
        <v>0</v>
      </c>
      <c r="I46" s="5">
        <v>0</v>
      </c>
      <c r="J46" s="5">
        <v>0</v>
      </c>
      <c r="K46" s="256">
        <v>0</v>
      </c>
      <c r="L46" s="138">
        <v>0</v>
      </c>
      <c r="M46" s="5">
        <v>0</v>
      </c>
      <c r="N46" s="5">
        <v>0</v>
      </c>
      <c r="O46" s="256">
        <v>0</v>
      </c>
      <c r="P46" s="138">
        <v>0</v>
      </c>
      <c r="Q46" s="5">
        <v>1</v>
      </c>
      <c r="R46" s="5">
        <v>0</v>
      </c>
      <c r="S46" s="256">
        <v>1</v>
      </c>
      <c r="T46" s="138">
        <v>0</v>
      </c>
      <c r="U46" s="5">
        <v>0</v>
      </c>
      <c r="V46" s="5">
        <v>1</v>
      </c>
      <c r="W46" s="91">
        <v>1</v>
      </c>
    </row>
    <row r="47" spans="5:23" ht="13.5" customHeight="1" x14ac:dyDescent="0.2">
      <c r="E47" s="159"/>
      <c r="F47" s="159"/>
      <c r="G47" s="248" t="s">
        <v>401</v>
      </c>
      <c r="H47" s="249">
        <v>0</v>
      </c>
      <c r="I47" s="250">
        <v>1</v>
      </c>
      <c r="J47" s="250">
        <v>0</v>
      </c>
      <c r="K47" s="257">
        <v>1</v>
      </c>
      <c r="L47" s="249">
        <v>0</v>
      </c>
      <c r="M47" s="250">
        <v>0</v>
      </c>
      <c r="N47" s="250">
        <v>0</v>
      </c>
      <c r="O47" s="257">
        <v>0</v>
      </c>
      <c r="P47" s="249">
        <v>0</v>
      </c>
      <c r="Q47" s="250">
        <v>0</v>
      </c>
      <c r="R47" s="250">
        <v>0</v>
      </c>
      <c r="S47" s="257">
        <v>0</v>
      </c>
      <c r="T47" s="249">
        <v>0</v>
      </c>
      <c r="U47" s="250">
        <v>0</v>
      </c>
      <c r="V47" s="250">
        <v>0</v>
      </c>
      <c r="W47" s="250">
        <v>0</v>
      </c>
    </row>
    <row r="48" spans="5:23" ht="13.5" customHeight="1" x14ac:dyDescent="0.2">
      <c r="E48" s="159"/>
      <c r="F48" s="159"/>
      <c r="G48" s="341"/>
      <c r="H48" s="342"/>
      <c r="I48" s="342"/>
      <c r="J48" s="342"/>
      <c r="K48" s="343"/>
      <c r="L48" s="342"/>
      <c r="M48" s="342"/>
      <c r="N48" s="342"/>
      <c r="O48" s="343"/>
      <c r="P48" s="342"/>
      <c r="Q48" s="342"/>
      <c r="R48" s="342"/>
      <c r="S48" s="343"/>
      <c r="T48" s="342"/>
      <c r="U48" s="342"/>
      <c r="V48" s="342"/>
      <c r="W48" s="342"/>
    </row>
    <row r="49" spans="5:19" ht="13.5" customHeight="1" x14ac:dyDescent="0.2">
      <c r="E49" s="159"/>
      <c r="F49" s="159"/>
      <c r="G49" s="2" t="s">
        <v>798</v>
      </c>
    </row>
    <row r="50" spans="5:19" ht="13.5" customHeight="1" x14ac:dyDescent="0.2">
      <c r="E50" s="159"/>
      <c r="F50" s="159"/>
      <c r="G50" s="233"/>
      <c r="H50" s="238">
        <v>43281</v>
      </c>
      <c r="I50" s="156"/>
      <c r="J50" s="156"/>
      <c r="K50" s="238">
        <v>43646</v>
      </c>
      <c r="L50" s="156"/>
      <c r="M50" s="239"/>
      <c r="N50" s="238">
        <v>44012</v>
      </c>
      <c r="O50" s="156"/>
      <c r="P50" s="239"/>
      <c r="Q50" s="156">
        <v>44377</v>
      </c>
      <c r="R50" s="156"/>
      <c r="S50" s="156"/>
    </row>
    <row r="51" spans="5:19" ht="13.5" customHeight="1" x14ac:dyDescent="0.2">
      <c r="E51" s="159"/>
      <c r="F51" s="159"/>
      <c r="G51" s="155" t="s">
        <v>841</v>
      </c>
      <c r="H51" s="61" t="s">
        <v>402</v>
      </c>
      <c r="I51" s="7" t="s">
        <v>403</v>
      </c>
      <c r="J51" s="7" t="s">
        <v>364</v>
      </c>
      <c r="K51" s="61" t="s">
        <v>402</v>
      </c>
      <c r="L51" s="7" t="s">
        <v>403</v>
      </c>
      <c r="M51" s="258" t="s">
        <v>364</v>
      </c>
      <c r="N51" s="61" t="s">
        <v>402</v>
      </c>
      <c r="O51" s="7" t="s">
        <v>403</v>
      </c>
      <c r="P51" s="258" t="s">
        <v>364</v>
      </c>
      <c r="Q51" s="7" t="s">
        <v>402</v>
      </c>
      <c r="R51" s="7" t="s">
        <v>403</v>
      </c>
      <c r="S51" s="7" t="s">
        <v>364</v>
      </c>
    </row>
    <row r="52" spans="5:19" ht="13.5" customHeight="1" x14ac:dyDescent="0.25">
      <c r="E52" s="159"/>
      <c r="F52" s="159"/>
      <c r="G52" s="193" t="s">
        <v>385</v>
      </c>
      <c r="H52" s="242">
        <v>0</v>
      </c>
      <c r="I52" s="85">
        <v>2</v>
      </c>
      <c r="J52" s="244">
        <v>2</v>
      </c>
      <c r="K52" s="242">
        <v>0</v>
      </c>
      <c r="L52" s="85">
        <v>3</v>
      </c>
      <c r="M52" s="243">
        <v>3</v>
      </c>
      <c r="N52" s="242">
        <v>0</v>
      </c>
      <c r="O52" s="85">
        <v>3</v>
      </c>
      <c r="P52" s="243">
        <v>3</v>
      </c>
      <c r="Q52" s="85">
        <v>0</v>
      </c>
      <c r="R52" s="85">
        <v>4</v>
      </c>
      <c r="S52" s="244">
        <v>4</v>
      </c>
    </row>
    <row r="53" spans="5:19" ht="13.5" customHeight="1" x14ac:dyDescent="0.25">
      <c r="E53" s="159"/>
      <c r="F53" s="159"/>
      <c r="G53" s="14" t="s">
        <v>386</v>
      </c>
      <c r="H53" s="138">
        <v>0</v>
      </c>
      <c r="I53" s="5">
        <v>1</v>
      </c>
      <c r="J53" s="91">
        <v>1</v>
      </c>
      <c r="K53" s="138">
        <v>0</v>
      </c>
      <c r="L53" s="5">
        <v>1</v>
      </c>
      <c r="M53" s="256">
        <v>1</v>
      </c>
      <c r="N53" s="138">
        <v>0</v>
      </c>
      <c r="O53" s="5">
        <v>1</v>
      </c>
      <c r="P53" s="256">
        <v>1</v>
      </c>
      <c r="Q53" s="5">
        <v>0</v>
      </c>
      <c r="R53" s="5">
        <f t="shared" ref="R53:R64" si="0">S53-Q53</f>
        <v>1</v>
      </c>
      <c r="S53" s="91">
        <v>1</v>
      </c>
    </row>
    <row r="54" spans="5:19" ht="13.5" customHeight="1" x14ac:dyDescent="0.25">
      <c r="E54" s="159"/>
      <c r="F54" s="159"/>
      <c r="G54" s="193" t="s">
        <v>387</v>
      </c>
      <c r="H54" s="242">
        <v>0</v>
      </c>
      <c r="I54" s="85">
        <v>23</v>
      </c>
      <c r="J54" s="244">
        <v>23</v>
      </c>
      <c r="K54" s="242">
        <v>0</v>
      </c>
      <c r="L54" s="85">
        <v>25</v>
      </c>
      <c r="M54" s="243">
        <v>25</v>
      </c>
      <c r="N54" s="242">
        <v>0</v>
      </c>
      <c r="O54" s="85">
        <v>28</v>
      </c>
      <c r="P54" s="243">
        <v>28</v>
      </c>
      <c r="Q54" s="85">
        <v>0</v>
      </c>
      <c r="R54" s="85">
        <f t="shared" si="0"/>
        <v>9</v>
      </c>
      <c r="S54" s="244">
        <v>9</v>
      </c>
    </row>
    <row r="55" spans="5:19" ht="13.5" customHeight="1" x14ac:dyDescent="0.25">
      <c r="E55" s="159"/>
      <c r="F55" s="159"/>
      <c r="G55" s="14" t="s">
        <v>388</v>
      </c>
      <c r="H55" s="138">
        <v>0</v>
      </c>
      <c r="I55" s="5">
        <v>14</v>
      </c>
      <c r="J55" s="91">
        <v>14</v>
      </c>
      <c r="K55" s="138">
        <v>0</v>
      </c>
      <c r="L55" s="5">
        <v>18</v>
      </c>
      <c r="M55" s="256">
        <v>18</v>
      </c>
      <c r="N55" s="138">
        <v>0</v>
      </c>
      <c r="O55" s="5">
        <v>12</v>
      </c>
      <c r="P55" s="256">
        <v>12</v>
      </c>
      <c r="Q55" s="5">
        <v>0</v>
      </c>
      <c r="R55" s="5">
        <f t="shared" si="0"/>
        <v>26</v>
      </c>
      <c r="S55" s="91">
        <v>26</v>
      </c>
    </row>
    <row r="56" spans="5:19" ht="13.5" customHeight="1" x14ac:dyDescent="0.25">
      <c r="E56" s="159"/>
      <c r="F56" s="159"/>
      <c r="G56" s="193" t="s">
        <v>389</v>
      </c>
      <c r="H56" s="242">
        <v>2</v>
      </c>
      <c r="I56" s="85">
        <v>154</v>
      </c>
      <c r="J56" s="244">
        <v>156</v>
      </c>
      <c r="K56" s="242">
        <v>0</v>
      </c>
      <c r="L56" s="85">
        <v>178</v>
      </c>
      <c r="M56" s="243">
        <v>178</v>
      </c>
      <c r="N56" s="242">
        <v>0</v>
      </c>
      <c r="O56" s="85">
        <v>188</v>
      </c>
      <c r="P56" s="243">
        <v>188</v>
      </c>
      <c r="Q56" s="85">
        <v>53</v>
      </c>
      <c r="R56" s="85">
        <f t="shared" si="0"/>
        <v>2519</v>
      </c>
      <c r="S56" s="244">
        <v>2572</v>
      </c>
    </row>
    <row r="57" spans="5:19" ht="13.5" customHeight="1" x14ac:dyDescent="0.25">
      <c r="E57" s="159"/>
      <c r="F57" s="159"/>
      <c r="G57" s="14" t="s">
        <v>390</v>
      </c>
      <c r="H57" s="138">
        <v>1</v>
      </c>
      <c r="I57" s="5">
        <v>245</v>
      </c>
      <c r="J57" s="91">
        <v>246</v>
      </c>
      <c r="K57" s="138">
        <v>4</v>
      </c>
      <c r="L57" s="5">
        <v>324</v>
      </c>
      <c r="M57" s="256">
        <v>328</v>
      </c>
      <c r="N57" s="138">
        <v>2</v>
      </c>
      <c r="O57" s="5">
        <v>343</v>
      </c>
      <c r="P57" s="256">
        <v>345</v>
      </c>
      <c r="Q57" s="5">
        <v>0</v>
      </c>
      <c r="R57" s="5">
        <f t="shared" si="0"/>
        <v>112</v>
      </c>
      <c r="S57" s="91">
        <v>112</v>
      </c>
    </row>
    <row r="58" spans="5:19" ht="13.5" customHeight="1" x14ac:dyDescent="0.25">
      <c r="E58" s="159"/>
      <c r="F58" s="159"/>
      <c r="G58" s="193" t="s">
        <v>391</v>
      </c>
      <c r="H58" s="242">
        <v>0</v>
      </c>
      <c r="I58" s="85">
        <v>8</v>
      </c>
      <c r="J58" s="244">
        <v>8</v>
      </c>
      <c r="K58" s="242">
        <v>0</v>
      </c>
      <c r="L58" s="85">
        <v>12</v>
      </c>
      <c r="M58" s="243">
        <v>12</v>
      </c>
      <c r="N58" s="242">
        <v>0</v>
      </c>
      <c r="O58" s="85">
        <v>9</v>
      </c>
      <c r="P58" s="243">
        <v>9</v>
      </c>
      <c r="Q58" s="85">
        <v>0</v>
      </c>
      <c r="R58" s="85">
        <f t="shared" si="0"/>
        <v>7</v>
      </c>
      <c r="S58" s="244">
        <v>7</v>
      </c>
    </row>
    <row r="59" spans="5:19" ht="13.5" customHeight="1" x14ac:dyDescent="0.25">
      <c r="E59" s="159"/>
      <c r="F59" s="159"/>
      <c r="G59" s="14" t="s">
        <v>392</v>
      </c>
      <c r="H59" s="138">
        <v>1</v>
      </c>
      <c r="I59" s="5">
        <v>71</v>
      </c>
      <c r="J59" s="91">
        <v>72</v>
      </c>
      <c r="K59" s="138">
        <v>0</v>
      </c>
      <c r="L59" s="5">
        <v>82</v>
      </c>
      <c r="M59" s="256">
        <v>82</v>
      </c>
      <c r="N59" s="138">
        <v>0</v>
      </c>
      <c r="O59" s="5">
        <v>93</v>
      </c>
      <c r="P59" s="256">
        <v>93</v>
      </c>
      <c r="Q59" s="5">
        <v>0</v>
      </c>
      <c r="R59" s="5">
        <f t="shared" si="0"/>
        <v>30</v>
      </c>
      <c r="S59" s="91">
        <v>30</v>
      </c>
    </row>
    <row r="60" spans="5:19" ht="13.5" customHeight="1" x14ac:dyDescent="0.25">
      <c r="E60" s="159"/>
      <c r="F60" s="159"/>
      <c r="G60" s="193" t="s">
        <v>393</v>
      </c>
      <c r="H60" s="242">
        <v>4</v>
      </c>
      <c r="I60" s="85">
        <v>657</v>
      </c>
      <c r="J60" s="244">
        <v>661</v>
      </c>
      <c r="K60" s="242">
        <v>10</v>
      </c>
      <c r="L60" s="85">
        <v>1079</v>
      </c>
      <c r="M60" s="243">
        <v>1089</v>
      </c>
      <c r="N60" s="242">
        <v>11</v>
      </c>
      <c r="O60" s="85">
        <v>754</v>
      </c>
      <c r="P60" s="243">
        <v>765</v>
      </c>
      <c r="Q60" s="85">
        <v>0</v>
      </c>
      <c r="R60" s="85">
        <f t="shared" si="0"/>
        <v>254</v>
      </c>
      <c r="S60" s="244">
        <v>254</v>
      </c>
    </row>
    <row r="61" spans="5:19" ht="13.5" customHeight="1" x14ac:dyDescent="0.25">
      <c r="E61" s="159"/>
      <c r="F61" s="159"/>
      <c r="G61" s="14" t="s">
        <v>394</v>
      </c>
      <c r="H61" s="138">
        <v>17</v>
      </c>
      <c r="I61" s="5">
        <v>441</v>
      </c>
      <c r="J61" s="91">
        <v>458</v>
      </c>
      <c r="K61" s="138">
        <v>18</v>
      </c>
      <c r="L61" s="5">
        <v>669</v>
      </c>
      <c r="M61" s="256">
        <v>687</v>
      </c>
      <c r="N61" s="138">
        <v>18</v>
      </c>
      <c r="O61" s="5">
        <v>774</v>
      </c>
      <c r="P61" s="256">
        <v>792</v>
      </c>
      <c r="Q61" s="5">
        <v>4</v>
      </c>
      <c r="R61" s="5">
        <f t="shared" si="0"/>
        <v>195</v>
      </c>
      <c r="S61" s="91">
        <v>199</v>
      </c>
    </row>
    <row r="62" spans="5:19" ht="13.5" customHeight="1" x14ac:dyDescent="0.25">
      <c r="E62" s="159"/>
      <c r="F62" s="159"/>
      <c r="G62" s="193" t="s">
        <v>395</v>
      </c>
      <c r="H62" s="242">
        <v>6</v>
      </c>
      <c r="I62" s="85">
        <v>136</v>
      </c>
      <c r="J62" s="244">
        <v>142</v>
      </c>
      <c r="K62" s="242">
        <v>11</v>
      </c>
      <c r="L62" s="85">
        <v>212</v>
      </c>
      <c r="M62" s="243">
        <v>223</v>
      </c>
      <c r="N62" s="242">
        <v>2</v>
      </c>
      <c r="O62" s="85">
        <v>108</v>
      </c>
      <c r="P62" s="243">
        <v>110</v>
      </c>
      <c r="Q62" s="85">
        <v>1</v>
      </c>
      <c r="R62" s="85">
        <f t="shared" si="0"/>
        <v>52</v>
      </c>
      <c r="S62" s="244">
        <v>53</v>
      </c>
    </row>
    <row r="63" spans="5:19" ht="13.5" customHeight="1" x14ac:dyDescent="0.25">
      <c r="E63" s="159"/>
      <c r="F63" s="159"/>
      <c r="G63" s="259" t="s">
        <v>396</v>
      </c>
      <c r="H63" s="138">
        <v>0</v>
      </c>
      <c r="I63" s="260">
        <v>0</v>
      </c>
      <c r="J63" s="261">
        <v>0</v>
      </c>
      <c r="K63" s="138">
        <v>0</v>
      </c>
      <c r="L63" s="260">
        <v>0</v>
      </c>
      <c r="M63" s="261">
        <v>0</v>
      </c>
      <c r="N63" s="138">
        <v>0</v>
      </c>
      <c r="O63" s="260">
        <v>1</v>
      </c>
      <c r="P63" s="261">
        <v>1</v>
      </c>
      <c r="Q63" s="138">
        <v>0</v>
      </c>
      <c r="R63" s="260">
        <f t="shared" si="0"/>
        <v>1</v>
      </c>
      <c r="S63" s="261">
        <v>1</v>
      </c>
    </row>
    <row r="64" spans="5:19" ht="13.5" customHeight="1" x14ac:dyDescent="0.2">
      <c r="E64" s="159"/>
      <c r="F64" s="159"/>
      <c r="G64" s="248" t="s">
        <v>401</v>
      </c>
      <c r="H64" s="249">
        <v>0</v>
      </c>
      <c r="I64" s="250">
        <v>1</v>
      </c>
      <c r="J64" s="250">
        <v>1</v>
      </c>
      <c r="K64" s="249">
        <v>0</v>
      </c>
      <c r="L64" s="250">
        <v>0</v>
      </c>
      <c r="M64" s="250">
        <v>0</v>
      </c>
      <c r="N64" s="249">
        <v>0</v>
      </c>
      <c r="O64" s="250">
        <v>0</v>
      </c>
      <c r="P64" s="250">
        <v>0</v>
      </c>
      <c r="Q64" s="249">
        <v>0</v>
      </c>
      <c r="R64" s="250">
        <f t="shared" si="0"/>
        <v>0</v>
      </c>
      <c r="S64" s="250">
        <v>0</v>
      </c>
    </row>
    <row r="65" spans="5:19" ht="13.5" customHeight="1" x14ac:dyDescent="0.2">
      <c r="E65" s="159"/>
      <c r="F65" s="159"/>
      <c r="G65" s="441" t="s">
        <v>842</v>
      </c>
      <c r="H65" s="441"/>
      <c r="I65" s="441"/>
      <c r="J65" s="441"/>
      <c r="K65" s="441"/>
      <c r="L65" s="441"/>
      <c r="M65" s="441"/>
      <c r="N65" s="441"/>
      <c r="O65" s="342"/>
      <c r="P65" s="342"/>
      <c r="Q65" s="342"/>
      <c r="R65" s="342"/>
      <c r="S65" s="342"/>
    </row>
    <row r="66" spans="5:19" ht="13.5" customHeight="1" x14ac:dyDescent="0.2">
      <c r="E66" s="159"/>
      <c r="F66" s="159"/>
    </row>
    <row r="67" spans="5:19" ht="13.5" customHeight="1" x14ac:dyDescent="0.2">
      <c r="E67" s="159"/>
      <c r="F67" s="159"/>
      <c r="G67" s="340" t="s">
        <v>406</v>
      </c>
      <c r="H67" s="85"/>
      <c r="I67" s="85"/>
      <c r="J67" s="85"/>
      <c r="K67" s="85"/>
    </row>
    <row r="68" spans="5:19" ht="13.5" customHeight="1" x14ac:dyDescent="0.2">
      <c r="E68" s="159"/>
      <c r="F68" s="159"/>
      <c r="G68" s="233" t="s">
        <v>407</v>
      </c>
      <c r="H68" s="234" t="s">
        <v>361</v>
      </c>
      <c r="I68" s="234" t="s">
        <v>362</v>
      </c>
      <c r="J68" s="234" t="s">
        <v>364</v>
      </c>
      <c r="K68" s="85"/>
    </row>
    <row r="69" spans="5:19" ht="13.5" customHeight="1" x14ac:dyDescent="0.25">
      <c r="E69" s="159"/>
      <c r="F69" s="159"/>
      <c r="G69" s="41" t="s">
        <v>629</v>
      </c>
      <c r="H69" s="263">
        <v>355</v>
      </c>
      <c r="I69" s="264">
        <v>1590</v>
      </c>
      <c r="J69" s="265">
        <f>SUM(H69:I69)</f>
        <v>1945</v>
      </c>
      <c r="K69" s="85"/>
    </row>
    <row r="70" spans="5:19" ht="13.5" customHeight="1" x14ac:dyDescent="0.25">
      <c r="E70" s="159"/>
      <c r="F70" s="159"/>
      <c r="G70" s="266" t="s">
        <v>742</v>
      </c>
      <c r="H70" s="267">
        <f>H69/$J$69</f>
        <v>0.18251928020565553</v>
      </c>
      <c r="I70" s="267">
        <f>I69/$J$69</f>
        <v>0.81748071979434445</v>
      </c>
      <c r="J70" s="268"/>
      <c r="K70" s="85"/>
    </row>
    <row r="71" spans="5:19" ht="13.5" customHeight="1" x14ac:dyDescent="0.2">
      <c r="E71" s="159"/>
      <c r="F71" s="159"/>
      <c r="H71" s="85"/>
      <c r="I71" s="85"/>
      <c r="J71" s="85"/>
      <c r="K71" s="85"/>
    </row>
    <row r="72" spans="5:19" ht="13.5" customHeight="1" x14ac:dyDescent="0.2">
      <c r="E72" s="159"/>
      <c r="F72" s="159"/>
      <c r="G72" s="233" t="s">
        <v>408</v>
      </c>
      <c r="H72" s="234" t="s">
        <v>398</v>
      </c>
      <c r="I72" s="234" t="s">
        <v>409</v>
      </c>
      <c r="J72" s="234" t="s">
        <v>410</v>
      </c>
      <c r="K72" s="234" t="s">
        <v>364</v>
      </c>
    </row>
    <row r="73" spans="5:19" ht="13.5" customHeight="1" x14ac:dyDescent="0.2">
      <c r="E73" s="159"/>
      <c r="F73" s="159"/>
      <c r="G73" s="10" t="s">
        <v>632</v>
      </c>
      <c r="H73" s="264">
        <v>418</v>
      </c>
      <c r="I73" s="264">
        <v>1097</v>
      </c>
      <c r="J73" s="264">
        <v>430</v>
      </c>
      <c r="K73" s="269">
        <v>1945</v>
      </c>
    </row>
    <row r="74" spans="5:19" ht="13.5" customHeight="1" x14ac:dyDescent="0.2">
      <c r="E74" s="159"/>
      <c r="F74" s="159"/>
      <c r="G74" s="274" t="s">
        <v>633</v>
      </c>
      <c r="H74" s="267">
        <f>H73/$K$73</f>
        <v>0.21491002570694087</v>
      </c>
      <c r="I74" s="267">
        <f>I73/$K$73</f>
        <v>0.56401028277634957</v>
      </c>
      <c r="J74" s="267">
        <f>J73/$K$73</f>
        <v>0.2210796915167095</v>
      </c>
      <c r="K74" s="267"/>
    </row>
    <row r="75" spans="5:19" ht="13.5" customHeight="1" x14ac:dyDescent="0.2">
      <c r="E75" s="159"/>
      <c r="F75" s="159"/>
      <c r="G75" s="72"/>
    </row>
    <row r="76" spans="5:19" ht="13.5" customHeight="1" x14ac:dyDescent="0.2">
      <c r="E76" s="159"/>
      <c r="F76" s="159"/>
      <c r="G76" s="270" t="s">
        <v>373</v>
      </c>
      <c r="H76" s="270" t="s">
        <v>381</v>
      </c>
      <c r="I76" s="270" t="s">
        <v>377</v>
      </c>
      <c r="J76" s="270" t="s">
        <v>821</v>
      </c>
      <c r="K76" s="270" t="s">
        <v>374</v>
      </c>
      <c r="L76" s="270" t="s">
        <v>379</v>
      </c>
      <c r="M76" s="270" t="s">
        <v>380</v>
      </c>
      <c r="N76" s="270" t="s">
        <v>376</v>
      </c>
      <c r="O76" s="270" t="s">
        <v>375</v>
      </c>
      <c r="P76" s="270" t="s">
        <v>382</v>
      </c>
      <c r="Q76" s="270" t="s">
        <v>364</v>
      </c>
    </row>
    <row r="77" spans="5:19" ht="13.5" customHeight="1" x14ac:dyDescent="0.25">
      <c r="E77" s="159"/>
      <c r="F77" s="159"/>
      <c r="G77" s="10" t="s">
        <v>630</v>
      </c>
      <c r="H77" s="85">
        <v>694</v>
      </c>
      <c r="I77" s="85">
        <v>541</v>
      </c>
      <c r="J77" s="85">
        <f>17+469</f>
        <v>486</v>
      </c>
      <c r="K77" s="271">
        <v>200</v>
      </c>
      <c r="L77" s="85">
        <v>18</v>
      </c>
      <c r="M77" s="85">
        <v>2</v>
      </c>
      <c r="N77" s="85">
        <v>3</v>
      </c>
      <c r="O77" s="85">
        <v>1</v>
      </c>
      <c r="P77" s="85">
        <v>0</v>
      </c>
      <c r="Q77" s="244">
        <f>SUM(H77:P77)</f>
        <v>1945</v>
      </c>
    </row>
    <row r="78" spans="5:19" ht="13.5" customHeight="1" x14ac:dyDescent="0.2">
      <c r="E78" s="159"/>
      <c r="F78" s="159"/>
      <c r="G78" s="274" t="s">
        <v>631</v>
      </c>
      <c r="H78" s="267">
        <f t="shared" ref="H78:P78" si="1">H77/1945</f>
        <v>0.35681233933161954</v>
      </c>
      <c r="I78" s="267">
        <f t="shared" si="1"/>
        <v>0.2781491002570694</v>
      </c>
      <c r="J78" s="267">
        <f t="shared" si="1"/>
        <v>0.24987146529562981</v>
      </c>
      <c r="K78" s="267">
        <f t="shared" si="1"/>
        <v>0.10282776349614396</v>
      </c>
      <c r="L78" s="267">
        <f t="shared" si="1"/>
        <v>9.2544987146529565E-3</v>
      </c>
      <c r="M78" s="272">
        <f t="shared" si="1"/>
        <v>1.0282776349614395E-3</v>
      </c>
      <c r="N78" s="272">
        <f t="shared" si="1"/>
        <v>1.5424164524421595E-3</v>
      </c>
      <c r="O78" s="272">
        <f t="shared" si="1"/>
        <v>5.1413881748071976E-4</v>
      </c>
      <c r="P78" s="272">
        <f t="shared" si="1"/>
        <v>0</v>
      </c>
      <c r="Q78" s="267"/>
    </row>
    <row r="79" spans="5:19" ht="13.5" customHeight="1" x14ac:dyDescent="0.2">
      <c r="E79" s="159"/>
      <c r="F79" s="159"/>
      <c r="G79" s="72"/>
    </row>
    <row r="80" spans="5:19" ht="13.5" customHeight="1" x14ac:dyDescent="0.2">
      <c r="E80" s="159"/>
      <c r="F80" s="159"/>
      <c r="G80" s="340" t="s">
        <v>801</v>
      </c>
    </row>
    <row r="81" spans="5:11" ht="13.5" customHeight="1" x14ac:dyDescent="0.2">
      <c r="E81" s="159"/>
      <c r="F81" s="159"/>
      <c r="G81" s="233" t="s">
        <v>411</v>
      </c>
      <c r="H81" s="233"/>
      <c r="I81" s="233"/>
      <c r="J81" s="233"/>
      <c r="K81" s="233"/>
    </row>
    <row r="82" spans="5:11" ht="13.5" customHeight="1" x14ac:dyDescent="0.2">
      <c r="E82" s="159"/>
      <c r="F82" s="159"/>
      <c r="G82" s="155" t="s">
        <v>412</v>
      </c>
      <c r="H82" s="7" t="s">
        <v>413</v>
      </c>
      <c r="I82" s="201" t="s">
        <v>414</v>
      </c>
      <c r="J82" s="7"/>
      <c r="K82" s="7" t="s">
        <v>407</v>
      </c>
    </row>
    <row r="83" spans="5:11" ht="13.5" customHeight="1" x14ac:dyDescent="0.2">
      <c r="E83" s="159"/>
      <c r="F83" s="159"/>
      <c r="G83" s="69" t="s">
        <v>415</v>
      </c>
      <c r="H83" s="362" t="s">
        <v>416</v>
      </c>
      <c r="I83" s="273" t="s">
        <v>417</v>
      </c>
      <c r="J83" s="360"/>
      <c r="K83" s="360" t="s">
        <v>362</v>
      </c>
    </row>
    <row r="84" spans="5:11" ht="13.5" customHeight="1" x14ac:dyDescent="0.2">
      <c r="E84" s="159"/>
      <c r="F84" s="159"/>
      <c r="G84" s="47" t="s">
        <v>418</v>
      </c>
      <c r="H84" s="363" t="s">
        <v>419</v>
      </c>
      <c r="I84" s="364" t="s">
        <v>420</v>
      </c>
      <c r="J84" s="5"/>
      <c r="K84" s="5" t="s">
        <v>362</v>
      </c>
    </row>
    <row r="85" spans="5:11" ht="13.5" customHeight="1" x14ac:dyDescent="0.2">
      <c r="E85" s="159"/>
      <c r="F85" s="159"/>
      <c r="G85" s="10" t="s">
        <v>421</v>
      </c>
      <c r="H85" s="41" t="s">
        <v>422</v>
      </c>
      <c r="I85" s="365" t="s">
        <v>420</v>
      </c>
      <c r="J85" s="85"/>
      <c r="K85" s="85" t="s">
        <v>362</v>
      </c>
    </row>
    <row r="86" spans="5:11" ht="13.5" customHeight="1" x14ac:dyDescent="0.2">
      <c r="E86" s="159"/>
      <c r="F86" s="159"/>
      <c r="G86" s="47" t="s">
        <v>423</v>
      </c>
      <c r="H86" s="363" t="s">
        <v>424</v>
      </c>
      <c r="I86" s="364" t="s">
        <v>420</v>
      </c>
      <c r="J86" s="5"/>
      <c r="K86" s="5" t="s">
        <v>362</v>
      </c>
    </row>
    <row r="87" spans="5:11" ht="13.5" customHeight="1" x14ac:dyDescent="0.2">
      <c r="E87" s="159"/>
      <c r="F87" s="159"/>
      <c r="G87" s="10" t="s">
        <v>425</v>
      </c>
      <c r="H87" s="41" t="s">
        <v>426</v>
      </c>
      <c r="I87" s="365" t="s">
        <v>420</v>
      </c>
      <c r="J87" s="85"/>
      <c r="K87" s="85" t="s">
        <v>361</v>
      </c>
    </row>
    <row r="88" spans="5:11" ht="13.5" customHeight="1" x14ac:dyDescent="0.2">
      <c r="E88" s="159"/>
      <c r="F88" s="159"/>
      <c r="G88" s="274" t="s">
        <v>427</v>
      </c>
      <c r="H88" s="274" t="s">
        <v>427</v>
      </c>
      <c r="I88" s="366" t="s">
        <v>420</v>
      </c>
      <c r="J88" s="361"/>
      <c r="K88" s="361" t="s">
        <v>361</v>
      </c>
    </row>
    <row r="89" spans="5:11" ht="13.5" customHeight="1" x14ac:dyDescent="0.25">
      <c r="E89" s="347"/>
      <c r="F89" s="347"/>
      <c r="G89"/>
    </row>
    <row r="90" spans="5:11" ht="13.5" customHeight="1" x14ac:dyDescent="0.25">
      <c r="E90" s="347"/>
      <c r="F90" s="347"/>
      <c r="G90"/>
    </row>
    <row r="91" spans="5:11" ht="13.5" customHeight="1" x14ac:dyDescent="0.25">
      <c r="E91" s="347"/>
      <c r="F91" s="347"/>
      <c r="G91"/>
    </row>
    <row r="92" spans="5:11" ht="13.5" customHeight="1" x14ac:dyDescent="0.25">
      <c r="E92" s="347"/>
      <c r="F92" s="347"/>
      <c r="G92"/>
    </row>
    <row r="93" spans="5:11" ht="13.5" customHeight="1" x14ac:dyDescent="0.25">
      <c r="E93" s="347"/>
      <c r="F93" s="347"/>
      <c r="G93"/>
    </row>
    <row r="94" spans="5:11" ht="13.5" customHeight="1" x14ac:dyDescent="0.2">
      <c r="E94" s="159"/>
      <c r="F94" s="159"/>
    </row>
    <row r="95" spans="5:11" ht="13.5" customHeight="1" x14ac:dyDescent="0.2">
      <c r="E95" s="159"/>
      <c r="F95" s="159"/>
    </row>
    <row r="96" spans="5:11" ht="13.5" customHeight="1" x14ac:dyDescent="0.2">
      <c r="E96" s="159"/>
      <c r="F96" s="159"/>
    </row>
    <row r="97" spans="5:6" ht="13.5" customHeight="1" x14ac:dyDescent="0.2">
      <c r="E97" s="159"/>
      <c r="F97" s="159"/>
    </row>
    <row r="98" spans="5:6" ht="13.5" customHeight="1" x14ac:dyDescent="0.2">
      <c r="E98" s="159"/>
      <c r="F98" s="159"/>
    </row>
    <row r="99" spans="5:6" ht="13.5" customHeight="1" x14ac:dyDescent="0.2">
      <c r="E99" s="159"/>
      <c r="F99" s="159"/>
    </row>
    <row r="100" spans="5:6" ht="13.5" customHeight="1" x14ac:dyDescent="0.2">
      <c r="E100" s="159"/>
      <c r="F100" s="159"/>
    </row>
    <row r="101" spans="5:6" ht="13.5" customHeight="1" x14ac:dyDescent="0.2">
      <c r="E101" s="159"/>
      <c r="F101" s="159"/>
    </row>
    <row r="102" spans="5:6" ht="13.5" customHeight="1" x14ac:dyDescent="0.2">
      <c r="E102" s="159"/>
      <c r="F102" s="159"/>
    </row>
    <row r="103" spans="5:6" ht="13.5" customHeight="1" x14ac:dyDescent="0.2">
      <c r="E103" s="159"/>
      <c r="F103" s="159"/>
    </row>
    <row r="104" spans="5:6" ht="13.5" customHeight="1" x14ac:dyDescent="0.2">
      <c r="E104" s="159"/>
      <c r="F104" s="159"/>
    </row>
    <row r="105" spans="5:6" ht="13.5" customHeight="1" x14ac:dyDescent="0.2">
      <c r="E105" s="159"/>
      <c r="F105" s="159"/>
    </row>
    <row r="106" spans="5:6" ht="13.5" customHeight="1" x14ac:dyDescent="0.2">
      <c r="E106" s="159"/>
      <c r="F106" s="159"/>
    </row>
    <row r="107" spans="5:6" ht="13.5" customHeight="1" x14ac:dyDescent="0.2">
      <c r="E107" s="159"/>
      <c r="F107" s="159"/>
    </row>
    <row r="108" spans="5:6" ht="13.5" customHeight="1" x14ac:dyDescent="0.2">
      <c r="E108" s="159"/>
      <c r="F108" s="159"/>
    </row>
    <row r="109" spans="5:6" ht="13.5" customHeight="1" x14ac:dyDescent="0.2">
      <c r="E109" s="159"/>
      <c r="F109" s="159"/>
    </row>
    <row r="110" spans="5:6" ht="13.5" customHeight="1" x14ac:dyDescent="0.2">
      <c r="E110" s="159"/>
      <c r="F110" s="159"/>
    </row>
    <row r="111" spans="5:6" ht="13.5" customHeight="1" x14ac:dyDescent="0.2">
      <c r="E111" s="159"/>
      <c r="F111" s="159"/>
    </row>
    <row r="112" spans="5:6" ht="13.5" customHeight="1" x14ac:dyDescent="0.2">
      <c r="E112" s="159"/>
      <c r="F112" s="159"/>
    </row>
    <row r="113" spans="5:6" ht="13.5" customHeight="1" x14ac:dyDescent="0.2">
      <c r="E113" s="159"/>
      <c r="F113" s="159"/>
    </row>
    <row r="114" spans="5:6" ht="13.5" customHeight="1" x14ac:dyDescent="0.2">
      <c r="E114" s="159"/>
      <c r="F114" s="159"/>
    </row>
    <row r="115" spans="5:6" ht="13.5" customHeight="1" x14ac:dyDescent="0.2">
      <c r="E115" s="159"/>
      <c r="F115" s="159"/>
    </row>
    <row r="116" spans="5:6" ht="13.5" customHeight="1" x14ac:dyDescent="0.2">
      <c r="E116" s="159"/>
      <c r="F116" s="159"/>
    </row>
    <row r="117" spans="5:6" ht="13.5" customHeight="1" x14ac:dyDescent="0.2">
      <c r="E117" s="159"/>
      <c r="F117" s="159"/>
    </row>
    <row r="118" spans="5:6" ht="13.5" customHeight="1" x14ac:dyDescent="0.2">
      <c r="E118" s="159"/>
      <c r="F118" s="159"/>
    </row>
    <row r="119" spans="5:6" ht="13.5" customHeight="1" x14ac:dyDescent="0.2">
      <c r="E119" s="159"/>
      <c r="F119" s="159"/>
    </row>
    <row r="120" spans="5:6" ht="13.5" customHeight="1" x14ac:dyDescent="0.2">
      <c r="E120" s="159"/>
      <c r="F120" s="159"/>
    </row>
    <row r="121" spans="5:6" ht="13.5" customHeight="1" x14ac:dyDescent="0.2">
      <c r="E121" s="159"/>
      <c r="F121" s="159"/>
    </row>
    <row r="122" spans="5:6" ht="13.5" customHeight="1" x14ac:dyDescent="0.2">
      <c r="E122" s="159"/>
      <c r="F122" s="159"/>
    </row>
    <row r="123" spans="5:6" ht="13.5" customHeight="1" x14ac:dyDescent="0.2">
      <c r="E123" s="159"/>
      <c r="F123" s="159"/>
    </row>
    <row r="124" spans="5:6" ht="13.5" customHeight="1" x14ac:dyDescent="0.2">
      <c r="E124" s="159"/>
      <c r="F124" s="159"/>
    </row>
    <row r="125" spans="5:6" ht="13.5" customHeight="1" x14ac:dyDescent="0.2">
      <c r="E125" s="159"/>
      <c r="F125" s="159"/>
    </row>
    <row r="126" spans="5:6" ht="13.5" customHeight="1" x14ac:dyDescent="0.2">
      <c r="E126" s="159"/>
      <c r="F126" s="159"/>
    </row>
    <row r="127" spans="5:6" ht="13.5" customHeight="1" x14ac:dyDescent="0.2">
      <c r="E127" s="159"/>
      <c r="F127" s="159"/>
    </row>
    <row r="128" spans="5:6" ht="13.5" customHeight="1" x14ac:dyDescent="0.2">
      <c r="E128" s="159"/>
      <c r="F128" s="159"/>
    </row>
    <row r="129" spans="5:6" ht="13.5" customHeight="1" x14ac:dyDescent="0.2">
      <c r="E129" s="159"/>
      <c r="F129" s="159"/>
    </row>
    <row r="130" spans="5:6" ht="13.5" customHeight="1" x14ac:dyDescent="0.2">
      <c r="E130" s="159"/>
      <c r="F130" s="159"/>
    </row>
    <row r="131" spans="5:6" ht="13.5" customHeight="1" x14ac:dyDescent="0.2">
      <c r="E131" s="159"/>
      <c r="F131" s="159"/>
    </row>
    <row r="132" spans="5:6" ht="13.5" customHeight="1" x14ac:dyDescent="0.2">
      <c r="E132" s="159"/>
      <c r="F132" s="159"/>
    </row>
    <row r="133" spans="5:6" ht="13.5" customHeight="1" x14ac:dyDescent="0.2">
      <c r="E133" s="159"/>
      <c r="F133" s="159"/>
    </row>
    <row r="134" spans="5:6" ht="13.5" customHeight="1" x14ac:dyDescent="0.2">
      <c r="E134" s="159"/>
      <c r="F134" s="159"/>
    </row>
    <row r="135" spans="5:6" ht="13.5" customHeight="1" x14ac:dyDescent="0.2">
      <c r="E135" s="159"/>
      <c r="F135" s="159"/>
    </row>
    <row r="136" spans="5:6" ht="13.5" customHeight="1" x14ac:dyDescent="0.2">
      <c r="E136" s="159"/>
      <c r="F136" s="159"/>
    </row>
    <row r="137" spans="5:6" ht="13.5" customHeight="1" x14ac:dyDescent="0.2">
      <c r="E137" s="159"/>
      <c r="F137" s="159"/>
    </row>
    <row r="138" spans="5:6" ht="13.5" customHeight="1" x14ac:dyDescent="0.2">
      <c r="E138" s="159"/>
      <c r="F138" s="159"/>
    </row>
    <row r="139" spans="5:6" ht="13.5" customHeight="1" x14ac:dyDescent="0.2">
      <c r="E139" s="159"/>
      <c r="F139" s="159"/>
    </row>
    <row r="140" spans="5:6" ht="13.5" customHeight="1" x14ac:dyDescent="0.2">
      <c r="E140" s="159"/>
      <c r="F140" s="159"/>
    </row>
    <row r="141" spans="5:6" ht="13.5" customHeight="1" x14ac:dyDescent="0.2">
      <c r="E141" s="159"/>
      <c r="F141" s="159"/>
    </row>
    <row r="142" spans="5:6" ht="13.5" customHeight="1" x14ac:dyDescent="0.2">
      <c r="E142" s="159"/>
      <c r="F142" s="159"/>
    </row>
    <row r="143" spans="5:6" ht="13.5" customHeight="1" x14ac:dyDescent="0.2">
      <c r="E143" s="159"/>
      <c r="F143" s="159"/>
    </row>
    <row r="144" spans="5:6" ht="13.5" customHeight="1" x14ac:dyDescent="0.2">
      <c r="E144" s="159"/>
      <c r="F144" s="159"/>
    </row>
    <row r="145" spans="5:6" ht="13.5" customHeight="1" x14ac:dyDescent="0.2">
      <c r="E145" s="159"/>
      <c r="F145" s="159"/>
    </row>
    <row r="146" spans="5:6" ht="13.5" customHeight="1" x14ac:dyDescent="0.2">
      <c r="E146" s="159"/>
      <c r="F146" s="159"/>
    </row>
    <row r="147" spans="5:6" ht="13.5" customHeight="1" x14ac:dyDescent="0.2">
      <c r="E147" s="159"/>
      <c r="F147" s="159"/>
    </row>
    <row r="148" spans="5:6" ht="13.5" customHeight="1" x14ac:dyDescent="0.2">
      <c r="E148" s="159"/>
      <c r="F148" s="159"/>
    </row>
    <row r="149" spans="5:6" ht="13.5" customHeight="1" x14ac:dyDescent="0.2">
      <c r="E149" s="159"/>
      <c r="F149" s="159"/>
    </row>
    <row r="150" spans="5:6" ht="13.5" customHeight="1" x14ac:dyDescent="0.2">
      <c r="E150" s="159"/>
      <c r="F150" s="159"/>
    </row>
    <row r="151" spans="5:6" ht="13.5" customHeight="1" x14ac:dyDescent="0.2">
      <c r="E151" s="159"/>
      <c r="F151" s="159"/>
    </row>
    <row r="152" spans="5:6" ht="13.5" customHeight="1" x14ac:dyDescent="0.2">
      <c r="E152" s="159"/>
      <c r="F152" s="159"/>
    </row>
    <row r="153" spans="5:6" ht="13.5" customHeight="1" x14ac:dyDescent="0.2">
      <c r="E153" s="159"/>
      <c r="F153" s="159"/>
    </row>
    <row r="154" spans="5:6" ht="13.5" customHeight="1" x14ac:dyDescent="0.2">
      <c r="E154" s="159"/>
      <c r="F154" s="159"/>
    </row>
    <row r="155" spans="5:6" ht="13.5" customHeight="1" x14ac:dyDescent="0.2">
      <c r="E155" s="159"/>
      <c r="F155" s="159"/>
    </row>
    <row r="156" spans="5:6" ht="13.5" customHeight="1" x14ac:dyDescent="0.2">
      <c r="E156" s="159"/>
      <c r="F156" s="159"/>
    </row>
    <row r="157" spans="5:6" ht="13.5" customHeight="1" x14ac:dyDescent="0.2">
      <c r="E157" s="159"/>
      <c r="F157" s="159"/>
    </row>
    <row r="158" spans="5:6" ht="13.5" customHeight="1" x14ac:dyDescent="0.2">
      <c r="E158" s="159"/>
      <c r="F158" s="159"/>
    </row>
    <row r="159" spans="5:6" ht="13.5" customHeight="1" x14ac:dyDescent="0.2">
      <c r="E159" s="159"/>
      <c r="F159" s="159"/>
    </row>
    <row r="160" spans="5:6" ht="13.5" customHeight="1" x14ac:dyDescent="0.2">
      <c r="E160" s="159"/>
      <c r="F160" s="159"/>
    </row>
    <row r="161" spans="5:6" ht="13.5" customHeight="1" x14ac:dyDescent="0.2">
      <c r="E161" s="159"/>
      <c r="F161" s="159"/>
    </row>
    <row r="162" spans="5:6" ht="13.5" customHeight="1" x14ac:dyDescent="0.2">
      <c r="E162" s="159"/>
      <c r="F162" s="159"/>
    </row>
    <row r="163" spans="5:6" ht="13.5" customHeight="1" x14ac:dyDescent="0.2">
      <c r="E163" s="159"/>
      <c r="F163" s="159"/>
    </row>
    <row r="164" spans="5:6" ht="13.5" customHeight="1" x14ac:dyDescent="0.2">
      <c r="E164" s="159"/>
      <c r="F164" s="159"/>
    </row>
    <row r="165" spans="5:6" ht="13.5" customHeight="1" x14ac:dyDescent="0.2">
      <c r="E165" s="159"/>
      <c r="F165" s="159"/>
    </row>
    <row r="166" spans="5:6" ht="13.5" customHeight="1" x14ac:dyDescent="0.2">
      <c r="E166" s="159"/>
      <c r="F166" s="159"/>
    </row>
    <row r="167" spans="5:6" ht="13.5" customHeight="1" x14ac:dyDescent="0.2">
      <c r="E167" s="159"/>
      <c r="F167" s="159"/>
    </row>
    <row r="168" spans="5:6" ht="13.5" customHeight="1" x14ac:dyDescent="0.2">
      <c r="E168" s="159"/>
      <c r="F168" s="159"/>
    </row>
    <row r="169" spans="5:6" ht="13.5" customHeight="1" x14ac:dyDescent="0.2">
      <c r="E169" s="159"/>
      <c r="F169" s="159"/>
    </row>
    <row r="170" spans="5:6" ht="13.5" customHeight="1" x14ac:dyDescent="0.2">
      <c r="E170" s="159"/>
      <c r="F170" s="159"/>
    </row>
    <row r="171" spans="5:6" ht="13.5" customHeight="1" x14ac:dyDescent="0.2">
      <c r="E171" s="159"/>
      <c r="F171" s="159"/>
    </row>
    <row r="172" spans="5:6" ht="13.5" customHeight="1" x14ac:dyDescent="0.2">
      <c r="E172" s="159"/>
      <c r="F172" s="159"/>
    </row>
    <row r="173" spans="5:6" ht="13.5" customHeight="1" x14ac:dyDescent="0.2">
      <c r="E173" s="159"/>
      <c r="F173" s="159"/>
    </row>
    <row r="174" spans="5:6" ht="13.5" customHeight="1" x14ac:dyDescent="0.2">
      <c r="E174" s="159"/>
      <c r="F174" s="159"/>
    </row>
    <row r="175" spans="5:6" ht="13.5" customHeight="1" x14ac:dyDescent="0.2">
      <c r="E175" s="159"/>
      <c r="F175" s="159"/>
    </row>
    <row r="176" spans="5:6" ht="13.5" customHeight="1" x14ac:dyDescent="0.2">
      <c r="E176" s="159"/>
      <c r="F176" s="159"/>
    </row>
    <row r="177" spans="5:6" ht="13.5" customHeight="1" x14ac:dyDescent="0.2">
      <c r="E177" s="159"/>
      <c r="F177" s="159"/>
    </row>
    <row r="178" spans="5:6" ht="13.5" customHeight="1" x14ac:dyDescent="0.2">
      <c r="E178" s="159"/>
      <c r="F178" s="159"/>
    </row>
    <row r="179" spans="5:6" ht="13.5" customHeight="1" x14ac:dyDescent="0.2">
      <c r="E179" s="159"/>
      <c r="F179" s="159"/>
    </row>
    <row r="180" spans="5:6" ht="13.5" customHeight="1" x14ac:dyDescent="0.2">
      <c r="E180" s="159"/>
      <c r="F180" s="159"/>
    </row>
    <row r="181" spans="5:6" ht="13.5" customHeight="1" x14ac:dyDescent="0.2">
      <c r="E181" s="159"/>
      <c r="F181" s="159"/>
    </row>
    <row r="182" spans="5:6" ht="13.5" customHeight="1" x14ac:dyDescent="0.2">
      <c r="E182" s="159"/>
      <c r="F182" s="159"/>
    </row>
    <row r="183" spans="5:6" ht="13.5" customHeight="1" x14ac:dyDescent="0.2">
      <c r="E183" s="159"/>
      <c r="F183" s="159"/>
    </row>
    <row r="184" spans="5:6" ht="13.5" customHeight="1" x14ac:dyDescent="0.2">
      <c r="E184" s="159"/>
      <c r="F184" s="159"/>
    </row>
    <row r="185" spans="5:6" ht="13.5" customHeight="1" x14ac:dyDescent="0.2">
      <c r="E185" s="159"/>
      <c r="F185" s="159"/>
    </row>
    <row r="186" spans="5:6" ht="13.5" customHeight="1" x14ac:dyDescent="0.2">
      <c r="E186" s="159"/>
      <c r="F186" s="159"/>
    </row>
    <row r="187" spans="5:6" ht="13.5" customHeight="1" x14ac:dyDescent="0.2">
      <c r="E187" s="159"/>
      <c r="F187" s="159"/>
    </row>
    <row r="188" spans="5:6" ht="13.5" customHeight="1" x14ac:dyDescent="0.2">
      <c r="E188" s="159"/>
      <c r="F188" s="159"/>
    </row>
    <row r="189" spans="5:6" ht="13.5" customHeight="1" x14ac:dyDescent="0.2">
      <c r="E189" s="159"/>
      <c r="F189" s="159"/>
    </row>
    <row r="190" spans="5:6" ht="13.5" customHeight="1" x14ac:dyDescent="0.2">
      <c r="E190" s="159"/>
      <c r="F190" s="159"/>
    </row>
    <row r="191" spans="5:6" ht="13.5" customHeight="1" x14ac:dyDescent="0.2">
      <c r="E191" s="159"/>
      <c r="F191" s="159"/>
    </row>
    <row r="192" spans="5:6" ht="13.5" customHeight="1" x14ac:dyDescent="0.2">
      <c r="E192" s="159"/>
      <c r="F192" s="159"/>
    </row>
    <row r="193" spans="5:6" ht="13.5" customHeight="1" x14ac:dyDescent="0.2">
      <c r="E193" s="159"/>
      <c r="F193" s="159"/>
    </row>
    <row r="194" spans="5:6" ht="13.5" customHeight="1" x14ac:dyDescent="0.2">
      <c r="E194" s="159"/>
      <c r="F194" s="159"/>
    </row>
    <row r="195" spans="5:6" ht="13.5" customHeight="1" x14ac:dyDescent="0.2">
      <c r="E195" s="159"/>
      <c r="F195" s="159"/>
    </row>
    <row r="196" spans="5:6" ht="13.5" customHeight="1" x14ac:dyDescent="0.2">
      <c r="E196" s="159"/>
      <c r="F196" s="159"/>
    </row>
    <row r="197" spans="5:6" ht="13.5" customHeight="1" x14ac:dyDescent="0.2">
      <c r="E197" s="159"/>
      <c r="F197" s="159"/>
    </row>
    <row r="198" spans="5:6" ht="13.5" customHeight="1" x14ac:dyDescent="0.2">
      <c r="E198" s="159"/>
      <c r="F198" s="159"/>
    </row>
    <row r="199" spans="5:6" ht="13.5" customHeight="1" x14ac:dyDescent="0.2">
      <c r="E199" s="159"/>
      <c r="F199" s="159"/>
    </row>
    <row r="200" spans="5:6" ht="13.5" customHeight="1" x14ac:dyDescent="0.2">
      <c r="E200" s="159"/>
      <c r="F200" s="159"/>
    </row>
    <row r="201" spans="5:6" ht="13.5" customHeight="1" x14ac:dyDescent="0.2">
      <c r="E201" s="159"/>
      <c r="F201" s="159"/>
    </row>
    <row r="202" spans="5:6" ht="13.5" customHeight="1" x14ac:dyDescent="0.2">
      <c r="E202" s="159"/>
      <c r="F202" s="159"/>
    </row>
    <row r="203" spans="5:6" ht="13.5" customHeight="1" x14ac:dyDescent="0.2">
      <c r="E203" s="159"/>
      <c r="F203" s="159"/>
    </row>
    <row r="204" spans="5:6" ht="13.5" customHeight="1" x14ac:dyDescent="0.2">
      <c r="E204" s="159"/>
      <c r="F204" s="159"/>
    </row>
    <row r="205" spans="5:6" ht="13.5" customHeight="1" x14ac:dyDescent="0.2">
      <c r="E205" s="159"/>
      <c r="F205" s="159"/>
    </row>
    <row r="206" spans="5:6" ht="13.5" customHeight="1" x14ac:dyDescent="0.2">
      <c r="E206" s="159"/>
      <c r="F206" s="159"/>
    </row>
    <row r="207" spans="5:6" ht="13.5" customHeight="1" x14ac:dyDescent="0.2">
      <c r="E207" s="159"/>
      <c r="F207" s="159"/>
    </row>
    <row r="208" spans="5:6" ht="13.5" customHeight="1" x14ac:dyDescent="0.2">
      <c r="E208" s="159"/>
      <c r="F208" s="159"/>
    </row>
    <row r="209" spans="5:6" ht="13.5" customHeight="1" x14ac:dyDescent="0.2">
      <c r="E209" s="159"/>
      <c r="F209" s="159"/>
    </row>
    <row r="210" spans="5:6" ht="13.5" customHeight="1" x14ac:dyDescent="0.2">
      <c r="E210" s="159"/>
      <c r="F210" s="159"/>
    </row>
    <row r="211" spans="5:6" ht="13.5" customHeight="1" x14ac:dyDescent="0.2">
      <c r="E211" s="159"/>
      <c r="F211" s="159"/>
    </row>
    <row r="212" spans="5:6" ht="13.5" customHeight="1" x14ac:dyDescent="0.2">
      <c r="E212" s="159"/>
      <c r="F212" s="159"/>
    </row>
    <row r="213" spans="5:6" ht="13.5" customHeight="1" x14ac:dyDescent="0.2">
      <c r="E213" s="159"/>
      <c r="F213" s="159"/>
    </row>
    <row r="214" spans="5:6" ht="13.5" customHeight="1" x14ac:dyDescent="0.2">
      <c r="E214" s="159"/>
      <c r="F214" s="159"/>
    </row>
    <row r="215" spans="5:6" ht="13.5" customHeight="1" x14ac:dyDescent="0.2">
      <c r="E215" s="159"/>
      <c r="F215" s="159"/>
    </row>
    <row r="216" spans="5:6" ht="13.5" customHeight="1" x14ac:dyDescent="0.2">
      <c r="E216" s="159"/>
      <c r="F216" s="159"/>
    </row>
    <row r="217" spans="5:6" ht="13.5" customHeight="1" x14ac:dyDescent="0.2">
      <c r="E217" s="159"/>
      <c r="F217" s="159"/>
    </row>
    <row r="218" spans="5:6" ht="13.5" customHeight="1" x14ac:dyDescent="0.2">
      <c r="E218" s="159"/>
      <c r="F218" s="159"/>
    </row>
    <row r="219" spans="5:6" ht="13.5" customHeight="1" x14ac:dyDescent="0.2">
      <c r="E219" s="159"/>
      <c r="F219" s="159"/>
    </row>
    <row r="220" spans="5:6" ht="13.5" customHeight="1" x14ac:dyDescent="0.2">
      <c r="E220" s="159"/>
      <c r="F220" s="159"/>
    </row>
    <row r="221" spans="5:6" ht="13.5" customHeight="1" x14ac:dyDescent="0.2">
      <c r="E221" s="159"/>
      <c r="F221" s="159"/>
    </row>
    <row r="222" spans="5:6" ht="13.5" customHeight="1" x14ac:dyDescent="0.2">
      <c r="E222" s="159"/>
      <c r="F222" s="159"/>
    </row>
    <row r="223" spans="5:6" ht="13.5" customHeight="1" x14ac:dyDescent="0.2">
      <c r="E223" s="159"/>
      <c r="F223" s="159"/>
    </row>
    <row r="224" spans="5:6" ht="13.5" customHeight="1" x14ac:dyDescent="0.2">
      <c r="E224" s="159"/>
      <c r="F224" s="159"/>
    </row>
    <row r="225" spans="5:6" ht="13.5" customHeight="1" x14ac:dyDescent="0.2">
      <c r="E225" s="159"/>
      <c r="F225" s="159"/>
    </row>
    <row r="226" spans="5:6" ht="13.5" customHeight="1" x14ac:dyDescent="0.2">
      <c r="E226" s="159"/>
      <c r="F226" s="159"/>
    </row>
    <row r="227" spans="5:6" ht="13.5" customHeight="1" x14ac:dyDescent="0.2">
      <c r="E227" s="159"/>
      <c r="F227" s="159"/>
    </row>
    <row r="228" spans="5:6" ht="13.5" customHeight="1" x14ac:dyDescent="0.2">
      <c r="E228" s="159"/>
      <c r="F228" s="159"/>
    </row>
    <row r="229" spans="5:6" ht="13.5" customHeight="1" x14ac:dyDescent="0.2">
      <c r="E229" s="159"/>
      <c r="F229" s="159"/>
    </row>
    <row r="230" spans="5:6" ht="13.5" customHeight="1" x14ac:dyDescent="0.2">
      <c r="E230" s="159"/>
      <c r="F230" s="159"/>
    </row>
    <row r="231" spans="5:6" ht="13.5" customHeight="1" x14ac:dyDescent="0.2">
      <c r="E231" s="159"/>
      <c r="F231" s="159"/>
    </row>
    <row r="232" spans="5:6" ht="13.5" customHeight="1" x14ac:dyDescent="0.2">
      <c r="E232" s="159"/>
      <c r="F232" s="159"/>
    </row>
    <row r="233" spans="5:6" ht="13.5" customHeight="1" x14ac:dyDescent="0.2">
      <c r="E233" s="159"/>
      <c r="F233" s="159"/>
    </row>
    <row r="234" spans="5:6" ht="13.5" customHeight="1" x14ac:dyDescent="0.2">
      <c r="E234" s="159"/>
      <c r="F234" s="159"/>
    </row>
    <row r="235" spans="5:6" ht="13.5" customHeight="1" x14ac:dyDescent="0.2">
      <c r="E235" s="159"/>
      <c r="F235" s="159"/>
    </row>
    <row r="236" spans="5:6" ht="13.5" customHeight="1" x14ac:dyDescent="0.2">
      <c r="E236" s="159"/>
      <c r="F236" s="159"/>
    </row>
    <row r="237" spans="5:6" ht="13.5" customHeight="1" x14ac:dyDescent="0.2">
      <c r="E237" s="159"/>
      <c r="F237" s="159"/>
    </row>
    <row r="238" spans="5:6" ht="13.5" customHeight="1" x14ac:dyDescent="0.2">
      <c r="E238" s="159"/>
      <c r="F238" s="159"/>
    </row>
    <row r="239" spans="5:6" ht="13.5" customHeight="1" x14ac:dyDescent="0.2">
      <c r="E239" s="159"/>
      <c r="F239" s="159"/>
    </row>
    <row r="240" spans="5:6" ht="13.5" customHeight="1" x14ac:dyDescent="0.2">
      <c r="E240" s="159"/>
      <c r="F240" s="159"/>
    </row>
    <row r="241" spans="5:6" ht="13.5" customHeight="1" x14ac:dyDescent="0.2">
      <c r="E241" s="159"/>
      <c r="F241" s="159"/>
    </row>
    <row r="242" spans="5:6" ht="13.5" customHeight="1" x14ac:dyDescent="0.2">
      <c r="E242" s="159"/>
      <c r="F242" s="159"/>
    </row>
    <row r="243" spans="5:6" ht="13.5" customHeight="1" x14ac:dyDescent="0.2">
      <c r="E243" s="159"/>
      <c r="F243" s="159"/>
    </row>
    <row r="244" spans="5:6" ht="13.5" customHeight="1" x14ac:dyDescent="0.2">
      <c r="E244" s="159"/>
      <c r="F244" s="159"/>
    </row>
    <row r="245" spans="5:6" ht="13.5" customHeight="1" x14ac:dyDescent="0.2">
      <c r="E245" s="159"/>
      <c r="F245" s="159"/>
    </row>
    <row r="246" spans="5:6" ht="13.5" customHeight="1" x14ac:dyDescent="0.2">
      <c r="E246" s="159"/>
      <c r="F246" s="159"/>
    </row>
    <row r="247" spans="5:6" ht="13.5" customHeight="1" x14ac:dyDescent="0.2">
      <c r="E247" s="159"/>
      <c r="F247" s="159"/>
    </row>
    <row r="248" spans="5:6" ht="13.5" customHeight="1" x14ac:dyDescent="0.2">
      <c r="E248" s="159"/>
      <c r="F248" s="159"/>
    </row>
    <row r="249" spans="5:6" ht="13.5" customHeight="1" x14ac:dyDescent="0.2">
      <c r="E249" s="159"/>
      <c r="F249" s="159"/>
    </row>
    <row r="250" spans="5:6" ht="13.5" customHeight="1" x14ac:dyDescent="0.2">
      <c r="E250" s="159"/>
      <c r="F250" s="159"/>
    </row>
    <row r="251" spans="5:6" ht="13.5" customHeight="1" x14ac:dyDescent="0.2">
      <c r="E251" s="159"/>
      <c r="F251" s="159"/>
    </row>
    <row r="252" spans="5:6" ht="13.5" customHeight="1" x14ac:dyDescent="0.2">
      <c r="E252" s="159"/>
      <c r="F252" s="159"/>
    </row>
    <row r="253" spans="5:6" ht="13.5" customHeight="1" x14ac:dyDescent="0.2">
      <c r="E253" s="159"/>
      <c r="F253" s="159"/>
    </row>
    <row r="254" spans="5:6" ht="13.5" customHeight="1" x14ac:dyDescent="0.2">
      <c r="E254" s="159"/>
      <c r="F254" s="159"/>
    </row>
    <row r="255" spans="5:6" ht="13.5" customHeight="1" x14ac:dyDescent="0.2">
      <c r="E255" s="159"/>
      <c r="F255" s="159"/>
    </row>
    <row r="256" spans="5:6" ht="13.5" customHeight="1" x14ac:dyDescent="0.2">
      <c r="E256" s="159"/>
      <c r="F256" s="159"/>
    </row>
    <row r="257" spans="5:6" ht="13.5" customHeight="1" x14ac:dyDescent="0.2">
      <c r="E257" s="159"/>
      <c r="F257" s="159"/>
    </row>
    <row r="258" spans="5:6" ht="13.5" customHeight="1" x14ac:dyDescent="0.2">
      <c r="E258" s="159"/>
      <c r="F258" s="159"/>
    </row>
    <row r="259" spans="5:6" ht="13.5" customHeight="1" x14ac:dyDescent="0.2">
      <c r="E259" s="159"/>
      <c r="F259" s="159"/>
    </row>
    <row r="260" spans="5:6" ht="13.5" customHeight="1" x14ac:dyDescent="0.2">
      <c r="E260" s="159"/>
      <c r="F260" s="159"/>
    </row>
    <row r="261" spans="5:6" ht="13.5" customHeight="1" x14ac:dyDescent="0.2">
      <c r="E261" s="159"/>
      <c r="F261" s="159"/>
    </row>
    <row r="262" spans="5:6" ht="13.5" customHeight="1" x14ac:dyDescent="0.2">
      <c r="E262" s="159"/>
      <c r="F262" s="159"/>
    </row>
    <row r="263" spans="5:6" ht="13.5" customHeight="1" x14ac:dyDescent="0.2">
      <c r="E263" s="159"/>
      <c r="F263" s="159"/>
    </row>
    <row r="264" spans="5:6" ht="13.5" customHeight="1" x14ac:dyDescent="0.2">
      <c r="E264" s="159"/>
      <c r="F264" s="159"/>
    </row>
    <row r="265" spans="5:6" ht="13.5" customHeight="1" x14ac:dyDescent="0.2">
      <c r="E265" s="159"/>
      <c r="F265" s="159"/>
    </row>
    <row r="266" spans="5:6" ht="13.5" customHeight="1" x14ac:dyDescent="0.2">
      <c r="E266" s="159"/>
      <c r="F266" s="159"/>
    </row>
    <row r="267" spans="5:6" ht="13.5" customHeight="1" x14ac:dyDescent="0.2">
      <c r="E267" s="159"/>
      <c r="F267" s="159"/>
    </row>
    <row r="268" spans="5:6" ht="13.5" customHeight="1" x14ac:dyDescent="0.2">
      <c r="E268" s="159"/>
      <c r="F268" s="159"/>
    </row>
    <row r="269" spans="5:6" ht="13.5" customHeight="1" x14ac:dyDescent="0.2">
      <c r="E269" s="159"/>
      <c r="F269" s="159"/>
    </row>
    <row r="270" spans="5:6" ht="13.5" customHeight="1" x14ac:dyDescent="0.2">
      <c r="E270" s="159"/>
      <c r="F270" s="159"/>
    </row>
    <row r="271" spans="5:6" ht="13.5" customHeight="1" x14ac:dyDescent="0.2">
      <c r="E271" s="159"/>
      <c r="F271" s="159"/>
    </row>
    <row r="272" spans="5:6" ht="13.5" customHeight="1" x14ac:dyDescent="0.2">
      <c r="E272" s="159"/>
      <c r="F272" s="159"/>
    </row>
    <row r="273" spans="5:6" ht="13.5" customHeight="1" x14ac:dyDescent="0.2">
      <c r="E273" s="159"/>
      <c r="F273" s="159"/>
    </row>
    <row r="274" spans="5:6" ht="13.5" customHeight="1" x14ac:dyDescent="0.2">
      <c r="E274" s="159"/>
      <c r="F274" s="159"/>
    </row>
    <row r="275" spans="5:6" ht="13.5" customHeight="1" x14ac:dyDescent="0.2">
      <c r="E275" s="159"/>
      <c r="F275" s="159"/>
    </row>
    <row r="276" spans="5:6" ht="13.5" customHeight="1" x14ac:dyDescent="0.2">
      <c r="E276" s="159"/>
      <c r="F276" s="159"/>
    </row>
    <row r="277" spans="5:6" ht="13.5" customHeight="1" x14ac:dyDescent="0.2">
      <c r="E277" s="159"/>
      <c r="F277" s="159"/>
    </row>
    <row r="278" spans="5:6" ht="13.5" customHeight="1" x14ac:dyDescent="0.2">
      <c r="E278" s="159"/>
      <c r="F278" s="159"/>
    </row>
    <row r="279" spans="5:6" ht="13.5" customHeight="1" x14ac:dyDescent="0.2">
      <c r="E279" s="159"/>
      <c r="F279" s="159"/>
    </row>
    <row r="280" spans="5:6" ht="13.5" customHeight="1" x14ac:dyDescent="0.2">
      <c r="E280" s="159"/>
      <c r="F280" s="159"/>
    </row>
    <row r="281" spans="5:6" ht="13.5" customHeight="1" x14ac:dyDescent="0.2">
      <c r="E281" s="159"/>
      <c r="F281" s="159"/>
    </row>
    <row r="282" spans="5:6" ht="13.5" customHeight="1" x14ac:dyDescent="0.2">
      <c r="E282" s="159"/>
      <c r="F282" s="159"/>
    </row>
    <row r="283" spans="5:6" ht="13.5" customHeight="1" x14ac:dyDescent="0.2">
      <c r="E283" s="159"/>
      <c r="F283" s="159"/>
    </row>
    <row r="284" spans="5:6" ht="13.5" customHeight="1" x14ac:dyDescent="0.2">
      <c r="E284" s="159"/>
      <c r="F284" s="159"/>
    </row>
    <row r="285" spans="5:6" ht="13.5" customHeight="1" x14ac:dyDescent="0.2">
      <c r="E285" s="159"/>
      <c r="F285" s="159"/>
    </row>
    <row r="286" spans="5:6" ht="13.5" customHeight="1" x14ac:dyDescent="0.2">
      <c r="E286" s="159"/>
      <c r="F286" s="159"/>
    </row>
    <row r="287" spans="5:6" ht="13.5" customHeight="1" x14ac:dyDescent="0.2">
      <c r="E287" s="159"/>
      <c r="F287" s="159"/>
    </row>
    <row r="288" spans="5:6" ht="13.5" customHeight="1" x14ac:dyDescent="0.2">
      <c r="E288" s="159"/>
      <c r="F288" s="159"/>
    </row>
    <row r="289" spans="5:6" ht="13.5" customHeight="1" x14ac:dyDescent="0.2">
      <c r="E289" s="159"/>
      <c r="F289" s="159"/>
    </row>
    <row r="290" spans="5:6" ht="13.5" customHeight="1" x14ac:dyDescent="0.2">
      <c r="E290" s="159"/>
      <c r="F290" s="159"/>
    </row>
    <row r="291" spans="5:6" ht="13.5" customHeight="1" x14ac:dyDescent="0.2">
      <c r="E291" s="159"/>
      <c r="F291" s="159"/>
    </row>
    <row r="292" spans="5:6" ht="13.5" customHeight="1" x14ac:dyDescent="0.2">
      <c r="E292" s="159"/>
      <c r="F292" s="159"/>
    </row>
    <row r="293" spans="5:6" ht="13.5" customHeight="1" x14ac:dyDescent="0.2">
      <c r="E293" s="159"/>
      <c r="F293" s="159"/>
    </row>
    <row r="294" spans="5:6" ht="13.5" customHeight="1" x14ac:dyDescent="0.2">
      <c r="E294" s="159"/>
      <c r="F294" s="159"/>
    </row>
    <row r="295" spans="5:6" ht="13.5" customHeight="1" x14ac:dyDescent="0.2">
      <c r="E295" s="159"/>
      <c r="F295" s="159"/>
    </row>
  </sheetData>
  <sheetProtection algorithmName="SHA-512" hashValue="wlqWqad7/v1LCpPQf1YdgYyd9aWPYkGlTFmhwpCi1G5ppfhS5xSjKzGaXZW7jAxwx+dR9tbsOrFvRz64GC2U0A==" saltValue="oGUYe3hTwFzmhCsummrRog==" spinCount="100000" sheet="1" objects="1" scenarios="1"/>
  <mergeCells count="1">
    <mergeCell ref="G65:N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88E1-C36C-4AB2-9369-16CBC0AB6514}">
  <sheetPr codeName="Sheet12">
    <tabColor theme="6"/>
  </sheetPr>
  <dimension ref="B1:N293"/>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49.28515625" style="10" customWidth="1"/>
    <col min="8" max="8" width="22.7109375" style="10" bestFit="1" customWidth="1"/>
    <col min="9" max="9" width="13.42578125" style="10" bestFit="1" customWidth="1"/>
    <col min="10" max="11" width="13.140625" style="10" customWidth="1"/>
    <col min="12" max="12" width="14.42578125" style="10" customWidth="1"/>
    <col min="13" max="13" width="16.140625" style="10" customWidth="1"/>
    <col min="14" max="16384" width="8.7109375" style="10"/>
  </cols>
  <sheetData>
    <row r="1" spans="2:14" s="159" customFormat="1" x14ac:dyDescent="0.2"/>
    <row r="2" spans="2:14" s="159" customFormat="1" x14ac:dyDescent="0.2">
      <c r="G2" s="10"/>
    </row>
    <row r="3" spans="2:14" s="159" customFormat="1" x14ac:dyDescent="0.2">
      <c r="G3" s="10"/>
    </row>
    <row r="4" spans="2:14" s="159" customFormat="1" x14ac:dyDescent="0.2">
      <c r="F4" s="10"/>
      <c r="G4" s="10"/>
    </row>
    <row r="5" spans="2:14" s="159" customFormat="1" x14ac:dyDescent="0.2">
      <c r="F5" s="10"/>
      <c r="G5" s="10"/>
    </row>
    <row r="6" spans="2:14" x14ac:dyDescent="0.2">
      <c r="B6" s="18"/>
      <c r="C6" s="18"/>
      <c r="D6" s="18"/>
      <c r="E6" s="183"/>
      <c r="F6" s="159"/>
    </row>
    <row r="7" spans="2:14" x14ac:dyDescent="0.2">
      <c r="B7" s="18"/>
      <c r="C7" s="18"/>
      <c r="D7" s="18"/>
      <c r="E7" s="183"/>
      <c r="F7" s="159"/>
    </row>
    <row r="8" spans="2:14" ht="15" x14ac:dyDescent="0.25">
      <c r="B8" s="18"/>
      <c r="C8" s="18"/>
      <c r="D8" s="18"/>
      <c r="E8" s="183"/>
      <c r="F8" s="159"/>
      <c r="G8" s="26" t="s">
        <v>790</v>
      </c>
    </row>
    <row r="9" spans="2:14" ht="10.5" customHeight="1" x14ac:dyDescent="0.25">
      <c r="B9" s="18"/>
      <c r="C9" s="18"/>
      <c r="D9" s="18"/>
      <c r="E9" s="183"/>
      <c r="F9" s="159"/>
      <c r="G9" s="26"/>
    </row>
    <row r="10" spans="2:14" x14ac:dyDescent="0.2">
      <c r="B10" s="18"/>
      <c r="C10" s="18"/>
      <c r="D10" s="18"/>
      <c r="E10" s="183"/>
      <c r="F10" s="159"/>
      <c r="G10" s="2" t="s">
        <v>762</v>
      </c>
    </row>
    <row r="11" spans="2:14" ht="17.25" x14ac:dyDescent="0.2">
      <c r="B11" s="18"/>
      <c r="C11" s="18"/>
      <c r="D11" s="18"/>
      <c r="E11" s="183"/>
      <c r="F11" s="159"/>
      <c r="G11" s="28"/>
      <c r="H11" s="45">
        <v>2017</v>
      </c>
      <c r="I11" s="45">
        <v>2018</v>
      </c>
      <c r="J11" s="45" t="s">
        <v>760</v>
      </c>
      <c r="K11" s="45" t="s">
        <v>761</v>
      </c>
      <c r="L11" s="45">
        <v>2021</v>
      </c>
    </row>
    <row r="12" spans="2:14" ht="15" customHeight="1" x14ac:dyDescent="0.2">
      <c r="B12" s="18"/>
      <c r="C12" s="18"/>
      <c r="D12" s="18"/>
      <c r="E12" s="183"/>
      <c r="F12" s="159"/>
      <c r="G12" s="97" t="s">
        <v>758</v>
      </c>
      <c r="H12" s="99">
        <v>181475</v>
      </c>
      <c r="I12" s="99">
        <v>215726</v>
      </c>
      <c r="J12" s="294">
        <v>195033.77533109504</v>
      </c>
      <c r="K12" s="294">
        <v>222977.79382784499</v>
      </c>
      <c r="L12" s="99">
        <v>296343</v>
      </c>
    </row>
    <row r="13" spans="2:14" ht="14.45" customHeight="1" x14ac:dyDescent="0.2">
      <c r="B13" s="18"/>
      <c r="C13" s="18"/>
      <c r="D13" s="18"/>
      <c r="E13" s="183"/>
      <c r="F13" s="159"/>
      <c r="G13" s="98" t="s">
        <v>759</v>
      </c>
      <c r="H13" s="100">
        <v>3007</v>
      </c>
      <c r="I13" s="100">
        <v>2222</v>
      </c>
      <c r="J13" s="100">
        <v>2372.5262285878784</v>
      </c>
      <c r="K13" s="100">
        <v>1916.7113044768209</v>
      </c>
      <c r="L13" s="100">
        <v>1993</v>
      </c>
    </row>
    <row r="14" spans="2:14" ht="15" x14ac:dyDescent="0.2">
      <c r="B14" s="18"/>
      <c r="C14" s="18"/>
      <c r="D14" s="18"/>
      <c r="E14" s="183"/>
      <c r="F14" s="159"/>
      <c r="G14" s="105" t="s">
        <v>364</v>
      </c>
      <c r="H14" s="101">
        <v>184482</v>
      </c>
      <c r="I14" s="101">
        <v>217948</v>
      </c>
      <c r="J14" s="101">
        <v>197406.30155968291</v>
      </c>
      <c r="K14" s="101">
        <v>224894.50513232226</v>
      </c>
      <c r="L14" s="101">
        <v>298336</v>
      </c>
    </row>
    <row r="15" spans="2:14" x14ac:dyDescent="0.2">
      <c r="B15" s="18"/>
      <c r="C15" s="18"/>
      <c r="D15" s="18"/>
      <c r="E15" s="183"/>
      <c r="F15" s="159"/>
      <c r="G15" s="295" t="s">
        <v>970</v>
      </c>
      <c r="H15" s="103"/>
      <c r="I15" s="103"/>
      <c r="J15" s="103"/>
      <c r="K15" s="103"/>
      <c r="L15" s="103"/>
      <c r="M15" s="60"/>
      <c r="N15" s="60"/>
    </row>
    <row r="16" spans="2:14" x14ac:dyDescent="0.2">
      <c r="E16" s="159"/>
      <c r="F16" s="159"/>
      <c r="G16" s="60" t="s">
        <v>971</v>
      </c>
      <c r="H16" s="102"/>
      <c r="I16" s="102"/>
      <c r="J16" s="102"/>
      <c r="K16" s="102"/>
      <c r="L16" s="102"/>
    </row>
    <row r="17" spans="5:12" x14ac:dyDescent="0.2">
      <c r="E17" s="159"/>
      <c r="F17" s="159"/>
      <c r="G17" s="60" t="s">
        <v>894</v>
      </c>
      <c r="H17" s="102"/>
      <c r="I17" s="102"/>
      <c r="J17" s="102"/>
      <c r="K17" s="102"/>
      <c r="L17" s="102"/>
    </row>
    <row r="18" spans="5:12" ht="8.4499999999999993" customHeight="1" x14ac:dyDescent="0.2">
      <c r="E18" s="159"/>
      <c r="F18" s="159"/>
    </row>
    <row r="19" spans="5:12" ht="87.75" customHeight="1" x14ac:dyDescent="0.2">
      <c r="E19" s="159"/>
      <c r="F19" s="159"/>
      <c r="G19" s="442" t="s">
        <v>839</v>
      </c>
      <c r="H19" s="442"/>
      <c r="I19" s="442"/>
      <c r="J19" s="442"/>
      <c r="K19" s="442"/>
      <c r="L19" s="442"/>
    </row>
    <row r="20" spans="5:12" ht="18.75" x14ac:dyDescent="0.2">
      <c r="E20" s="159"/>
      <c r="F20" s="159"/>
      <c r="G20" s="340" t="s">
        <v>791</v>
      </c>
      <c r="J20" s="102"/>
      <c r="K20" s="102"/>
      <c r="L20" s="102"/>
    </row>
    <row r="21" spans="5:12" ht="17.25" x14ac:dyDescent="0.2">
      <c r="E21" s="159"/>
      <c r="F21" s="159"/>
      <c r="G21" s="28"/>
      <c r="H21" s="45">
        <v>2017</v>
      </c>
      <c r="I21" s="45">
        <v>2018</v>
      </c>
      <c r="J21" s="45" t="s">
        <v>763</v>
      </c>
      <c r="K21" s="45" t="s">
        <v>764</v>
      </c>
      <c r="L21" s="45">
        <v>2021</v>
      </c>
    </row>
    <row r="22" spans="5:12" x14ac:dyDescent="0.2">
      <c r="E22" s="159"/>
      <c r="F22" s="159"/>
      <c r="G22" s="137" t="s">
        <v>635</v>
      </c>
      <c r="H22" s="99">
        <v>53636.366166936888</v>
      </c>
      <c r="I22" s="99">
        <v>79528.596928516665</v>
      </c>
      <c r="J22" s="99">
        <v>61592.889700000007</v>
      </c>
      <c r="K22" s="99">
        <v>94237.219167768199</v>
      </c>
      <c r="L22" s="99">
        <v>131564.98573754847</v>
      </c>
    </row>
    <row r="23" spans="5:12" x14ac:dyDescent="0.2">
      <c r="E23" s="159"/>
      <c r="F23" s="159"/>
      <c r="G23" s="300" t="s">
        <v>477</v>
      </c>
      <c r="H23" s="299">
        <v>3.4394947529782582</v>
      </c>
      <c r="I23" s="299">
        <v>2.7404984925850004</v>
      </c>
      <c r="J23" s="301">
        <v>3.2050176980035876</v>
      </c>
      <c r="K23" s="301">
        <v>2.3864722146771769</v>
      </c>
      <c r="L23" s="299">
        <v>2.267594210781382</v>
      </c>
    </row>
    <row r="24" spans="5:12" x14ac:dyDescent="0.2">
      <c r="E24" s="159"/>
      <c r="F24" s="159"/>
      <c r="G24" s="295" t="s">
        <v>765</v>
      </c>
      <c r="H24" s="102"/>
      <c r="I24" s="102"/>
      <c r="J24" s="102"/>
      <c r="K24" s="102"/>
      <c r="L24" s="102"/>
    </row>
    <row r="25" spans="5:12" x14ac:dyDescent="0.2">
      <c r="E25" s="159"/>
      <c r="F25" s="159"/>
      <c r="G25" s="60" t="s">
        <v>766</v>
      </c>
    </row>
    <row r="26" spans="5:12" x14ac:dyDescent="0.2">
      <c r="E26" s="159"/>
      <c r="F26" s="159"/>
      <c r="G26" s="60"/>
    </row>
    <row r="27" spans="5:12" ht="15" x14ac:dyDescent="0.2">
      <c r="E27" s="159"/>
      <c r="F27" s="159"/>
      <c r="G27" s="349" t="s">
        <v>789</v>
      </c>
    </row>
    <row r="28" spans="5:12" ht="15" x14ac:dyDescent="0.2">
      <c r="E28" s="159"/>
      <c r="F28" s="159"/>
      <c r="G28" s="349" t="s">
        <v>794</v>
      </c>
      <c r="L28" s="102"/>
    </row>
    <row r="29" spans="5:12" ht="8.4499999999999993" customHeight="1" x14ac:dyDescent="0.2">
      <c r="E29" s="159"/>
      <c r="F29" s="159"/>
      <c r="G29" s="349"/>
      <c r="L29" s="102"/>
    </row>
    <row r="30" spans="5:12" x14ac:dyDescent="0.2">
      <c r="E30" s="159"/>
      <c r="F30" s="159"/>
      <c r="G30" s="340" t="s">
        <v>478</v>
      </c>
    </row>
    <row r="31" spans="5:12" ht="14.1" customHeight="1" x14ac:dyDescent="0.2">
      <c r="E31" s="159"/>
      <c r="F31" s="159"/>
      <c r="G31" s="28" t="s">
        <v>479</v>
      </c>
      <c r="H31" s="444" t="s">
        <v>832</v>
      </c>
      <c r="I31" s="54" t="s">
        <v>278</v>
      </c>
      <c r="J31" s="54" t="s">
        <v>279</v>
      </c>
      <c r="K31" s="54" t="s">
        <v>280</v>
      </c>
      <c r="L31" s="54" t="s">
        <v>281</v>
      </c>
    </row>
    <row r="32" spans="5:12" ht="28.5" x14ac:dyDescent="0.2">
      <c r="E32" s="159"/>
      <c r="F32" s="159"/>
      <c r="G32" s="95"/>
      <c r="H32" s="444"/>
      <c r="I32" s="104" t="s">
        <v>480</v>
      </c>
      <c r="J32" s="104" t="s">
        <v>480</v>
      </c>
      <c r="K32" s="104" t="s">
        <v>480</v>
      </c>
      <c r="L32" s="104" t="s">
        <v>480</v>
      </c>
    </row>
    <row r="33" spans="5:13" ht="14.45" customHeight="1" x14ac:dyDescent="0.2">
      <c r="E33" s="159"/>
      <c r="F33" s="159"/>
      <c r="G33" s="106" t="s">
        <v>481</v>
      </c>
      <c r="H33" s="29">
        <v>20</v>
      </c>
      <c r="I33" s="296">
        <v>760.91</v>
      </c>
      <c r="J33" s="296">
        <v>1024.4100000000001</v>
      </c>
      <c r="K33" s="296">
        <v>921.73</v>
      </c>
      <c r="L33" s="296">
        <v>1494.3354512999999</v>
      </c>
    </row>
    <row r="34" spans="5:13" ht="27.95" customHeight="1" x14ac:dyDescent="0.2">
      <c r="E34" s="159"/>
      <c r="F34" s="159"/>
      <c r="G34" s="98" t="s">
        <v>482</v>
      </c>
      <c r="H34" s="96">
        <v>52</v>
      </c>
      <c r="I34" s="288">
        <v>0.24</v>
      </c>
      <c r="J34" s="288">
        <v>0.55000000000000004</v>
      </c>
      <c r="K34" s="288">
        <v>0.71</v>
      </c>
      <c r="L34" s="288">
        <v>0.63662712399999999</v>
      </c>
    </row>
    <row r="35" spans="5:13" x14ac:dyDescent="0.2">
      <c r="E35" s="159"/>
      <c r="F35" s="159"/>
      <c r="G35" s="106" t="s">
        <v>483</v>
      </c>
      <c r="H35" s="29">
        <v>55</v>
      </c>
      <c r="I35" s="296">
        <v>0</v>
      </c>
      <c r="J35" s="296">
        <v>0</v>
      </c>
      <c r="K35" s="296">
        <v>0</v>
      </c>
      <c r="L35" s="296">
        <v>5.3426890000000003E-3</v>
      </c>
    </row>
    <row r="36" spans="5:13" x14ac:dyDescent="0.2">
      <c r="E36" s="159"/>
      <c r="F36" s="159"/>
      <c r="G36" s="98" t="s">
        <v>484</v>
      </c>
      <c r="H36" s="96">
        <v>69</v>
      </c>
      <c r="I36" s="288">
        <v>1601.16</v>
      </c>
      <c r="J36" s="288">
        <v>1683.25</v>
      </c>
      <c r="K36" s="288">
        <v>1657.36</v>
      </c>
      <c r="L36" s="288">
        <v>2045.0567262</v>
      </c>
    </row>
    <row r="37" spans="5:13" x14ac:dyDescent="0.2">
      <c r="E37" s="159"/>
      <c r="F37" s="159"/>
      <c r="G37" s="106" t="s">
        <v>485</v>
      </c>
      <c r="H37" s="29">
        <v>70</v>
      </c>
      <c r="I37" s="296">
        <v>5485.83</v>
      </c>
      <c r="J37" s="296">
        <v>9129.08</v>
      </c>
      <c r="K37" s="296">
        <v>12381.55</v>
      </c>
      <c r="L37" s="296">
        <v>15645.764772845001</v>
      </c>
    </row>
    <row r="38" spans="5:13" x14ac:dyDescent="0.2">
      <c r="E38" s="159"/>
      <c r="F38" s="159"/>
      <c r="G38" s="98" t="s">
        <v>486</v>
      </c>
      <c r="H38" s="96">
        <v>92</v>
      </c>
      <c r="I38" s="288">
        <v>91.69</v>
      </c>
      <c r="J38" s="288">
        <v>93.7</v>
      </c>
      <c r="K38" s="288">
        <v>84.41</v>
      </c>
      <c r="L38" s="288">
        <v>115.519914965</v>
      </c>
    </row>
    <row r="39" spans="5:13" x14ac:dyDescent="0.2">
      <c r="E39" s="159"/>
      <c r="F39" s="159"/>
      <c r="G39" s="106" t="s">
        <v>487</v>
      </c>
      <c r="H39" s="29">
        <v>77</v>
      </c>
      <c r="I39" s="296">
        <v>0.77</v>
      </c>
      <c r="J39" s="296">
        <v>1.06</v>
      </c>
      <c r="K39" s="296">
        <v>1.04</v>
      </c>
      <c r="L39" s="296">
        <v>1.191612283</v>
      </c>
    </row>
    <row r="40" spans="5:13" x14ac:dyDescent="0.2">
      <c r="E40" s="159"/>
      <c r="F40" s="159"/>
      <c r="G40" s="297" t="s">
        <v>488</v>
      </c>
      <c r="H40" s="298">
        <v>85</v>
      </c>
      <c r="I40" s="299">
        <v>263.86</v>
      </c>
      <c r="J40" s="299">
        <v>130.16999999999999</v>
      </c>
      <c r="K40" s="299">
        <v>121.64</v>
      </c>
      <c r="L40" s="299">
        <v>144.00261065000001</v>
      </c>
    </row>
    <row r="41" spans="5:13" ht="39.75" customHeight="1" x14ac:dyDescent="0.2">
      <c r="E41" s="159"/>
      <c r="F41" s="159"/>
      <c r="G41" s="443" t="s">
        <v>833</v>
      </c>
      <c r="H41" s="443"/>
      <c r="I41" s="443"/>
      <c r="J41" s="443"/>
      <c r="K41" s="443"/>
      <c r="L41" s="443"/>
      <c r="M41" s="350"/>
    </row>
    <row r="42" spans="5:13" s="159" customFormat="1" ht="15" customHeight="1" x14ac:dyDescent="0.2">
      <c r="G42" s="351"/>
      <c r="H42" s="351"/>
      <c r="I42" s="351"/>
      <c r="J42" s="351"/>
      <c r="K42" s="351"/>
      <c r="L42" s="351"/>
      <c r="M42" s="351"/>
    </row>
    <row r="43" spans="5:13" x14ac:dyDescent="0.2">
      <c r="E43" s="159"/>
      <c r="F43" s="159"/>
    </row>
    <row r="44" spans="5:13" x14ac:dyDescent="0.2">
      <c r="E44" s="159"/>
      <c r="F44" s="159"/>
    </row>
    <row r="45" spans="5:13" ht="15" x14ac:dyDescent="0.2">
      <c r="E45" s="159"/>
      <c r="F45" s="159"/>
      <c r="G45" s="52" t="s">
        <v>972</v>
      </c>
    </row>
    <row r="46" spans="5:13" ht="15" x14ac:dyDescent="0.2">
      <c r="E46" s="159"/>
      <c r="F46" s="159"/>
      <c r="G46" s="52" t="s">
        <v>793</v>
      </c>
    </row>
    <row r="47" spans="5:13" x14ac:dyDescent="0.2">
      <c r="E47" s="159"/>
      <c r="F47" s="159"/>
      <c r="G47" s="340" t="s">
        <v>792</v>
      </c>
    </row>
    <row r="48" spans="5:13" ht="45" x14ac:dyDescent="0.2">
      <c r="E48" s="159"/>
      <c r="F48" s="159"/>
      <c r="G48" s="228" t="s">
        <v>466</v>
      </c>
      <c r="H48" s="229" t="s">
        <v>463</v>
      </c>
      <c r="I48" s="229" t="s">
        <v>464</v>
      </c>
      <c r="J48" s="229" t="s">
        <v>754</v>
      </c>
      <c r="K48" s="229" t="s">
        <v>755</v>
      </c>
      <c r="L48" s="229" t="s">
        <v>465</v>
      </c>
      <c r="M48" s="230" t="s">
        <v>727</v>
      </c>
    </row>
    <row r="49" spans="5:13" ht="16.5" x14ac:dyDescent="0.2">
      <c r="E49" s="159"/>
      <c r="F49" s="159"/>
      <c r="G49" s="97" t="s">
        <v>830</v>
      </c>
      <c r="H49" s="99">
        <v>152911</v>
      </c>
      <c r="I49" s="99">
        <v>149274</v>
      </c>
      <c r="J49" s="99">
        <v>233215</v>
      </c>
      <c r="K49" s="99">
        <v>236596</v>
      </c>
      <c r="L49" s="99">
        <v>0</v>
      </c>
      <c r="M49" s="333">
        <f t="shared" ref="M49:M56" si="0">L49/$L$65</f>
        <v>0</v>
      </c>
    </row>
    <row r="50" spans="5:13" x14ac:dyDescent="0.2">
      <c r="E50" s="159"/>
      <c r="F50" s="159"/>
      <c r="G50" s="98" t="s">
        <v>467</v>
      </c>
      <c r="H50" s="100">
        <v>2201545</v>
      </c>
      <c r="I50" s="100">
        <v>2585027</v>
      </c>
      <c r="J50" s="289">
        <v>2283055.3122</v>
      </c>
      <c r="K50" s="289">
        <v>2774359</v>
      </c>
      <c r="L50" s="100">
        <v>3970877</v>
      </c>
      <c r="M50" s="334">
        <f t="shared" si="0"/>
        <v>0.91079902554559611</v>
      </c>
    </row>
    <row r="51" spans="5:13" x14ac:dyDescent="0.2">
      <c r="E51" s="159"/>
      <c r="F51" s="159"/>
      <c r="G51" s="97" t="s">
        <v>468</v>
      </c>
      <c r="H51" s="99">
        <v>355986</v>
      </c>
      <c r="I51" s="99">
        <v>329367</v>
      </c>
      <c r="J51" s="99">
        <v>429662</v>
      </c>
      <c r="K51" s="99">
        <v>364018</v>
      </c>
      <c r="L51" s="99">
        <v>327603</v>
      </c>
      <c r="M51" s="333">
        <f t="shared" si="0"/>
        <v>7.5142214973119015E-2</v>
      </c>
    </row>
    <row r="52" spans="5:13" x14ac:dyDescent="0.2">
      <c r="E52" s="159"/>
      <c r="F52" s="159"/>
      <c r="G52" s="98" t="s">
        <v>469</v>
      </c>
      <c r="H52" s="100">
        <v>3109</v>
      </c>
      <c r="I52" s="100">
        <v>1974</v>
      </c>
      <c r="J52" s="100">
        <v>1679</v>
      </c>
      <c r="K52" s="100">
        <v>1189</v>
      </c>
      <c r="L52" s="100">
        <v>1596</v>
      </c>
      <c r="M52" s="334">
        <f t="shared" si="0"/>
        <v>3.6607410523437805E-4</v>
      </c>
    </row>
    <row r="53" spans="5:13" x14ac:dyDescent="0.2">
      <c r="E53" s="159"/>
      <c r="F53" s="159"/>
      <c r="G53" s="97" t="s">
        <v>829</v>
      </c>
      <c r="H53" s="99">
        <v>17862</v>
      </c>
      <c r="I53" s="99">
        <v>29679</v>
      </c>
      <c r="J53" s="99">
        <v>22806</v>
      </c>
      <c r="K53" s="99">
        <v>43123</v>
      </c>
      <c r="L53" s="99">
        <v>40486</v>
      </c>
      <c r="M53" s="333">
        <f t="shared" si="0"/>
        <v>9.2862632985708203E-3</v>
      </c>
    </row>
    <row r="54" spans="5:13" x14ac:dyDescent="0.2">
      <c r="E54" s="159"/>
      <c r="F54" s="159"/>
      <c r="G54" s="358" t="s">
        <v>831</v>
      </c>
      <c r="H54" s="100">
        <v>7733</v>
      </c>
      <c r="I54" s="100">
        <v>5594</v>
      </c>
      <c r="J54" s="100">
        <v>5891</v>
      </c>
      <c r="K54" s="100">
        <v>4967</v>
      </c>
      <c r="L54" s="100">
        <v>4623</v>
      </c>
      <c r="M54" s="334">
        <f t="shared" si="0"/>
        <v>1.0603763085830387E-3</v>
      </c>
    </row>
    <row r="55" spans="5:13" x14ac:dyDescent="0.2">
      <c r="E55" s="159"/>
      <c r="F55" s="159"/>
      <c r="G55" s="97" t="s">
        <v>828</v>
      </c>
      <c r="H55" s="99"/>
      <c r="I55" s="99"/>
      <c r="J55" s="99">
        <v>38</v>
      </c>
      <c r="K55" s="99">
        <v>793</v>
      </c>
      <c r="L55" s="99">
        <v>1229</v>
      </c>
      <c r="M55" s="333">
        <f t="shared" si="0"/>
        <v>2.818954106096808E-4</v>
      </c>
    </row>
    <row r="56" spans="5:13" ht="15" x14ac:dyDescent="0.2">
      <c r="E56" s="159"/>
      <c r="F56" s="159"/>
      <c r="G56" s="34" t="s">
        <v>470</v>
      </c>
      <c r="H56" s="151">
        <v>2739145</v>
      </c>
      <c r="I56" s="151">
        <v>3100915</v>
      </c>
      <c r="J56" s="151">
        <v>2976346.3122</v>
      </c>
      <c r="K56" s="151">
        <v>3425045</v>
      </c>
      <c r="L56" s="151">
        <f>SUM(L50:L55)</f>
        <v>4346414</v>
      </c>
      <c r="M56" s="335">
        <f t="shared" si="0"/>
        <v>0.996935849641713</v>
      </c>
    </row>
    <row r="57" spans="5:13" ht="15" x14ac:dyDescent="0.2">
      <c r="E57" s="159"/>
      <c r="F57" s="159"/>
      <c r="G57" s="228" t="s">
        <v>471</v>
      </c>
      <c r="H57" s="290"/>
      <c r="I57" s="290"/>
      <c r="J57" s="291"/>
      <c r="K57" s="291"/>
      <c r="L57" s="291"/>
      <c r="M57" s="336"/>
    </row>
    <row r="58" spans="5:13" x14ac:dyDescent="0.2">
      <c r="E58" s="159"/>
      <c r="F58" s="159"/>
      <c r="G58" s="97" t="s">
        <v>472</v>
      </c>
      <c r="H58" s="99">
        <v>15160</v>
      </c>
      <c r="I58" s="99">
        <v>11435</v>
      </c>
      <c r="J58" s="99">
        <v>12200</v>
      </c>
      <c r="K58" s="99">
        <v>10004</v>
      </c>
      <c r="L58" s="99">
        <v>10580</v>
      </c>
      <c r="M58" s="333">
        <f>L58/$L$65</f>
        <v>2.426731850488546E-3</v>
      </c>
    </row>
    <row r="59" spans="5:13" x14ac:dyDescent="0.2">
      <c r="E59" s="159"/>
      <c r="F59" s="159"/>
      <c r="G59" s="98" t="s">
        <v>473</v>
      </c>
      <c r="H59" s="100">
        <v>122</v>
      </c>
      <c r="I59" s="100">
        <v>2840</v>
      </c>
      <c r="J59" s="100">
        <v>3270</v>
      </c>
      <c r="K59" s="100">
        <v>2947</v>
      </c>
      <c r="L59" s="100">
        <v>2779</v>
      </c>
      <c r="M59" s="334">
        <f>L59/$L$65</f>
        <v>6.3741850779845644E-4</v>
      </c>
    </row>
    <row r="60" spans="5:13" ht="15" x14ac:dyDescent="0.2">
      <c r="E60" s="159"/>
      <c r="F60" s="159"/>
      <c r="G60" s="231" t="s">
        <v>474</v>
      </c>
      <c r="H60" s="292">
        <v>15282</v>
      </c>
      <c r="I60" s="292">
        <v>14275</v>
      </c>
      <c r="J60" s="292">
        <v>15470</v>
      </c>
      <c r="K60" s="292">
        <v>12951</v>
      </c>
      <c r="L60" s="292">
        <f>SUM(L58:L59)</f>
        <v>13359</v>
      </c>
      <c r="M60" s="337">
        <f>L60/$L$65</f>
        <v>3.0641503582870024E-3</v>
      </c>
    </row>
    <row r="61" spans="5:13" ht="15" x14ac:dyDescent="0.2">
      <c r="E61" s="159"/>
      <c r="F61" s="159"/>
      <c r="G61" s="228" t="s">
        <v>475</v>
      </c>
      <c r="H61" s="290"/>
      <c r="I61" s="290"/>
      <c r="J61" s="291"/>
      <c r="K61" s="291"/>
      <c r="L61" s="291"/>
      <c r="M61" s="336"/>
    </row>
    <row r="62" spans="5:13" x14ac:dyDescent="0.2">
      <c r="E62" s="159"/>
      <c r="F62" s="159"/>
      <c r="G62" s="97" t="s">
        <v>636</v>
      </c>
      <c r="H62" s="99">
        <v>137</v>
      </c>
      <c r="I62" s="99">
        <v>3285</v>
      </c>
      <c r="J62" s="99">
        <v>3632</v>
      </c>
      <c r="K62" s="99">
        <v>3712</v>
      </c>
      <c r="L62" s="99">
        <v>3462</v>
      </c>
      <c r="M62" s="333">
        <f>L62/$L$65</f>
        <v>7.9407804030163956E-4</v>
      </c>
    </row>
    <row r="63" spans="5:13" x14ac:dyDescent="0.2">
      <c r="E63" s="159"/>
      <c r="F63" s="159"/>
      <c r="G63" s="98" t="s">
        <v>637</v>
      </c>
      <c r="H63" s="100">
        <v>15</v>
      </c>
      <c r="I63" s="100">
        <v>445</v>
      </c>
      <c r="J63" s="100">
        <v>361</v>
      </c>
      <c r="K63" s="100">
        <v>765</v>
      </c>
      <c r="L63" s="100">
        <v>682</v>
      </c>
      <c r="M63" s="334">
        <f>L63/$L$65</f>
        <v>1.5643016276306129E-4</v>
      </c>
    </row>
    <row r="64" spans="5:13" x14ac:dyDescent="0.2">
      <c r="E64" s="159"/>
      <c r="F64" s="159"/>
      <c r="G64" s="232" t="s">
        <v>476</v>
      </c>
      <c r="H64" s="293">
        <v>15</v>
      </c>
      <c r="I64" s="293">
        <v>445</v>
      </c>
      <c r="J64" s="293">
        <v>361</v>
      </c>
      <c r="K64" s="293">
        <v>765</v>
      </c>
      <c r="L64" s="293">
        <v>682</v>
      </c>
      <c r="M64" s="338">
        <f>L64/$L$65</f>
        <v>1.5643016276306129E-4</v>
      </c>
    </row>
    <row r="65" spans="5:13" ht="17.25" x14ac:dyDescent="0.2">
      <c r="E65" s="159"/>
      <c r="F65" s="159"/>
      <c r="G65" s="228" t="s">
        <v>756</v>
      </c>
      <c r="H65" s="290">
        <f t="shared" ref="H65:K65" si="1">SUM(H60,H56)</f>
        <v>2754427</v>
      </c>
      <c r="I65" s="290">
        <f t="shared" si="1"/>
        <v>3115190</v>
      </c>
      <c r="J65" s="291">
        <f t="shared" si="1"/>
        <v>2991816.3122</v>
      </c>
      <c r="K65" s="291">
        <f t="shared" si="1"/>
        <v>3437996</v>
      </c>
      <c r="L65" s="290">
        <f>SUM(L60,L56)</f>
        <v>4359773</v>
      </c>
      <c r="M65" s="339">
        <f>L65/$L$65</f>
        <v>1</v>
      </c>
    </row>
    <row r="66" spans="5:13" x14ac:dyDescent="0.2">
      <c r="E66" s="159"/>
      <c r="F66" s="159"/>
      <c r="G66" s="60" t="s">
        <v>838</v>
      </c>
      <c r="L66" s="327"/>
    </row>
    <row r="67" spans="5:13" x14ac:dyDescent="0.2">
      <c r="E67" s="159"/>
      <c r="F67" s="159"/>
      <c r="G67" s="60" t="s">
        <v>757</v>
      </c>
    </row>
    <row r="68" spans="5:13" x14ac:dyDescent="0.2">
      <c r="E68" s="159"/>
      <c r="F68" s="159"/>
      <c r="G68" s="357" t="s">
        <v>840</v>
      </c>
    </row>
    <row r="69" spans="5:13" x14ac:dyDescent="0.2">
      <c r="E69" s="159"/>
      <c r="F69" s="159"/>
    </row>
    <row r="70" spans="5:13" x14ac:dyDescent="0.2">
      <c r="E70" s="159"/>
      <c r="F70" s="159"/>
    </row>
    <row r="71" spans="5:13" x14ac:dyDescent="0.2">
      <c r="E71" s="159"/>
      <c r="F71" s="159"/>
    </row>
    <row r="72" spans="5:13" x14ac:dyDescent="0.2">
      <c r="E72" s="159"/>
      <c r="F72" s="159"/>
    </row>
    <row r="73" spans="5:13" x14ac:dyDescent="0.2">
      <c r="E73" s="159"/>
      <c r="F73" s="159"/>
    </row>
    <row r="74" spans="5:13" x14ac:dyDescent="0.2">
      <c r="E74" s="159"/>
      <c r="F74" s="159"/>
    </row>
    <row r="75" spans="5:13" x14ac:dyDescent="0.2">
      <c r="E75" s="159"/>
      <c r="F75" s="159"/>
    </row>
    <row r="76" spans="5:13" x14ac:dyDescent="0.2">
      <c r="E76" s="159"/>
      <c r="F76" s="159"/>
    </row>
    <row r="77" spans="5:13" x14ac:dyDescent="0.2">
      <c r="E77" s="159"/>
      <c r="F77" s="159"/>
    </row>
    <row r="78" spans="5:13" x14ac:dyDescent="0.2">
      <c r="E78" s="159"/>
      <c r="F78" s="159"/>
    </row>
    <row r="79" spans="5:13" x14ac:dyDescent="0.2">
      <c r="E79" s="159"/>
      <c r="F79" s="159"/>
    </row>
    <row r="80" spans="5:13"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sheetData>
  <sheetProtection algorithmName="SHA-512" hashValue="+eszABYdpH1JUNKc/iA/cTKZ+DqI2TvIhyLWpEcyvhx4t2yqMGZsh0IFgMUm8QSdnTn7w8dXN25drImStZAvNg==" saltValue="K307nDE2L1igLC8fQEcvvA==" spinCount="100000" sheet="1" objects="1" scenarios="1"/>
  <mergeCells count="3">
    <mergeCell ref="G19:L19"/>
    <mergeCell ref="G41:L41"/>
    <mergeCell ref="H31:H3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838-F127-4155-80BB-BF9CCB275C17}">
  <sheetPr codeName="Sheet13">
    <tabColor theme="6"/>
  </sheetPr>
  <dimension ref="B1:T295"/>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49.5703125" style="10" customWidth="1"/>
    <col min="8" max="8" width="20.42578125" style="10" customWidth="1"/>
    <col min="9" max="9" width="15.5703125" style="10" customWidth="1"/>
    <col min="10" max="10" width="21.5703125" style="10" customWidth="1"/>
    <col min="11" max="14" width="13.5703125" style="10" customWidth="1"/>
    <col min="15" max="15" width="15.140625" style="10" customWidth="1"/>
    <col min="16" max="16" width="15.42578125" style="10" customWidth="1"/>
    <col min="17" max="17" width="14.5703125" style="10" customWidth="1"/>
    <col min="18" max="18" width="11.140625" style="10" customWidth="1"/>
    <col min="19" max="20" width="13.5703125" style="10" customWidth="1"/>
    <col min="21" max="16384" width="8.7109375" style="10"/>
  </cols>
  <sheetData>
    <row r="1" spans="2:18" s="159" customFormat="1" x14ac:dyDescent="0.2"/>
    <row r="2" spans="2:18" s="159" customFormat="1" x14ac:dyDescent="0.2">
      <c r="G2" s="10"/>
    </row>
    <row r="3" spans="2:18" s="159" customFormat="1" x14ac:dyDescent="0.2">
      <c r="G3" s="10"/>
    </row>
    <row r="4" spans="2:18" s="159" customFormat="1" x14ac:dyDescent="0.2">
      <c r="F4" s="10"/>
      <c r="G4" s="10"/>
    </row>
    <row r="5" spans="2:18" s="159" customFormat="1" x14ac:dyDescent="0.2">
      <c r="F5" s="10"/>
      <c r="G5" s="10"/>
    </row>
    <row r="6" spans="2:18" x14ac:dyDescent="0.2">
      <c r="B6" s="18"/>
      <c r="C6" s="18"/>
      <c r="D6" s="18"/>
      <c r="E6" s="183"/>
      <c r="F6" s="159"/>
    </row>
    <row r="7" spans="2:18" x14ac:dyDescent="0.2">
      <c r="B7" s="18"/>
      <c r="C7" s="18"/>
      <c r="D7" s="18"/>
      <c r="E7" s="183"/>
      <c r="F7" s="159"/>
    </row>
    <row r="8" spans="2:18" ht="15" x14ac:dyDescent="0.25">
      <c r="B8" s="18"/>
      <c r="C8" s="18"/>
      <c r="D8" s="18"/>
      <c r="E8" s="183"/>
      <c r="F8" s="159"/>
      <c r="G8" s="26" t="s">
        <v>896</v>
      </c>
    </row>
    <row r="9" spans="2:18" x14ac:dyDescent="0.2">
      <c r="B9" s="18"/>
      <c r="C9" s="18"/>
      <c r="D9" s="18"/>
      <c r="E9" s="183"/>
      <c r="F9" s="159"/>
    </row>
    <row r="10" spans="2:18" ht="15" x14ac:dyDescent="0.25">
      <c r="B10" s="18"/>
      <c r="C10" s="18"/>
      <c r="D10" s="18"/>
      <c r="E10" s="183"/>
      <c r="F10" s="159"/>
      <c r="G10" s="2" t="s">
        <v>909</v>
      </c>
      <c r="H10" s="51"/>
      <c r="I10" s="51"/>
      <c r="J10" s="51"/>
      <c r="K10" s="51"/>
      <c r="L10" s="51"/>
      <c r="M10" s="51"/>
      <c r="N10" s="51"/>
      <c r="O10" s="51"/>
      <c r="P10" s="51"/>
      <c r="Q10" s="51"/>
      <c r="R10" s="51"/>
    </row>
    <row r="11" spans="2:18" ht="54.6" customHeight="1" x14ac:dyDescent="0.2">
      <c r="B11" s="18"/>
      <c r="C11" s="18"/>
      <c r="D11" s="18"/>
      <c r="E11" s="183"/>
      <c r="F11" s="159"/>
      <c r="G11" s="7" t="s">
        <v>489</v>
      </c>
      <c r="H11" s="7" t="s">
        <v>490</v>
      </c>
      <c r="I11" s="7" t="s">
        <v>491</v>
      </c>
      <c r="J11" s="7" t="s">
        <v>492</v>
      </c>
      <c r="K11" s="7" t="s">
        <v>767</v>
      </c>
      <c r="L11" s="7" t="s">
        <v>493</v>
      </c>
      <c r="M11" s="61" t="s">
        <v>279</v>
      </c>
      <c r="N11" s="7" t="s">
        <v>280</v>
      </c>
      <c r="O11" s="7" t="s">
        <v>281</v>
      </c>
      <c r="P11" s="7" t="s">
        <v>282</v>
      </c>
      <c r="Q11" s="61" t="s">
        <v>638</v>
      </c>
    </row>
    <row r="12" spans="2:18" ht="15" x14ac:dyDescent="0.2">
      <c r="B12" s="18"/>
      <c r="C12" s="18"/>
      <c r="D12" s="18"/>
      <c r="E12" s="183"/>
      <c r="F12" s="159"/>
      <c r="G12" s="367" t="s">
        <v>494</v>
      </c>
      <c r="H12" s="29" t="s">
        <v>495</v>
      </c>
      <c r="I12" s="29" t="s">
        <v>496</v>
      </c>
      <c r="J12" s="368">
        <v>1</v>
      </c>
      <c r="K12" s="369" t="s">
        <v>497</v>
      </c>
      <c r="L12" s="407" t="s">
        <v>498</v>
      </c>
      <c r="M12" s="307" t="s">
        <v>446</v>
      </c>
      <c r="N12" s="307">
        <f>673210/1000</f>
        <v>673.21</v>
      </c>
      <c r="O12" s="307">
        <f>878842/1000</f>
        <v>878.84199999999998</v>
      </c>
      <c r="P12" s="307">
        <v>929.76599999999996</v>
      </c>
      <c r="Q12" s="302">
        <f t="shared" ref="Q12:Q19" si="0">P12/$P$21</f>
        <v>4.9509551020314957E-2</v>
      </c>
    </row>
    <row r="13" spans="2:18" x14ac:dyDescent="0.2">
      <c r="B13" s="18"/>
      <c r="C13" s="18"/>
      <c r="D13" s="18"/>
      <c r="E13" s="183"/>
      <c r="F13" s="159"/>
      <c r="G13" s="96"/>
      <c r="H13" s="96"/>
      <c r="I13" s="96"/>
      <c r="J13" s="96"/>
      <c r="K13" s="370" t="s">
        <v>500</v>
      </c>
      <c r="L13" s="408" t="s">
        <v>501</v>
      </c>
      <c r="M13" s="308">
        <f>189925/1000</f>
        <v>189.92500000000001</v>
      </c>
      <c r="N13" s="308">
        <f>91991/1000</f>
        <v>91.991</v>
      </c>
      <c r="O13" s="308">
        <f>190395/1000</f>
        <v>190.39500000000001</v>
      </c>
      <c r="P13" s="308">
        <f>174284/1000</f>
        <v>174.28399999999999</v>
      </c>
      <c r="Q13" s="303">
        <f t="shared" si="0"/>
        <v>9.2805314348175464E-3</v>
      </c>
    </row>
    <row r="14" spans="2:18" ht="15" x14ac:dyDescent="0.2">
      <c r="E14" s="159"/>
      <c r="F14" s="159"/>
      <c r="G14" s="367" t="s">
        <v>502</v>
      </c>
      <c r="H14" s="29"/>
      <c r="I14" s="29"/>
      <c r="J14" s="368"/>
      <c r="K14" s="369"/>
      <c r="L14" s="407"/>
      <c r="M14" s="307"/>
      <c r="N14" s="307"/>
      <c r="O14" s="307"/>
      <c r="P14" s="307"/>
      <c r="Q14" s="302">
        <f t="shared" si="0"/>
        <v>0</v>
      </c>
    </row>
    <row r="15" spans="2:18" x14ac:dyDescent="0.2">
      <c r="E15" s="159"/>
      <c r="F15" s="159"/>
      <c r="G15" s="371" t="s">
        <v>503</v>
      </c>
      <c r="H15" s="96" t="s">
        <v>504</v>
      </c>
      <c r="I15" s="96" t="s">
        <v>505</v>
      </c>
      <c r="J15" s="372">
        <v>1</v>
      </c>
      <c r="K15" s="370" t="s">
        <v>500</v>
      </c>
      <c r="L15" s="408" t="s">
        <v>498</v>
      </c>
      <c r="M15" s="308">
        <f>14281188/1000</f>
        <v>14281.188</v>
      </c>
      <c r="N15" s="308">
        <f>15709464/1000</f>
        <v>15709.464</v>
      </c>
      <c r="O15" s="308">
        <f>25363000.29/1000</f>
        <v>25363.00029</v>
      </c>
      <c r="P15" s="308">
        <f>15871549.95/1000</f>
        <v>15871.549949999999</v>
      </c>
      <c r="Q15" s="303">
        <f t="shared" si="0"/>
        <v>0.84515169625583453</v>
      </c>
    </row>
    <row r="16" spans="2:18" x14ac:dyDescent="0.2">
      <c r="E16" s="159"/>
      <c r="F16" s="159"/>
      <c r="G16" s="373" t="s">
        <v>506</v>
      </c>
      <c r="H16" s="29" t="s">
        <v>507</v>
      </c>
      <c r="I16" s="29"/>
      <c r="J16" s="368">
        <v>0.96</v>
      </c>
      <c r="K16" s="369" t="s">
        <v>500</v>
      </c>
      <c r="L16" s="407" t="s">
        <v>498</v>
      </c>
      <c r="M16" s="307" t="s">
        <v>508</v>
      </c>
      <c r="N16" s="307" t="s">
        <v>508</v>
      </c>
      <c r="O16" s="307" t="s">
        <v>508</v>
      </c>
      <c r="P16" s="307">
        <f>154233/1000</f>
        <v>154.233</v>
      </c>
      <c r="Q16" s="302">
        <f t="shared" si="0"/>
        <v>8.2128262191951927E-3</v>
      </c>
    </row>
    <row r="17" spans="5:20" ht="15" x14ac:dyDescent="0.2">
      <c r="E17" s="159"/>
      <c r="F17" s="159"/>
      <c r="G17" s="87" t="s">
        <v>509</v>
      </c>
      <c r="H17" s="96"/>
      <c r="I17" s="96"/>
      <c r="J17" s="96"/>
      <c r="K17" s="370"/>
      <c r="L17" s="408"/>
      <c r="M17" s="308"/>
      <c r="N17" s="308"/>
      <c r="O17" s="308"/>
      <c r="P17" s="308"/>
      <c r="Q17" s="303">
        <f t="shared" si="0"/>
        <v>0</v>
      </c>
    </row>
    <row r="18" spans="5:20" x14ac:dyDescent="0.2">
      <c r="E18" s="159"/>
      <c r="F18" s="159"/>
      <c r="G18" s="373" t="s">
        <v>510</v>
      </c>
      <c r="H18" s="29" t="s">
        <v>495</v>
      </c>
      <c r="I18" s="29" t="s">
        <v>496</v>
      </c>
      <c r="J18" s="368">
        <v>1</v>
      </c>
      <c r="K18" s="369" t="s">
        <v>497</v>
      </c>
      <c r="L18" s="407" t="s">
        <v>498</v>
      </c>
      <c r="M18" s="307">
        <f>281865.076/1000</f>
        <v>281.86507599999999</v>
      </c>
      <c r="N18" s="307">
        <f>2279693.584/1000</f>
        <v>2279.6935839999996</v>
      </c>
      <c r="O18" s="307">
        <f>1512175.942/1000</f>
        <v>1512.1759420000001</v>
      </c>
      <c r="P18" s="307">
        <f>1614577.057/1000</f>
        <v>1614.577057</v>
      </c>
      <c r="Q18" s="302">
        <f t="shared" si="0"/>
        <v>8.5975380020103409E-2</v>
      </c>
    </row>
    <row r="19" spans="5:20" x14ac:dyDescent="0.2">
      <c r="E19" s="159"/>
      <c r="F19" s="159"/>
      <c r="G19" s="371"/>
      <c r="H19" s="96"/>
      <c r="I19" s="96"/>
      <c r="J19" s="96"/>
      <c r="K19" s="370" t="s">
        <v>500</v>
      </c>
      <c r="L19" s="408" t="s">
        <v>501</v>
      </c>
      <c r="M19" s="308">
        <f>25818/1000</f>
        <v>25.818000000000001</v>
      </c>
      <c r="N19" s="308">
        <f>42790/1000</f>
        <v>42.79</v>
      </c>
      <c r="O19" s="308">
        <f>40685/1000</f>
        <v>40.685000000000002</v>
      </c>
      <c r="P19" s="308">
        <f>35118/1000</f>
        <v>35.118000000000002</v>
      </c>
      <c r="Q19" s="303">
        <f t="shared" si="0"/>
        <v>1.8700150497344716E-3</v>
      </c>
    </row>
    <row r="20" spans="5:20" ht="16.5" x14ac:dyDescent="0.2">
      <c r="E20" s="159"/>
      <c r="F20" s="159"/>
      <c r="G20" s="373" t="s">
        <v>511</v>
      </c>
      <c r="H20" s="29" t="s">
        <v>504</v>
      </c>
      <c r="I20" s="29" t="s">
        <v>512</v>
      </c>
      <c r="J20" s="368">
        <v>0.85</v>
      </c>
      <c r="K20" s="369" t="s">
        <v>497</v>
      </c>
      <c r="L20" s="407" t="s">
        <v>498</v>
      </c>
      <c r="M20" s="307">
        <f>751914/1000</f>
        <v>751.91399999999999</v>
      </c>
      <c r="N20" s="307">
        <f>1191100/1000</f>
        <v>1191.0999999999999</v>
      </c>
      <c r="O20" s="307">
        <f>500865/1000</f>
        <v>500.86500000000001</v>
      </c>
      <c r="P20" s="307" t="s">
        <v>446</v>
      </c>
      <c r="Q20" s="302"/>
    </row>
    <row r="21" spans="5:20" ht="17.25" x14ac:dyDescent="0.25">
      <c r="E21" s="159"/>
      <c r="F21" s="159"/>
      <c r="G21" s="379" t="s">
        <v>639</v>
      </c>
      <c r="H21" s="367"/>
      <c r="I21" s="367"/>
      <c r="J21" s="374"/>
      <c r="K21" s="375"/>
      <c r="L21" s="409"/>
      <c r="M21" s="309">
        <f>SUM(M13,M15,M18,M19,M20)</f>
        <v>15530.710075999999</v>
      </c>
      <c r="N21" s="309">
        <f>SUM(N12,N13,N15,N18,N19,N20)</f>
        <v>19988.248584000001</v>
      </c>
      <c r="O21" s="309">
        <f>SUM(O12,O13,O15,O18,O19,O20)</f>
        <v>28485.963232000006</v>
      </c>
      <c r="P21" s="309">
        <f>SUM(P12,P13,P15,P18,P19,P20,P16)</f>
        <v>18779.528006999997</v>
      </c>
      <c r="Q21" s="304"/>
    </row>
    <row r="22" spans="5:20" ht="15" x14ac:dyDescent="0.25">
      <c r="E22" s="159"/>
      <c r="F22" s="159"/>
      <c r="G22" s="34" t="s">
        <v>513</v>
      </c>
      <c r="H22" s="87"/>
      <c r="I22" s="87"/>
      <c r="J22" s="87"/>
      <c r="K22" s="376"/>
      <c r="L22" s="410"/>
      <c r="M22" s="310">
        <f>M15+M18+M20</f>
        <v>15314.967076000001</v>
      </c>
      <c r="N22" s="310">
        <f>N15+N18+N20+N12</f>
        <v>19853.467583999998</v>
      </c>
      <c r="O22" s="310">
        <f>O15+O18+O20+O12</f>
        <v>28254.883232000004</v>
      </c>
      <c r="P22" s="310">
        <f>P15+P18+P12</f>
        <v>18415.893006999999</v>
      </c>
      <c r="Q22" s="305">
        <f>P22/$P$21</f>
        <v>0.98063662729625289</v>
      </c>
    </row>
    <row r="23" spans="5:20" ht="15" x14ac:dyDescent="0.25">
      <c r="E23" s="159"/>
      <c r="F23" s="159"/>
      <c r="G23" s="380" t="s">
        <v>514</v>
      </c>
      <c r="H23" s="140"/>
      <c r="I23" s="140"/>
      <c r="J23" s="377"/>
      <c r="K23" s="378"/>
      <c r="L23" s="409"/>
      <c r="M23" s="311">
        <f>M13+M19</f>
        <v>215.74300000000002</v>
      </c>
      <c r="N23" s="311">
        <f>N13+N19</f>
        <v>134.78100000000001</v>
      </c>
      <c r="O23" s="311">
        <f>O13+O19</f>
        <v>231.08</v>
      </c>
      <c r="P23" s="311">
        <f>P13+P19</f>
        <v>209.40199999999999</v>
      </c>
      <c r="Q23" s="306">
        <f>P23/$P$21</f>
        <v>1.1150546484552017E-2</v>
      </c>
    </row>
    <row r="24" spans="5:20" ht="53.1" customHeight="1" x14ac:dyDescent="0.2">
      <c r="E24" s="159"/>
      <c r="F24" s="159"/>
      <c r="G24" s="442" t="s">
        <v>885</v>
      </c>
      <c r="H24" s="442"/>
      <c r="I24" s="442"/>
      <c r="J24" s="442"/>
      <c r="K24" s="442"/>
      <c r="L24" s="442"/>
      <c r="M24" s="442"/>
      <c r="N24" s="442"/>
      <c r="O24" s="442"/>
      <c r="P24" s="442"/>
      <c r="Q24" s="442"/>
      <c r="R24" s="442"/>
    </row>
    <row r="25" spans="5:20" x14ac:dyDescent="0.2">
      <c r="E25" s="159"/>
      <c r="F25" s="159"/>
      <c r="G25" s="442" t="s">
        <v>857</v>
      </c>
      <c r="H25" s="442"/>
      <c r="I25" s="442"/>
      <c r="J25" s="442"/>
      <c r="K25" s="442"/>
      <c r="L25" s="442"/>
      <c r="M25" s="442"/>
      <c r="N25" s="442"/>
      <c r="O25" s="442"/>
      <c r="P25" s="442"/>
      <c r="Q25" s="442"/>
      <c r="R25" s="442"/>
      <c r="S25" s="159"/>
      <c r="T25" s="159"/>
    </row>
    <row r="26" spans="5:20" ht="15" x14ac:dyDescent="0.25">
      <c r="E26" s="159"/>
      <c r="F26" s="159"/>
      <c r="L26" s="110"/>
      <c r="M26" s="111"/>
      <c r="N26" s="110"/>
      <c r="O26" s="110"/>
      <c r="P26" s="110"/>
      <c r="Q26" s="110"/>
      <c r="R26" s="51"/>
      <c r="S26" s="51"/>
      <c r="T26" s="51"/>
    </row>
    <row r="27" spans="5:20" ht="15" x14ac:dyDescent="0.25">
      <c r="E27" s="159"/>
      <c r="F27" s="159"/>
      <c r="G27" s="26" t="s">
        <v>908</v>
      </c>
      <c r="H27" s="51"/>
      <c r="I27" s="51"/>
      <c r="J27" s="51"/>
      <c r="K27" s="51"/>
      <c r="L27" s="51"/>
      <c r="M27" s="51"/>
      <c r="N27" s="51"/>
      <c r="O27" s="51"/>
      <c r="P27" s="102"/>
      <c r="Q27" s="102"/>
    </row>
    <row r="28" spans="5:20" x14ac:dyDescent="0.2">
      <c r="E28" s="159"/>
      <c r="F28" s="159"/>
      <c r="G28" s="102" t="s">
        <v>160</v>
      </c>
      <c r="H28" s="102"/>
      <c r="I28" s="102"/>
      <c r="J28" s="102"/>
      <c r="K28" s="102"/>
      <c r="L28" s="102"/>
      <c r="M28" s="102"/>
      <c r="N28" s="102"/>
      <c r="O28" s="102"/>
      <c r="P28" s="102"/>
      <c r="Q28" s="102"/>
    </row>
    <row r="29" spans="5:20" x14ac:dyDescent="0.2">
      <c r="E29" s="159"/>
      <c r="F29" s="159"/>
    </row>
    <row r="30" spans="5:20" ht="15" x14ac:dyDescent="0.25">
      <c r="E30" s="159"/>
      <c r="F30" s="159"/>
      <c r="G30" s="26" t="s">
        <v>895</v>
      </c>
    </row>
    <row r="31" spans="5:20" ht="15" x14ac:dyDescent="0.2">
      <c r="E31" s="159"/>
      <c r="F31" s="159"/>
      <c r="G31" s="107" t="s">
        <v>489</v>
      </c>
      <c r="H31" s="7" t="s">
        <v>883</v>
      </c>
      <c r="I31" s="7"/>
      <c r="J31" s="313" t="s">
        <v>882</v>
      </c>
      <c r="K31" s="313" t="s">
        <v>279</v>
      </c>
      <c r="L31" s="313" t="s">
        <v>280</v>
      </c>
      <c r="M31" s="313" t="s">
        <v>281</v>
      </c>
      <c r="N31" s="313" t="s">
        <v>282</v>
      </c>
    </row>
    <row r="32" spans="5:20" ht="16.5" x14ac:dyDescent="0.2">
      <c r="E32" s="159"/>
      <c r="F32" s="159"/>
      <c r="G32" s="112" t="s">
        <v>503</v>
      </c>
      <c r="H32" s="388" t="s">
        <v>884</v>
      </c>
      <c r="I32" s="388"/>
      <c r="J32" s="312" t="s">
        <v>505</v>
      </c>
      <c r="K32" s="312">
        <f>14.581016*1000</f>
        <v>14581.016</v>
      </c>
      <c r="L32" s="312">
        <f>13.642351*1000</f>
        <v>13642.351000000001</v>
      </c>
      <c r="M32" s="312">
        <f>7.70566*1000</f>
        <v>7705.66</v>
      </c>
      <c r="N32" s="312">
        <f>4.713796*1000</f>
        <v>4713.7960000000003</v>
      </c>
    </row>
    <row r="33" spans="4:14" ht="15" x14ac:dyDescent="0.25">
      <c r="D33"/>
      <c r="E33" s="347"/>
      <c r="F33" s="347"/>
      <c r="G33" s="389" t="s">
        <v>886</v>
      </c>
    </row>
    <row r="34" spans="4:14" ht="15" x14ac:dyDescent="0.25">
      <c r="D34"/>
      <c r="E34" s="347"/>
      <c r="F34" s="347"/>
      <c r="G34"/>
    </row>
    <row r="35" spans="4:14" ht="15" x14ac:dyDescent="0.25">
      <c r="D35"/>
      <c r="E35" s="347"/>
      <c r="F35" s="347"/>
      <c r="G35"/>
    </row>
    <row r="36" spans="4:14" ht="15" x14ac:dyDescent="0.25">
      <c r="D36"/>
      <c r="E36" s="347"/>
      <c r="F36" s="347"/>
      <c r="G36"/>
    </row>
    <row r="37" spans="4:14" ht="15" x14ac:dyDescent="0.25">
      <c r="D37"/>
      <c r="E37" s="347"/>
      <c r="F37" s="347"/>
      <c r="G37"/>
    </row>
    <row r="38" spans="4:14" ht="15" x14ac:dyDescent="0.25">
      <c r="D38"/>
      <c r="E38" s="347"/>
      <c r="F38" s="347"/>
      <c r="G38"/>
    </row>
    <row r="39" spans="4:14" ht="15" x14ac:dyDescent="0.25">
      <c r="D39"/>
      <c r="E39" s="347"/>
      <c r="F39" s="347"/>
      <c r="G39"/>
    </row>
    <row r="40" spans="4:14" ht="15" x14ac:dyDescent="0.25">
      <c r="D40"/>
      <c r="E40" s="347"/>
      <c r="F40" s="347"/>
      <c r="G40"/>
    </row>
    <row r="41" spans="4:14" ht="15" x14ac:dyDescent="0.25">
      <c r="D41"/>
      <c r="E41" s="347"/>
      <c r="F41" s="347"/>
      <c r="G41"/>
    </row>
    <row r="42" spans="4:14" ht="15" x14ac:dyDescent="0.25">
      <c r="D42"/>
      <c r="E42" s="347"/>
      <c r="F42" s="347"/>
      <c r="G42"/>
    </row>
    <row r="43" spans="4:14" ht="15" x14ac:dyDescent="0.25">
      <c r="D43"/>
      <c r="E43" s="347"/>
      <c r="F43" s="347"/>
      <c r="G43"/>
    </row>
    <row r="44" spans="4:14" ht="15" x14ac:dyDescent="0.25">
      <c r="D44"/>
      <c r="E44" s="347"/>
      <c r="F44" s="347"/>
      <c r="G44"/>
    </row>
    <row r="45" spans="4:14" ht="15" x14ac:dyDescent="0.25">
      <c r="D45"/>
      <c r="E45" s="347"/>
      <c r="F45" s="347"/>
      <c r="G45"/>
    </row>
    <row r="46" spans="4:14" ht="15" x14ac:dyDescent="0.25">
      <c r="D46"/>
      <c r="E46" s="347"/>
      <c r="F46" s="347"/>
      <c r="G46"/>
      <c r="I46" s="113"/>
      <c r="J46" s="113"/>
      <c r="K46" s="113"/>
      <c r="L46" s="113"/>
      <c r="M46" s="113"/>
      <c r="N46" s="113"/>
    </row>
    <row r="47" spans="4:14" ht="15" x14ac:dyDescent="0.25">
      <c r="D47"/>
      <c r="E47" s="347"/>
      <c r="F47" s="347"/>
      <c r="G47"/>
      <c r="K47" s="113"/>
      <c r="L47" s="113"/>
      <c r="M47" s="113"/>
      <c r="N47" s="113"/>
    </row>
    <row r="48" spans="4:14" ht="15" x14ac:dyDescent="0.25">
      <c r="D48"/>
      <c r="E48" s="347"/>
      <c r="F48" s="347"/>
      <c r="G48"/>
      <c r="I48" s="113"/>
      <c r="J48" s="113"/>
      <c r="K48" s="113"/>
      <c r="L48" s="113"/>
      <c r="M48" s="113"/>
      <c r="N48" s="113"/>
    </row>
    <row r="49" spans="4:14" ht="15" x14ac:dyDescent="0.25">
      <c r="D49"/>
      <c r="E49" s="347"/>
      <c r="F49" s="347"/>
      <c r="G49"/>
      <c r="K49" s="113"/>
      <c r="L49" s="113"/>
      <c r="M49" s="113"/>
      <c r="N49" s="113"/>
    </row>
    <row r="50" spans="4:14" x14ac:dyDescent="0.2">
      <c r="E50" s="159"/>
      <c r="F50" s="159"/>
      <c r="G50" s="113"/>
      <c r="H50" s="113"/>
      <c r="I50" s="113"/>
      <c r="J50" s="113"/>
      <c r="K50" s="113"/>
      <c r="L50" s="113"/>
      <c r="M50" s="113"/>
      <c r="N50" s="113"/>
    </row>
    <row r="51" spans="4:14" x14ac:dyDescent="0.2">
      <c r="E51" s="159"/>
      <c r="F51" s="159"/>
    </row>
    <row r="52" spans="4:14" x14ac:dyDescent="0.2">
      <c r="E52" s="159"/>
      <c r="F52" s="159"/>
    </row>
    <row r="53" spans="4:14" x14ac:dyDescent="0.2">
      <c r="E53" s="159"/>
      <c r="F53" s="159"/>
    </row>
    <row r="54" spans="4:14" x14ac:dyDescent="0.2">
      <c r="E54" s="159"/>
      <c r="F54" s="159"/>
    </row>
    <row r="55" spans="4:14" x14ac:dyDescent="0.2">
      <c r="E55" s="159"/>
      <c r="F55" s="159"/>
    </row>
    <row r="56" spans="4:14" x14ac:dyDescent="0.2">
      <c r="E56" s="159"/>
      <c r="F56" s="159"/>
    </row>
    <row r="57" spans="4:14" x14ac:dyDescent="0.2">
      <c r="E57" s="159"/>
      <c r="F57" s="159"/>
    </row>
    <row r="58" spans="4:14" x14ac:dyDescent="0.2">
      <c r="E58" s="159"/>
      <c r="F58" s="159"/>
    </row>
    <row r="59" spans="4:14" x14ac:dyDescent="0.2">
      <c r="E59" s="159"/>
      <c r="F59" s="159"/>
    </row>
    <row r="60" spans="4:14" x14ac:dyDescent="0.2">
      <c r="E60" s="159"/>
      <c r="F60" s="159"/>
    </row>
    <row r="61" spans="4:14" x14ac:dyDescent="0.2">
      <c r="E61" s="159"/>
      <c r="F61" s="159"/>
    </row>
    <row r="62" spans="4:14" x14ac:dyDescent="0.2">
      <c r="E62" s="159"/>
      <c r="F62" s="159"/>
    </row>
    <row r="63" spans="4:14" x14ac:dyDescent="0.2">
      <c r="E63" s="159"/>
      <c r="F63" s="159"/>
    </row>
    <row r="64" spans="4:14"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row r="295" spans="5:6" x14ac:dyDescent="0.2">
      <c r="E295" s="159"/>
      <c r="F295" s="159"/>
    </row>
  </sheetData>
  <sheetProtection algorithmName="SHA-512" hashValue="VC8zeSQPNqoAsY0uNlLkEdzJrCzjJ0QQi2Ka06T/eiyE4wKPM0JcdoE3cYKjiFnG28i5Ah9mCBB9sFY1F8Jmjg==" saltValue="mP/DbMICx0j+Xdfb+d40Fg==" spinCount="100000" sheet="1" objects="1" scenarios="1"/>
  <mergeCells count="2">
    <mergeCell ref="G24:R24"/>
    <mergeCell ref="G25:R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75A9-8F3C-4034-B190-614463E92BE2}">
  <sheetPr codeName="Sheet14">
    <tabColor theme="6"/>
  </sheetPr>
  <dimension ref="B1:O294"/>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31.85546875" style="10" customWidth="1"/>
    <col min="8" max="15" width="24.5703125" style="10" customWidth="1"/>
    <col min="16" max="16384" width="8.7109375" style="10"/>
  </cols>
  <sheetData>
    <row r="1" spans="2:13" s="159" customFormat="1" x14ac:dyDescent="0.2"/>
    <row r="2" spans="2:13" s="159" customFormat="1" x14ac:dyDescent="0.2">
      <c r="G2" s="10"/>
    </row>
    <row r="3" spans="2:13" s="159" customFormat="1" x14ac:dyDescent="0.2">
      <c r="G3" s="10"/>
    </row>
    <row r="4" spans="2:13" s="159" customFormat="1" x14ac:dyDescent="0.2">
      <c r="F4" s="10"/>
      <c r="G4" s="10"/>
    </row>
    <row r="5" spans="2:13" s="159" customFormat="1" x14ac:dyDescent="0.2">
      <c r="F5" s="10"/>
      <c r="G5" s="10"/>
    </row>
    <row r="6" spans="2:13" x14ac:dyDescent="0.2">
      <c r="B6" s="18"/>
      <c r="C6" s="18"/>
      <c r="D6" s="18"/>
      <c r="E6" s="183"/>
      <c r="F6" s="159"/>
    </row>
    <row r="7" spans="2:13" x14ac:dyDescent="0.2">
      <c r="B7" s="18"/>
      <c r="C7" s="18"/>
      <c r="D7" s="18"/>
      <c r="E7" s="183"/>
      <c r="F7" s="159"/>
    </row>
    <row r="8" spans="2:13" ht="15" x14ac:dyDescent="0.25">
      <c r="B8" s="18"/>
      <c r="C8" s="18"/>
      <c r="D8" s="18"/>
      <c r="E8" s="183"/>
      <c r="F8" s="159"/>
      <c r="G8" s="26" t="s">
        <v>803</v>
      </c>
    </row>
    <row r="9" spans="2:13" ht="15" x14ac:dyDescent="0.25">
      <c r="B9" s="18"/>
      <c r="C9" s="18"/>
      <c r="D9" s="18"/>
      <c r="E9" s="183"/>
      <c r="F9" s="159"/>
      <c r="G9" s="26"/>
    </row>
    <row r="10" spans="2:13" x14ac:dyDescent="0.2">
      <c r="B10" s="18"/>
      <c r="C10" s="18"/>
      <c r="D10" s="18"/>
      <c r="E10" s="183"/>
      <c r="F10" s="159"/>
      <c r="G10" s="340" t="s">
        <v>543</v>
      </c>
      <c r="H10" s="2"/>
    </row>
    <row r="11" spans="2:13" ht="15" customHeight="1" x14ac:dyDescent="0.2">
      <c r="B11" s="18"/>
      <c r="C11" s="18"/>
      <c r="D11" s="18"/>
      <c r="E11" s="183"/>
      <c r="F11" s="159"/>
      <c r="G11" s="114"/>
      <c r="H11" s="23" t="s">
        <v>544</v>
      </c>
      <c r="I11" s="23"/>
      <c r="J11" s="23"/>
      <c r="K11" s="23"/>
      <c r="L11" s="23"/>
      <c r="M11" s="23"/>
    </row>
    <row r="12" spans="2:13" ht="14.45" customHeight="1" x14ac:dyDescent="0.2">
      <c r="B12" s="18"/>
      <c r="C12" s="18"/>
      <c r="D12" s="18"/>
      <c r="E12" s="183"/>
      <c r="F12" s="159"/>
      <c r="G12" s="107"/>
      <c r="H12" s="114" t="s">
        <v>545</v>
      </c>
      <c r="I12" s="7" t="s">
        <v>278</v>
      </c>
      <c r="J12" s="7" t="s">
        <v>279</v>
      </c>
      <c r="K12" s="7" t="s">
        <v>280</v>
      </c>
      <c r="L12" s="7" t="s">
        <v>281</v>
      </c>
      <c r="M12" s="115" t="s">
        <v>282</v>
      </c>
    </row>
    <row r="13" spans="2:13" ht="15" x14ac:dyDescent="0.2">
      <c r="B13" s="18"/>
      <c r="C13" s="18"/>
      <c r="D13" s="18"/>
      <c r="E13" s="183"/>
      <c r="F13" s="159"/>
      <c r="G13" s="116" t="s">
        <v>494</v>
      </c>
      <c r="H13" s="108" t="s">
        <v>518</v>
      </c>
      <c r="I13" s="117">
        <v>24726.207551094671</v>
      </c>
      <c r="J13" s="117">
        <v>7870.0288466067868</v>
      </c>
      <c r="K13" s="117">
        <v>13582.349999999999</v>
      </c>
      <c r="L13" s="117">
        <v>38765.225342768201</v>
      </c>
      <c r="M13" s="118">
        <f>(50521158.1585485+779876)/1000</f>
        <v>51301.0341585485</v>
      </c>
    </row>
    <row r="14" spans="2:13" ht="14.45" customHeight="1" x14ac:dyDescent="0.2">
      <c r="B14" s="18"/>
      <c r="C14" s="18"/>
      <c r="D14" s="18"/>
      <c r="E14" s="183"/>
      <c r="F14" s="159"/>
      <c r="G14" s="445" t="s">
        <v>546</v>
      </c>
      <c r="H14" s="109" t="s">
        <v>503</v>
      </c>
      <c r="I14" s="119">
        <v>6406.9749999999995</v>
      </c>
      <c r="J14" s="119">
        <v>8960.3117148999991</v>
      </c>
      <c r="K14" s="119">
        <v>10908.962700000004</v>
      </c>
      <c r="L14" s="119">
        <v>11176.752</v>
      </c>
      <c r="M14" s="120">
        <f>28815604/1000</f>
        <v>28815.603999999999</v>
      </c>
    </row>
    <row r="15" spans="2:13" x14ac:dyDescent="0.2">
      <c r="E15" s="183"/>
      <c r="F15" s="159"/>
      <c r="G15" s="445"/>
      <c r="H15" s="109" t="s">
        <v>506</v>
      </c>
      <c r="I15" s="121" t="s">
        <v>508</v>
      </c>
      <c r="J15" s="121" t="s">
        <v>508</v>
      </c>
      <c r="K15" s="121" t="s">
        <v>508</v>
      </c>
      <c r="L15" s="121" t="s">
        <v>508</v>
      </c>
      <c r="M15" s="122">
        <f>3603302/1000</f>
        <v>3603.3020000000001</v>
      </c>
    </row>
    <row r="16" spans="2:13" ht="15" x14ac:dyDescent="0.2">
      <c r="E16" s="183"/>
      <c r="F16" s="159"/>
      <c r="G16" s="116" t="s">
        <v>509</v>
      </c>
      <c r="H16" s="108" t="s">
        <v>510</v>
      </c>
      <c r="I16" s="117">
        <v>5583.4930000000004</v>
      </c>
      <c r="J16" s="117">
        <v>19615.435599999997</v>
      </c>
      <c r="K16" s="117">
        <v>18980.388999999999</v>
      </c>
      <c r="L16" s="117">
        <v>25400.816999999999</v>
      </c>
      <c r="M16" s="118">
        <f>27653555/1000</f>
        <v>27653.555</v>
      </c>
    </row>
    <row r="17" spans="5:13" ht="15" x14ac:dyDescent="0.2">
      <c r="E17" s="183"/>
      <c r="F17" s="159"/>
      <c r="G17" s="123"/>
      <c r="H17" s="109" t="s">
        <v>547</v>
      </c>
      <c r="I17" s="119">
        <v>1554.4949999999999</v>
      </c>
      <c r="J17" s="119">
        <v>26158.778388681032</v>
      </c>
      <c r="K17" s="119">
        <v>4768.0460000000003</v>
      </c>
      <c r="L17" s="119">
        <v>1540.370825</v>
      </c>
      <c r="M17" s="120">
        <v>176</v>
      </c>
    </row>
    <row r="18" spans="5:13" ht="15" x14ac:dyDescent="0.2">
      <c r="E18" s="183"/>
      <c r="F18" s="159"/>
      <c r="G18" s="124"/>
      <c r="H18" s="125" t="s">
        <v>364</v>
      </c>
      <c r="I18" s="126">
        <v>38271</v>
      </c>
      <c r="J18" s="126">
        <v>62605</v>
      </c>
      <c r="K18" s="126">
        <v>48240</v>
      </c>
      <c r="L18" s="126">
        <v>76883</v>
      </c>
      <c r="M18" s="127">
        <f>SUM(M13:M17)</f>
        <v>111549.4951585485</v>
      </c>
    </row>
    <row r="19" spans="5:13" x14ac:dyDescent="0.2">
      <c r="E19" s="183"/>
      <c r="F19" s="159"/>
      <c r="I19" s="189"/>
      <c r="M19" s="327"/>
    </row>
    <row r="20" spans="5:13" x14ac:dyDescent="0.2">
      <c r="E20" s="183"/>
      <c r="F20" s="159"/>
      <c r="G20" s="340" t="s">
        <v>548</v>
      </c>
      <c r="H20" s="2"/>
    </row>
    <row r="21" spans="5:13" ht="15" x14ac:dyDescent="0.2">
      <c r="E21" s="183"/>
      <c r="F21" s="159"/>
      <c r="G21" s="114" t="s">
        <v>549</v>
      </c>
      <c r="H21" s="114" t="s">
        <v>640</v>
      </c>
      <c r="I21" s="114" t="s">
        <v>641</v>
      </c>
      <c r="J21" s="114" t="s">
        <v>642</v>
      </c>
      <c r="K21" s="114" t="s">
        <v>643</v>
      </c>
      <c r="L21" s="114" t="s">
        <v>550</v>
      </c>
    </row>
    <row r="22" spans="5:13" ht="17.25" x14ac:dyDescent="0.2">
      <c r="E22" s="183"/>
      <c r="F22" s="159"/>
      <c r="G22" s="107" t="s">
        <v>772</v>
      </c>
      <c r="H22" s="107"/>
      <c r="I22" s="107"/>
      <c r="J22" s="107"/>
      <c r="K22" s="107"/>
      <c r="L22" s="107"/>
    </row>
    <row r="23" spans="5:13" x14ac:dyDescent="0.2">
      <c r="E23" s="183"/>
      <c r="F23" s="159"/>
      <c r="G23" s="141" t="s">
        <v>644</v>
      </c>
      <c r="H23" s="29">
        <v>2479.83655</v>
      </c>
      <c r="I23" s="142">
        <v>1898.2214000000008</v>
      </c>
      <c r="J23" s="142">
        <v>2322.4305000000004</v>
      </c>
      <c r="K23" s="142">
        <v>1801.4820999999997</v>
      </c>
      <c r="L23" s="142" t="s">
        <v>645</v>
      </c>
    </row>
    <row r="24" spans="5:13" x14ac:dyDescent="0.2">
      <c r="E24" s="183"/>
      <c r="F24" s="159"/>
      <c r="G24" s="446" t="s">
        <v>646</v>
      </c>
      <c r="H24" s="96">
        <v>42.662000000000006</v>
      </c>
      <c r="I24" s="143">
        <v>53.646999999999984</v>
      </c>
      <c r="J24" s="143">
        <v>47.073999999999998</v>
      </c>
      <c r="K24" s="143">
        <v>43.977999999999966</v>
      </c>
      <c r="L24" s="143" t="s">
        <v>647</v>
      </c>
    </row>
    <row r="25" spans="5:13" x14ac:dyDescent="0.2">
      <c r="E25" s="183"/>
      <c r="F25" s="159"/>
      <c r="G25" s="446" t="s">
        <v>648</v>
      </c>
      <c r="H25" s="96">
        <v>186.17000000000002</v>
      </c>
      <c r="I25" s="121">
        <v>230.44</v>
      </c>
      <c r="J25" s="121">
        <v>103.49000000000001</v>
      </c>
      <c r="K25" s="121">
        <v>25.448599999999999</v>
      </c>
      <c r="L25" s="121" t="s">
        <v>647</v>
      </c>
    </row>
    <row r="26" spans="5:13" x14ac:dyDescent="0.2">
      <c r="E26" s="183"/>
      <c r="F26" s="159"/>
      <c r="G26" s="141" t="s">
        <v>649</v>
      </c>
      <c r="H26" s="29">
        <v>1001.1011599999999</v>
      </c>
      <c r="I26" s="142">
        <v>1092.4929999999999</v>
      </c>
      <c r="J26" s="142">
        <v>354.62999999999994</v>
      </c>
      <c r="K26" s="142">
        <v>630.40300000000002</v>
      </c>
      <c r="L26" s="142" t="s">
        <v>645</v>
      </c>
    </row>
    <row r="27" spans="5:13" ht="15" x14ac:dyDescent="0.2">
      <c r="E27" s="183"/>
      <c r="F27" s="159"/>
      <c r="G27" s="123" t="s">
        <v>650</v>
      </c>
      <c r="H27" s="87">
        <v>3709.7697099999996</v>
      </c>
      <c r="I27" s="144">
        <v>3274.8014000000007</v>
      </c>
      <c r="J27" s="144">
        <v>2827.6245000000008</v>
      </c>
      <c r="K27" s="144">
        <v>2501.3116999999997</v>
      </c>
      <c r="L27" s="144"/>
    </row>
    <row r="28" spans="5:13" ht="17.25" x14ac:dyDescent="0.2">
      <c r="E28" s="183"/>
      <c r="F28" s="159"/>
      <c r="G28" s="107" t="s">
        <v>657</v>
      </c>
      <c r="H28" s="145"/>
      <c r="I28" s="146"/>
      <c r="J28" s="146"/>
      <c r="K28" s="146"/>
      <c r="L28" s="146"/>
    </row>
    <row r="29" spans="5:13" x14ac:dyDescent="0.2">
      <c r="E29" s="183"/>
      <c r="F29" s="159"/>
      <c r="G29" s="446" t="s">
        <v>651</v>
      </c>
      <c r="H29" s="96">
        <v>731.44</v>
      </c>
      <c r="I29" s="143">
        <v>741.7879999999999</v>
      </c>
      <c r="J29" s="143">
        <v>875.16399999999987</v>
      </c>
      <c r="K29" s="143">
        <v>1370.4679999999994</v>
      </c>
      <c r="L29" s="143" t="s">
        <v>652</v>
      </c>
    </row>
    <row r="30" spans="5:13" x14ac:dyDescent="0.2">
      <c r="E30" s="183"/>
      <c r="F30" s="159"/>
      <c r="G30" s="446" t="s">
        <v>653</v>
      </c>
      <c r="H30" s="96">
        <v>14.005000000000001</v>
      </c>
      <c r="I30" s="121">
        <v>13.875700000000002</v>
      </c>
      <c r="J30" s="121">
        <v>14.125000000000002</v>
      </c>
      <c r="K30" s="121">
        <v>130.416</v>
      </c>
      <c r="L30" s="121" t="s">
        <v>652</v>
      </c>
    </row>
    <row r="31" spans="5:13" x14ac:dyDescent="0.2">
      <c r="E31" s="183"/>
      <c r="F31" s="159"/>
      <c r="G31" s="141" t="s">
        <v>654</v>
      </c>
      <c r="H31" s="149">
        <v>101823.959</v>
      </c>
      <c r="I31" s="150">
        <v>86919.44</v>
      </c>
      <c r="J31" s="150">
        <v>83745.189999999988</v>
      </c>
      <c r="K31" s="150">
        <v>108644.52399999999</v>
      </c>
      <c r="L31" s="142" t="s">
        <v>655</v>
      </c>
    </row>
    <row r="32" spans="5:13" ht="15" x14ac:dyDescent="0.2">
      <c r="E32" s="183"/>
      <c r="F32" s="159"/>
      <c r="G32" s="123" t="s">
        <v>656</v>
      </c>
      <c r="H32" s="151">
        <v>102569.40400000001</v>
      </c>
      <c r="I32" s="152">
        <v>87675.103700000007</v>
      </c>
      <c r="J32" s="152">
        <v>84634.478999999992</v>
      </c>
      <c r="K32" s="152">
        <v>110145.408</v>
      </c>
      <c r="L32" s="144"/>
    </row>
    <row r="33" spans="5:15" ht="17.25" x14ac:dyDescent="0.25">
      <c r="E33" s="183"/>
      <c r="F33" s="159"/>
      <c r="G33" s="92" t="s">
        <v>835</v>
      </c>
      <c r="H33" s="153">
        <v>106279.17371</v>
      </c>
      <c r="I33" s="154">
        <v>90949.905100000004</v>
      </c>
      <c r="J33" s="153">
        <v>87462.103499999997</v>
      </c>
      <c r="K33" s="153">
        <v>112646.7197</v>
      </c>
      <c r="L33" s="94"/>
    </row>
    <row r="34" spans="5:15" ht="42.95" customHeight="1" x14ac:dyDescent="0.2">
      <c r="E34" s="183"/>
      <c r="F34" s="159"/>
      <c r="G34" s="443" t="s">
        <v>834</v>
      </c>
      <c r="H34" s="443"/>
      <c r="I34" s="443"/>
      <c r="J34" s="443"/>
      <c r="K34" s="443"/>
      <c r="L34" s="443"/>
    </row>
    <row r="35" spans="5:15" x14ac:dyDescent="0.2">
      <c r="E35" s="183"/>
      <c r="F35" s="159"/>
    </row>
    <row r="36" spans="5:15" x14ac:dyDescent="0.2">
      <c r="E36" s="183"/>
      <c r="F36" s="159"/>
    </row>
    <row r="37" spans="5:15" ht="15" x14ac:dyDescent="0.25">
      <c r="E37" s="183"/>
      <c r="F37" s="159"/>
      <c r="G37" s="26" t="s">
        <v>551</v>
      </c>
      <c r="H37" s="2"/>
      <c r="I37" s="2"/>
      <c r="J37" s="2"/>
      <c r="K37" s="2"/>
      <c r="L37" s="2"/>
    </row>
    <row r="38" spans="5:15" ht="15" x14ac:dyDescent="0.2">
      <c r="E38" s="183"/>
      <c r="F38" s="159"/>
      <c r="G38" s="114" t="s">
        <v>489</v>
      </c>
      <c r="H38" s="114" t="s">
        <v>279</v>
      </c>
      <c r="I38" s="114" t="s">
        <v>280</v>
      </c>
      <c r="J38" s="114" t="s">
        <v>281</v>
      </c>
      <c r="K38" s="114" t="s">
        <v>282</v>
      </c>
      <c r="L38" s="2"/>
    </row>
    <row r="39" spans="5:15" x14ac:dyDescent="0.2">
      <c r="E39" s="183"/>
      <c r="F39" s="159"/>
      <c r="G39" s="141" t="s">
        <v>515</v>
      </c>
      <c r="H39" s="149">
        <v>508132</v>
      </c>
      <c r="I39" s="150">
        <v>736563</v>
      </c>
      <c r="J39" s="150">
        <v>935020</v>
      </c>
      <c r="K39" s="150">
        <v>1702954</v>
      </c>
      <c r="L39" s="2"/>
    </row>
    <row r="40" spans="5:15" ht="16.5" x14ac:dyDescent="0.2">
      <c r="E40" s="183"/>
      <c r="F40" s="159"/>
      <c r="G40" s="158" t="s">
        <v>781</v>
      </c>
      <c r="H40" s="100" t="s">
        <v>446</v>
      </c>
      <c r="I40" s="122">
        <v>131591</v>
      </c>
      <c r="J40" s="122">
        <v>414879</v>
      </c>
      <c r="K40" s="122">
        <v>0</v>
      </c>
      <c r="L40" s="2"/>
    </row>
    <row r="41" spans="5:15" ht="15" x14ac:dyDescent="0.25">
      <c r="E41" s="183"/>
      <c r="F41" s="159"/>
      <c r="G41" s="92" t="s">
        <v>364</v>
      </c>
      <c r="H41" s="153">
        <v>508132</v>
      </c>
      <c r="I41" s="154">
        <v>868154</v>
      </c>
      <c r="J41" s="153">
        <v>1349899</v>
      </c>
      <c r="K41" s="153">
        <f>SUM(K39:K40)</f>
        <v>1702954</v>
      </c>
      <c r="L41" s="2"/>
    </row>
    <row r="42" spans="5:15" x14ac:dyDescent="0.2">
      <c r="E42" s="183"/>
      <c r="F42" s="159"/>
      <c r="G42" s="60" t="s">
        <v>780</v>
      </c>
      <c r="H42" s="328"/>
      <c r="I42" s="18"/>
      <c r="J42" s="18"/>
      <c r="K42" s="18"/>
      <c r="L42" s="18"/>
    </row>
    <row r="43" spans="5:15" x14ac:dyDescent="0.2">
      <c r="E43" s="183"/>
      <c r="F43" s="159"/>
      <c r="N43" s="2"/>
      <c r="O43" s="2"/>
    </row>
    <row r="44" spans="5:15" ht="14.45" customHeight="1" x14ac:dyDescent="0.25">
      <c r="E44" s="183"/>
      <c r="F44" s="159"/>
      <c r="G44" s="26" t="s">
        <v>552</v>
      </c>
      <c r="H44" s="2"/>
      <c r="I44" s="2"/>
      <c r="J44" s="2"/>
      <c r="K44" s="2"/>
      <c r="L44" s="2"/>
      <c r="N44" s="2"/>
      <c r="O44" s="2"/>
    </row>
    <row r="45" spans="5:15" ht="30" x14ac:dyDescent="0.2">
      <c r="E45" s="183"/>
      <c r="F45" s="159"/>
      <c r="G45" s="201" t="s">
        <v>553</v>
      </c>
      <c r="H45" s="201"/>
      <c r="I45" s="201"/>
      <c r="J45" s="201"/>
      <c r="K45" s="201"/>
      <c r="L45" s="201"/>
      <c r="N45" s="2"/>
      <c r="O45" s="2"/>
    </row>
    <row r="46" spans="5:15" ht="14.1" customHeight="1" x14ac:dyDescent="0.2">
      <c r="E46" s="183"/>
      <c r="F46" s="159"/>
      <c r="G46" s="201"/>
      <c r="H46" s="424" t="s">
        <v>545</v>
      </c>
      <c r="I46" s="424" t="s">
        <v>554</v>
      </c>
      <c r="J46" s="424" t="s">
        <v>555</v>
      </c>
      <c r="K46" s="424" t="s">
        <v>556</v>
      </c>
      <c r="L46" s="424" t="s">
        <v>557</v>
      </c>
      <c r="N46" s="2"/>
      <c r="O46" s="2"/>
    </row>
    <row r="47" spans="5:15" ht="28.5" x14ac:dyDescent="0.2">
      <c r="E47" s="183"/>
      <c r="F47" s="159"/>
      <c r="G47" s="116" t="s">
        <v>494</v>
      </c>
      <c r="H47" s="29" t="s">
        <v>518</v>
      </c>
      <c r="I47" s="142" t="s">
        <v>558</v>
      </c>
      <c r="J47" s="455">
        <v>1</v>
      </c>
      <c r="K47" s="142" t="s">
        <v>558</v>
      </c>
      <c r="L47" s="142" t="s">
        <v>559</v>
      </c>
      <c r="N47" s="2"/>
      <c r="O47" s="2"/>
    </row>
    <row r="48" spans="5:15" ht="15" x14ac:dyDescent="0.2">
      <c r="E48" s="183"/>
      <c r="F48" s="159"/>
      <c r="G48" s="157" t="s">
        <v>546</v>
      </c>
      <c r="H48" s="96" t="s">
        <v>503</v>
      </c>
      <c r="I48" s="143" t="s">
        <v>558</v>
      </c>
      <c r="J48" s="143" t="s">
        <v>558</v>
      </c>
      <c r="K48" s="143" t="s">
        <v>558</v>
      </c>
      <c r="L48" s="143" t="s">
        <v>558</v>
      </c>
      <c r="N48" s="2"/>
      <c r="O48" s="2"/>
    </row>
    <row r="49" spans="5:15" ht="15" x14ac:dyDescent="0.2">
      <c r="E49" s="183"/>
      <c r="F49" s="159"/>
      <c r="G49" s="116"/>
      <c r="H49" s="29" t="s">
        <v>506</v>
      </c>
      <c r="I49" s="142" t="s">
        <v>558</v>
      </c>
      <c r="J49" s="142" t="s">
        <v>558</v>
      </c>
      <c r="K49" s="142" t="s">
        <v>558</v>
      </c>
      <c r="L49" s="142" t="s">
        <v>558</v>
      </c>
      <c r="N49" s="2"/>
      <c r="O49" s="2"/>
    </row>
    <row r="50" spans="5:15" ht="15" x14ac:dyDescent="0.2">
      <c r="E50" s="183"/>
      <c r="F50" s="159"/>
      <c r="G50" s="157" t="s">
        <v>509</v>
      </c>
      <c r="H50" s="96" t="s">
        <v>510</v>
      </c>
      <c r="I50" s="143" t="s">
        <v>558</v>
      </c>
      <c r="J50" s="143" t="s">
        <v>558</v>
      </c>
      <c r="K50" s="143" t="s">
        <v>558</v>
      </c>
      <c r="L50" s="143" t="s">
        <v>558</v>
      </c>
      <c r="N50" s="2"/>
      <c r="O50" s="2"/>
    </row>
    <row r="51" spans="5:15" ht="15" x14ac:dyDescent="0.2">
      <c r="E51" s="183"/>
      <c r="F51" s="159"/>
      <c r="G51" s="124"/>
      <c r="H51" s="457" t="s">
        <v>547</v>
      </c>
      <c r="I51" s="458" t="s">
        <v>558</v>
      </c>
      <c r="J51" s="456">
        <v>1</v>
      </c>
      <c r="K51" s="458" t="s">
        <v>558</v>
      </c>
      <c r="L51" s="458" t="s">
        <v>446</v>
      </c>
      <c r="N51" s="2"/>
      <c r="O51" s="2"/>
    </row>
    <row r="52" spans="5:15" x14ac:dyDescent="0.2">
      <c r="E52" s="183"/>
      <c r="F52" s="159"/>
      <c r="O52" s="2"/>
    </row>
    <row r="53" spans="5:15" ht="15" x14ac:dyDescent="0.2">
      <c r="E53" s="183"/>
      <c r="F53" s="159"/>
      <c r="G53" s="147" t="s">
        <v>560</v>
      </c>
    </row>
    <row r="54" spans="5:15" x14ac:dyDescent="0.2">
      <c r="E54" s="159"/>
      <c r="F54" s="159"/>
      <c r="G54" s="148" t="s">
        <v>561</v>
      </c>
    </row>
    <row r="55" spans="5:15" x14ac:dyDescent="0.2">
      <c r="E55" s="159"/>
      <c r="F55" s="159"/>
    </row>
    <row r="56" spans="5:15" x14ac:dyDescent="0.2">
      <c r="E56" s="159"/>
      <c r="F56" s="159"/>
    </row>
    <row r="57" spans="5:15" x14ac:dyDescent="0.2">
      <c r="E57" s="159"/>
      <c r="F57" s="159"/>
    </row>
    <row r="58" spans="5:15" x14ac:dyDescent="0.2">
      <c r="E58" s="159"/>
      <c r="F58" s="159"/>
    </row>
    <row r="59" spans="5:15" x14ac:dyDescent="0.2">
      <c r="E59" s="159"/>
      <c r="F59" s="159"/>
    </row>
    <row r="60" spans="5:15" x14ac:dyDescent="0.2">
      <c r="E60" s="159"/>
      <c r="F60" s="159"/>
    </row>
    <row r="61" spans="5:15" x14ac:dyDescent="0.2">
      <c r="E61" s="159"/>
      <c r="F61" s="159"/>
    </row>
    <row r="62" spans="5:15" x14ac:dyDescent="0.2">
      <c r="E62" s="159"/>
      <c r="F62" s="159"/>
    </row>
    <row r="63" spans="5:15" x14ac:dyDescent="0.2">
      <c r="E63" s="159"/>
      <c r="F63" s="159"/>
    </row>
    <row r="64" spans="5:15"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MZyjqwEuYyqJkegasZgu8OWp38C7WAVIgi3F6YA4Le05aFQ4BDJctWmgbuOJgQNuRo1zPOX2FF/ZHajY2p+XAA==" saltValue="+mDBWAQnmVRu+2EPQDwbrg==" spinCount="100000" sheet="1" objects="1" scenarios="1"/>
  <mergeCells count="4">
    <mergeCell ref="G14:G15"/>
    <mergeCell ref="G24:G25"/>
    <mergeCell ref="G29:G30"/>
    <mergeCell ref="G34:L3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A738-D5B0-42D5-BA50-4AA1A9739FA3}">
  <sheetPr codeName="Sheet15">
    <tabColor theme="6"/>
  </sheetPr>
  <dimension ref="B1:M294"/>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48.140625" style="10" customWidth="1"/>
    <col min="8" max="8" width="30.5703125" style="10" hidden="1" customWidth="1"/>
    <col min="9" max="13" width="30.5703125" style="10" customWidth="1"/>
    <col min="14" max="16384" width="8.7109375" style="10"/>
  </cols>
  <sheetData>
    <row r="1" spans="2:13" s="159" customFormat="1" x14ac:dyDescent="0.2"/>
    <row r="2" spans="2:13" s="159" customFormat="1" x14ac:dyDescent="0.2">
      <c r="G2" s="10"/>
    </row>
    <row r="3" spans="2:13" s="159" customFormat="1" x14ac:dyDescent="0.2">
      <c r="G3" s="10"/>
    </row>
    <row r="4" spans="2:13" s="159" customFormat="1" x14ac:dyDescent="0.2">
      <c r="F4" s="10"/>
      <c r="G4" s="10"/>
    </row>
    <row r="5" spans="2:13" s="159" customFormat="1" x14ac:dyDescent="0.2">
      <c r="F5" s="10"/>
      <c r="G5" s="10"/>
    </row>
    <row r="6" spans="2:13" x14ac:dyDescent="0.2">
      <c r="B6" s="18"/>
      <c r="C6" s="18"/>
      <c r="D6" s="18"/>
      <c r="E6" s="183"/>
      <c r="F6" s="159"/>
    </row>
    <row r="7" spans="2:13" x14ac:dyDescent="0.2">
      <c r="B7" s="18"/>
      <c r="C7" s="18"/>
      <c r="D7" s="18"/>
      <c r="E7" s="183"/>
      <c r="F7" s="159"/>
    </row>
    <row r="8" spans="2:13" ht="15" thickBot="1" x14ac:dyDescent="0.25">
      <c r="B8" s="18"/>
      <c r="C8" s="18"/>
      <c r="D8" s="18"/>
      <c r="E8" s="183"/>
      <c r="F8" s="159"/>
    </row>
    <row r="9" spans="2:13" ht="33.950000000000003" customHeight="1" thickBot="1" x14ac:dyDescent="0.25">
      <c r="B9" s="18"/>
      <c r="C9" s="18"/>
      <c r="D9" s="18"/>
      <c r="E9" s="183"/>
      <c r="F9" s="159"/>
      <c r="G9" s="204" t="s">
        <v>562</v>
      </c>
      <c r="H9" s="205" t="s">
        <v>563</v>
      </c>
      <c r="I9" s="206" t="s">
        <v>564</v>
      </c>
      <c r="J9" s="206" t="s">
        <v>565</v>
      </c>
      <c r="K9" s="206" t="s">
        <v>566</v>
      </c>
      <c r="L9" s="206" t="s">
        <v>567</v>
      </c>
      <c r="M9" s="206" t="s">
        <v>568</v>
      </c>
    </row>
    <row r="10" spans="2:13" ht="15" customHeight="1" thickBot="1" x14ac:dyDescent="0.25">
      <c r="B10" s="18"/>
      <c r="C10" s="18"/>
      <c r="D10" s="18"/>
      <c r="E10" s="183"/>
      <c r="F10" s="159"/>
      <c r="G10" s="344" t="s">
        <v>569</v>
      </c>
      <c r="H10" s="207" t="s">
        <v>569</v>
      </c>
      <c r="I10" s="208" t="s">
        <v>252</v>
      </c>
      <c r="J10" s="208" t="s">
        <v>252</v>
      </c>
      <c r="K10" s="208" t="s">
        <v>252</v>
      </c>
      <c r="L10" s="208" t="s">
        <v>252</v>
      </c>
      <c r="M10" s="208" t="s">
        <v>252</v>
      </c>
    </row>
    <row r="11" spans="2:13" ht="14.45" customHeight="1" thickBot="1" x14ac:dyDescent="0.25">
      <c r="B11" s="18"/>
      <c r="C11" s="18"/>
      <c r="D11" s="18"/>
      <c r="E11" s="183"/>
      <c r="F11" s="159"/>
      <c r="G11" s="345" t="s">
        <v>570</v>
      </c>
      <c r="H11" s="209" t="s">
        <v>571</v>
      </c>
      <c r="I11" s="210" t="s">
        <v>519</v>
      </c>
      <c r="J11" s="210" t="s">
        <v>519</v>
      </c>
      <c r="K11" s="210" t="s">
        <v>519</v>
      </c>
      <c r="L11" s="211" t="s">
        <v>519</v>
      </c>
      <c r="M11" s="211" t="s">
        <v>515</v>
      </c>
    </row>
    <row r="12" spans="2:13" x14ac:dyDescent="0.2">
      <c r="B12" s="18"/>
      <c r="C12" s="18"/>
      <c r="D12" s="18"/>
      <c r="E12" s="183"/>
      <c r="F12" s="159"/>
      <c r="G12" s="212"/>
      <c r="I12" s="213"/>
      <c r="J12" s="213"/>
      <c r="K12" s="213"/>
      <c r="L12" s="213"/>
      <c r="M12" s="213"/>
    </row>
    <row r="13" spans="2:13" ht="43.5" thickBot="1" x14ac:dyDescent="0.25">
      <c r="B13" s="18"/>
      <c r="C13" s="18"/>
      <c r="D13" s="18"/>
      <c r="E13" s="183"/>
      <c r="F13" s="159"/>
      <c r="G13" s="344" t="s">
        <v>572</v>
      </c>
      <c r="H13" s="207" t="s">
        <v>573</v>
      </c>
      <c r="I13" s="208" t="s">
        <v>574</v>
      </c>
      <c r="J13" s="208" t="s">
        <v>815</v>
      </c>
      <c r="K13" s="208" t="s">
        <v>816</v>
      </c>
      <c r="L13" s="208" t="s">
        <v>817</v>
      </c>
      <c r="M13" s="208" t="s">
        <v>818</v>
      </c>
    </row>
    <row r="14" spans="2:13" ht="43.5" thickBot="1" x14ac:dyDescent="0.25">
      <c r="E14" s="159"/>
      <c r="F14" s="159"/>
      <c r="G14" s="345" t="s">
        <v>575</v>
      </c>
      <c r="H14" s="209" t="s">
        <v>576</v>
      </c>
      <c r="I14" s="210" t="s">
        <v>577</v>
      </c>
      <c r="J14" s="210" t="s">
        <v>577</v>
      </c>
      <c r="K14" s="210" t="s">
        <v>577</v>
      </c>
      <c r="L14" s="211" t="s">
        <v>577</v>
      </c>
      <c r="M14" s="211" t="s">
        <v>578</v>
      </c>
    </row>
    <row r="15" spans="2:13" ht="26.1" customHeight="1" thickBot="1" x14ac:dyDescent="0.25">
      <c r="E15" s="159"/>
      <c r="F15" s="159"/>
      <c r="G15" s="344" t="s">
        <v>579</v>
      </c>
      <c r="H15" s="207" t="s">
        <v>580</v>
      </c>
      <c r="I15" s="214" t="s">
        <v>897</v>
      </c>
      <c r="J15" s="214" t="s">
        <v>898</v>
      </c>
      <c r="K15" s="214" t="s">
        <v>581</v>
      </c>
      <c r="L15" s="214" t="s">
        <v>582</v>
      </c>
      <c r="M15" s="214" t="s">
        <v>583</v>
      </c>
    </row>
    <row r="16" spans="2:13" ht="15.75" thickBot="1" x14ac:dyDescent="0.25">
      <c r="E16" s="159"/>
      <c r="F16" s="159"/>
      <c r="G16" s="345" t="s">
        <v>584</v>
      </c>
      <c r="H16" s="209" t="s">
        <v>585</v>
      </c>
      <c r="I16" s="215" t="s">
        <v>586</v>
      </c>
      <c r="J16" s="215" t="s">
        <v>586</v>
      </c>
      <c r="K16" s="215" t="s">
        <v>586</v>
      </c>
      <c r="L16" s="216">
        <v>43556</v>
      </c>
      <c r="M16" s="217">
        <v>42552</v>
      </c>
    </row>
    <row r="17" spans="5:13" ht="43.5" thickBot="1" x14ac:dyDescent="0.25">
      <c r="E17" s="159"/>
      <c r="F17" s="159"/>
      <c r="G17" s="344" t="s">
        <v>587</v>
      </c>
      <c r="H17" s="207" t="s">
        <v>588</v>
      </c>
      <c r="I17" s="208" t="s">
        <v>589</v>
      </c>
      <c r="J17" s="208" t="s">
        <v>589</v>
      </c>
      <c r="K17" s="208" t="s">
        <v>589</v>
      </c>
      <c r="L17" s="208" t="s">
        <v>589</v>
      </c>
      <c r="M17" s="208" t="s">
        <v>589</v>
      </c>
    </row>
    <row r="18" spans="5:13" ht="57.75" thickBot="1" x14ac:dyDescent="0.25">
      <c r="E18" s="159"/>
      <c r="F18" s="159"/>
      <c r="G18" s="345" t="s">
        <v>590</v>
      </c>
      <c r="H18" s="209" t="s">
        <v>899</v>
      </c>
      <c r="I18" s="218" t="s">
        <v>591</v>
      </c>
      <c r="J18" s="218" t="s">
        <v>591</v>
      </c>
      <c r="K18" s="210" t="s">
        <v>591</v>
      </c>
      <c r="L18" s="211" t="s">
        <v>591</v>
      </c>
      <c r="M18" s="211" t="s">
        <v>592</v>
      </c>
    </row>
    <row r="19" spans="5:13" ht="29.25" thickBot="1" x14ac:dyDescent="0.25">
      <c r="E19" s="159"/>
      <c r="F19" s="159"/>
      <c r="G19" s="344" t="s">
        <v>593</v>
      </c>
      <c r="H19" s="207" t="s">
        <v>594</v>
      </c>
      <c r="I19" s="219" t="s">
        <v>586</v>
      </c>
      <c r="J19" s="219" t="s">
        <v>586</v>
      </c>
      <c r="K19" s="208">
        <v>27</v>
      </c>
      <c r="L19" s="208">
        <v>16</v>
      </c>
      <c r="M19" s="208">
        <v>37</v>
      </c>
    </row>
    <row r="20" spans="5:13" ht="72" thickBot="1" x14ac:dyDescent="0.25">
      <c r="E20" s="159"/>
      <c r="F20" s="159"/>
      <c r="G20" s="345" t="s">
        <v>595</v>
      </c>
      <c r="H20" s="209" t="s">
        <v>596</v>
      </c>
      <c r="I20" s="210" t="s">
        <v>586</v>
      </c>
      <c r="J20" s="210" t="s">
        <v>586</v>
      </c>
      <c r="K20" s="220">
        <v>10380365</v>
      </c>
      <c r="L20" s="221">
        <v>218588</v>
      </c>
      <c r="M20" s="222" t="s">
        <v>900</v>
      </c>
    </row>
    <row r="21" spans="5:13" ht="72" thickBot="1" x14ac:dyDescent="0.25">
      <c r="E21" s="159"/>
      <c r="F21" s="159"/>
      <c r="G21" s="344" t="s">
        <v>597</v>
      </c>
      <c r="H21" s="207" t="s">
        <v>598</v>
      </c>
      <c r="I21" s="219" t="s">
        <v>533</v>
      </c>
      <c r="J21" s="219" t="s">
        <v>599</v>
      </c>
      <c r="K21" s="223">
        <v>10380365</v>
      </c>
      <c r="L21" s="223" t="s">
        <v>600</v>
      </c>
      <c r="M21" s="219" t="s">
        <v>901</v>
      </c>
    </row>
    <row r="22" spans="5:13" ht="100.5" thickBot="1" x14ac:dyDescent="0.25">
      <c r="E22" s="159"/>
      <c r="F22" s="159"/>
      <c r="G22" s="345" t="s">
        <v>601</v>
      </c>
      <c r="H22" s="209" t="s">
        <v>602</v>
      </c>
      <c r="I22" s="224">
        <v>44348</v>
      </c>
      <c r="J22" s="224">
        <v>44348</v>
      </c>
      <c r="K22" s="224">
        <v>44348</v>
      </c>
      <c r="L22" s="225">
        <v>44348</v>
      </c>
      <c r="M22" s="225">
        <v>44348</v>
      </c>
    </row>
    <row r="23" spans="5:13" ht="33" customHeight="1" thickBot="1" x14ac:dyDescent="0.25">
      <c r="E23" s="159"/>
      <c r="F23" s="159"/>
      <c r="G23" s="344" t="s">
        <v>603</v>
      </c>
      <c r="H23" s="207" t="s">
        <v>604</v>
      </c>
      <c r="I23" s="208" t="s">
        <v>558</v>
      </c>
      <c r="J23" s="208" t="s">
        <v>558</v>
      </c>
      <c r="K23" s="208" t="s">
        <v>558</v>
      </c>
      <c r="L23" s="208" t="s">
        <v>589</v>
      </c>
      <c r="M23" s="208" t="s">
        <v>589</v>
      </c>
    </row>
    <row r="24" spans="5:13" ht="33" customHeight="1" thickBot="1" x14ac:dyDescent="0.25">
      <c r="E24" s="159"/>
      <c r="F24" s="159"/>
      <c r="G24" s="345" t="s">
        <v>605</v>
      </c>
      <c r="H24" s="209"/>
      <c r="I24" s="210" t="s">
        <v>606</v>
      </c>
      <c r="J24" s="210" t="s">
        <v>606</v>
      </c>
      <c r="K24" s="210" t="s">
        <v>606</v>
      </c>
      <c r="L24" s="211" t="s">
        <v>606</v>
      </c>
      <c r="M24" s="211" t="s">
        <v>606</v>
      </c>
    </row>
    <row r="25" spans="5:13" ht="30.75" thickBot="1" x14ac:dyDescent="0.25">
      <c r="E25" s="159"/>
      <c r="F25" s="159"/>
      <c r="G25" s="344" t="s">
        <v>607</v>
      </c>
      <c r="H25" s="207"/>
      <c r="I25" s="208" t="s">
        <v>608</v>
      </c>
      <c r="J25" s="208" t="s">
        <v>608</v>
      </c>
      <c r="K25" s="208" t="s">
        <v>608</v>
      </c>
      <c r="L25" s="208" t="s">
        <v>608</v>
      </c>
      <c r="M25" s="208" t="s">
        <v>609</v>
      </c>
    </row>
    <row r="26" spans="5:13" ht="76.5" customHeight="1" thickBot="1" x14ac:dyDescent="0.25">
      <c r="E26" s="159"/>
      <c r="F26" s="159"/>
      <c r="G26" s="345" t="s">
        <v>610</v>
      </c>
      <c r="H26" s="209" t="s">
        <v>611</v>
      </c>
      <c r="I26" s="210" t="s">
        <v>558</v>
      </c>
      <c r="J26" s="210" t="s">
        <v>558</v>
      </c>
      <c r="K26" s="210" t="s">
        <v>558</v>
      </c>
      <c r="L26" s="211" t="s">
        <v>558</v>
      </c>
      <c r="M26" s="211" t="s">
        <v>558</v>
      </c>
    </row>
    <row r="27" spans="5:13" ht="48" customHeight="1" thickBot="1" x14ac:dyDescent="0.25">
      <c r="E27" s="159"/>
      <c r="F27" s="159"/>
      <c r="G27" s="344" t="s">
        <v>612</v>
      </c>
      <c r="H27" s="207" t="s">
        <v>613</v>
      </c>
      <c r="I27" s="208" t="s">
        <v>614</v>
      </c>
      <c r="J27" s="208" t="s">
        <v>614</v>
      </c>
      <c r="K27" s="208" t="s">
        <v>614</v>
      </c>
      <c r="L27" s="208" t="s">
        <v>614</v>
      </c>
      <c r="M27" s="208" t="s">
        <v>615</v>
      </c>
    </row>
    <row r="28" spans="5:13" ht="93" customHeight="1" thickBot="1" x14ac:dyDescent="0.25">
      <c r="E28" s="159"/>
      <c r="F28" s="159"/>
      <c r="G28" s="345" t="s">
        <v>616</v>
      </c>
      <c r="H28" s="209" t="s">
        <v>617</v>
      </c>
      <c r="I28" s="218" t="s">
        <v>589</v>
      </c>
      <c r="J28" s="218" t="s">
        <v>589</v>
      </c>
      <c r="K28" s="218" t="s">
        <v>589</v>
      </c>
      <c r="L28" s="211" t="s">
        <v>618</v>
      </c>
      <c r="M28" s="211" t="s">
        <v>599</v>
      </c>
    </row>
    <row r="29" spans="5:13" ht="33" customHeight="1" thickBot="1" x14ac:dyDescent="0.25">
      <c r="E29" s="159"/>
      <c r="F29" s="159"/>
      <c r="G29" s="344" t="s">
        <v>619</v>
      </c>
      <c r="H29" s="207" t="s">
        <v>620</v>
      </c>
      <c r="I29" s="208" t="s">
        <v>621</v>
      </c>
      <c r="J29" s="208" t="s">
        <v>621</v>
      </c>
      <c r="K29" s="208" t="s">
        <v>621</v>
      </c>
      <c r="L29" s="208" t="s">
        <v>622</v>
      </c>
      <c r="M29" s="208" t="s">
        <v>622</v>
      </c>
    </row>
    <row r="30" spans="5:13" ht="60.95" customHeight="1" thickBot="1" x14ac:dyDescent="0.25">
      <c r="E30" s="159"/>
      <c r="F30" s="159"/>
      <c r="G30" s="345" t="s">
        <v>623</v>
      </c>
      <c r="H30" s="209" t="s">
        <v>624</v>
      </c>
      <c r="I30" s="218" t="s">
        <v>558</v>
      </c>
      <c r="J30" s="218" t="s">
        <v>558</v>
      </c>
      <c r="K30" s="218" t="s">
        <v>558</v>
      </c>
      <c r="L30" s="211" t="s">
        <v>618</v>
      </c>
      <c r="M30" s="211" t="s">
        <v>618</v>
      </c>
    </row>
    <row r="31" spans="5:13" ht="89.45" customHeight="1" x14ac:dyDescent="0.2">
      <c r="E31" s="159"/>
      <c r="F31" s="159"/>
      <c r="G31" s="346" t="s">
        <v>625</v>
      </c>
      <c r="H31" s="226" t="s">
        <v>626</v>
      </c>
      <c r="I31" s="227" t="s">
        <v>627</v>
      </c>
      <c r="J31" s="227" t="s">
        <v>627</v>
      </c>
      <c r="K31" s="227" t="s">
        <v>819</v>
      </c>
      <c r="L31" s="227" t="s">
        <v>820</v>
      </c>
      <c r="M31" s="227" t="s">
        <v>628</v>
      </c>
    </row>
    <row r="32" spans="5:13" x14ac:dyDescent="0.2">
      <c r="E32" s="159"/>
      <c r="F32" s="159"/>
    </row>
    <row r="33" spans="5:6" x14ac:dyDescent="0.2">
      <c r="E33" s="159"/>
      <c r="F33" s="159"/>
    </row>
    <row r="34" spans="5:6" x14ac:dyDescent="0.2">
      <c r="E34" s="159"/>
      <c r="F34" s="159"/>
    </row>
    <row r="35" spans="5:6" x14ac:dyDescent="0.2">
      <c r="E35" s="159"/>
      <c r="F35" s="159"/>
    </row>
    <row r="36" spans="5:6" x14ac:dyDescent="0.2">
      <c r="E36" s="159"/>
      <c r="F36" s="159"/>
    </row>
    <row r="37" spans="5:6" x14ac:dyDescent="0.2">
      <c r="E37" s="159"/>
      <c r="F37" s="159"/>
    </row>
    <row r="38" spans="5:6" x14ac:dyDescent="0.2">
      <c r="E38" s="159"/>
      <c r="F38" s="159"/>
    </row>
    <row r="39" spans="5:6" x14ac:dyDescent="0.2">
      <c r="E39" s="159"/>
      <c r="F39" s="159"/>
    </row>
    <row r="40" spans="5:6" x14ac:dyDescent="0.2">
      <c r="E40" s="159"/>
      <c r="F40" s="159"/>
    </row>
    <row r="41" spans="5:6" x14ac:dyDescent="0.2">
      <c r="E41" s="159"/>
      <c r="F41" s="159"/>
    </row>
    <row r="42" spans="5:6" x14ac:dyDescent="0.2">
      <c r="E42" s="159"/>
      <c r="F42" s="159"/>
    </row>
    <row r="43" spans="5:6" x14ac:dyDescent="0.2">
      <c r="E43" s="159"/>
      <c r="F43" s="159"/>
    </row>
    <row r="44" spans="5:6" x14ac:dyDescent="0.2">
      <c r="E44" s="159"/>
      <c r="F44" s="159"/>
    </row>
    <row r="45" spans="5:6" x14ac:dyDescent="0.2">
      <c r="E45" s="159"/>
      <c r="F45" s="159"/>
    </row>
    <row r="46" spans="5:6" x14ac:dyDescent="0.2">
      <c r="E46" s="159"/>
      <c r="F46" s="159"/>
    </row>
    <row r="47" spans="5:6" x14ac:dyDescent="0.2">
      <c r="E47" s="159"/>
      <c r="F47" s="159"/>
    </row>
    <row r="48" spans="5:6" x14ac:dyDescent="0.2">
      <c r="E48" s="159"/>
      <c r="F48" s="159"/>
    </row>
    <row r="49" spans="5:6" x14ac:dyDescent="0.2">
      <c r="E49" s="159"/>
      <c r="F49" s="159"/>
    </row>
    <row r="50" spans="5:6" x14ac:dyDescent="0.2">
      <c r="E50" s="159"/>
      <c r="F50" s="159"/>
    </row>
    <row r="51" spans="5:6" x14ac:dyDescent="0.2">
      <c r="E51" s="159"/>
      <c r="F51" s="159"/>
    </row>
    <row r="52" spans="5:6" x14ac:dyDescent="0.2">
      <c r="E52" s="159"/>
      <c r="F52" s="159"/>
    </row>
    <row r="53" spans="5:6" x14ac:dyDescent="0.2">
      <c r="E53" s="159"/>
      <c r="F53" s="159"/>
    </row>
    <row r="54" spans="5:6" x14ac:dyDescent="0.2">
      <c r="E54" s="159"/>
      <c r="F54" s="159"/>
    </row>
    <row r="55" spans="5:6" x14ac:dyDescent="0.2">
      <c r="E55" s="159"/>
      <c r="F55" s="159"/>
    </row>
    <row r="56" spans="5:6" x14ac:dyDescent="0.2">
      <c r="E56" s="159"/>
      <c r="F56" s="159"/>
    </row>
    <row r="57" spans="5:6" x14ac:dyDescent="0.2">
      <c r="E57" s="159"/>
      <c r="F57" s="159"/>
    </row>
    <row r="58" spans="5:6" x14ac:dyDescent="0.2">
      <c r="E58" s="159"/>
      <c r="F58" s="159"/>
    </row>
    <row r="59" spans="5:6" x14ac:dyDescent="0.2">
      <c r="E59" s="159"/>
      <c r="F59" s="159"/>
    </row>
    <row r="60" spans="5:6" x14ac:dyDescent="0.2">
      <c r="E60" s="159"/>
      <c r="F60" s="159"/>
    </row>
    <row r="61" spans="5:6" x14ac:dyDescent="0.2">
      <c r="E61" s="159"/>
      <c r="F61" s="159"/>
    </row>
    <row r="62" spans="5:6" x14ac:dyDescent="0.2">
      <c r="E62" s="159"/>
      <c r="F62" s="159"/>
    </row>
    <row r="63" spans="5:6" x14ac:dyDescent="0.2">
      <c r="E63" s="159"/>
      <c r="F63" s="159"/>
    </row>
    <row r="64" spans="5:6"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SG/4NVlUbXOdB3ifaUusN0XDj3mraXoNDP+DhSCo9btePGFjzQpdHTNv7YJ3Y43TEGROjX4U3Za4d6iAPyrBOw==" saltValue="f11gWNyxyogK2BawrLrwDg==" spinCount="100000" sheet="1" objects="1" scenarios="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4D91-0615-4657-98D5-B89BD500D71E}">
  <sheetPr codeName="Sheet16">
    <tabColor theme="6"/>
  </sheetPr>
  <dimension ref="B1:N294"/>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48.140625" style="10" customWidth="1"/>
    <col min="8" max="8" width="25.5703125" style="10" customWidth="1"/>
    <col min="9" max="13" width="35.5703125" style="10" customWidth="1"/>
    <col min="14" max="16384" width="8.7109375" style="10"/>
  </cols>
  <sheetData>
    <row r="1" spans="2:12" s="159" customFormat="1" x14ac:dyDescent="0.2"/>
    <row r="2" spans="2:12" s="159" customFormat="1" x14ac:dyDescent="0.2">
      <c r="G2" s="10"/>
    </row>
    <row r="3" spans="2:12" s="159" customFormat="1" x14ac:dyDescent="0.2">
      <c r="G3" s="10"/>
    </row>
    <row r="4" spans="2:12" s="159" customFormat="1" x14ac:dyDescent="0.2">
      <c r="F4" s="10"/>
      <c r="G4" s="10"/>
    </row>
    <row r="5" spans="2:12" s="159" customFormat="1" x14ac:dyDescent="0.2">
      <c r="F5" s="10"/>
      <c r="G5" s="10"/>
    </row>
    <row r="6" spans="2:12" x14ac:dyDescent="0.2">
      <c r="B6" s="18"/>
      <c r="C6" s="18"/>
      <c r="D6" s="18"/>
      <c r="E6" s="183"/>
      <c r="F6" s="159"/>
    </row>
    <row r="7" spans="2:12" x14ac:dyDescent="0.2">
      <c r="B7" s="18"/>
      <c r="C7" s="18"/>
      <c r="D7" s="18"/>
      <c r="E7" s="183"/>
      <c r="F7" s="159"/>
    </row>
    <row r="8" spans="2:12" ht="15" x14ac:dyDescent="0.25">
      <c r="B8" s="18"/>
      <c r="C8" s="18"/>
      <c r="D8" s="18"/>
      <c r="E8" s="183"/>
      <c r="F8" s="159"/>
      <c r="G8" s="26" t="s">
        <v>112</v>
      </c>
    </row>
    <row r="9" spans="2:12" ht="14.45" customHeight="1" x14ac:dyDescent="0.2">
      <c r="B9" s="18"/>
      <c r="C9" s="18"/>
      <c r="D9" s="18"/>
      <c r="E9" s="183"/>
      <c r="F9" s="159"/>
      <c r="G9" s="340" t="s">
        <v>786</v>
      </c>
    </row>
    <row r="10" spans="2:12" ht="15" x14ac:dyDescent="0.2">
      <c r="B10" s="18"/>
      <c r="C10" s="18"/>
      <c r="D10" s="18"/>
      <c r="E10" s="183"/>
      <c r="F10" s="159"/>
      <c r="G10" s="194"/>
      <c r="H10" s="62" t="s">
        <v>516</v>
      </c>
      <c r="I10" s="447" t="s">
        <v>517</v>
      </c>
      <c r="J10" s="447"/>
      <c r="K10" s="447" t="s">
        <v>509</v>
      </c>
      <c r="L10" s="447"/>
    </row>
    <row r="11" spans="2:12" ht="15" x14ac:dyDescent="0.2">
      <c r="B11" s="18"/>
      <c r="C11" s="18"/>
      <c r="D11" s="18"/>
      <c r="E11" s="183"/>
      <c r="F11" s="159"/>
      <c r="G11" s="194"/>
      <c r="H11" s="402" t="s">
        <v>518</v>
      </c>
      <c r="I11" s="402" t="s">
        <v>503</v>
      </c>
      <c r="J11" s="402" t="s">
        <v>506</v>
      </c>
      <c r="K11" s="402" t="s">
        <v>519</v>
      </c>
      <c r="L11" s="402" t="s">
        <v>515</v>
      </c>
    </row>
    <row r="12" spans="2:12" ht="90.75" customHeight="1" x14ac:dyDescent="0.2">
      <c r="E12" s="159"/>
      <c r="F12" s="159"/>
      <c r="G12" s="82" t="s">
        <v>520</v>
      </c>
      <c r="H12" s="195" t="s">
        <v>979</v>
      </c>
      <c r="I12" s="195" t="s">
        <v>521</v>
      </c>
      <c r="J12" s="196" t="s">
        <v>978</v>
      </c>
      <c r="K12" s="195" t="s">
        <v>973</v>
      </c>
      <c r="L12" s="195" t="s">
        <v>522</v>
      </c>
    </row>
    <row r="13" spans="2:12" ht="73.5" x14ac:dyDescent="0.2">
      <c r="E13" s="159"/>
      <c r="F13" s="159"/>
      <c r="G13" s="401" t="s">
        <v>523</v>
      </c>
      <c r="H13" s="197" t="s">
        <v>734</v>
      </c>
      <c r="I13" s="197" t="s">
        <v>524</v>
      </c>
      <c r="J13" s="198" t="s">
        <v>524</v>
      </c>
      <c r="K13" s="197" t="s">
        <v>525</v>
      </c>
      <c r="L13" s="197" t="s">
        <v>525</v>
      </c>
    </row>
    <row r="14" spans="2:12" ht="17.25" x14ac:dyDescent="0.2">
      <c r="E14" s="159"/>
      <c r="F14" s="159"/>
      <c r="G14" s="82" t="s">
        <v>735</v>
      </c>
      <c r="H14" s="195">
        <f>4385/100</f>
        <v>43.85</v>
      </c>
      <c r="I14" s="195">
        <f>515/100</f>
        <v>5.15</v>
      </c>
      <c r="J14" s="196">
        <f>116/100</f>
        <v>1.1599999999999999</v>
      </c>
      <c r="K14" s="195">
        <f>1154/100</f>
        <v>11.54</v>
      </c>
      <c r="L14" s="195">
        <f>677/100</f>
        <v>6.77</v>
      </c>
    </row>
    <row r="15" spans="2:12" ht="75" customHeight="1" x14ac:dyDescent="0.2">
      <c r="E15" s="159"/>
      <c r="F15" s="159"/>
      <c r="G15" s="401" t="s">
        <v>974</v>
      </c>
      <c r="H15" s="197" t="s">
        <v>526</v>
      </c>
      <c r="I15" s="197" t="s">
        <v>527</v>
      </c>
      <c r="J15" s="198" t="s">
        <v>902</v>
      </c>
      <c r="K15" s="197" t="s">
        <v>528</v>
      </c>
      <c r="L15" s="197" t="s">
        <v>529</v>
      </c>
    </row>
    <row r="16" spans="2:12" ht="80.25" customHeight="1" x14ac:dyDescent="0.2">
      <c r="E16" s="159"/>
      <c r="F16" s="159"/>
      <c r="G16" s="401"/>
      <c r="H16" s="197" t="s">
        <v>530</v>
      </c>
      <c r="I16" s="197"/>
      <c r="J16" s="198"/>
      <c r="K16" s="197"/>
      <c r="L16" s="197"/>
    </row>
    <row r="17" spans="5:14" ht="75" x14ac:dyDescent="0.2">
      <c r="E17" s="159"/>
      <c r="F17" s="159"/>
      <c r="G17" s="116" t="s">
        <v>975</v>
      </c>
      <c r="H17" s="199" t="s">
        <v>531</v>
      </c>
      <c r="I17" s="199" t="s">
        <v>499</v>
      </c>
      <c r="J17" s="200" t="s">
        <v>532</v>
      </c>
      <c r="K17" s="199" t="s">
        <v>533</v>
      </c>
      <c r="L17" s="199" t="s">
        <v>532</v>
      </c>
    </row>
    <row r="18" spans="5:14" ht="60" x14ac:dyDescent="0.2">
      <c r="E18" s="159"/>
      <c r="F18" s="159"/>
      <c r="G18" s="401" t="s">
        <v>976</v>
      </c>
      <c r="H18" s="197" t="s">
        <v>736</v>
      </c>
      <c r="I18" s="197" t="s">
        <v>737</v>
      </c>
      <c r="J18" s="198" t="s">
        <v>737</v>
      </c>
      <c r="K18" s="197" t="s">
        <v>534</v>
      </c>
      <c r="L18" s="197"/>
    </row>
    <row r="19" spans="5:14" x14ac:dyDescent="0.2">
      <c r="E19" s="159"/>
      <c r="F19" s="159"/>
      <c r="N19" s="85"/>
    </row>
    <row r="20" spans="5:14" ht="14.1" customHeight="1" x14ac:dyDescent="0.2">
      <c r="E20" s="159"/>
      <c r="F20" s="159"/>
      <c r="G20" s="340" t="s">
        <v>787</v>
      </c>
      <c r="N20" s="85"/>
    </row>
    <row r="21" spans="5:14" ht="30" customHeight="1" x14ac:dyDescent="0.2">
      <c r="E21" s="159"/>
      <c r="F21" s="159"/>
      <c r="G21" s="28"/>
      <c r="H21" s="33"/>
      <c r="I21" s="403" t="s">
        <v>516</v>
      </c>
      <c r="J21" s="403" t="s">
        <v>517</v>
      </c>
      <c r="K21" s="403"/>
      <c r="L21" s="403" t="s">
        <v>509</v>
      </c>
      <c r="M21" s="403"/>
      <c r="N21" s="85"/>
    </row>
    <row r="22" spans="5:14" ht="17.25" x14ac:dyDescent="0.2">
      <c r="E22" s="159"/>
      <c r="F22" s="159"/>
      <c r="G22" s="194" t="s">
        <v>738</v>
      </c>
      <c r="H22" s="27" t="s">
        <v>738</v>
      </c>
      <c r="I22" s="403" t="s">
        <v>739</v>
      </c>
      <c r="J22" s="403" t="s">
        <v>740</v>
      </c>
      <c r="K22" s="403" t="s">
        <v>741</v>
      </c>
      <c r="L22" s="403" t="s">
        <v>519</v>
      </c>
      <c r="M22" s="403" t="s">
        <v>515</v>
      </c>
      <c r="N22" s="85"/>
    </row>
    <row r="23" spans="5:14" ht="15" customHeight="1" x14ac:dyDescent="0.2">
      <c r="E23" s="159"/>
      <c r="F23" s="159"/>
      <c r="G23" s="452" t="s">
        <v>788</v>
      </c>
      <c r="H23" s="202" t="s">
        <v>535</v>
      </c>
      <c r="I23" s="396">
        <v>0</v>
      </c>
      <c r="J23" s="396">
        <v>0</v>
      </c>
      <c r="K23" s="396">
        <v>0</v>
      </c>
      <c r="L23" s="396">
        <v>0</v>
      </c>
      <c r="M23" s="396">
        <v>0</v>
      </c>
      <c r="N23" s="85"/>
    </row>
    <row r="24" spans="5:14" ht="15" customHeight="1" x14ac:dyDescent="0.2">
      <c r="E24" s="159"/>
      <c r="F24" s="159"/>
      <c r="G24" s="452"/>
      <c r="H24" s="203" t="s">
        <v>536</v>
      </c>
      <c r="I24" s="46">
        <v>15</v>
      </c>
      <c r="J24" s="46">
        <v>2</v>
      </c>
      <c r="K24" s="46">
        <v>1</v>
      </c>
      <c r="L24" s="46">
        <v>3</v>
      </c>
      <c r="M24" s="46">
        <v>3</v>
      </c>
      <c r="N24" s="85"/>
    </row>
    <row r="25" spans="5:14" ht="15" customHeight="1" x14ac:dyDescent="0.2">
      <c r="E25" s="159"/>
      <c r="F25" s="159"/>
      <c r="G25" s="452"/>
      <c r="H25" s="202" t="s">
        <v>537</v>
      </c>
      <c r="I25" s="396">
        <v>26</v>
      </c>
      <c r="J25" s="396">
        <v>2</v>
      </c>
      <c r="K25" s="396">
        <v>2</v>
      </c>
      <c r="L25" s="396">
        <v>5</v>
      </c>
      <c r="M25" s="396">
        <v>5</v>
      </c>
      <c r="N25" s="85"/>
    </row>
    <row r="26" spans="5:14" ht="15" customHeight="1" x14ac:dyDescent="0.2">
      <c r="E26" s="159"/>
      <c r="F26" s="159"/>
      <c r="G26" s="452"/>
      <c r="H26" s="203" t="s">
        <v>538</v>
      </c>
      <c r="I26" s="46">
        <v>4</v>
      </c>
      <c r="J26" s="46">
        <v>3</v>
      </c>
      <c r="K26" s="46">
        <v>3</v>
      </c>
      <c r="L26" s="46">
        <v>13</v>
      </c>
      <c r="M26" s="46">
        <v>4</v>
      </c>
      <c r="N26" s="85"/>
    </row>
    <row r="27" spans="5:14" ht="15" customHeight="1" x14ac:dyDescent="0.2">
      <c r="E27" s="159"/>
      <c r="F27" s="159"/>
      <c r="G27" s="453"/>
      <c r="H27" s="202" t="s">
        <v>539</v>
      </c>
      <c r="I27" s="396">
        <v>367</v>
      </c>
      <c r="J27" s="396">
        <v>346</v>
      </c>
      <c r="K27" s="396">
        <v>393</v>
      </c>
      <c r="L27" s="396">
        <v>436</v>
      </c>
      <c r="M27" s="396">
        <v>302</v>
      </c>
      <c r="N27" s="85"/>
    </row>
    <row r="28" spans="5:14" ht="15" customHeight="1" x14ac:dyDescent="0.2">
      <c r="E28" s="159"/>
      <c r="F28" s="159"/>
      <c r="G28" s="450" t="s">
        <v>893</v>
      </c>
      <c r="H28" s="330" t="s">
        <v>535</v>
      </c>
      <c r="I28" s="397">
        <v>1</v>
      </c>
      <c r="J28" s="397">
        <v>0</v>
      </c>
      <c r="K28" s="397">
        <v>1</v>
      </c>
      <c r="L28" s="397">
        <v>1</v>
      </c>
      <c r="M28" s="397">
        <v>1</v>
      </c>
      <c r="N28" s="85"/>
    </row>
    <row r="29" spans="5:14" ht="15" customHeight="1" x14ac:dyDescent="0.2">
      <c r="E29" s="159"/>
      <c r="F29" s="159"/>
      <c r="G29" s="451"/>
      <c r="H29" s="331" t="s">
        <v>536</v>
      </c>
      <c r="I29" s="398">
        <v>2</v>
      </c>
      <c r="J29" s="398">
        <v>2</v>
      </c>
      <c r="K29" s="398">
        <v>0</v>
      </c>
      <c r="L29" s="398">
        <v>1</v>
      </c>
      <c r="M29" s="398">
        <v>0</v>
      </c>
    </row>
    <row r="30" spans="5:14" ht="15" customHeight="1" x14ac:dyDescent="0.2">
      <c r="E30" s="159"/>
      <c r="F30" s="159"/>
      <c r="G30" s="404"/>
      <c r="H30" s="332" t="s">
        <v>537</v>
      </c>
      <c r="I30" s="399">
        <v>2</v>
      </c>
      <c r="J30" s="399">
        <v>1</v>
      </c>
      <c r="K30" s="399">
        <v>0</v>
      </c>
      <c r="L30" s="399">
        <v>3</v>
      </c>
      <c r="M30" s="399">
        <v>1</v>
      </c>
    </row>
    <row r="31" spans="5:14" ht="64.5" customHeight="1" x14ac:dyDescent="0.2">
      <c r="E31" s="159"/>
      <c r="F31" s="159"/>
      <c r="G31" s="438" t="s">
        <v>977</v>
      </c>
      <c r="H31" s="438"/>
      <c r="I31" s="438"/>
      <c r="J31" s="438"/>
      <c r="K31" s="438"/>
      <c r="L31" s="438"/>
      <c r="M31" s="438"/>
    </row>
    <row r="32" spans="5:14" x14ac:dyDescent="0.2">
      <c r="E32" s="159"/>
      <c r="F32" s="159"/>
    </row>
    <row r="33" spans="5:13" x14ac:dyDescent="0.2">
      <c r="E33" s="159"/>
      <c r="F33" s="159"/>
    </row>
    <row r="34" spans="5:13" x14ac:dyDescent="0.2">
      <c r="E34" s="159"/>
      <c r="F34" s="159"/>
    </row>
    <row r="35" spans="5:13" ht="12.75" customHeight="1" x14ac:dyDescent="0.25">
      <c r="E35" s="159"/>
      <c r="F35" s="159"/>
      <c r="G35" s="449" t="s">
        <v>907</v>
      </c>
      <c r="H35" s="449"/>
      <c r="I35" s="449"/>
      <c r="J35" s="449"/>
      <c r="K35" s="449"/>
      <c r="L35" s="449"/>
      <c r="M35" s="449"/>
    </row>
    <row r="36" spans="5:13" x14ac:dyDescent="0.2">
      <c r="E36" s="159"/>
      <c r="F36" s="159"/>
      <c r="G36" s="340" t="s">
        <v>785</v>
      </c>
    </row>
    <row r="37" spans="5:13" ht="15" x14ac:dyDescent="0.2">
      <c r="E37" s="159"/>
      <c r="F37" s="159"/>
      <c r="G37" s="184"/>
      <c r="H37" s="405" t="s">
        <v>540</v>
      </c>
      <c r="I37" s="405"/>
      <c r="J37" s="405"/>
      <c r="K37" s="405" t="s">
        <v>541</v>
      </c>
      <c r="L37" s="405"/>
      <c r="M37" s="405"/>
    </row>
    <row r="38" spans="5:13" ht="15" x14ac:dyDescent="0.2">
      <c r="E38" s="159"/>
      <c r="F38" s="159"/>
      <c r="G38" s="114" t="s">
        <v>489</v>
      </c>
      <c r="H38" s="54" t="s">
        <v>280</v>
      </c>
      <c r="I38" s="54" t="s">
        <v>281</v>
      </c>
      <c r="J38" s="400" t="s">
        <v>282</v>
      </c>
      <c r="K38" s="54" t="s">
        <v>280</v>
      </c>
      <c r="L38" s="54" t="s">
        <v>281</v>
      </c>
      <c r="M38" s="400" t="s">
        <v>282</v>
      </c>
    </row>
    <row r="39" spans="5:13" ht="15" customHeight="1" x14ac:dyDescent="0.2">
      <c r="E39" s="159"/>
      <c r="F39" s="159"/>
      <c r="G39" s="139" t="s">
        <v>494</v>
      </c>
      <c r="H39" s="29"/>
      <c r="I39" s="29"/>
      <c r="J39" s="185"/>
      <c r="K39" s="29"/>
      <c r="L39" s="29"/>
      <c r="M39" s="185"/>
    </row>
    <row r="40" spans="5:13" ht="15" customHeight="1" x14ac:dyDescent="0.2">
      <c r="E40" s="159"/>
      <c r="F40" s="159"/>
      <c r="G40" s="109" t="s">
        <v>733</v>
      </c>
      <c r="H40" s="186">
        <v>2378</v>
      </c>
      <c r="I40" s="186">
        <v>2484</v>
      </c>
      <c r="J40" s="143">
        <f>3560</f>
        <v>3560</v>
      </c>
      <c r="K40" s="96">
        <v>463</v>
      </c>
      <c r="L40" s="96">
        <v>507</v>
      </c>
      <c r="M40" s="121">
        <f>606+218</f>
        <v>824</v>
      </c>
    </row>
    <row r="41" spans="5:13" ht="15" customHeight="1" x14ac:dyDescent="0.2">
      <c r="E41" s="159"/>
      <c r="F41" s="159"/>
      <c r="G41" s="139" t="s">
        <v>542</v>
      </c>
      <c r="H41" s="29"/>
      <c r="I41" s="29"/>
      <c r="J41" s="185"/>
      <c r="K41" s="29"/>
      <c r="L41" s="29"/>
      <c r="M41" s="185"/>
    </row>
    <row r="42" spans="5:13" ht="15" customHeight="1" x14ac:dyDescent="0.2">
      <c r="E42" s="159"/>
      <c r="F42" s="159"/>
      <c r="G42" s="109" t="s">
        <v>503</v>
      </c>
      <c r="H42" s="186">
        <v>468</v>
      </c>
      <c r="I42" s="186">
        <v>494</v>
      </c>
      <c r="J42" s="143">
        <v>515</v>
      </c>
      <c r="K42" s="96">
        <v>3</v>
      </c>
      <c r="L42" s="96">
        <v>3</v>
      </c>
      <c r="M42" s="121">
        <v>0</v>
      </c>
    </row>
    <row r="43" spans="5:13" ht="15" customHeight="1" x14ac:dyDescent="0.2">
      <c r="E43" s="159"/>
      <c r="F43" s="159"/>
      <c r="G43" s="139" t="s">
        <v>506</v>
      </c>
      <c r="H43" s="29">
        <v>0</v>
      </c>
      <c r="I43" s="29">
        <v>0</v>
      </c>
      <c r="J43" s="185">
        <v>116</v>
      </c>
      <c r="K43" s="29">
        <v>0</v>
      </c>
      <c r="L43" s="29">
        <v>0</v>
      </c>
      <c r="M43" s="185">
        <v>0</v>
      </c>
    </row>
    <row r="44" spans="5:13" ht="15" customHeight="1" x14ac:dyDescent="0.2">
      <c r="E44" s="159"/>
      <c r="F44" s="159"/>
      <c r="G44" s="109" t="s">
        <v>509</v>
      </c>
      <c r="H44" s="186"/>
      <c r="I44" s="186"/>
      <c r="J44" s="143"/>
      <c r="K44" s="96"/>
      <c r="L44" s="96"/>
      <c r="M44" s="121"/>
    </row>
    <row r="45" spans="5:13" ht="15" customHeight="1" x14ac:dyDescent="0.2">
      <c r="E45" s="159"/>
      <c r="F45" s="159"/>
      <c r="G45" s="139" t="s">
        <v>510</v>
      </c>
      <c r="H45" s="29">
        <v>573</v>
      </c>
      <c r="I45" s="29">
        <v>628</v>
      </c>
      <c r="J45" s="185">
        <v>634</v>
      </c>
      <c r="K45" s="29">
        <v>0</v>
      </c>
      <c r="L45" s="29">
        <v>33</v>
      </c>
      <c r="M45" s="185">
        <v>43</v>
      </c>
    </row>
    <row r="46" spans="5:13" ht="15" customHeight="1" x14ac:dyDescent="0.2">
      <c r="E46" s="159"/>
      <c r="F46" s="159"/>
      <c r="G46" s="109" t="s">
        <v>731</v>
      </c>
      <c r="H46" s="186">
        <v>937</v>
      </c>
      <c r="I46" s="187">
        <v>909</v>
      </c>
      <c r="J46" s="143">
        <v>909</v>
      </c>
      <c r="K46" s="96">
        <v>119</v>
      </c>
      <c r="L46" s="96">
        <v>353</v>
      </c>
      <c r="M46" s="96">
        <v>353</v>
      </c>
    </row>
    <row r="47" spans="5:13" ht="15" customHeight="1" x14ac:dyDescent="0.2">
      <c r="E47" s="159"/>
      <c r="F47" s="159"/>
      <c r="G47" s="125" t="s">
        <v>364</v>
      </c>
      <c r="H47" s="140">
        <v>4357</v>
      </c>
      <c r="I47" s="329">
        <v>4515</v>
      </c>
      <c r="J47" s="406">
        <f>SUM(J40:J46)</f>
        <v>5734</v>
      </c>
      <c r="K47" s="140">
        <v>585</v>
      </c>
      <c r="L47" s="140">
        <v>897</v>
      </c>
      <c r="M47" s="126">
        <f>SUM(M39:M46)</f>
        <v>1220</v>
      </c>
    </row>
    <row r="48" spans="5:13" ht="28.5" customHeight="1" x14ac:dyDescent="0.2">
      <c r="E48" s="159"/>
      <c r="F48" s="159"/>
      <c r="G48" s="448" t="s">
        <v>773</v>
      </c>
      <c r="H48" s="448"/>
      <c r="I48" s="448"/>
      <c r="J48" s="448"/>
      <c r="K48" s="448"/>
      <c r="L48" s="448"/>
      <c r="M48" s="448"/>
    </row>
    <row r="49" spans="5:6" x14ac:dyDescent="0.2">
      <c r="E49" s="159"/>
      <c r="F49" s="159"/>
    </row>
    <row r="50" spans="5:6" x14ac:dyDescent="0.2">
      <c r="E50" s="159"/>
      <c r="F50" s="159"/>
    </row>
    <row r="51" spans="5:6" x14ac:dyDescent="0.2">
      <c r="E51" s="159"/>
      <c r="F51" s="159"/>
    </row>
    <row r="52" spans="5:6" x14ac:dyDescent="0.2">
      <c r="E52" s="159"/>
      <c r="F52" s="159"/>
    </row>
    <row r="53" spans="5:6" x14ac:dyDescent="0.2">
      <c r="E53" s="159"/>
      <c r="F53" s="159"/>
    </row>
    <row r="54" spans="5:6" x14ac:dyDescent="0.2">
      <c r="E54" s="159"/>
      <c r="F54" s="159"/>
    </row>
    <row r="55" spans="5:6" x14ac:dyDescent="0.2">
      <c r="E55" s="159"/>
      <c r="F55" s="159"/>
    </row>
    <row r="56" spans="5:6" x14ac:dyDescent="0.2">
      <c r="E56" s="159"/>
      <c r="F56" s="159"/>
    </row>
    <row r="57" spans="5:6" x14ac:dyDescent="0.2">
      <c r="E57" s="159"/>
      <c r="F57" s="159"/>
    </row>
    <row r="58" spans="5:6" x14ac:dyDescent="0.2">
      <c r="E58" s="159"/>
      <c r="F58" s="159"/>
    </row>
    <row r="59" spans="5:6" x14ac:dyDescent="0.2">
      <c r="E59" s="159"/>
      <c r="F59" s="159"/>
    </row>
    <row r="60" spans="5:6" x14ac:dyDescent="0.2">
      <c r="E60" s="159"/>
      <c r="F60" s="159"/>
    </row>
    <row r="61" spans="5:6" x14ac:dyDescent="0.2">
      <c r="E61" s="159"/>
      <c r="F61" s="159"/>
    </row>
    <row r="62" spans="5:6" x14ac:dyDescent="0.2">
      <c r="E62" s="159"/>
      <c r="F62" s="159"/>
    </row>
    <row r="63" spans="5:6" x14ac:dyDescent="0.2">
      <c r="E63" s="159"/>
      <c r="F63" s="159"/>
    </row>
    <row r="64" spans="5:6"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lub6b/yDSdsxyp1xEBqe+1A6qBcgIa8XCl4yWiiboAqSAYehRHdYRqTzY9qOCYBIu7vopydDY8GfnYbs2OF+YA==" saltValue="5NVGN//xOMurs7r19Wb8YA==" spinCount="100000" sheet="1" objects="1" scenarios="1"/>
  <mergeCells count="7">
    <mergeCell ref="I10:J10"/>
    <mergeCell ref="K10:L10"/>
    <mergeCell ref="G31:M31"/>
    <mergeCell ref="G48:M48"/>
    <mergeCell ref="G35:M35"/>
    <mergeCell ref="G28:G29"/>
    <mergeCell ref="G23:G2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B1391-1DA4-4651-8A33-AA86CDE9B12F}">
  <sheetPr codeName="Sheet17">
    <tabColor theme="6"/>
  </sheetPr>
  <dimension ref="B1:N294"/>
  <sheetViews>
    <sheetView showGridLines="0" zoomScale="80" zoomScaleNormal="80" workbookViewId="0"/>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39.85546875" style="10" customWidth="1"/>
    <col min="8" max="8" width="44.28515625" style="10" customWidth="1"/>
    <col min="9" max="14" width="15.5703125" style="10" customWidth="1"/>
    <col min="15" max="16384" width="8.7109375" style="10"/>
  </cols>
  <sheetData>
    <row r="1" spans="2:14" s="159" customFormat="1" x14ac:dyDescent="0.2"/>
    <row r="2" spans="2:14" s="159" customFormat="1" x14ac:dyDescent="0.2">
      <c r="G2" s="10"/>
    </row>
    <row r="3" spans="2:14" s="159" customFormat="1" x14ac:dyDescent="0.2">
      <c r="G3" s="10"/>
    </row>
    <row r="4" spans="2:14" s="159" customFormat="1" x14ac:dyDescent="0.2">
      <c r="F4" s="10"/>
      <c r="G4" s="10"/>
    </row>
    <row r="5" spans="2:14" s="159" customFormat="1" x14ac:dyDescent="0.2">
      <c r="F5" s="10"/>
      <c r="G5" s="10"/>
    </row>
    <row r="6" spans="2:14" x14ac:dyDescent="0.2">
      <c r="B6" s="18"/>
      <c r="C6" s="18"/>
      <c r="D6" s="18"/>
      <c r="E6" s="183"/>
      <c r="F6" s="159"/>
    </row>
    <row r="7" spans="2:14" ht="14.1" customHeight="1" x14ac:dyDescent="0.2">
      <c r="B7" s="18"/>
      <c r="C7" s="18"/>
      <c r="D7" s="18"/>
      <c r="E7" s="183"/>
      <c r="F7" s="159"/>
      <c r="H7" s="352"/>
      <c r="I7" s="352"/>
      <c r="J7" s="352"/>
      <c r="K7" s="352"/>
    </row>
    <row r="8" spans="2:14" x14ac:dyDescent="0.2">
      <c r="B8" s="18"/>
      <c r="C8" s="18"/>
      <c r="D8" s="18"/>
      <c r="E8" s="183"/>
      <c r="F8" s="159"/>
      <c r="G8" s="454" t="s">
        <v>861</v>
      </c>
      <c r="H8" s="454"/>
      <c r="I8" s="454"/>
      <c r="J8" s="454"/>
      <c r="K8" s="454"/>
      <c r="L8" s="454"/>
      <c r="M8" s="454"/>
      <c r="N8" s="454"/>
    </row>
    <row r="9" spans="2:14" x14ac:dyDescent="0.2">
      <c r="B9" s="18"/>
      <c r="C9" s="18"/>
      <c r="D9" s="18"/>
      <c r="E9" s="183"/>
      <c r="F9" s="159"/>
    </row>
    <row r="10" spans="2:14" ht="15" customHeight="1" x14ac:dyDescent="0.2">
      <c r="B10" s="18"/>
      <c r="C10" s="18"/>
      <c r="D10" s="18"/>
      <c r="E10" s="183"/>
      <c r="F10" s="159"/>
      <c r="G10" s="28"/>
      <c r="H10" s="28"/>
      <c r="I10" s="354" t="s">
        <v>277</v>
      </c>
      <c r="J10" s="355" t="s">
        <v>278</v>
      </c>
      <c r="K10" s="355" t="s">
        <v>279</v>
      </c>
      <c r="L10" s="355" t="s">
        <v>280</v>
      </c>
      <c r="M10" s="355" t="s">
        <v>281</v>
      </c>
      <c r="N10" s="355" t="s">
        <v>282</v>
      </c>
    </row>
    <row r="11" spans="2:14" ht="14.45" customHeight="1" x14ac:dyDescent="0.2">
      <c r="B11" s="18"/>
      <c r="C11" s="18"/>
      <c r="D11" s="18"/>
      <c r="E11" s="183"/>
      <c r="F11" s="159"/>
      <c r="G11" s="356" t="s">
        <v>634</v>
      </c>
      <c r="H11" s="356"/>
      <c r="I11" s="63">
        <v>1.06</v>
      </c>
      <c r="J11" s="64">
        <v>1.28</v>
      </c>
      <c r="K11" s="64">
        <v>1.37</v>
      </c>
      <c r="L11" s="64">
        <v>1.99</v>
      </c>
      <c r="M11" s="65">
        <v>2.6</v>
      </c>
      <c r="N11" s="64">
        <v>5.25</v>
      </c>
    </row>
    <row r="12" spans="2:14" ht="14.1" customHeight="1" x14ac:dyDescent="0.2">
      <c r="B12" s="18"/>
      <c r="C12" s="18"/>
      <c r="D12" s="18"/>
      <c r="E12" s="183"/>
      <c r="F12" s="159"/>
    </row>
    <row r="13" spans="2:14" ht="32.25" x14ac:dyDescent="0.2">
      <c r="B13" s="18"/>
      <c r="C13" s="18"/>
      <c r="D13" s="18"/>
      <c r="E13" s="183"/>
      <c r="F13" s="159"/>
      <c r="G13" s="67"/>
      <c r="H13" s="67"/>
      <c r="I13" s="67" t="s">
        <v>428</v>
      </c>
      <c r="J13" s="67" t="s">
        <v>429</v>
      </c>
      <c r="K13" s="67" t="s">
        <v>430</v>
      </c>
    </row>
    <row r="14" spans="2:14" ht="15" x14ac:dyDescent="0.2">
      <c r="E14" s="159"/>
      <c r="F14" s="159"/>
      <c r="G14" s="68" t="s">
        <v>431</v>
      </c>
      <c r="H14" s="69" t="s">
        <v>432</v>
      </c>
      <c r="I14" s="77">
        <v>1512</v>
      </c>
      <c r="J14" s="77">
        <v>2124.6149999999998</v>
      </c>
      <c r="K14" s="77">
        <v>3733.489</v>
      </c>
    </row>
    <row r="15" spans="2:14" ht="28.5" x14ac:dyDescent="0.2">
      <c r="E15" s="159"/>
      <c r="F15" s="159"/>
      <c r="G15" s="70" t="s">
        <v>804</v>
      </c>
      <c r="H15" s="353" t="s">
        <v>433</v>
      </c>
      <c r="I15" s="71">
        <v>124.1</v>
      </c>
      <c r="J15" s="71">
        <v>185.14942493767188</v>
      </c>
      <c r="K15" s="71">
        <v>692.68892216201459</v>
      </c>
    </row>
    <row r="16" spans="2:14" x14ac:dyDescent="0.2">
      <c r="E16" s="159"/>
      <c r="F16" s="159"/>
      <c r="G16" s="72"/>
      <c r="H16" s="69" t="s">
        <v>434</v>
      </c>
      <c r="I16" s="73">
        <v>265.5</v>
      </c>
      <c r="J16" s="73">
        <v>359.26486657999999</v>
      </c>
      <c r="K16" s="73">
        <v>479.87570221999999</v>
      </c>
    </row>
    <row r="17" spans="5:13" x14ac:dyDescent="0.2">
      <c r="E17" s="159"/>
      <c r="F17" s="159"/>
      <c r="G17" s="74"/>
      <c r="H17" s="353" t="s">
        <v>435</v>
      </c>
      <c r="I17" s="75">
        <v>1.99</v>
      </c>
      <c r="J17" s="76">
        <v>2.6</v>
      </c>
      <c r="K17" s="76">
        <v>5.25</v>
      </c>
    </row>
    <row r="18" spans="5:13" x14ac:dyDescent="0.2">
      <c r="E18" s="159"/>
      <c r="F18" s="159"/>
      <c r="G18" s="72"/>
      <c r="H18" s="69" t="s">
        <v>436</v>
      </c>
      <c r="I18" s="77">
        <v>891.4</v>
      </c>
      <c r="J18" s="77">
        <v>1035.3993093371487</v>
      </c>
      <c r="K18" s="77">
        <v>1227.19971231</v>
      </c>
    </row>
    <row r="19" spans="5:13" ht="28.5" x14ac:dyDescent="0.2">
      <c r="E19" s="159"/>
      <c r="F19" s="159"/>
      <c r="G19" s="74"/>
      <c r="H19" s="353" t="s">
        <v>437</v>
      </c>
      <c r="I19" s="71">
        <v>857.8</v>
      </c>
      <c r="J19" s="71">
        <v>391</v>
      </c>
      <c r="K19" s="71">
        <v>774.52894794800011</v>
      </c>
    </row>
    <row r="20" spans="5:13" x14ac:dyDescent="0.2">
      <c r="E20" s="159"/>
      <c r="F20" s="159"/>
      <c r="G20" s="78"/>
      <c r="H20" s="79" t="s">
        <v>438</v>
      </c>
      <c r="I20" s="80">
        <v>19.399999999999999</v>
      </c>
      <c r="J20" s="80">
        <v>97.582351080000038</v>
      </c>
      <c r="K20" s="81">
        <v>86.411509770000009</v>
      </c>
    </row>
    <row r="21" spans="5:13" ht="21.95" customHeight="1" x14ac:dyDescent="0.2">
      <c r="E21" s="159"/>
      <c r="F21" s="159"/>
      <c r="G21" s="443" t="s">
        <v>805</v>
      </c>
      <c r="H21" s="443"/>
      <c r="I21" s="443"/>
      <c r="J21" s="443"/>
      <c r="K21" s="443"/>
    </row>
    <row r="22" spans="5:13" ht="14.1" customHeight="1" x14ac:dyDescent="0.2">
      <c r="E22" s="159"/>
      <c r="F22" s="159"/>
      <c r="H22" s="66"/>
      <c r="I22" s="83"/>
      <c r="J22" s="83"/>
    </row>
    <row r="23" spans="5:13" x14ac:dyDescent="0.2">
      <c r="E23" s="159"/>
      <c r="F23" s="159"/>
      <c r="H23" s="66"/>
    </row>
    <row r="24" spans="5:13" x14ac:dyDescent="0.2">
      <c r="E24" s="159"/>
      <c r="F24" s="159"/>
      <c r="H24" s="66"/>
    </row>
    <row r="25" spans="5:13" x14ac:dyDescent="0.2">
      <c r="E25" s="159"/>
      <c r="F25" s="159"/>
      <c r="G25" s="340" t="s">
        <v>782</v>
      </c>
    </row>
    <row r="26" spans="5:13" ht="30" x14ac:dyDescent="0.2">
      <c r="E26" s="159"/>
      <c r="F26" s="159"/>
      <c r="G26" s="27"/>
      <c r="H26" s="84" t="s">
        <v>439</v>
      </c>
      <c r="I26" s="84" t="s">
        <v>440</v>
      </c>
      <c r="J26" s="84" t="s">
        <v>441</v>
      </c>
      <c r="K26" s="84" t="s">
        <v>442</v>
      </c>
      <c r="L26" s="84" t="s">
        <v>443</v>
      </c>
      <c r="M26" s="84" t="s">
        <v>444</v>
      </c>
    </row>
    <row r="27" spans="5:13" x14ac:dyDescent="0.2">
      <c r="E27" s="159"/>
      <c r="F27" s="159"/>
      <c r="G27" s="10" t="s">
        <v>445</v>
      </c>
      <c r="H27" s="85">
        <v>1</v>
      </c>
      <c r="I27" s="85">
        <v>3</v>
      </c>
      <c r="J27" s="85">
        <v>2</v>
      </c>
      <c r="K27" s="85" t="s">
        <v>446</v>
      </c>
      <c r="L27" s="85" t="s">
        <v>446</v>
      </c>
      <c r="M27" s="85">
        <v>1</v>
      </c>
    </row>
    <row r="28" spans="5:13" x14ac:dyDescent="0.2">
      <c r="E28" s="159"/>
      <c r="F28" s="159"/>
      <c r="G28" s="47" t="s">
        <v>447</v>
      </c>
      <c r="H28" s="5">
        <v>3</v>
      </c>
      <c r="I28" s="5">
        <v>8</v>
      </c>
      <c r="J28" s="5">
        <v>2</v>
      </c>
      <c r="K28" s="5">
        <v>9</v>
      </c>
      <c r="L28" s="5">
        <v>9</v>
      </c>
      <c r="M28" s="5">
        <v>11</v>
      </c>
    </row>
    <row r="29" spans="5:13" x14ac:dyDescent="0.2">
      <c r="E29" s="159"/>
      <c r="F29" s="159"/>
      <c r="G29" s="10" t="s">
        <v>448</v>
      </c>
      <c r="H29" s="85">
        <v>1</v>
      </c>
      <c r="I29" s="85">
        <v>2</v>
      </c>
      <c r="J29" s="85"/>
      <c r="K29" s="85"/>
      <c r="L29" s="85"/>
      <c r="M29" s="85" t="s">
        <v>446</v>
      </c>
    </row>
    <row r="30" spans="5:13" ht="15" x14ac:dyDescent="0.2">
      <c r="E30" s="159"/>
      <c r="F30" s="159"/>
      <c r="G30" s="34" t="s">
        <v>449</v>
      </c>
      <c r="H30" s="87">
        <f t="shared" ref="H30:M30" si="0">SUM(H27:H29)</f>
        <v>5</v>
      </c>
      <c r="I30" s="87">
        <f t="shared" si="0"/>
        <v>13</v>
      </c>
      <c r="J30" s="87">
        <f t="shared" si="0"/>
        <v>4</v>
      </c>
      <c r="K30" s="87">
        <f t="shared" si="0"/>
        <v>9</v>
      </c>
      <c r="L30" s="87">
        <f t="shared" si="0"/>
        <v>9</v>
      </c>
      <c r="M30" s="87">
        <f t="shared" si="0"/>
        <v>12</v>
      </c>
    </row>
    <row r="31" spans="5:13" ht="15" x14ac:dyDescent="0.25">
      <c r="E31" s="159"/>
      <c r="F31" s="159"/>
      <c r="G31" s="88"/>
      <c r="H31" s="89"/>
      <c r="I31" s="89"/>
      <c r="J31" s="89"/>
      <c r="K31" s="89"/>
      <c r="L31" s="89"/>
      <c r="M31" s="89"/>
    </row>
    <row r="32" spans="5:13" ht="15" x14ac:dyDescent="0.25">
      <c r="E32" s="159"/>
      <c r="F32" s="159"/>
      <c r="G32" s="340" t="s">
        <v>783</v>
      </c>
      <c r="H32" s="89"/>
      <c r="I32" s="89"/>
      <c r="J32" s="89"/>
      <c r="K32" s="89"/>
      <c r="L32" s="89"/>
      <c r="M32" s="89"/>
    </row>
    <row r="33" spans="5:13" ht="15" x14ac:dyDescent="0.25">
      <c r="E33" s="159"/>
      <c r="F33" s="159"/>
      <c r="G33" s="27"/>
      <c r="H33" s="84" t="s">
        <v>450</v>
      </c>
      <c r="I33" s="84" t="s">
        <v>451</v>
      </c>
      <c r="J33" s="84" t="s">
        <v>452</v>
      </c>
      <c r="K33" s="89"/>
      <c r="L33" s="89">
        <f>54+11</f>
        <v>65</v>
      </c>
      <c r="M33" s="90"/>
    </row>
    <row r="34" spans="5:13" ht="15" x14ac:dyDescent="0.25">
      <c r="E34" s="159"/>
      <c r="F34" s="159"/>
      <c r="G34" s="10" t="s">
        <v>453</v>
      </c>
      <c r="H34" s="85">
        <v>2</v>
      </c>
      <c r="I34" s="85">
        <v>5</v>
      </c>
      <c r="J34" s="85">
        <v>3</v>
      </c>
      <c r="K34" s="85"/>
      <c r="L34" s="89"/>
      <c r="M34" s="90"/>
    </row>
    <row r="35" spans="5:13" ht="15" x14ac:dyDescent="0.25">
      <c r="E35" s="159"/>
      <c r="F35" s="159"/>
      <c r="G35" s="47" t="s">
        <v>454</v>
      </c>
      <c r="H35" s="5" t="s">
        <v>446</v>
      </c>
      <c r="I35" s="5">
        <v>1</v>
      </c>
      <c r="J35" s="5" t="s">
        <v>446</v>
      </c>
      <c r="K35" s="85"/>
      <c r="L35" s="89"/>
      <c r="M35" s="90"/>
    </row>
    <row r="36" spans="5:13" ht="15" x14ac:dyDescent="0.25">
      <c r="E36" s="159"/>
      <c r="F36" s="159"/>
      <c r="G36" s="10" t="s">
        <v>455</v>
      </c>
      <c r="H36" s="4">
        <v>1</v>
      </c>
      <c r="I36" s="4">
        <v>2</v>
      </c>
      <c r="J36" s="4">
        <v>3</v>
      </c>
      <c r="K36" s="85"/>
      <c r="L36" s="89"/>
      <c r="M36" s="90"/>
    </row>
    <row r="37" spans="5:13" ht="15" x14ac:dyDescent="0.25">
      <c r="E37" s="159"/>
      <c r="F37" s="159"/>
      <c r="G37" s="86" t="s">
        <v>363</v>
      </c>
      <c r="H37" s="91">
        <f>SUM(H34:H36)</f>
        <v>3</v>
      </c>
      <c r="I37" s="91">
        <f>SUM(I34:I36)</f>
        <v>8</v>
      </c>
      <c r="J37" s="91">
        <f>SUM(J34:J36)</f>
        <v>6</v>
      </c>
      <c r="K37" s="85"/>
      <c r="L37" s="89"/>
      <c r="M37" s="89"/>
    </row>
    <row r="38" spans="5:13" ht="15" x14ac:dyDescent="0.25">
      <c r="E38" s="159"/>
      <c r="F38" s="159"/>
      <c r="H38" s="85"/>
      <c r="I38" s="85"/>
      <c r="J38" s="85"/>
      <c r="K38" s="85"/>
      <c r="L38" s="89"/>
      <c r="M38" s="89"/>
    </row>
    <row r="39" spans="5:13" ht="15" x14ac:dyDescent="0.25">
      <c r="E39" s="159"/>
      <c r="F39" s="159"/>
      <c r="G39" s="340" t="s">
        <v>784</v>
      </c>
      <c r="H39" s="89"/>
      <c r="I39" s="89"/>
      <c r="J39" s="89"/>
      <c r="K39" s="89"/>
      <c r="L39" s="89"/>
      <c r="M39" s="89"/>
    </row>
    <row r="40" spans="5:13" ht="15" x14ac:dyDescent="0.2">
      <c r="E40" s="159"/>
      <c r="F40" s="159"/>
      <c r="G40" s="27"/>
      <c r="H40" s="84" t="s">
        <v>456</v>
      </c>
      <c r="I40" s="84" t="s">
        <v>457</v>
      </c>
      <c r="J40" s="84" t="s">
        <v>458</v>
      </c>
      <c r="K40" s="84" t="s">
        <v>459</v>
      </c>
      <c r="L40" s="84" t="s">
        <v>460</v>
      </c>
      <c r="M40" s="85"/>
    </row>
    <row r="41" spans="5:13" x14ac:dyDescent="0.2">
      <c r="E41" s="159"/>
      <c r="F41" s="159"/>
      <c r="G41" s="10" t="s">
        <v>461</v>
      </c>
      <c r="H41" s="85">
        <v>1</v>
      </c>
      <c r="I41" s="85" t="s">
        <v>446</v>
      </c>
      <c r="J41" s="85">
        <v>1</v>
      </c>
      <c r="K41" s="85">
        <v>2</v>
      </c>
      <c r="L41" s="85" t="s">
        <v>446</v>
      </c>
      <c r="M41" s="85"/>
    </row>
    <row r="42" spans="5:13" x14ac:dyDescent="0.2">
      <c r="E42" s="159"/>
      <c r="F42" s="159"/>
      <c r="G42" s="47" t="s">
        <v>462</v>
      </c>
      <c r="H42" s="5"/>
      <c r="I42" s="5">
        <v>1</v>
      </c>
      <c r="J42" s="5">
        <f>1+1+1</f>
        <v>3</v>
      </c>
      <c r="K42" s="5">
        <v>1</v>
      </c>
      <c r="L42" s="5">
        <v>5</v>
      </c>
      <c r="M42" s="85"/>
    </row>
    <row r="43" spans="5:13" ht="15" x14ac:dyDescent="0.25">
      <c r="E43" s="159"/>
      <c r="F43" s="159"/>
      <c r="G43" s="92" t="s">
        <v>449</v>
      </c>
      <c r="H43" s="93">
        <f>SUM(H41:H42)</f>
        <v>1</v>
      </c>
      <c r="I43" s="93">
        <f>SUM(I41:I42)</f>
        <v>1</v>
      </c>
      <c r="J43" s="93">
        <f>SUM(J41:J42)</f>
        <v>4</v>
      </c>
      <c r="K43" s="94">
        <f>SUM(K41:K42)</f>
        <v>3</v>
      </c>
      <c r="L43" s="93">
        <f>SUM(L41:L42)</f>
        <v>5</v>
      </c>
      <c r="M43" s="85"/>
    </row>
    <row r="44" spans="5:13" ht="15" x14ac:dyDescent="0.25">
      <c r="E44" s="159"/>
      <c r="F44" s="159"/>
      <c r="G44"/>
      <c r="H44" s="66"/>
    </row>
    <row r="45" spans="5:13" ht="15" x14ac:dyDescent="0.25">
      <c r="E45" s="347"/>
      <c r="F45" s="347"/>
      <c r="G45"/>
      <c r="H45" s="66"/>
    </row>
    <row r="46" spans="5:13" ht="15" x14ac:dyDescent="0.25">
      <c r="E46" s="347"/>
      <c r="F46" s="347"/>
      <c r="G46"/>
      <c r="H46" s="66"/>
    </row>
    <row r="47" spans="5:13" ht="15" x14ac:dyDescent="0.25">
      <c r="E47" s="347"/>
      <c r="F47" s="347"/>
      <c r="H47" s="66"/>
    </row>
    <row r="48" spans="5:13" x14ac:dyDescent="0.2">
      <c r="E48" s="159"/>
      <c r="F48" s="159"/>
      <c r="H48" s="66"/>
    </row>
    <row r="49" spans="5:8" x14ac:dyDescent="0.2">
      <c r="E49" s="159"/>
      <c r="F49" s="159"/>
      <c r="H49" s="66"/>
    </row>
    <row r="50" spans="5:8" x14ac:dyDescent="0.2">
      <c r="E50" s="159"/>
      <c r="F50" s="159"/>
      <c r="H50" s="66"/>
    </row>
    <row r="51" spans="5:8" x14ac:dyDescent="0.2">
      <c r="E51" s="159"/>
      <c r="F51" s="159"/>
      <c r="H51" s="66"/>
    </row>
    <row r="52" spans="5:8" x14ac:dyDescent="0.2">
      <c r="E52" s="159"/>
      <c r="F52" s="159"/>
      <c r="H52" s="66"/>
    </row>
    <row r="53" spans="5:8" x14ac:dyDescent="0.2">
      <c r="E53" s="159"/>
      <c r="F53" s="159"/>
      <c r="H53" s="66"/>
    </row>
    <row r="54" spans="5:8" x14ac:dyDescent="0.2">
      <c r="E54" s="159"/>
      <c r="F54" s="159"/>
      <c r="H54" s="66"/>
    </row>
    <row r="55" spans="5:8" x14ac:dyDescent="0.2">
      <c r="E55" s="159"/>
      <c r="F55" s="159"/>
      <c r="H55" s="66"/>
    </row>
    <row r="56" spans="5:8" x14ac:dyDescent="0.2">
      <c r="E56" s="159"/>
      <c r="F56" s="159"/>
      <c r="H56" s="66"/>
    </row>
    <row r="57" spans="5:8" x14ac:dyDescent="0.2">
      <c r="E57" s="159"/>
      <c r="F57" s="159"/>
      <c r="H57" s="66"/>
    </row>
    <row r="58" spans="5:8" x14ac:dyDescent="0.2">
      <c r="E58" s="159"/>
      <c r="F58" s="159"/>
    </row>
    <row r="59" spans="5:8" x14ac:dyDescent="0.2">
      <c r="E59" s="159"/>
      <c r="F59" s="159"/>
    </row>
    <row r="60" spans="5:8" x14ac:dyDescent="0.2">
      <c r="E60" s="159"/>
      <c r="F60" s="159"/>
    </row>
    <row r="61" spans="5:8" x14ac:dyDescent="0.2">
      <c r="E61" s="159"/>
      <c r="F61" s="159"/>
    </row>
    <row r="62" spans="5:8" x14ac:dyDescent="0.2">
      <c r="E62" s="159"/>
      <c r="F62" s="159"/>
    </row>
    <row r="63" spans="5:8" x14ac:dyDescent="0.2">
      <c r="E63" s="159"/>
      <c r="F63" s="159"/>
    </row>
    <row r="64" spans="5:8"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Nuha3ZdkKsY0xyJZhSu3H8oBUrbdY26L3QOnjETbIO8yo4zlDz3UcBgyK2p12itRFU6VNp2k2GY8o61yUzWctQ==" saltValue="aPv64KGcxA0vAe8ZxcgcJA==" spinCount="100000" sheet="1" objects="1" scenarios="1"/>
  <mergeCells count="2">
    <mergeCell ref="G8:N8"/>
    <mergeCell ref="G21:K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C90C-D59D-4B4F-BCB4-4FE8CF0CB2A5}">
  <sheetPr codeName="Sheet2">
    <tabColor theme="1"/>
  </sheetPr>
  <dimension ref="A1"/>
  <sheetViews>
    <sheetView showGridLines="0" zoomScale="70" zoomScaleNormal="70" workbookViewId="0">
      <selection activeCell="B2" sqref="B2"/>
    </sheetView>
  </sheetViews>
  <sheetFormatPr defaultRowHeight="15" x14ac:dyDescent="0.25"/>
  <cols>
    <col min="1" max="1" width="3.5703125" customWidth="1"/>
  </cols>
  <sheetData/>
  <sheetProtection algorithmName="SHA-512" hashValue="xY2dzucbxq9AdqWK5tRVTyINWEOz+6vkOH6KIozbHoddXPaTnoLZq3q5oqcRMNAJfNm37TuPnK7WJ4Idg8oyKg==" saltValue="wpUEAtHoorkP3Lp4/Qean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0EA5-3E39-41E1-A3C0-5A4FB9C75F67}">
  <sheetPr codeName="Sheet3">
    <tabColor theme="3"/>
  </sheetPr>
  <dimension ref="A1:AE122"/>
  <sheetViews>
    <sheetView showGridLines="0" zoomScale="82" zoomScaleNormal="82"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35" style="10" customWidth="1"/>
    <col min="8" max="8" width="60.42578125" style="10" customWidth="1"/>
    <col min="9" max="9" width="102.42578125" style="10" customWidth="1"/>
    <col min="10" max="10" width="26.5703125" style="10" customWidth="1"/>
    <col min="11" max="11" width="12.5703125" style="10" customWidth="1"/>
    <col min="12" max="12" width="12" style="10" hidden="1" customWidth="1"/>
    <col min="13" max="16384" width="8.7109375" style="10"/>
  </cols>
  <sheetData>
    <row r="1" spans="1:12" s="159" customFormat="1" x14ac:dyDescent="0.2"/>
    <row r="2" spans="1:12" s="159" customFormat="1" x14ac:dyDescent="0.2">
      <c r="G2" s="10"/>
    </row>
    <row r="3" spans="1:12" s="159" customFormat="1" x14ac:dyDescent="0.2">
      <c r="G3" s="10"/>
    </row>
    <row r="4" spans="1:12" s="159" customFormat="1" x14ac:dyDescent="0.2">
      <c r="G4" s="10"/>
    </row>
    <row r="5" spans="1:12" s="159" customFormat="1" x14ac:dyDescent="0.2">
      <c r="G5" s="10"/>
    </row>
    <row r="6" spans="1:12" x14ac:dyDescent="0.2">
      <c r="B6" s="18"/>
      <c r="C6" s="18"/>
      <c r="D6" s="18"/>
      <c r="E6" s="183"/>
      <c r="F6" s="159"/>
    </row>
    <row r="7" spans="1:12" x14ac:dyDescent="0.2">
      <c r="A7" s="18"/>
      <c r="B7" s="18"/>
      <c r="C7" s="18"/>
      <c r="D7" s="18"/>
      <c r="E7" s="183"/>
      <c r="F7" s="159"/>
    </row>
    <row r="8" spans="1:12" x14ac:dyDescent="0.2">
      <c r="A8" s="18"/>
      <c r="B8" s="18"/>
      <c r="C8" s="18"/>
      <c r="D8" s="18"/>
      <c r="E8" s="183"/>
      <c r="F8" s="159"/>
      <c r="G8" s="10" t="s">
        <v>802</v>
      </c>
    </row>
    <row r="9" spans="1:12" x14ac:dyDescent="0.2">
      <c r="A9" s="18"/>
      <c r="B9" s="18"/>
      <c r="C9" s="18"/>
      <c r="D9" s="18"/>
      <c r="E9" s="183"/>
      <c r="F9" s="159"/>
    </row>
    <row r="10" spans="1:12" ht="30" x14ac:dyDescent="0.2">
      <c r="A10" s="18"/>
      <c r="B10" s="18"/>
      <c r="C10" s="18"/>
      <c r="D10" s="18"/>
      <c r="E10" s="183"/>
      <c r="F10" s="159"/>
      <c r="G10" s="9" t="s">
        <v>0</v>
      </c>
      <c r="H10" s="9" t="s">
        <v>1</v>
      </c>
      <c r="I10" s="9" t="s">
        <v>665</v>
      </c>
      <c r="J10" s="9" t="s">
        <v>136</v>
      </c>
      <c r="K10" s="9" t="s">
        <v>2</v>
      </c>
      <c r="L10" s="9" t="s">
        <v>3</v>
      </c>
    </row>
    <row r="11" spans="1:12" ht="15" x14ac:dyDescent="0.25">
      <c r="A11" s="18"/>
      <c r="B11" s="18"/>
      <c r="C11" s="18"/>
      <c r="D11" s="18"/>
      <c r="E11" s="183"/>
      <c r="F11" s="159"/>
      <c r="G11" s="22" t="s">
        <v>137</v>
      </c>
      <c r="H11" s="6"/>
      <c r="I11" s="22"/>
      <c r="J11" s="22"/>
      <c r="K11" s="23"/>
      <c r="L11" s="3"/>
    </row>
    <row r="12" spans="1:12" ht="30" x14ac:dyDescent="0.2">
      <c r="A12" s="18"/>
      <c r="B12" s="18"/>
      <c r="C12" s="18"/>
      <c r="D12" s="18"/>
      <c r="E12" s="183"/>
      <c r="F12" s="159"/>
      <c r="G12" s="414" t="s">
        <v>4</v>
      </c>
      <c r="H12" s="415" t="s">
        <v>5</v>
      </c>
      <c r="I12" s="415" t="s">
        <v>662</v>
      </c>
      <c r="J12" s="416" t="s">
        <v>661</v>
      </c>
      <c r="K12" s="416"/>
      <c r="L12" s="417"/>
    </row>
    <row r="13" spans="1:12" ht="15" x14ac:dyDescent="0.2">
      <c r="A13" s="18"/>
      <c r="B13" s="18"/>
      <c r="C13" s="18"/>
      <c r="D13" s="18"/>
      <c r="E13" s="183"/>
      <c r="F13" s="159"/>
      <c r="G13" s="418"/>
      <c r="H13" s="419" t="s">
        <v>6</v>
      </c>
      <c r="I13" s="420" t="s">
        <v>7</v>
      </c>
      <c r="J13" s="420" t="s">
        <v>924</v>
      </c>
      <c r="K13" s="420"/>
      <c r="L13" s="421"/>
    </row>
    <row r="14" spans="1:12" ht="15" x14ac:dyDescent="0.2">
      <c r="A14" s="18"/>
      <c r="B14" s="18"/>
      <c r="C14" s="18"/>
      <c r="D14" s="18"/>
      <c r="E14" s="183"/>
      <c r="F14" s="159"/>
      <c r="G14" s="414"/>
      <c r="H14" s="415" t="s">
        <v>9</v>
      </c>
      <c r="I14" s="415" t="s">
        <v>663</v>
      </c>
      <c r="J14" s="416" t="s">
        <v>658</v>
      </c>
      <c r="K14" s="416"/>
      <c r="L14" s="417"/>
    </row>
    <row r="15" spans="1:12" ht="15" x14ac:dyDescent="0.2">
      <c r="A15" s="18"/>
      <c r="B15" s="18"/>
      <c r="C15" s="18"/>
      <c r="D15" s="18"/>
      <c r="E15" s="183"/>
      <c r="F15" s="159"/>
      <c r="G15" s="418"/>
      <c r="H15" s="419" t="s">
        <v>10</v>
      </c>
      <c r="I15" s="420" t="s">
        <v>11</v>
      </c>
      <c r="J15" s="420" t="s">
        <v>8</v>
      </c>
      <c r="K15" s="420"/>
      <c r="L15" s="421"/>
    </row>
    <row r="16" spans="1:12" ht="15" x14ac:dyDescent="0.2">
      <c r="A16" s="18"/>
      <c r="B16" s="18"/>
      <c r="C16" s="18"/>
      <c r="D16" s="18"/>
      <c r="E16" s="183"/>
      <c r="F16" s="159"/>
      <c r="G16" s="414"/>
      <c r="H16" s="415" t="s">
        <v>12</v>
      </c>
      <c r="I16" s="415" t="s">
        <v>664</v>
      </c>
      <c r="J16" s="416" t="s">
        <v>659</v>
      </c>
      <c r="K16" s="416"/>
      <c r="L16" s="417"/>
    </row>
    <row r="17" spans="1:12" ht="31.5" customHeight="1" x14ac:dyDescent="0.2">
      <c r="A17" s="18"/>
      <c r="B17" s="18"/>
      <c r="C17" s="18"/>
      <c r="D17" s="18"/>
      <c r="E17" s="183"/>
      <c r="F17" s="159"/>
      <c r="G17" s="418"/>
      <c r="H17" s="419" t="s">
        <v>13</v>
      </c>
      <c r="I17" s="420" t="s">
        <v>770</v>
      </c>
      <c r="J17" s="420" t="s">
        <v>660</v>
      </c>
      <c r="K17" s="420"/>
      <c r="L17" s="421"/>
    </row>
    <row r="18" spans="1:12" ht="28.5" x14ac:dyDescent="0.2">
      <c r="A18" s="18"/>
      <c r="B18" s="18"/>
      <c r="C18" s="18"/>
      <c r="D18" s="18"/>
      <c r="E18" s="183"/>
      <c r="F18" s="159"/>
      <c r="G18" s="414"/>
      <c r="H18" s="415" t="s">
        <v>14</v>
      </c>
      <c r="I18" s="415" t="s">
        <v>926</v>
      </c>
      <c r="J18" s="416" t="s">
        <v>925</v>
      </c>
      <c r="K18" s="416"/>
      <c r="L18" s="417"/>
    </row>
    <row r="19" spans="1:12" ht="15" x14ac:dyDescent="0.2">
      <c r="A19" s="18"/>
      <c r="B19" s="18"/>
      <c r="C19" s="18"/>
      <c r="D19" s="18"/>
      <c r="E19" s="183"/>
      <c r="F19" s="159"/>
      <c r="G19" s="418"/>
      <c r="H19" s="419" t="s">
        <v>15</v>
      </c>
      <c r="I19" s="420" t="s">
        <v>16</v>
      </c>
      <c r="J19" s="420" t="s">
        <v>17</v>
      </c>
      <c r="K19" s="420"/>
      <c r="L19" s="421" t="s">
        <v>18</v>
      </c>
    </row>
    <row r="20" spans="1:12" ht="15" x14ac:dyDescent="0.2">
      <c r="A20" s="18"/>
      <c r="B20" s="18"/>
      <c r="C20" s="18"/>
      <c r="D20" s="18"/>
      <c r="E20" s="183"/>
      <c r="F20" s="159"/>
      <c r="G20" s="414"/>
      <c r="H20" s="415" t="s">
        <v>19</v>
      </c>
      <c r="I20" s="415" t="s">
        <v>672</v>
      </c>
      <c r="J20" s="416" t="s">
        <v>927</v>
      </c>
      <c r="K20" s="416"/>
      <c r="L20" s="417"/>
    </row>
    <row r="21" spans="1:12" ht="30.6" customHeight="1" x14ac:dyDescent="0.2">
      <c r="A21" s="18"/>
      <c r="B21" s="18"/>
      <c r="C21" s="18"/>
      <c r="D21" s="18"/>
      <c r="E21" s="183"/>
      <c r="F21" s="159"/>
      <c r="G21" s="418"/>
      <c r="H21" s="419" t="s">
        <v>20</v>
      </c>
      <c r="I21" s="420" t="s">
        <v>666</v>
      </c>
      <c r="J21" s="420" t="s">
        <v>928</v>
      </c>
      <c r="K21" s="420"/>
      <c r="L21" s="421"/>
    </row>
    <row r="22" spans="1:12" ht="15" x14ac:dyDescent="0.2">
      <c r="A22" s="18"/>
      <c r="B22" s="18"/>
      <c r="C22" s="18"/>
      <c r="D22" s="18"/>
      <c r="E22" s="183"/>
      <c r="F22" s="159"/>
      <c r="G22" s="414"/>
      <c r="H22" s="415" t="s">
        <v>21</v>
      </c>
      <c r="I22" s="415" t="s">
        <v>22</v>
      </c>
      <c r="J22" s="416" t="s">
        <v>844</v>
      </c>
      <c r="K22" s="416"/>
      <c r="L22" s="417"/>
    </row>
    <row r="23" spans="1:12" ht="15" x14ac:dyDescent="0.2">
      <c r="A23" s="18"/>
      <c r="B23" s="18"/>
      <c r="C23" s="18"/>
      <c r="D23" s="18"/>
      <c r="E23" s="183"/>
      <c r="F23" s="159"/>
      <c r="G23" s="418"/>
      <c r="H23" s="419" t="s">
        <v>23</v>
      </c>
      <c r="I23" s="420" t="s">
        <v>667</v>
      </c>
      <c r="J23" s="420" t="s">
        <v>673</v>
      </c>
      <c r="K23" s="420"/>
      <c r="L23" s="421"/>
    </row>
    <row r="24" spans="1:12" ht="15" x14ac:dyDescent="0.2">
      <c r="A24" s="18"/>
      <c r="B24" s="18"/>
      <c r="C24" s="18"/>
      <c r="D24" s="18"/>
      <c r="E24" s="183"/>
      <c r="F24" s="159"/>
      <c r="G24" s="414"/>
      <c r="H24" s="415" t="s">
        <v>24</v>
      </c>
      <c r="I24" s="415" t="s">
        <v>25</v>
      </c>
      <c r="J24" s="416" t="s">
        <v>26</v>
      </c>
      <c r="K24" s="416"/>
      <c r="L24" s="417"/>
    </row>
    <row r="25" spans="1:12" ht="30" x14ac:dyDescent="0.2">
      <c r="A25" s="18"/>
      <c r="B25" s="18"/>
      <c r="C25" s="18"/>
      <c r="D25" s="18"/>
      <c r="E25" s="183"/>
      <c r="F25" s="159"/>
      <c r="G25" s="418" t="s">
        <v>27</v>
      </c>
      <c r="H25" s="419" t="s">
        <v>28</v>
      </c>
      <c r="I25" s="420" t="s">
        <v>29</v>
      </c>
      <c r="J25" s="420" t="s">
        <v>674</v>
      </c>
      <c r="K25" s="420"/>
      <c r="L25" s="421"/>
    </row>
    <row r="26" spans="1:12" ht="29.45" customHeight="1" x14ac:dyDescent="0.2">
      <c r="A26" s="18"/>
      <c r="B26" s="18"/>
      <c r="C26" s="18"/>
      <c r="D26" s="18"/>
      <c r="E26" s="183"/>
      <c r="F26" s="159"/>
      <c r="G26" s="414"/>
      <c r="H26" s="415" t="s">
        <v>30</v>
      </c>
      <c r="I26" s="415" t="s">
        <v>676</v>
      </c>
      <c r="J26" s="416" t="s">
        <v>929</v>
      </c>
      <c r="K26" s="416"/>
      <c r="L26" s="417"/>
    </row>
    <row r="27" spans="1:12" ht="30" x14ac:dyDescent="0.2">
      <c r="A27" s="18"/>
      <c r="B27" s="18"/>
      <c r="C27" s="18"/>
      <c r="D27" s="18"/>
      <c r="E27" s="183"/>
      <c r="F27" s="159"/>
      <c r="G27" s="418" t="s">
        <v>31</v>
      </c>
      <c r="H27" s="419" t="s">
        <v>32</v>
      </c>
      <c r="I27" s="420" t="s">
        <v>668</v>
      </c>
      <c r="J27" s="420" t="s">
        <v>677</v>
      </c>
      <c r="K27" s="420"/>
      <c r="L27" s="421">
        <v>16</v>
      </c>
    </row>
    <row r="28" spans="1:12" ht="32.450000000000003" customHeight="1" x14ac:dyDescent="0.2">
      <c r="A28" s="18"/>
      <c r="B28" s="18"/>
      <c r="C28" s="18"/>
      <c r="D28" s="18"/>
      <c r="E28" s="183"/>
      <c r="F28" s="159"/>
      <c r="G28" s="414"/>
      <c r="H28" s="415" t="s">
        <v>33</v>
      </c>
      <c r="I28" s="415" t="s">
        <v>679</v>
      </c>
      <c r="J28" s="416" t="s">
        <v>930</v>
      </c>
      <c r="K28" s="416"/>
      <c r="L28" s="417">
        <v>16</v>
      </c>
    </row>
    <row r="29" spans="1:12" ht="30" x14ac:dyDescent="0.2">
      <c r="A29" s="18"/>
      <c r="B29" s="18"/>
      <c r="C29" s="18"/>
      <c r="D29" s="18"/>
      <c r="E29" s="183"/>
      <c r="F29" s="159"/>
      <c r="G29" s="418" t="s">
        <v>34</v>
      </c>
      <c r="H29" s="419" t="s">
        <v>35</v>
      </c>
      <c r="I29" s="420" t="s">
        <v>678</v>
      </c>
      <c r="J29" s="420" t="s">
        <v>931</v>
      </c>
      <c r="K29" s="420"/>
      <c r="L29" s="421"/>
    </row>
    <row r="30" spans="1:12" ht="33" customHeight="1" x14ac:dyDescent="0.2">
      <c r="A30" s="18"/>
      <c r="B30" s="18"/>
      <c r="C30" s="18"/>
      <c r="D30" s="18"/>
      <c r="E30" s="183"/>
      <c r="F30" s="159"/>
      <c r="G30" s="414"/>
      <c r="H30" s="415" t="s">
        <v>36</v>
      </c>
      <c r="I30" s="415" t="s">
        <v>669</v>
      </c>
      <c r="J30" s="416" t="s">
        <v>932</v>
      </c>
      <c r="K30" s="416"/>
      <c r="L30" s="417"/>
    </row>
    <row r="31" spans="1:12" ht="33" customHeight="1" x14ac:dyDescent="0.2">
      <c r="A31" s="18"/>
      <c r="B31" s="18"/>
      <c r="C31" s="18"/>
      <c r="D31" s="18"/>
      <c r="E31" s="183"/>
      <c r="F31" s="159"/>
      <c r="G31" s="418"/>
      <c r="H31" s="419" t="s">
        <v>37</v>
      </c>
      <c r="I31" s="420" t="s">
        <v>38</v>
      </c>
      <c r="J31" s="420" t="s">
        <v>933</v>
      </c>
      <c r="K31" s="420"/>
      <c r="L31" s="421">
        <v>16</v>
      </c>
    </row>
    <row r="32" spans="1:12" ht="37.5" customHeight="1" x14ac:dyDescent="0.2">
      <c r="A32" s="18"/>
      <c r="B32" s="18"/>
      <c r="C32" s="18"/>
      <c r="D32" s="18"/>
      <c r="E32" s="183"/>
      <c r="F32" s="159"/>
      <c r="G32" s="414"/>
      <c r="H32" s="415" t="s">
        <v>39</v>
      </c>
      <c r="I32" s="415" t="s">
        <v>681</v>
      </c>
      <c r="J32" s="416" t="s">
        <v>682</v>
      </c>
      <c r="K32" s="416"/>
      <c r="L32" s="417" t="s">
        <v>40</v>
      </c>
    </row>
    <row r="33" spans="1:31" ht="15" x14ac:dyDescent="0.2">
      <c r="A33" s="18"/>
      <c r="B33" s="18"/>
      <c r="C33" s="18"/>
      <c r="D33" s="18"/>
      <c r="E33" s="183"/>
      <c r="F33" s="159"/>
      <c r="G33" s="418"/>
      <c r="H33" s="419" t="s">
        <v>41</v>
      </c>
      <c r="I33" s="420" t="s">
        <v>684</v>
      </c>
      <c r="J33" s="420" t="s">
        <v>683</v>
      </c>
      <c r="K33" s="420"/>
      <c r="L33" s="421">
        <v>16</v>
      </c>
    </row>
    <row r="34" spans="1:31" ht="15" x14ac:dyDescent="0.2">
      <c r="A34" s="18"/>
      <c r="B34" s="18"/>
      <c r="C34" s="18"/>
      <c r="D34" s="18"/>
      <c r="E34" s="183"/>
      <c r="F34" s="159"/>
      <c r="G34" s="414"/>
      <c r="H34" s="415" t="s">
        <v>42</v>
      </c>
      <c r="I34" s="415" t="s">
        <v>672</v>
      </c>
      <c r="J34" s="416" t="s">
        <v>686</v>
      </c>
      <c r="K34" s="416"/>
      <c r="L34" s="417">
        <v>16</v>
      </c>
    </row>
    <row r="35" spans="1:31" ht="32.450000000000003" customHeight="1" x14ac:dyDescent="0.2">
      <c r="A35" s="18"/>
      <c r="B35" s="18"/>
      <c r="C35" s="18"/>
      <c r="D35" s="18"/>
      <c r="E35" s="183"/>
      <c r="F35" s="159"/>
      <c r="G35" s="418"/>
      <c r="H35" s="419" t="s">
        <v>43</v>
      </c>
      <c r="I35" s="420" t="s">
        <v>669</v>
      </c>
      <c r="J35" s="420" t="s">
        <v>680</v>
      </c>
      <c r="K35" s="420"/>
      <c r="L35" s="421"/>
      <c r="AC35" s="147"/>
      <c r="AD35" s="2"/>
      <c r="AE35" s="2"/>
    </row>
    <row r="36" spans="1:31" ht="32.450000000000003" customHeight="1" x14ac:dyDescent="0.2">
      <c r="A36" s="18"/>
      <c r="B36" s="18"/>
      <c r="C36" s="18"/>
      <c r="D36" s="18"/>
      <c r="E36" s="183"/>
      <c r="F36" s="159"/>
      <c r="G36" s="414"/>
      <c r="H36" s="415" t="s">
        <v>863</v>
      </c>
      <c r="I36" s="415" t="s">
        <v>864</v>
      </c>
      <c r="J36" s="416" t="s">
        <v>934</v>
      </c>
      <c r="K36" s="416"/>
      <c r="L36" s="417"/>
      <c r="AC36" s="349"/>
      <c r="AD36" s="2"/>
      <c r="AE36" s="2"/>
    </row>
    <row r="37" spans="1:31" ht="31.5" customHeight="1" x14ac:dyDescent="0.2">
      <c r="A37" s="18"/>
      <c r="B37" s="18"/>
      <c r="C37" s="18"/>
      <c r="D37" s="18"/>
      <c r="E37" s="183"/>
      <c r="F37" s="159"/>
      <c r="G37" s="418"/>
      <c r="H37" s="419" t="s">
        <v>44</v>
      </c>
      <c r="I37" s="420" t="s">
        <v>687</v>
      </c>
      <c r="J37" s="420"/>
      <c r="K37" s="420"/>
      <c r="L37" s="421"/>
    </row>
    <row r="38" spans="1:31" ht="15" x14ac:dyDescent="0.2">
      <c r="A38" s="18"/>
      <c r="B38" s="18"/>
      <c r="C38" s="18"/>
      <c r="D38" s="18"/>
      <c r="E38" s="183"/>
      <c r="F38" s="159"/>
      <c r="G38" s="414"/>
      <c r="H38" s="415" t="s">
        <v>874</v>
      </c>
      <c r="I38" s="415" t="s">
        <v>866</v>
      </c>
      <c r="J38" s="416" t="s">
        <v>865</v>
      </c>
      <c r="K38" s="416"/>
      <c r="L38" s="417"/>
    </row>
    <row r="39" spans="1:31" ht="15" x14ac:dyDescent="0.2">
      <c r="A39" s="18"/>
      <c r="B39" s="18"/>
      <c r="C39" s="18"/>
      <c r="D39" s="18"/>
      <c r="E39" s="183"/>
      <c r="F39" s="159"/>
      <c r="G39" s="414"/>
      <c r="H39" s="415"/>
      <c r="I39" s="415" t="s">
        <v>935</v>
      </c>
      <c r="J39" s="416" t="s">
        <v>936</v>
      </c>
      <c r="K39" s="416"/>
      <c r="L39" s="417"/>
    </row>
    <row r="40" spans="1:31" ht="15" x14ac:dyDescent="0.2">
      <c r="A40" s="18"/>
      <c r="B40" s="18"/>
      <c r="C40" s="18"/>
      <c r="D40" s="18"/>
      <c r="E40" s="183"/>
      <c r="F40" s="159"/>
      <c r="G40" s="418"/>
      <c r="H40" s="419" t="s">
        <v>875</v>
      </c>
      <c r="I40" s="420" t="s">
        <v>866</v>
      </c>
      <c r="J40" s="420" t="s">
        <v>844</v>
      </c>
      <c r="K40" s="420"/>
      <c r="L40" s="421"/>
    </row>
    <row r="41" spans="1:31" ht="15" x14ac:dyDescent="0.2">
      <c r="A41" s="18"/>
      <c r="B41" s="18"/>
      <c r="C41" s="18"/>
      <c r="D41" s="18"/>
      <c r="E41" s="183"/>
      <c r="F41" s="159"/>
      <c r="G41" s="414"/>
      <c r="H41" s="415"/>
      <c r="I41" s="415"/>
      <c r="J41" s="416"/>
      <c r="K41" s="416"/>
      <c r="L41" s="417"/>
    </row>
    <row r="42" spans="1:31" ht="30" x14ac:dyDescent="0.2">
      <c r="A42" s="18"/>
      <c r="B42" s="18"/>
      <c r="C42" s="18"/>
      <c r="D42" s="18"/>
      <c r="E42" s="183"/>
      <c r="F42" s="159"/>
      <c r="G42" s="418" t="s">
        <v>45</v>
      </c>
      <c r="H42" s="419" t="s">
        <v>46</v>
      </c>
      <c r="I42" s="420" t="s">
        <v>25</v>
      </c>
      <c r="J42" s="420" t="s">
        <v>688</v>
      </c>
      <c r="K42" s="420"/>
      <c r="L42" s="421"/>
    </row>
    <row r="43" spans="1:31" ht="15" x14ac:dyDescent="0.2">
      <c r="A43" s="18"/>
      <c r="B43" s="18"/>
      <c r="C43" s="18"/>
      <c r="D43" s="18"/>
      <c r="E43" s="183"/>
      <c r="F43" s="159"/>
      <c r="G43" s="414"/>
      <c r="H43" s="415" t="s">
        <v>47</v>
      </c>
      <c r="I43" s="415" t="s">
        <v>16</v>
      </c>
      <c r="J43" s="416" t="s">
        <v>689</v>
      </c>
      <c r="K43" s="416"/>
      <c r="L43" s="417">
        <v>8</v>
      </c>
    </row>
    <row r="44" spans="1:31" ht="15" x14ac:dyDescent="0.2">
      <c r="A44" s="18"/>
      <c r="B44" s="18"/>
      <c r="C44" s="18"/>
      <c r="D44" s="18"/>
      <c r="E44" s="183"/>
      <c r="F44" s="159"/>
      <c r="G44" s="418"/>
      <c r="H44" s="419" t="s">
        <v>48</v>
      </c>
      <c r="I44" s="420" t="s">
        <v>25</v>
      </c>
      <c r="J44" s="420" t="s">
        <v>688</v>
      </c>
      <c r="K44" s="420"/>
      <c r="L44" s="421"/>
    </row>
    <row r="45" spans="1:31" ht="30" x14ac:dyDescent="0.2">
      <c r="A45" s="18"/>
      <c r="B45" s="18"/>
      <c r="C45" s="18"/>
      <c r="D45" s="18"/>
      <c r="E45" s="183"/>
      <c r="F45" s="159"/>
      <c r="G45" s="414" t="s">
        <v>49</v>
      </c>
      <c r="H45" s="415" t="s">
        <v>50</v>
      </c>
      <c r="I45" s="415" t="s">
        <v>690</v>
      </c>
      <c r="J45" s="415" t="s">
        <v>937</v>
      </c>
      <c r="K45" s="416"/>
      <c r="L45" s="417"/>
    </row>
    <row r="46" spans="1:31" ht="32.1" customHeight="1" x14ac:dyDescent="0.2">
      <c r="A46" s="18"/>
      <c r="B46" s="18"/>
      <c r="C46" s="18"/>
      <c r="D46" s="18"/>
      <c r="E46" s="183"/>
      <c r="F46" s="159"/>
      <c r="G46" s="418"/>
      <c r="H46" s="419" t="s">
        <v>51</v>
      </c>
      <c r="I46" s="419" t="s">
        <v>938</v>
      </c>
      <c r="J46" s="419" t="s">
        <v>939</v>
      </c>
      <c r="K46" s="420"/>
      <c r="L46" s="421"/>
    </row>
    <row r="47" spans="1:31" ht="15" x14ac:dyDescent="0.2">
      <c r="A47" s="18"/>
      <c r="B47" s="18"/>
      <c r="C47" s="18"/>
      <c r="D47" s="18"/>
      <c r="E47" s="183"/>
      <c r="F47" s="159"/>
      <c r="G47" s="414"/>
      <c r="H47" s="415" t="s">
        <v>53</v>
      </c>
      <c r="I47" s="415" t="s">
        <v>869</v>
      </c>
      <c r="J47" s="416" t="s">
        <v>940</v>
      </c>
      <c r="K47" s="416"/>
      <c r="L47" s="417"/>
    </row>
    <row r="48" spans="1:31" ht="72" customHeight="1" x14ac:dyDescent="0.2">
      <c r="A48" s="18"/>
      <c r="B48" s="18"/>
      <c r="C48" s="18"/>
      <c r="D48" s="18"/>
      <c r="E48" s="183"/>
      <c r="F48" s="159"/>
      <c r="G48" s="418"/>
      <c r="H48" s="419" t="s">
        <v>54</v>
      </c>
      <c r="I48" s="419" t="s">
        <v>941</v>
      </c>
      <c r="J48" s="419" t="s">
        <v>891</v>
      </c>
      <c r="K48" s="420"/>
      <c r="L48" s="421"/>
    </row>
    <row r="49" spans="1:12" ht="28.5" x14ac:dyDescent="0.2">
      <c r="A49" s="18"/>
      <c r="B49" s="18"/>
      <c r="C49" s="18"/>
      <c r="D49" s="18"/>
      <c r="E49" s="183"/>
      <c r="F49" s="159"/>
      <c r="G49" s="414"/>
      <c r="H49" s="415" t="s">
        <v>55</v>
      </c>
      <c r="I49" s="415" t="s">
        <v>868</v>
      </c>
      <c r="J49" s="415" t="s">
        <v>942</v>
      </c>
      <c r="K49" s="416"/>
      <c r="L49" s="417"/>
    </row>
    <row r="50" spans="1:12" ht="15" x14ac:dyDescent="0.2">
      <c r="A50" s="18"/>
      <c r="B50" s="18"/>
      <c r="C50" s="18"/>
      <c r="D50" s="18"/>
      <c r="E50" s="183"/>
      <c r="F50" s="159"/>
      <c r="G50" s="418"/>
      <c r="H50" s="419" t="s">
        <v>56</v>
      </c>
      <c r="I50" s="420" t="s">
        <v>57</v>
      </c>
      <c r="J50" s="420" t="s">
        <v>661</v>
      </c>
      <c r="K50" s="420"/>
      <c r="L50" s="421"/>
    </row>
    <row r="51" spans="1:12" ht="15" x14ac:dyDescent="0.2">
      <c r="A51" s="18"/>
      <c r="B51" s="18"/>
      <c r="C51" s="18"/>
      <c r="D51" s="18"/>
      <c r="E51" s="183"/>
      <c r="F51" s="159"/>
      <c r="G51" s="414"/>
      <c r="H51" s="415" t="s">
        <v>58</v>
      </c>
      <c r="I51" s="415" t="s">
        <v>867</v>
      </c>
      <c r="J51" s="416" t="s">
        <v>661</v>
      </c>
      <c r="K51" s="416"/>
      <c r="L51" s="417"/>
    </row>
    <row r="52" spans="1:12" ht="27.95" customHeight="1" x14ac:dyDescent="0.2">
      <c r="A52" s="18"/>
      <c r="B52" s="18"/>
      <c r="C52" s="18"/>
      <c r="D52" s="18"/>
      <c r="E52" s="183"/>
      <c r="F52" s="159"/>
      <c r="G52" s="418"/>
      <c r="H52" s="419" t="s">
        <v>59</v>
      </c>
      <c r="I52" s="420" t="s">
        <v>671</v>
      </c>
      <c r="J52" s="420" t="s">
        <v>661</v>
      </c>
      <c r="K52" s="420"/>
      <c r="L52" s="421"/>
    </row>
    <row r="53" spans="1:12" ht="28.5" x14ac:dyDescent="0.2">
      <c r="A53" s="18"/>
      <c r="B53" s="18"/>
      <c r="C53" s="18"/>
      <c r="D53" s="18"/>
      <c r="E53" s="183"/>
      <c r="F53" s="159"/>
      <c r="G53" s="414"/>
      <c r="H53" s="415" t="s">
        <v>60</v>
      </c>
      <c r="I53" s="415" t="s">
        <v>876</v>
      </c>
      <c r="J53" s="416" t="s">
        <v>661</v>
      </c>
      <c r="K53" s="416"/>
      <c r="L53" s="417"/>
    </row>
    <row r="54" spans="1:12" ht="28.5" x14ac:dyDescent="0.2">
      <c r="A54" s="18"/>
      <c r="B54" s="18"/>
      <c r="C54" s="18"/>
      <c r="D54" s="18"/>
      <c r="E54" s="183"/>
      <c r="F54" s="159"/>
      <c r="G54" s="418"/>
      <c r="H54" s="419" t="s">
        <v>61</v>
      </c>
      <c r="I54" s="420" t="s">
        <v>52</v>
      </c>
      <c r="J54" s="420" t="s">
        <v>694</v>
      </c>
      <c r="K54" s="420"/>
      <c r="L54" s="421"/>
    </row>
    <row r="55" spans="1:12" ht="15" x14ac:dyDescent="0.2">
      <c r="A55" s="18"/>
      <c r="B55" s="18"/>
      <c r="C55" s="18"/>
      <c r="D55" s="18"/>
      <c r="E55" s="183"/>
      <c r="F55" s="159"/>
      <c r="G55" s="414"/>
      <c r="H55" s="415" t="s">
        <v>62</v>
      </c>
      <c r="I55" s="415" t="s">
        <v>692</v>
      </c>
      <c r="J55" s="416" t="s">
        <v>693</v>
      </c>
      <c r="K55" s="416"/>
      <c r="L55" s="417"/>
    </row>
    <row r="56" spans="1:12" ht="15" x14ac:dyDescent="0.2">
      <c r="A56" s="18"/>
      <c r="B56" s="18"/>
      <c r="C56" s="18"/>
      <c r="D56" s="18"/>
      <c r="E56" s="183"/>
      <c r="F56" s="159"/>
      <c r="G56" s="418"/>
      <c r="H56" s="419" t="s">
        <v>63</v>
      </c>
      <c r="I56" s="420" t="s">
        <v>64</v>
      </c>
      <c r="J56" s="420" t="s">
        <v>670</v>
      </c>
      <c r="K56" s="420"/>
      <c r="L56" s="421"/>
    </row>
    <row r="57" spans="1:12" ht="15" x14ac:dyDescent="0.2">
      <c r="A57" s="18"/>
      <c r="B57" s="18"/>
      <c r="C57" s="18"/>
      <c r="D57" s="18"/>
      <c r="E57" s="183"/>
      <c r="F57" s="159"/>
      <c r="G57" s="114" t="s">
        <v>65</v>
      </c>
      <c r="H57" s="114"/>
      <c r="I57" s="114"/>
      <c r="J57" s="114"/>
      <c r="K57" s="114"/>
      <c r="L57" s="114"/>
    </row>
    <row r="58" spans="1:12" ht="26.1" customHeight="1" x14ac:dyDescent="0.2">
      <c r="A58" s="18"/>
      <c r="B58" s="18"/>
      <c r="C58" s="18"/>
      <c r="D58" s="18"/>
      <c r="E58" s="183"/>
      <c r="F58" s="159"/>
      <c r="G58" s="114" t="s">
        <v>66</v>
      </c>
      <c r="H58" s="114"/>
      <c r="I58" s="114"/>
      <c r="J58" s="114"/>
      <c r="K58" s="114"/>
      <c r="L58" s="114"/>
    </row>
    <row r="59" spans="1:12" ht="14.45" customHeight="1" x14ac:dyDescent="0.2">
      <c r="A59" s="18"/>
      <c r="B59" s="18"/>
      <c r="C59" s="18"/>
      <c r="D59" s="18"/>
      <c r="E59" s="183"/>
      <c r="F59" s="159"/>
      <c r="G59" s="414" t="s">
        <v>67</v>
      </c>
      <c r="H59" s="415"/>
      <c r="I59" s="415"/>
      <c r="J59" s="416"/>
      <c r="K59" s="416"/>
      <c r="L59" s="417"/>
    </row>
    <row r="60" spans="1:12" ht="30.6" customHeight="1" x14ac:dyDescent="0.2">
      <c r="A60" s="18"/>
      <c r="B60" s="18"/>
      <c r="C60" s="18"/>
      <c r="D60" s="18"/>
      <c r="E60" s="183"/>
      <c r="F60" s="159"/>
      <c r="G60" s="418" t="s">
        <v>68</v>
      </c>
      <c r="H60" s="419" t="s">
        <v>69</v>
      </c>
      <c r="I60" s="420" t="s">
        <v>943</v>
      </c>
      <c r="J60" s="420" t="s">
        <v>699</v>
      </c>
      <c r="K60" s="420"/>
      <c r="L60" s="421"/>
    </row>
    <row r="61" spans="1:12" ht="50.25" customHeight="1" x14ac:dyDescent="0.2">
      <c r="A61" s="18"/>
      <c r="B61" s="18"/>
      <c r="C61" s="18"/>
      <c r="D61" s="18"/>
      <c r="E61" s="183"/>
      <c r="F61" s="159"/>
      <c r="G61" s="414"/>
      <c r="H61" s="415" t="s">
        <v>71</v>
      </c>
      <c r="I61" s="415" t="s">
        <v>879</v>
      </c>
      <c r="J61" s="415" t="s">
        <v>700</v>
      </c>
      <c r="K61" s="416"/>
      <c r="L61" s="417"/>
    </row>
    <row r="62" spans="1:12" ht="27.95" customHeight="1" x14ac:dyDescent="0.2">
      <c r="A62" s="18"/>
      <c r="B62" s="18"/>
      <c r="C62" s="18"/>
      <c r="D62" s="18"/>
      <c r="E62" s="183"/>
      <c r="F62" s="159"/>
      <c r="G62" s="418"/>
      <c r="H62" s="419" t="s">
        <v>72</v>
      </c>
      <c r="I62" s="420" t="s">
        <v>70</v>
      </c>
      <c r="J62" s="420" t="s">
        <v>699</v>
      </c>
      <c r="K62" s="420"/>
      <c r="L62" s="421"/>
    </row>
    <row r="63" spans="1:12" ht="49.5" customHeight="1" x14ac:dyDescent="0.2">
      <c r="A63" s="18"/>
      <c r="B63" s="18"/>
      <c r="C63" s="18"/>
      <c r="D63" s="18"/>
      <c r="E63" s="183"/>
      <c r="F63" s="159"/>
      <c r="G63" s="414" t="s">
        <v>877</v>
      </c>
      <c r="H63" s="415" t="s">
        <v>878</v>
      </c>
      <c r="I63" s="415" t="s">
        <v>880</v>
      </c>
      <c r="J63" s="416" t="s">
        <v>881</v>
      </c>
      <c r="K63" s="416"/>
      <c r="L63" s="417"/>
    </row>
    <row r="64" spans="1:12" ht="32.450000000000003" customHeight="1" x14ac:dyDescent="0.2">
      <c r="A64" s="18"/>
      <c r="B64" s="18"/>
      <c r="C64" s="18"/>
      <c r="D64" s="18"/>
      <c r="E64" s="183"/>
      <c r="F64" s="159"/>
      <c r="G64" s="418" t="s">
        <v>73</v>
      </c>
      <c r="H64" s="419" t="s">
        <v>74</v>
      </c>
      <c r="I64" s="420" t="s">
        <v>75</v>
      </c>
      <c r="J64" s="420" t="s">
        <v>685</v>
      </c>
      <c r="K64" s="420"/>
      <c r="L64" s="421"/>
    </row>
    <row r="65" spans="1:12" ht="26.1" customHeight="1" x14ac:dyDescent="0.2">
      <c r="A65" s="18"/>
      <c r="B65" s="18"/>
      <c r="C65" s="18"/>
      <c r="D65" s="18"/>
      <c r="E65" s="183"/>
      <c r="F65" s="159"/>
      <c r="G65" s="114" t="s">
        <v>76</v>
      </c>
      <c r="H65" s="114"/>
      <c r="I65" s="114"/>
      <c r="J65" s="114"/>
      <c r="K65" s="114"/>
      <c r="L65" s="114"/>
    </row>
    <row r="66" spans="1:12" ht="14.45" customHeight="1" x14ac:dyDescent="0.2">
      <c r="A66" s="18"/>
      <c r="B66" s="18"/>
      <c r="C66" s="18"/>
      <c r="D66" s="18"/>
      <c r="E66" s="183"/>
      <c r="F66" s="159"/>
      <c r="G66" s="114" t="s">
        <v>77</v>
      </c>
      <c r="H66" s="114"/>
      <c r="I66" s="114"/>
      <c r="J66" s="114"/>
      <c r="K66" s="114"/>
      <c r="L66" s="114"/>
    </row>
    <row r="67" spans="1:12" ht="30" x14ac:dyDescent="0.2">
      <c r="A67" s="18"/>
      <c r="B67" s="18"/>
      <c r="C67" s="18"/>
      <c r="D67" s="18"/>
      <c r="E67" s="183"/>
      <c r="F67" s="159"/>
      <c r="G67" s="414" t="s">
        <v>68</v>
      </c>
      <c r="H67" s="415" t="s">
        <v>69</v>
      </c>
      <c r="I67" s="415" t="s">
        <v>78</v>
      </c>
      <c r="J67" s="416" t="s">
        <v>701</v>
      </c>
      <c r="K67" s="416"/>
      <c r="L67" s="417"/>
    </row>
    <row r="68" spans="1:12" ht="33.6" customHeight="1" x14ac:dyDescent="0.2">
      <c r="A68" s="18"/>
      <c r="B68" s="18"/>
      <c r="C68" s="18"/>
      <c r="D68" s="18"/>
      <c r="E68" s="183"/>
      <c r="F68" s="159"/>
      <c r="G68" s="418"/>
      <c r="H68" s="419" t="s">
        <v>71</v>
      </c>
      <c r="I68" s="419" t="s">
        <v>695</v>
      </c>
      <c r="J68" s="419" t="s">
        <v>944</v>
      </c>
      <c r="K68" s="420"/>
      <c r="L68" s="421"/>
    </row>
    <row r="69" spans="1:12" ht="15" x14ac:dyDescent="0.2">
      <c r="A69" s="18"/>
      <c r="B69" s="18"/>
      <c r="C69" s="18"/>
      <c r="D69" s="18"/>
      <c r="E69" s="183"/>
      <c r="F69" s="159"/>
      <c r="G69" s="414"/>
      <c r="H69" s="415" t="s">
        <v>72</v>
      </c>
      <c r="I69" s="415" t="s">
        <v>79</v>
      </c>
      <c r="J69" s="416" t="s">
        <v>701</v>
      </c>
      <c r="K69" s="416"/>
      <c r="L69" s="417"/>
    </row>
    <row r="70" spans="1:12" ht="30" x14ac:dyDescent="0.2">
      <c r="A70" s="18"/>
      <c r="B70" s="18"/>
      <c r="C70" s="18"/>
      <c r="D70" s="18"/>
      <c r="E70" s="183"/>
      <c r="F70" s="159"/>
      <c r="G70" s="418" t="s">
        <v>91</v>
      </c>
      <c r="H70" s="419" t="s">
        <v>80</v>
      </c>
      <c r="I70" s="420" t="s">
        <v>870</v>
      </c>
      <c r="J70" s="420" t="s">
        <v>702</v>
      </c>
      <c r="K70" s="420"/>
      <c r="L70" s="421"/>
    </row>
    <row r="71" spans="1:12" ht="32.25" customHeight="1" x14ac:dyDescent="0.2">
      <c r="A71" s="18"/>
      <c r="B71" s="18"/>
      <c r="C71" s="18"/>
      <c r="D71" s="18"/>
      <c r="E71" s="183"/>
      <c r="F71" s="159"/>
      <c r="G71" s="414"/>
      <c r="H71" s="415" t="s">
        <v>81</v>
      </c>
      <c r="I71" s="415" t="s">
        <v>871</v>
      </c>
      <c r="J71" s="416" t="s">
        <v>702</v>
      </c>
      <c r="K71" s="416"/>
      <c r="L71" s="417" t="s">
        <v>82</v>
      </c>
    </row>
    <row r="72" spans="1:12" ht="15" x14ac:dyDescent="0.2">
      <c r="A72" s="18"/>
      <c r="B72" s="18"/>
      <c r="C72" s="18"/>
      <c r="D72" s="18"/>
      <c r="E72" s="183"/>
      <c r="F72" s="159"/>
      <c r="G72" s="418"/>
      <c r="H72" s="419" t="s">
        <v>83</v>
      </c>
      <c r="I72" s="420" t="s">
        <v>84</v>
      </c>
      <c r="J72" s="420" t="s">
        <v>703</v>
      </c>
      <c r="K72" s="420"/>
      <c r="L72" s="421" t="s">
        <v>82</v>
      </c>
    </row>
    <row r="73" spans="1:12" ht="36.75" customHeight="1" x14ac:dyDescent="0.2">
      <c r="A73" s="18"/>
      <c r="B73" s="18"/>
      <c r="C73" s="18"/>
      <c r="D73" s="18"/>
      <c r="E73" s="183"/>
      <c r="F73" s="159"/>
      <c r="G73" s="414"/>
      <c r="H73" s="415" t="s">
        <v>85</v>
      </c>
      <c r="I73" s="415" t="s">
        <v>86</v>
      </c>
      <c r="J73" s="416" t="s">
        <v>704</v>
      </c>
      <c r="K73" s="416"/>
      <c r="L73" s="417"/>
    </row>
    <row r="74" spans="1:12" ht="15" x14ac:dyDescent="0.2">
      <c r="A74" s="18"/>
      <c r="B74" s="18"/>
      <c r="C74" s="18"/>
      <c r="D74" s="18"/>
      <c r="E74" s="183"/>
      <c r="F74" s="159"/>
      <c r="G74" s="418"/>
      <c r="H74" s="419" t="s">
        <v>87</v>
      </c>
      <c r="I74" s="420" t="s">
        <v>86</v>
      </c>
      <c r="J74" s="420" t="s">
        <v>704</v>
      </c>
      <c r="K74" s="420"/>
      <c r="L74" s="421"/>
    </row>
    <row r="75" spans="1:12" ht="15" x14ac:dyDescent="0.2">
      <c r="A75" s="18"/>
      <c r="B75" s="18"/>
      <c r="C75" s="18"/>
      <c r="D75" s="18"/>
      <c r="E75" s="183"/>
      <c r="F75" s="159"/>
      <c r="G75" s="414"/>
      <c r="H75" s="415" t="s">
        <v>88</v>
      </c>
      <c r="I75" s="415" t="s">
        <v>84</v>
      </c>
      <c r="J75" s="416" t="s">
        <v>945</v>
      </c>
      <c r="K75" s="416"/>
      <c r="L75" s="417"/>
    </row>
    <row r="76" spans="1:12" ht="28.5" x14ac:dyDescent="0.2">
      <c r="A76" s="18"/>
      <c r="B76" s="18"/>
      <c r="C76" s="18"/>
      <c r="D76" s="18"/>
      <c r="E76" s="183"/>
      <c r="F76" s="159"/>
      <c r="G76" s="418"/>
      <c r="H76" s="419" t="s">
        <v>89</v>
      </c>
      <c r="I76" s="420" t="s">
        <v>90</v>
      </c>
      <c r="J76" s="420" t="s">
        <v>705</v>
      </c>
      <c r="K76" s="420"/>
      <c r="L76" s="421"/>
    </row>
    <row r="77" spans="1:12" ht="30" x14ac:dyDescent="0.2">
      <c r="A77" s="18"/>
      <c r="B77" s="18"/>
      <c r="C77" s="18"/>
      <c r="D77" s="18"/>
      <c r="E77" s="183"/>
      <c r="F77" s="159"/>
      <c r="G77" s="414" t="s">
        <v>91</v>
      </c>
      <c r="H77" s="415" t="s">
        <v>706</v>
      </c>
      <c r="I77" s="415" t="s">
        <v>870</v>
      </c>
      <c r="J77" s="416" t="s">
        <v>702</v>
      </c>
      <c r="K77" s="416"/>
      <c r="L77" s="417"/>
    </row>
    <row r="78" spans="1:12" ht="35.25" customHeight="1" x14ac:dyDescent="0.2">
      <c r="A78" s="18"/>
      <c r="B78" s="18"/>
      <c r="C78" s="18"/>
      <c r="D78" s="18"/>
      <c r="E78" s="183"/>
      <c r="F78" s="159"/>
      <c r="G78" s="418"/>
      <c r="H78" s="419" t="s">
        <v>92</v>
      </c>
      <c r="I78" s="420" t="s">
        <v>872</v>
      </c>
      <c r="J78" s="420" t="s">
        <v>691</v>
      </c>
      <c r="K78" s="420"/>
      <c r="L78" s="421"/>
    </row>
    <row r="79" spans="1:12" ht="15" x14ac:dyDescent="0.2">
      <c r="A79" s="18"/>
      <c r="B79" s="18"/>
      <c r="C79" s="18"/>
      <c r="D79" s="18"/>
      <c r="E79" s="183"/>
      <c r="F79" s="159"/>
      <c r="G79" s="414"/>
      <c r="H79" s="415" t="s">
        <v>93</v>
      </c>
      <c r="I79" s="415" t="s">
        <v>84</v>
      </c>
      <c r="J79" s="416" t="s">
        <v>946</v>
      </c>
      <c r="K79" s="416"/>
      <c r="L79" s="417"/>
    </row>
    <row r="80" spans="1:12" ht="15" x14ac:dyDescent="0.2">
      <c r="A80" s="18"/>
      <c r="B80" s="18"/>
      <c r="C80" s="18"/>
      <c r="D80" s="18"/>
      <c r="E80" s="183"/>
      <c r="F80" s="159"/>
      <c r="G80" s="114" t="s">
        <v>94</v>
      </c>
      <c r="H80" s="114"/>
      <c r="I80" s="114"/>
      <c r="J80" s="114"/>
      <c r="K80" s="114"/>
      <c r="L80" s="114"/>
    </row>
    <row r="81" spans="1:12" ht="15" customHeight="1" x14ac:dyDescent="0.2">
      <c r="A81" s="18"/>
      <c r="B81" s="18"/>
      <c r="C81" s="18"/>
      <c r="D81" s="18"/>
      <c r="E81" s="183"/>
      <c r="F81" s="159"/>
      <c r="G81" s="114" t="s">
        <v>95</v>
      </c>
      <c r="H81" s="114"/>
      <c r="I81" s="114"/>
      <c r="J81" s="114"/>
      <c r="K81" s="114"/>
      <c r="L81" s="114"/>
    </row>
    <row r="82" spans="1:12" ht="14.45" customHeight="1" x14ac:dyDescent="0.2">
      <c r="A82" s="18"/>
      <c r="B82" s="18"/>
      <c r="C82" s="18"/>
      <c r="D82" s="18"/>
      <c r="E82" s="183"/>
      <c r="F82" s="159"/>
      <c r="G82" s="418" t="s">
        <v>68</v>
      </c>
      <c r="H82" s="419" t="s">
        <v>69</v>
      </c>
      <c r="I82" s="420" t="s">
        <v>16</v>
      </c>
      <c r="J82" s="420" t="s">
        <v>707</v>
      </c>
      <c r="K82" s="420"/>
      <c r="L82" s="421"/>
    </row>
    <row r="83" spans="1:12" ht="36" customHeight="1" x14ac:dyDescent="0.2">
      <c r="A83" s="18"/>
      <c r="B83" s="18"/>
      <c r="C83" s="18"/>
      <c r="D83" s="18"/>
      <c r="E83" s="183"/>
      <c r="F83" s="159"/>
      <c r="G83" s="414"/>
      <c r="H83" s="415" t="s">
        <v>71</v>
      </c>
      <c r="I83" s="415" t="s">
        <v>873</v>
      </c>
      <c r="J83" s="415" t="s">
        <v>708</v>
      </c>
      <c r="K83" s="416"/>
      <c r="L83" s="417"/>
    </row>
    <row r="84" spans="1:12" ht="15" x14ac:dyDescent="0.2">
      <c r="A84" s="18"/>
      <c r="B84" s="18"/>
      <c r="C84" s="18"/>
      <c r="D84" s="18"/>
      <c r="E84" s="183"/>
      <c r="F84" s="159"/>
      <c r="G84" s="418"/>
      <c r="H84" s="419" t="s">
        <v>72</v>
      </c>
      <c r="I84" s="420" t="s">
        <v>16</v>
      </c>
      <c r="J84" s="420" t="s">
        <v>707</v>
      </c>
      <c r="K84" s="420"/>
      <c r="L84" s="421"/>
    </row>
    <row r="85" spans="1:12" ht="14.45" customHeight="1" x14ac:dyDescent="0.2">
      <c r="A85" s="18"/>
      <c r="B85" s="18"/>
      <c r="C85" s="18"/>
      <c r="D85" s="18"/>
      <c r="E85" s="183"/>
      <c r="F85" s="159"/>
      <c r="G85" s="414" t="s">
        <v>96</v>
      </c>
      <c r="H85" s="415" t="s">
        <v>845</v>
      </c>
      <c r="I85" s="415" t="s">
        <v>97</v>
      </c>
      <c r="J85" s="416" t="s">
        <v>709</v>
      </c>
      <c r="K85" s="416" t="s">
        <v>98</v>
      </c>
      <c r="L85" s="417"/>
    </row>
    <row r="86" spans="1:12" ht="28.5" x14ac:dyDescent="0.2">
      <c r="A86" s="18"/>
      <c r="B86" s="18"/>
      <c r="C86" s="18"/>
      <c r="D86" s="18"/>
      <c r="E86" s="183"/>
      <c r="F86" s="159"/>
      <c r="G86" s="418"/>
      <c r="H86" s="419" t="s">
        <v>846</v>
      </c>
      <c r="I86" s="420" t="s">
        <v>99</v>
      </c>
      <c r="J86" s="420" t="s">
        <v>710</v>
      </c>
      <c r="K86" s="420"/>
      <c r="L86" s="421"/>
    </row>
    <row r="87" spans="1:12" ht="15" x14ac:dyDescent="0.2">
      <c r="A87" s="18"/>
      <c r="B87" s="18"/>
      <c r="C87" s="18"/>
      <c r="D87" s="18"/>
      <c r="E87" s="183"/>
      <c r="F87" s="159"/>
      <c r="G87" s="414"/>
      <c r="H87" s="415"/>
      <c r="I87" s="415"/>
      <c r="J87" s="416"/>
      <c r="K87" s="416"/>
      <c r="L87" s="417"/>
    </row>
    <row r="88" spans="1:12" ht="30" x14ac:dyDescent="0.2">
      <c r="A88" s="18"/>
      <c r="B88" s="18"/>
      <c r="C88" s="18"/>
      <c r="D88" s="18"/>
      <c r="E88" s="183"/>
      <c r="F88" s="159"/>
      <c r="G88" s="418" t="s">
        <v>100</v>
      </c>
      <c r="H88" s="419" t="s">
        <v>101</v>
      </c>
      <c r="I88" s="420" t="s">
        <v>102</v>
      </c>
      <c r="J88" s="420" t="s">
        <v>711</v>
      </c>
      <c r="K88" s="420"/>
      <c r="L88" s="421"/>
    </row>
    <row r="89" spans="1:12" ht="28.5" x14ac:dyDescent="0.2">
      <c r="A89" s="18"/>
      <c r="B89" s="18"/>
      <c r="C89" s="18"/>
      <c r="D89" s="18"/>
      <c r="E89" s="183"/>
      <c r="F89" s="159"/>
      <c r="G89" s="414" t="s">
        <v>103</v>
      </c>
      <c r="H89" s="415" t="s">
        <v>104</v>
      </c>
      <c r="I89" s="415" t="s">
        <v>102</v>
      </c>
      <c r="J89" s="416" t="s">
        <v>711</v>
      </c>
      <c r="K89" s="416"/>
      <c r="L89" s="417"/>
    </row>
    <row r="90" spans="1:12" ht="15" x14ac:dyDescent="0.2">
      <c r="A90" s="18"/>
      <c r="B90" s="18"/>
      <c r="C90" s="18"/>
      <c r="D90" s="18"/>
      <c r="E90" s="183"/>
      <c r="F90" s="159"/>
      <c r="G90" s="114" t="s">
        <v>105</v>
      </c>
      <c r="H90" s="114"/>
      <c r="I90" s="114"/>
      <c r="J90" s="114"/>
      <c r="K90" s="114"/>
      <c r="L90" s="114"/>
    </row>
    <row r="91" spans="1:12" ht="15" customHeight="1" x14ac:dyDescent="0.2">
      <c r="A91" s="18"/>
      <c r="B91" s="18"/>
      <c r="C91" s="18"/>
      <c r="D91" s="18"/>
      <c r="E91" s="183"/>
      <c r="F91" s="159"/>
      <c r="G91" s="114" t="s">
        <v>106</v>
      </c>
      <c r="H91" s="114"/>
      <c r="I91" s="114"/>
      <c r="J91" s="114"/>
      <c r="K91" s="114"/>
      <c r="L91" s="114"/>
    </row>
    <row r="92" spans="1:12" ht="14.45" customHeight="1" x14ac:dyDescent="0.2">
      <c r="A92" s="18"/>
      <c r="B92" s="18"/>
      <c r="C92" s="18"/>
      <c r="D92" s="18"/>
      <c r="E92" s="183"/>
      <c r="F92" s="159"/>
      <c r="G92" s="418" t="s">
        <v>68</v>
      </c>
      <c r="H92" s="419" t="s">
        <v>69</v>
      </c>
      <c r="I92" s="420" t="s">
        <v>107</v>
      </c>
      <c r="J92" s="420" t="s">
        <v>712</v>
      </c>
      <c r="K92" s="420"/>
      <c r="L92" s="421"/>
    </row>
    <row r="93" spans="1:12" ht="33.75" customHeight="1" x14ac:dyDescent="0.2">
      <c r="A93" s="18"/>
      <c r="B93" s="18"/>
      <c r="C93" s="18"/>
      <c r="D93" s="18"/>
      <c r="E93" s="183"/>
      <c r="F93" s="159"/>
      <c r="G93" s="414"/>
      <c r="H93" s="415" t="s">
        <v>71</v>
      </c>
      <c r="I93" s="415" t="s">
        <v>696</v>
      </c>
      <c r="J93" s="415" t="s">
        <v>713</v>
      </c>
      <c r="K93" s="416"/>
      <c r="L93" s="417"/>
    </row>
    <row r="94" spans="1:12" ht="15" x14ac:dyDescent="0.2">
      <c r="A94" s="18"/>
      <c r="B94" s="18"/>
      <c r="C94" s="18"/>
      <c r="D94" s="18"/>
      <c r="E94" s="183"/>
      <c r="F94" s="159"/>
      <c r="G94" s="418"/>
      <c r="H94" s="419" t="s">
        <v>72</v>
      </c>
      <c r="I94" s="420" t="s">
        <v>107</v>
      </c>
      <c r="J94" s="420" t="s">
        <v>712</v>
      </c>
      <c r="K94" s="420"/>
      <c r="L94" s="421"/>
    </row>
    <row r="95" spans="1:12" ht="14.45" customHeight="1" x14ac:dyDescent="0.2">
      <c r="A95" s="18"/>
      <c r="B95" s="18"/>
      <c r="C95" s="18"/>
      <c r="D95" s="18"/>
      <c r="E95" s="183"/>
      <c r="F95" s="159"/>
      <c r="G95" s="414" t="s">
        <v>108</v>
      </c>
      <c r="H95" s="415" t="s">
        <v>847</v>
      </c>
      <c r="I95" s="415" t="s">
        <v>109</v>
      </c>
      <c r="J95" s="416" t="s">
        <v>714</v>
      </c>
      <c r="K95" s="416"/>
      <c r="L95" s="417"/>
    </row>
    <row r="96" spans="1:12" ht="30" x14ac:dyDescent="0.2">
      <c r="A96" s="18"/>
      <c r="B96" s="18"/>
      <c r="C96" s="18"/>
      <c r="D96" s="18"/>
      <c r="E96" s="183"/>
      <c r="F96" s="159"/>
      <c r="G96" s="418" t="s">
        <v>110</v>
      </c>
      <c r="H96" s="419" t="s">
        <v>848</v>
      </c>
      <c r="I96" s="420" t="s">
        <v>111</v>
      </c>
      <c r="J96" s="420" t="s">
        <v>715</v>
      </c>
      <c r="K96" s="420"/>
      <c r="L96" s="421"/>
    </row>
    <row r="97" spans="1:12" ht="40.5" customHeight="1" x14ac:dyDescent="0.2">
      <c r="A97" s="18"/>
      <c r="B97" s="18"/>
      <c r="C97" s="18"/>
      <c r="D97" s="18"/>
      <c r="E97" s="183"/>
      <c r="F97" s="159"/>
      <c r="G97" s="414"/>
      <c r="H97" s="415" t="s">
        <v>849</v>
      </c>
      <c r="I97" s="415" t="s">
        <v>888</v>
      </c>
      <c r="J97" s="416" t="s">
        <v>887</v>
      </c>
      <c r="K97" s="416"/>
      <c r="L97" s="417"/>
    </row>
    <row r="98" spans="1:12" ht="42.75" x14ac:dyDescent="0.2">
      <c r="A98" s="18"/>
      <c r="B98" s="18"/>
      <c r="C98" s="18"/>
      <c r="D98" s="18"/>
      <c r="E98" s="183"/>
      <c r="F98" s="159"/>
      <c r="G98" s="418" t="s">
        <v>112</v>
      </c>
      <c r="H98" s="419" t="s">
        <v>890</v>
      </c>
      <c r="I98" s="420" t="s">
        <v>113</v>
      </c>
      <c r="J98" s="420" t="s">
        <v>716</v>
      </c>
      <c r="K98" s="420"/>
      <c r="L98" s="421"/>
    </row>
    <row r="99" spans="1:12" ht="28.5" x14ac:dyDescent="0.2">
      <c r="A99" s="18"/>
      <c r="B99" s="18"/>
      <c r="C99" s="18"/>
      <c r="D99" s="18"/>
      <c r="E99" s="183"/>
      <c r="F99" s="159"/>
      <c r="G99" s="414"/>
      <c r="H99" s="415" t="s">
        <v>889</v>
      </c>
      <c r="I99" s="415" t="s">
        <v>113</v>
      </c>
      <c r="J99" s="416" t="s">
        <v>717</v>
      </c>
      <c r="K99" s="416"/>
      <c r="L99" s="417"/>
    </row>
    <row r="100" spans="1:12" ht="42.75" x14ac:dyDescent="0.2">
      <c r="A100" s="18"/>
      <c r="B100" s="18"/>
      <c r="C100" s="18"/>
      <c r="D100" s="18"/>
      <c r="E100" s="183"/>
      <c r="F100" s="159"/>
      <c r="G100" s="418" t="s">
        <v>903</v>
      </c>
      <c r="H100" s="419" t="s">
        <v>904</v>
      </c>
      <c r="I100" s="420" t="s">
        <v>905</v>
      </c>
      <c r="J100" s="420" t="s">
        <v>906</v>
      </c>
      <c r="K100" s="420"/>
      <c r="L100" s="421"/>
    </row>
    <row r="101" spans="1:12" ht="30" x14ac:dyDescent="0.2">
      <c r="A101" s="18"/>
      <c r="B101" s="18"/>
      <c r="C101" s="18"/>
      <c r="D101" s="18"/>
      <c r="E101" s="183"/>
      <c r="F101" s="159"/>
      <c r="G101" s="414" t="s">
        <v>114</v>
      </c>
      <c r="H101" s="415" t="s">
        <v>850</v>
      </c>
      <c r="I101" s="415" t="s">
        <v>115</v>
      </c>
      <c r="J101" s="416" t="s">
        <v>718</v>
      </c>
      <c r="K101" s="416"/>
      <c r="L101" s="417"/>
    </row>
    <row r="102" spans="1:12" ht="15" x14ac:dyDescent="0.2">
      <c r="A102" s="18"/>
      <c r="B102" s="18"/>
      <c r="C102" s="18"/>
      <c r="D102" s="18"/>
      <c r="E102" s="183"/>
      <c r="F102" s="159"/>
      <c r="G102" s="418" t="s">
        <v>116</v>
      </c>
      <c r="H102" s="419" t="s">
        <v>851</v>
      </c>
      <c r="I102" s="420" t="s">
        <v>115</v>
      </c>
      <c r="J102" s="420" t="s">
        <v>719</v>
      </c>
      <c r="K102" s="420"/>
      <c r="L102" s="421"/>
    </row>
    <row r="103" spans="1:12" ht="35.25" customHeight="1" x14ac:dyDescent="0.2">
      <c r="A103" s="18"/>
      <c r="B103" s="18"/>
      <c r="C103" s="18"/>
      <c r="D103" s="18"/>
      <c r="E103" s="183"/>
      <c r="F103" s="159"/>
      <c r="G103" s="414" t="s">
        <v>837</v>
      </c>
      <c r="H103" s="415" t="s">
        <v>852</v>
      </c>
      <c r="I103" s="415" t="s">
        <v>843</v>
      </c>
      <c r="J103" s="416" t="s">
        <v>844</v>
      </c>
      <c r="K103" s="416"/>
      <c r="L103" s="417"/>
    </row>
    <row r="104" spans="1:12" ht="15" x14ac:dyDescent="0.2">
      <c r="A104" s="18"/>
      <c r="B104" s="18"/>
      <c r="C104" s="18"/>
      <c r="D104" s="18"/>
      <c r="E104" s="183"/>
      <c r="F104" s="159"/>
      <c r="G104" s="422" t="s">
        <v>117</v>
      </c>
      <c r="H104" s="422"/>
      <c r="I104" s="423"/>
      <c r="J104" s="423"/>
      <c r="K104" s="423"/>
      <c r="L104" s="423"/>
    </row>
    <row r="105" spans="1:12" ht="15" x14ac:dyDescent="0.2">
      <c r="A105" s="18"/>
      <c r="B105" s="18"/>
      <c r="C105" s="18"/>
      <c r="D105" s="18"/>
      <c r="E105" s="183"/>
      <c r="F105" s="159"/>
      <c r="G105" s="428" t="s">
        <v>118</v>
      </c>
      <c r="H105" s="428"/>
      <c r="I105" s="428"/>
      <c r="J105" s="428"/>
      <c r="K105" s="428"/>
      <c r="L105" s="428"/>
    </row>
    <row r="106" spans="1:12" ht="27.95" customHeight="1" x14ac:dyDescent="0.2">
      <c r="A106" s="18"/>
      <c r="B106" s="18"/>
      <c r="C106" s="18"/>
      <c r="D106" s="18"/>
      <c r="E106" s="183"/>
      <c r="F106" s="159"/>
      <c r="G106" s="414" t="s">
        <v>68</v>
      </c>
      <c r="H106" s="415" t="s">
        <v>69</v>
      </c>
      <c r="I106" s="416" t="s">
        <v>119</v>
      </c>
      <c r="J106" s="416" t="s">
        <v>721</v>
      </c>
      <c r="K106" s="416"/>
      <c r="L106" s="417"/>
    </row>
    <row r="107" spans="1:12" ht="28.5" x14ac:dyDescent="0.2">
      <c r="A107" s="18"/>
      <c r="B107" s="18"/>
      <c r="C107" s="18"/>
      <c r="D107" s="18"/>
      <c r="E107" s="183"/>
      <c r="F107" s="159"/>
      <c r="G107" s="418"/>
      <c r="H107" s="419" t="s">
        <v>71</v>
      </c>
      <c r="I107" s="419" t="s">
        <v>697</v>
      </c>
      <c r="J107" s="419" t="s">
        <v>720</v>
      </c>
      <c r="K107" s="420"/>
      <c r="L107" s="421"/>
    </row>
    <row r="108" spans="1:12" ht="15" x14ac:dyDescent="0.2">
      <c r="A108" s="18"/>
      <c r="B108" s="18"/>
      <c r="C108" s="18"/>
      <c r="D108" s="18"/>
      <c r="E108" s="183"/>
      <c r="F108" s="159"/>
      <c r="G108" s="414"/>
      <c r="H108" s="415" t="s">
        <v>72</v>
      </c>
      <c r="I108" s="416" t="s">
        <v>119</v>
      </c>
      <c r="J108" s="416" t="s">
        <v>721</v>
      </c>
      <c r="K108" s="416"/>
      <c r="L108" s="417"/>
    </row>
    <row r="109" spans="1:12" ht="28.5" x14ac:dyDescent="0.2">
      <c r="A109" s="18"/>
      <c r="B109" s="18"/>
      <c r="C109" s="18"/>
      <c r="D109" s="18"/>
      <c r="E109" s="183"/>
      <c r="F109" s="159"/>
      <c r="G109" s="418" t="s">
        <v>120</v>
      </c>
      <c r="H109" s="419" t="s">
        <v>121</v>
      </c>
      <c r="I109" s="419" t="s">
        <v>119</v>
      </c>
      <c r="J109" s="419" t="s">
        <v>675</v>
      </c>
      <c r="K109" s="420"/>
      <c r="L109" s="421"/>
    </row>
    <row r="110" spans="1:12" ht="15" x14ac:dyDescent="0.2">
      <c r="A110" s="18"/>
      <c r="B110" s="18"/>
      <c r="C110" s="18"/>
      <c r="D110" s="18"/>
      <c r="E110" s="183"/>
      <c r="F110" s="159"/>
      <c r="G110" s="414" t="s">
        <v>122</v>
      </c>
      <c r="H110" s="415" t="s">
        <v>853</v>
      </c>
      <c r="I110" s="416" t="s">
        <v>123</v>
      </c>
      <c r="J110" s="416" t="s">
        <v>722</v>
      </c>
      <c r="K110" s="416"/>
      <c r="L110" s="417"/>
    </row>
    <row r="111" spans="1:12" ht="15" x14ac:dyDescent="0.2">
      <c r="A111" s="18"/>
      <c r="B111" s="18"/>
      <c r="C111" s="18"/>
      <c r="D111" s="18"/>
      <c r="E111" s="183"/>
      <c r="F111" s="159"/>
      <c r="G111" s="418" t="s">
        <v>124</v>
      </c>
      <c r="H111" s="419" t="s">
        <v>854</v>
      </c>
      <c r="I111" s="419" t="s">
        <v>123</v>
      </c>
      <c r="J111" s="419" t="s">
        <v>723</v>
      </c>
      <c r="K111" s="420"/>
      <c r="L111" s="421"/>
    </row>
    <row r="112" spans="1:12" ht="15" x14ac:dyDescent="0.2">
      <c r="A112" s="18"/>
      <c r="B112" s="18"/>
      <c r="C112" s="18"/>
      <c r="D112" s="18"/>
      <c r="E112" s="183"/>
      <c r="F112" s="159"/>
      <c r="G112" s="414"/>
      <c r="H112" s="415" t="s">
        <v>855</v>
      </c>
      <c r="I112" s="416" t="s">
        <v>123</v>
      </c>
      <c r="J112" s="416" t="s">
        <v>723</v>
      </c>
      <c r="K112" s="416"/>
      <c r="L112" s="417"/>
    </row>
    <row r="113" spans="1:12" ht="15" x14ac:dyDescent="0.2">
      <c r="A113" s="18"/>
      <c r="B113" s="18"/>
      <c r="C113" s="18"/>
      <c r="D113" s="18"/>
      <c r="E113" s="183"/>
      <c r="F113" s="159"/>
      <c r="G113" s="418"/>
      <c r="H113" s="419" t="s">
        <v>856</v>
      </c>
      <c r="I113" s="419" t="s">
        <v>123</v>
      </c>
      <c r="J113" s="419" t="s">
        <v>724</v>
      </c>
      <c r="K113" s="420"/>
      <c r="L113" s="421"/>
    </row>
    <row r="114" spans="1:12" ht="15" x14ac:dyDescent="0.2">
      <c r="A114" s="18"/>
      <c r="B114" s="18"/>
      <c r="C114" s="18"/>
      <c r="D114" s="18"/>
      <c r="E114" s="183"/>
      <c r="F114" s="159"/>
      <c r="G114" s="422" t="s">
        <v>125</v>
      </c>
      <c r="H114" s="422"/>
      <c r="I114" s="423"/>
      <c r="J114" s="423"/>
      <c r="K114" s="423"/>
      <c r="L114" s="423"/>
    </row>
    <row r="115" spans="1:12" ht="13.5" customHeight="1" x14ac:dyDescent="0.2">
      <c r="A115" s="18"/>
      <c r="B115" s="18"/>
      <c r="C115" s="18"/>
      <c r="D115" s="18"/>
      <c r="E115" s="183"/>
      <c r="F115" s="159"/>
      <c r="G115" s="428" t="s">
        <v>126</v>
      </c>
      <c r="H115" s="428"/>
      <c r="I115" s="428"/>
      <c r="J115" s="428"/>
      <c r="K115" s="428"/>
      <c r="L115" s="428"/>
    </row>
    <row r="116" spans="1:12" ht="30" customHeight="1" x14ac:dyDescent="0.2">
      <c r="A116" s="18"/>
      <c r="B116" s="18"/>
      <c r="C116" s="18"/>
      <c r="D116" s="18"/>
      <c r="E116" s="183"/>
      <c r="F116" s="159"/>
      <c r="G116" s="418" t="s">
        <v>68</v>
      </c>
      <c r="H116" s="419" t="s">
        <v>69</v>
      </c>
      <c r="I116" s="419" t="s">
        <v>127</v>
      </c>
      <c r="J116" s="419" t="s">
        <v>947</v>
      </c>
      <c r="K116" s="420"/>
      <c r="L116" s="421" t="s">
        <v>135</v>
      </c>
    </row>
    <row r="117" spans="1:12" ht="28.5" x14ac:dyDescent="0.2">
      <c r="A117" s="18"/>
      <c r="B117" s="18"/>
      <c r="C117" s="18"/>
      <c r="D117" s="18"/>
      <c r="E117" s="183"/>
      <c r="F117" s="159"/>
      <c r="G117" s="414"/>
      <c r="H117" s="415" t="s">
        <v>71</v>
      </c>
      <c r="I117" s="415" t="s">
        <v>698</v>
      </c>
      <c r="J117" s="415" t="s">
        <v>948</v>
      </c>
      <c r="K117" s="416"/>
      <c r="L117" s="417"/>
    </row>
    <row r="118" spans="1:12" ht="15" x14ac:dyDescent="0.2">
      <c r="A118" s="18"/>
      <c r="B118" s="18"/>
      <c r="C118" s="18"/>
      <c r="D118" s="18"/>
      <c r="E118" s="183"/>
      <c r="F118" s="159"/>
      <c r="G118" s="418"/>
      <c r="H118" s="419" t="s">
        <v>72</v>
      </c>
      <c r="I118" s="419" t="s">
        <v>127</v>
      </c>
      <c r="J118" s="419" t="s">
        <v>947</v>
      </c>
      <c r="K118" s="420"/>
      <c r="L118" s="421"/>
    </row>
    <row r="119" spans="1:12" ht="28.5" customHeight="1" x14ac:dyDescent="0.2">
      <c r="A119" s="18"/>
      <c r="B119" s="18"/>
      <c r="C119" s="18"/>
      <c r="D119" s="18"/>
      <c r="E119" s="183"/>
      <c r="F119" s="159"/>
      <c r="G119" s="414" t="s">
        <v>128</v>
      </c>
      <c r="H119" s="415" t="s">
        <v>129</v>
      </c>
      <c r="I119" s="416" t="s">
        <v>130</v>
      </c>
      <c r="J119" s="416" t="s">
        <v>725</v>
      </c>
      <c r="K119" s="416"/>
      <c r="L119" s="417"/>
    </row>
    <row r="120" spans="1:12" ht="28.5" x14ac:dyDescent="0.2">
      <c r="A120" s="18"/>
      <c r="B120" s="18"/>
      <c r="C120" s="18"/>
      <c r="D120" s="18"/>
      <c r="E120" s="183"/>
      <c r="F120" s="159"/>
      <c r="G120" s="418"/>
      <c r="H120" s="419" t="s">
        <v>131</v>
      </c>
      <c r="I120" s="419" t="s">
        <v>132</v>
      </c>
      <c r="J120" s="419" t="s">
        <v>949</v>
      </c>
      <c r="K120" s="420"/>
      <c r="L120" s="421"/>
    </row>
    <row r="121" spans="1:12" ht="15" x14ac:dyDescent="0.2">
      <c r="A121" s="18"/>
      <c r="B121" s="18"/>
      <c r="C121" s="18"/>
      <c r="D121" s="18"/>
      <c r="E121" s="183"/>
      <c r="F121" s="159"/>
      <c r="G121" s="414"/>
      <c r="H121" s="415" t="s">
        <v>133</v>
      </c>
      <c r="I121" s="416" t="s">
        <v>132</v>
      </c>
      <c r="J121" s="416" t="s">
        <v>726</v>
      </c>
      <c r="K121" s="416"/>
      <c r="L121" s="417"/>
    </row>
    <row r="122" spans="1:12" ht="15" x14ac:dyDescent="0.2">
      <c r="A122" s="18"/>
      <c r="B122" s="18"/>
      <c r="C122" s="18"/>
      <c r="D122" s="18"/>
      <c r="E122" s="183"/>
      <c r="F122" s="159"/>
      <c r="G122" s="418"/>
      <c r="H122" s="419" t="s">
        <v>134</v>
      </c>
      <c r="I122" s="419" t="s">
        <v>132</v>
      </c>
      <c r="J122" s="419" t="s">
        <v>950</v>
      </c>
      <c r="K122" s="420"/>
      <c r="L122" s="421"/>
    </row>
  </sheetData>
  <sheetProtection algorithmName="SHA-512" hashValue="M2vfLO/bOEW20k5bhKi+kozEOmQX8j8ir9RWHiPecHki77b72LE5q/xRUnbHY39A6AQUFpBWrw34/zcWPg3eww==" saltValue="Zk8e367juYcW0qTiULvZmQ==" spinCount="100000" sheet="1" objects="1" scenarios="1" formatCells="0" insertColumns="0" insertRows="0" sort="0" autoFilter="0"/>
  <mergeCells count="2">
    <mergeCell ref="G115:L115"/>
    <mergeCell ref="G105:L105"/>
  </mergeCells>
  <phoneticPr fontId="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AE5-1F5E-499A-A6CF-50DCBDA36270}">
  <sheetPr codeName="Sheet4">
    <tabColor theme="3"/>
  </sheetPr>
  <dimension ref="B1:K43"/>
  <sheetViews>
    <sheetView showGridLines="0" zoomScale="82" zoomScaleNormal="82" workbookViewId="0">
      <selection activeCell="D3" sqref="D3"/>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6.7109375" style="10" customWidth="1"/>
    <col min="8" max="8" width="20.42578125" style="10" customWidth="1"/>
    <col min="9" max="9" width="57.42578125" style="10" customWidth="1"/>
    <col min="10" max="10" width="113.7109375" style="10" customWidth="1"/>
    <col min="11" max="11" width="24.42578125" style="10" customWidth="1"/>
    <col min="12" max="16384" width="8.7109375" style="10"/>
  </cols>
  <sheetData>
    <row r="1" spans="2:11" s="159" customFormat="1" x14ac:dyDescent="0.2"/>
    <row r="2" spans="2:11" s="159" customFormat="1" x14ac:dyDescent="0.2">
      <c r="G2" s="10"/>
    </row>
    <row r="3" spans="2:11" s="159" customFormat="1" x14ac:dyDescent="0.2">
      <c r="G3" s="10"/>
    </row>
    <row r="4" spans="2:11" s="159" customFormat="1" x14ac:dyDescent="0.2">
      <c r="G4" s="10"/>
    </row>
    <row r="5" spans="2:11" s="159" customFormat="1" x14ac:dyDescent="0.2">
      <c r="G5" s="10"/>
    </row>
    <row r="6" spans="2:11" x14ac:dyDescent="0.2">
      <c r="B6" s="18"/>
      <c r="C6" s="18"/>
      <c r="D6" s="18"/>
      <c r="E6" s="183"/>
      <c r="F6" s="159"/>
    </row>
    <row r="7" spans="2:11" x14ac:dyDescent="0.2">
      <c r="B7" s="18"/>
      <c r="C7" s="18"/>
      <c r="D7" s="18"/>
      <c r="E7" s="183"/>
      <c r="F7" s="159"/>
    </row>
    <row r="8" spans="2:11" x14ac:dyDescent="0.2">
      <c r="B8" s="18"/>
      <c r="C8" s="18"/>
      <c r="D8" s="18"/>
      <c r="E8" s="183"/>
      <c r="F8" s="159"/>
      <c r="G8" s="10" t="s">
        <v>774</v>
      </c>
    </row>
    <row r="9" spans="2:11" x14ac:dyDescent="0.2">
      <c r="B9" s="18"/>
      <c r="C9" s="18"/>
      <c r="D9" s="18"/>
      <c r="E9" s="183"/>
      <c r="F9" s="159"/>
    </row>
    <row r="10" spans="2:11" ht="15" x14ac:dyDescent="0.2">
      <c r="B10" s="18"/>
      <c r="C10" s="18"/>
      <c r="D10" s="18"/>
      <c r="E10" s="183"/>
      <c r="F10" s="159"/>
      <c r="G10" s="8" t="s">
        <v>138</v>
      </c>
      <c r="H10" s="8" t="s">
        <v>139</v>
      </c>
      <c r="I10" s="8" t="s">
        <v>140</v>
      </c>
      <c r="J10" s="8" t="s">
        <v>141</v>
      </c>
      <c r="K10" s="8" t="s">
        <v>142</v>
      </c>
    </row>
    <row r="11" spans="2:11" ht="15" x14ac:dyDescent="0.2">
      <c r="B11" s="18"/>
      <c r="C11" s="18"/>
      <c r="D11" s="18"/>
      <c r="E11" s="183"/>
      <c r="F11" s="159"/>
      <c r="G11" s="429" t="s">
        <v>143</v>
      </c>
      <c r="H11" s="429"/>
      <c r="I11" s="6"/>
      <c r="J11" s="6"/>
      <c r="K11" s="7"/>
    </row>
    <row r="12" spans="2:11" ht="33.6" customHeight="1" x14ac:dyDescent="0.2">
      <c r="B12" s="18"/>
      <c r="C12" s="18"/>
      <c r="D12" s="18"/>
      <c r="E12" s="183"/>
      <c r="F12" s="159"/>
      <c r="G12" s="160"/>
      <c r="H12" s="161" t="s">
        <v>144</v>
      </c>
      <c r="I12" s="162" t="s">
        <v>145</v>
      </c>
      <c r="J12" s="163" t="s">
        <v>822</v>
      </c>
      <c r="K12" s="425" t="s">
        <v>146</v>
      </c>
    </row>
    <row r="13" spans="2:11" ht="62.1" customHeight="1" x14ac:dyDescent="0.2">
      <c r="B13" s="18"/>
      <c r="C13" s="18"/>
      <c r="D13" s="18"/>
      <c r="E13" s="183"/>
      <c r="F13" s="159"/>
      <c r="G13" s="164"/>
      <c r="H13" s="165" t="s">
        <v>147</v>
      </c>
      <c r="I13" s="166" t="s">
        <v>148</v>
      </c>
      <c r="J13" s="167" t="s">
        <v>807</v>
      </c>
      <c r="K13" s="168"/>
    </row>
    <row r="14" spans="2:11" ht="15" x14ac:dyDescent="0.2">
      <c r="B14" s="18"/>
      <c r="C14" s="18"/>
      <c r="D14" s="18"/>
      <c r="E14" s="183"/>
      <c r="F14" s="159"/>
      <c r="G14" s="430" t="s">
        <v>729</v>
      </c>
      <c r="H14" s="430"/>
      <c r="I14" s="169"/>
      <c r="J14" s="170"/>
      <c r="K14" s="171"/>
    </row>
    <row r="15" spans="2:11" ht="122.1" customHeight="1" x14ac:dyDescent="0.2">
      <c r="B15" s="18"/>
      <c r="C15" s="18"/>
      <c r="D15" s="18"/>
      <c r="E15" s="183"/>
      <c r="F15" s="159"/>
      <c r="G15" s="160"/>
      <c r="H15" s="161" t="s">
        <v>149</v>
      </c>
      <c r="I15" s="162" t="s">
        <v>768</v>
      </c>
      <c r="J15" s="163" t="s">
        <v>808</v>
      </c>
      <c r="K15" s="425" t="s">
        <v>146</v>
      </c>
    </row>
    <row r="16" spans="2:11" ht="15" x14ac:dyDescent="0.2">
      <c r="B16" s="18"/>
      <c r="C16" s="18"/>
      <c r="D16" s="18"/>
      <c r="E16" s="183"/>
      <c r="F16" s="159"/>
      <c r="G16" s="430" t="s">
        <v>150</v>
      </c>
      <c r="H16" s="430"/>
      <c r="I16" s="169"/>
      <c r="J16" s="170"/>
      <c r="K16" s="171"/>
    </row>
    <row r="17" spans="2:11" ht="46.5" customHeight="1" x14ac:dyDescent="0.2">
      <c r="B17" s="18"/>
      <c r="C17" s="18"/>
      <c r="D17" s="18"/>
      <c r="E17" s="183"/>
      <c r="F17" s="159"/>
      <c r="G17" s="164"/>
      <c r="H17" s="165" t="s">
        <v>151</v>
      </c>
      <c r="I17" s="166" t="s">
        <v>152</v>
      </c>
      <c r="J17" s="167" t="s">
        <v>910</v>
      </c>
      <c r="K17" s="426" t="s">
        <v>153</v>
      </c>
    </row>
    <row r="18" spans="2:11" ht="15" x14ac:dyDescent="0.2">
      <c r="B18" s="18"/>
      <c r="C18" s="18"/>
      <c r="D18" s="18"/>
      <c r="E18" s="183"/>
      <c r="F18" s="159"/>
      <c r="G18" s="172" t="s">
        <v>154</v>
      </c>
      <c r="H18" s="172"/>
      <c r="I18" s="173"/>
      <c r="J18" s="174"/>
      <c r="K18" s="175"/>
    </row>
    <row r="19" spans="2:11" ht="45.75" customHeight="1" x14ac:dyDescent="0.2">
      <c r="E19" s="159"/>
      <c r="F19" s="159"/>
      <c r="G19" s="176"/>
      <c r="H19" s="177" t="s">
        <v>155</v>
      </c>
      <c r="I19" s="178" t="s">
        <v>156</v>
      </c>
      <c r="J19" s="179" t="s">
        <v>823</v>
      </c>
      <c r="K19" s="427" t="s">
        <v>157</v>
      </c>
    </row>
    <row r="20" spans="2:11" ht="33.950000000000003" customHeight="1" x14ac:dyDescent="0.2">
      <c r="E20" s="159"/>
      <c r="F20" s="159"/>
      <c r="G20" s="164"/>
      <c r="H20" s="165" t="s">
        <v>158</v>
      </c>
      <c r="I20" s="166" t="s">
        <v>159</v>
      </c>
      <c r="J20" s="167" t="s">
        <v>160</v>
      </c>
      <c r="K20" s="168"/>
    </row>
    <row r="21" spans="2:11" ht="14.45" customHeight="1" x14ac:dyDescent="0.2">
      <c r="E21" s="159"/>
      <c r="F21" s="159"/>
      <c r="G21" s="172" t="s">
        <v>728</v>
      </c>
      <c r="H21" s="172"/>
      <c r="I21" s="173"/>
      <c r="J21" s="174"/>
      <c r="K21" s="175"/>
    </row>
    <row r="22" spans="2:11" ht="117" customHeight="1" x14ac:dyDescent="0.2">
      <c r="E22" s="159"/>
      <c r="F22" s="159"/>
      <c r="G22" s="160"/>
      <c r="H22" s="161" t="s">
        <v>162</v>
      </c>
      <c r="I22" s="162" t="s">
        <v>163</v>
      </c>
      <c r="J22" s="163" t="s">
        <v>809</v>
      </c>
      <c r="K22" s="425" t="s">
        <v>164</v>
      </c>
    </row>
    <row r="23" spans="2:11" ht="36" customHeight="1" x14ac:dyDescent="0.2">
      <c r="E23" s="159"/>
      <c r="F23" s="159"/>
      <c r="G23" s="164"/>
      <c r="H23" s="165" t="s">
        <v>165</v>
      </c>
      <c r="I23" s="166" t="s">
        <v>166</v>
      </c>
      <c r="J23" s="167" t="s">
        <v>810</v>
      </c>
      <c r="K23" s="180"/>
    </row>
    <row r="24" spans="2:11" ht="57" x14ac:dyDescent="0.2">
      <c r="E24" s="159"/>
      <c r="F24" s="159"/>
      <c r="G24" s="176"/>
      <c r="H24" s="177" t="s">
        <v>167</v>
      </c>
      <c r="I24" s="178" t="s">
        <v>168</v>
      </c>
      <c r="J24" s="179" t="s">
        <v>811</v>
      </c>
      <c r="K24" s="427" t="s">
        <v>161</v>
      </c>
    </row>
    <row r="25" spans="2:11" ht="51.95" customHeight="1" x14ac:dyDescent="0.2">
      <c r="E25" s="159"/>
      <c r="F25" s="159"/>
      <c r="G25" s="164"/>
      <c r="H25" s="165" t="s">
        <v>169</v>
      </c>
      <c r="I25" s="166" t="s">
        <v>170</v>
      </c>
      <c r="J25" s="167" t="s">
        <v>912</v>
      </c>
      <c r="K25" s="426" t="s">
        <v>171</v>
      </c>
    </row>
    <row r="26" spans="2:11" ht="15" x14ac:dyDescent="0.2">
      <c r="E26" s="159"/>
      <c r="F26" s="159"/>
      <c r="G26" s="172" t="s">
        <v>172</v>
      </c>
      <c r="H26" s="172"/>
      <c r="I26" s="173"/>
      <c r="J26" s="174"/>
      <c r="K26" s="175"/>
    </row>
    <row r="27" spans="2:11" ht="33.950000000000003" customHeight="1" x14ac:dyDescent="0.2">
      <c r="E27" s="159"/>
      <c r="F27" s="159"/>
      <c r="G27" s="160"/>
      <c r="H27" s="161" t="s">
        <v>173</v>
      </c>
      <c r="I27" s="162" t="s">
        <v>174</v>
      </c>
      <c r="J27" s="163" t="s">
        <v>175</v>
      </c>
      <c r="K27" s="181"/>
    </row>
    <row r="28" spans="2:11" ht="28.5" x14ac:dyDescent="0.2">
      <c r="E28" s="159"/>
      <c r="F28" s="159"/>
      <c r="G28" s="164"/>
      <c r="H28" s="165" t="s">
        <v>176</v>
      </c>
      <c r="I28" s="166" t="s">
        <v>177</v>
      </c>
      <c r="J28" s="167" t="s">
        <v>914</v>
      </c>
      <c r="K28" s="168"/>
    </row>
    <row r="29" spans="2:11" ht="48" customHeight="1" x14ac:dyDescent="0.2">
      <c r="E29" s="159"/>
      <c r="F29" s="159"/>
      <c r="G29" s="160"/>
      <c r="H29" s="161" t="s">
        <v>178</v>
      </c>
      <c r="I29" s="162" t="s">
        <v>179</v>
      </c>
      <c r="J29" s="163" t="s">
        <v>915</v>
      </c>
      <c r="K29" s="181"/>
    </row>
    <row r="30" spans="2:11" ht="15" x14ac:dyDescent="0.2">
      <c r="E30" s="159"/>
      <c r="F30" s="159"/>
      <c r="G30" s="431" t="s">
        <v>180</v>
      </c>
      <c r="H30" s="431"/>
      <c r="I30" s="173"/>
      <c r="J30" s="174"/>
      <c r="K30" s="175"/>
    </row>
    <row r="31" spans="2:11" ht="42.75" x14ac:dyDescent="0.2">
      <c r="E31" s="159"/>
      <c r="F31" s="159"/>
      <c r="G31" s="164"/>
      <c r="H31" s="165" t="s">
        <v>181</v>
      </c>
      <c r="I31" s="166" t="s">
        <v>182</v>
      </c>
      <c r="J31" s="167" t="s">
        <v>911</v>
      </c>
      <c r="K31" s="168"/>
    </row>
    <row r="32" spans="2:11" ht="36" customHeight="1" x14ac:dyDescent="0.2">
      <c r="E32" s="159"/>
      <c r="F32" s="159"/>
      <c r="G32" s="176"/>
      <c r="H32" s="177" t="s">
        <v>183</v>
      </c>
      <c r="I32" s="178" t="s">
        <v>184</v>
      </c>
      <c r="J32" s="179" t="s">
        <v>771</v>
      </c>
      <c r="K32" s="182"/>
    </row>
    <row r="33" spans="5:11" ht="15" x14ac:dyDescent="0.2">
      <c r="E33" s="159"/>
      <c r="F33" s="159"/>
      <c r="G33" s="172" t="s">
        <v>185</v>
      </c>
      <c r="H33" s="172"/>
      <c r="I33" s="173"/>
      <c r="J33" s="174"/>
      <c r="K33" s="175"/>
    </row>
    <row r="34" spans="5:11" ht="48" customHeight="1" x14ac:dyDescent="0.2">
      <c r="E34" s="159"/>
      <c r="F34" s="159"/>
      <c r="G34" s="164"/>
      <c r="H34" s="165" t="s">
        <v>186</v>
      </c>
      <c r="I34" s="166" t="s">
        <v>187</v>
      </c>
      <c r="J34" s="167" t="s">
        <v>916</v>
      </c>
      <c r="K34" s="168"/>
    </row>
    <row r="35" spans="5:11" ht="32.450000000000003" customHeight="1" x14ac:dyDescent="0.2">
      <c r="E35" s="159"/>
      <c r="F35" s="159"/>
      <c r="G35" s="160"/>
      <c r="H35" s="161" t="s">
        <v>188</v>
      </c>
      <c r="I35" s="162" t="s">
        <v>189</v>
      </c>
      <c r="J35" s="163" t="s">
        <v>806</v>
      </c>
      <c r="K35" s="181"/>
    </row>
    <row r="36" spans="5:11" ht="15" x14ac:dyDescent="0.2">
      <c r="E36" s="159"/>
      <c r="F36" s="159"/>
      <c r="G36" s="431" t="s">
        <v>190</v>
      </c>
      <c r="H36" s="431"/>
      <c r="I36" s="431"/>
      <c r="J36" s="174"/>
      <c r="K36" s="175"/>
    </row>
    <row r="37" spans="5:11" ht="105.95" customHeight="1" x14ac:dyDescent="0.2">
      <c r="E37" s="159"/>
      <c r="F37" s="159"/>
      <c r="G37" s="164"/>
      <c r="H37" s="165" t="s">
        <v>191</v>
      </c>
      <c r="I37" s="166" t="s">
        <v>913</v>
      </c>
      <c r="J37" s="167" t="s">
        <v>812</v>
      </c>
      <c r="K37" s="426" t="s">
        <v>192</v>
      </c>
    </row>
    <row r="38" spans="5:11" ht="15" x14ac:dyDescent="0.2">
      <c r="E38" s="159"/>
      <c r="F38" s="159"/>
      <c r="G38" s="172" t="s">
        <v>193</v>
      </c>
      <c r="H38" s="172"/>
      <c r="I38" s="173"/>
      <c r="J38" s="174"/>
      <c r="K38" s="175"/>
    </row>
    <row r="39" spans="5:11" ht="35.1" customHeight="1" x14ac:dyDescent="0.2">
      <c r="E39" s="159"/>
      <c r="F39" s="159"/>
      <c r="G39" s="160"/>
      <c r="H39" s="161" t="s">
        <v>194</v>
      </c>
      <c r="I39" s="162" t="s">
        <v>195</v>
      </c>
      <c r="J39" s="163" t="s">
        <v>920</v>
      </c>
      <c r="K39" s="181"/>
    </row>
    <row r="40" spans="5:11" ht="15" x14ac:dyDescent="0.2">
      <c r="E40" s="159"/>
      <c r="F40" s="159"/>
      <c r="G40" s="172" t="s">
        <v>196</v>
      </c>
      <c r="H40" s="172"/>
      <c r="I40" s="173"/>
      <c r="J40" s="174"/>
      <c r="K40" s="175"/>
    </row>
    <row r="41" spans="5:11" ht="62.25" customHeight="1" x14ac:dyDescent="0.2">
      <c r="E41" s="159"/>
      <c r="F41" s="159"/>
      <c r="G41" s="164"/>
      <c r="H41" s="165" t="s">
        <v>197</v>
      </c>
      <c r="I41" s="166" t="s">
        <v>198</v>
      </c>
      <c r="J41" s="167" t="s">
        <v>918</v>
      </c>
      <c r="K41" s="426" t="s">
        <v>199</v>
      </c>
    </row>
    <row r="42" spans="5:11" ht="45.95" customHeight="1" x14ac:dyDescent="0.2">
      <c r="E42" s="159"/>
      <c r="F42" s="159"/>
      <c r="G42" s="176"/>
      <c r="H42" s="177" t="s">
        <v>200</v>
      </c>
      <c r="I42" s="178" t="s">
        <v>201</v>
      </c>
      <c r="J42" s="179" t="s">
        <v>919</v>
      </c>
      <c r="K42" s="182"/>
    </row>
    <row r="43" spans="5:11" ht="18.600000000000001" customHeight="1" x14ac:dyDescent="0.2">
      <c r="E43" s="159"/>
      <c r="F43" s="159"/>
      <c r="G43" s="165"/>
      <c r="H43" s="165" t="s">
        <v>202</v>
      </c>
      <c r="I43" s="166" t="s">
        <v>203</v>
      </c>
      <c r="J43" s="167" t="s">
        <v>921</v>
      </c>
      <c r="K43" s="426" t="s">
        <v>204</v>
      </c>
    </row>
  </sheetData>
  <sheetProtection algorithmName="SHA-512" hashValue="Gq4Z4JMHen3/g/F7PwPhb04NH8FzguDSexGeYoCtmu1uKa4khzr0VD1J8yFlhtiid9uB83mXiSoXQje2klfMjw==" saltValue="onKWlrf1pVuIS6mcFlaauA==" spinCount="100000" sheet="1" objects="1" scenarios="1"/>
  <mergeCells count="5">
    <mergeCell ref="G11:H11"/>
    <mergeCell ref="G14:H14"/>
    <mergeCell ref="G16:H16"/>
    <mergeCell ref="G30:H30"/>
    <mergeCell ref="G36:I36"/>
  </mergeCells>
  <hyperlinks>
    <hyperlink ref="K12" location="'Emissions &amp; Energy Consumption'!A1" display="Emissions" xr:uid="{35215514-9CA9-41F1-BBCB-F3AC0FF72290}"/>
    <hyperlink ref="K15" location="'Emissions &amp; Energy Consumption'!A1" display="Emissions" xr:uid="{67805F61-0D8B-49EA-9103-2E1BDCE00E2D}"/>
    <hyperlink ref="K17" location="'Emissions &amp; Energy Consumption'!A1" display="Energy" xr:uid="{EAB347D8-DCAB-428F-8903-F4EC52A01564}"/>
    <hyperlink ref="K19" location="Water!A1" display="Water" xr:uid="{FF99A20D-8275-4EC6-97D4-2F72856A28F9}"/>
    <hyperlink ref="K22" location="'Tailings Facility Register'!A1" display="Tailings Facility Register" xr:uid="{60913CFD-1566-4E58-8B9D-78C8874E941E}"/>
    <hyperlink ref="K24" location="'Waste &amp; Tailings'!A1" display="Waste &amp; Tailings" xr:uid="{0245AA65-1E00-4F3E-9046-24203F35010F}"/>
    <hyperlink ref="K25" location="'Biodiversity &amp; Land Management'!A1" display="Biodiversity" xr:uid="{97D7C92A-D45A-4ED9-82A3-0D8A544FED55}"/>
    <hyperlink ref="K37" location="'Health &amp; Safety'!A1" display="Health &amp; Safety" xr:uid="{53438E5E-40EA-48BE-9D38-470900FB5D3A}"/>
    <hyperlink ref="K41" location="'Responsible Production'!A1" display="Responsible Production &amp; Supply" xr:uid="{10D6E214-C939-400A-B72D-7C964DC05032}"/>
    <hyperlink ref="K43" location="'Our People'!A1" display="Our People" xr:uid="{B277B406-528C-4E00-92EA-D40BC1610AAC}"/>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C4AE-B925-468D-A2A4-5BDAACFFF246}">
  <sheetPr codeName="Sheet5">
    <tabColor theme="3"/>
  </sheetPr>
  <dimension ref="B1:J47"/>
  <sheetViews>
    <sheetView showGridLines="0" zoomScale="82" zoomScaleNormal="82"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14.85546875" style="10" customWidth="1"/>
    <col min="8" max="8" width="111.140625" style="10" customWidth="1"/>
    <col min="9" max="9" width="57.42578125" style="10" customWidth="1"/>
    <col min="10" max="16384" width="8.7109375" style="10"/>
  </cols>
  <sheetData>
    <row r="1" spans="2:9" s="159" customFormat="1" x14ac:dyDescent="0.2"/>
    <row r="2" spans="2:9" s="159" customFormat="1" x14ac:dyDescent="0.2">
      <c r="G2" s="10"/>
    </row>
    <row r="3" spans="2:9" s="159" customFormat="1" x14ac:dyDescent="0.2">
      <c r="G3" s="10"/>
    </row>
    <row r="4" spans="2:9" s="159" customFormat="1" x14ac:dyDescent="0.2">
      <c r="F4" s="10"/>
      <c r="G4" s="10"/>
    </row>
    <row r="5" spans="2:9" s="159" customFormat="1" x14ac:dyDescent="0.2">
      <c r="F5" s="10"/>
      <c r="G5" s="10"/>
    </row>
    <row r="6" spans="2:9" x14ac:dyDescent="0.2">
      <c r="B6" s="18"/>
      <c r="C6" s="18"/>
      <c r="D6" s="18"/>
      <c r="E6" s="183"/>
      <c r="F6" s="159"/>
    </row>
    <row r="7" spans="2:9" x14ac:dyDescent="0.2">
      <c r="B7" s="18"/>
      <c r="C7" s="18"/>
      <c r="D7" s="18"/>
      <c r="E7" s="183"/>
      <c r="F7" s="159"/>
    </row>
    <row r="8" spans="2:9" ht="36.950000000000003" customHeight="1" x14ac:dyDescent="0.2">
      <c r="B8" s="18"/>
      <c r="C8" s="18"/>
      <c r="D8" s="18"/>
      <c r="E8" s="183"/>
      <c r="F8" s="159"/>
      <c r="G8" s="434" t="s">
        <v>775</v>
      </c>
      <c r="H8" s="434"/>
      <c r="I8" s="434"/>
    </row>
    <row r="9" spans="2:9" ht="17.100000000000001" customHeight="1" x14ac:dyDescent="0.2">
      <c r="B9" s="18"/>
      <c r="C9" s="18"/>
      <c r="D9" s="18"/>
      <c r="E9" s="183"/>
      <c r="F9" s="159"/>
      <c r="G9" s="66"/>
      <c r="H9" s="66"/>
      <c r="I9" s="66"/>
    </row>
    <row r="10" spans="2:9" ht="24.95" customHeight="1" x14ac:dyDescent="0.2">
      <c r="B10" s="18"/>
      <c r="C10" s="18"/>
      <c r="D10" s="18"/>
      <c r="E10" s="183"/>
      <c r="F10" s="159"/>
      <c r="G10" s="11" t="s">
        <v>205</v>
      </c>
      <c r="H10" s="11"/>
      <c r="I10" s="8" t="s">
        <v>141</v>
      </c>
    </row>
    <row r="11" spans="2:9" ht="15" x14ac:dyDescent="0.25">
      <c r="B11" s="18"/>
      <c r="C11" s="18"/>
      <c r="D11" s="18"/>
      <c r="E11" s="183"/>
      <c r="F11" s="159"/>
      <c r="G11" s="22" t="s">
        <v>206</v>
      </c>
      <c r="H11" s="192"/>
      <c r="I11" s="23"/>
    </row>
    <row r="12" spans="2:9" ht="39.950000000000003" customHeight="1" x14ac:dyDescent="0.2">
      <c r="B12" s="18"/>
      <c r="C12" s="18"/>
      <c r="D12" s="18"/>
      <c r="E12" s="183"/>
      <c r="F12" s="159"/>
      <c r="G12" s="324"/>
      <c r="H12" s="319" t="s">
        <v>744</v>
      </c>
      <c r="I12" s="432" t="s">
        <v>824</v>
      </c>
    </row>
    <row r="13" spans="2:9" ht="39.950000000000003" customHeight="1" x14ac:dyDescent="0.2">
      <c r="B13" s="18"/>
      <c r="C13" s="18"/>
      <c r="D13" s="18"/>
      <c r="E13" s="183"/>
      <c r="F13" s="159"/>
      <c r="G13" s="324"/>
      <c r="H13" s="319" t="s">
        <v>745</v>
      </c>
      <c r="I13" s="432"/>
    </row>
    <row r="14" spans="2:9" ht="39.950000000000003" customHeight="1" x14ac:dyDescent="0.2">
      <c r="B14" s="18"/>
      <c r="C14" s="18"/>
      <c r="D14" s="18"/>
      <c r="E14" s="183"/>
      <c r="F14" s="159"/>
      <c r="G14" s="280" t="s">
        <v>207</v>
      </c>
      <c r="H14" s="107"/>
      <c r="I14" s="281"/>
    </row>
    <row r="15" spans="2:9" ht="60" customHeight="1" x14ac:dyDescent="0.2">
      <c r="B15" s="18"/>
      <c r="C15" s="18"/>
      <c r="D15" s="18"/>
      <c r="E15" s="183"/>
      <c r="F15" s="159"/>
      <c r="G15" s="212"/>
      <c r="H15" s="278" t="s">
        <v>746</v>
      </c>
      <c r="I15" s="282" t="s">
        <v>813</v>
      </c>
    </row>
    <row r="16" spans="2:9" ht="50.1" customHeight="1" x14ac:dyDescent="0.2">
      <c r="B16" s="18"/>
      <c r="C16" s="18"/>
      <c r="D16" s="18"/>
      <c r="E16" s="183"/>
      <c r="F16" s="159"/>
      <c r="G16" s="212"/>
      <c r="H16" s="279" t="s">
        <v>747</v>
      </c>
      <c r="I16" s="433" t="s">
        <v>951</v>
      </c>
    </row>
    <row r="17" spans="2:9" ht="39.950000000000003" customHeight="1" x14ac:dyDescent="0.2">
      <c r="B17" s="18"/>
      <c r="C17" s="18"/>
      <c r="D17" s="18"/>
      <c r="E17" s="183"/>
      <c r="F17" s="159"/>
      <c r="G17" s="212"/>
      <c r="H17" s="279" t="s">
        <v>748</v>
      </c>
      <c r="I17" s="433"/>
    </row>
    <row r="18" spans="2:9" ht="39.950000000000003" customHeight="1" x14ac:dyDescent="0.2">
      <c r="B18" s="18"/>
      <c r="C18" s="18"/>
      <c r="D18" s="18"/>
      <c r="E18" s="183"/>
      <c r="F18" s="159"/>
      <c r="G18" s="212"/>
      <c r="H18" s="279" t="s">
        <v>749</v>
      </c>
      <c r="I18" s="433"/>
    </row>
    <row r="19" spans="2:9" ht="39.950000000000003" customHeight="1" x14ac:dyDescent="0.2">
      <c r="B19" s="18"/>
      <c r="C19" s="18"/>
      <c r="D19" s="18"/>
      <c r="E19" s="183"/>
      <c r="F19" s="159"/>
      <c r="G19" s="114" t="s">
        <v>208</v>
      </c>
      <c r="H19" s="283"/>
      <c r="I19" s="284"/>
    </row>
    <row r="20" spans="2:9" ht="44.45" customHeight="1" x14ac:dyDescent="0.2">
      <c r="E20" s="159"/>
      <c r="F20" s="159"/>
      <c r="G20" s="212"/>
      <c r="H20" s="278" t="s">
        <v>750</v>
      </c>
      <c r="I20" s="325" t="s">
        <v>922</v>
      </c>
    </row>
    <row r="21" spans="2:9" ht="39.950000000000003" customHeight="1" x14ac:dyDescent="0.2">
      <c r="E21" s="159"/>
      <c r="F21" s="159"/>
      <c r="G21" s="212"/>
      <c r="H21" s="279" t="s">
        <v>751</v>
      </c>
      <c r="I21" s="326" t="s">
        <v>923</v>
      </c>
    </row>
    <row r="22" spans="2:9" ht="39.950000000000003" customHeight="1" x14ac:dyDescent="0.2">
      <c r="E22" s="159"/>
      <c r="F22" s="159"/>
      <c r="G22" s="212"/>
      <c r="H22" s="278" t="s">
        <v>752</v>
      </c>
      <c r="I22" s="325" t="s">
        <v>825</v>
      </c>
    </row>
    <row r="23" spans="2:9" ht="32.25" customHeight="1" x14ac:dyDescent="0.2">
      <c r="E23" s="159"/>
      <c r="F23" s="159"/>
      <c r="G23" s="114" t="s">
        <v>209</v>
      </c>
      <c r="H23" s="286"/>
      <c r="I23" s="284"/>
    </row>
    <row r="24" spans="2:9" ht="64.5" customHeight="1" x14ac:dyDescent="0.2">
      <c r="E24" s="159"/>
      <c r="F24" s="159"/>
      <c r="G24" s="324"/>
      <c r="H24" s="279" t="s">
        <v>753</v>
      </c>
      <c r="I24" s="320" t="s">
        <v>769</v>
      </c>
    </row>
    <row r="25" spans="2:9" x14ac:dyDescent="0.2">
      <c r="E25" s="159"/>
      <c r="F25" s="159"/>
      <c r="H25" s="287"/>
      <c r="I25" s="285" t="s">
        <v>814</v>
      </c>
    </row>
    <row r="26" spans="2:9" x14ac:dyDescent="0.2">
      <c r="E26" s="159"/>
      <c r="F26" s="159"/>
      <c r="H26" s="72"/>
    </row>
    <row r="27" spans="2:9" x14ac:dyDescent="0.2">
      <c r="E27" s="159"/>
      <c r="F27" s="159"/>
      <c r="H27" s="72"/>
    </row>
    <row r="28" spans="2:9" x14ac:dyDescent="0.2">
      <c r="E28" s="159"/>
      <c r="F28" s="159"/>
      <c r="H28" s="72"/>
    </row>
    <row r="29" spans="2:9" x14ac:dyDescent="0.2">
      <c r="E29" s="159"/>
      <c r="F29" s="159"/>
      <c r="H29" s="72"/>
    </row>
    <row r="30" spans="2:9" x14ac:dyDescent="0.2">
      <c r="E30" s="159"/>
      <c r="F30" s="159"/>
      <c r="H30" s="72"/>
    </row>
    <row r="31" spans="2:9" x14ac:dyDescent="0.2">
      <c r="E31" s="159"/>
      <c r="F31" s="159"/>
      <c r="H31" s="72"/>
    </row>
    <row r="32" spans="2:9" x14ac:dyDescent="0.2">
      <c r="E32" s="159"/>
      <c r="F32" s="159"/>
      <c r="H32" s="72"/>
    </row>
    <row r="33" spans="5:10" x14ac:dyDescent="0.2">
      <c r="H33" s="72"/>
    </row>
    <row r="34" spans="5:10" x14ac:dyDescent="0.2">
      <c r="H34" s="72"/>
    </row>
    <row r="35" spans="5:10" x14ac:dyDescent="0.2">
      <c r="H35" s="72"/>
    </row>
    <row r="36" spans="5:10" x14ac:dyDescent="0.2">
      <c r="H36" s="72"/>
    </row>
    <row r="37" spans="5:10" x14ac:dyDescent="0.2">
      <c r="H37" s="113"/>
    </row>
    <row r="38" spans="5:10" x14ac:dyDescent="0.2">
      <c r="H38" s="113"/>
    </row>
    <row r="45" spans="5:10" s="159" customFormat="1" x14ac:dyDescent="0.2">
      <c r="E45" s="10"/>
      <c r="F45" s="10"/>
      <c r="G45" s="10"/>
      <c r="H45" s="10"/>
      <c r="I45" s="10"/>
      <c r="J45" s="10"/>
    </row>
    <row r="46" spans="5:10" s="159" customFormat="1" x14ac:dyDescent="0.2">
      <c r="E46" s="10"/>
      <c r="F46" s="10"/>
      <c r="G46" s="10"/>
      <c r="H46" s="10"/>
      <c r="I46" s="10"/>
      <c r="J46" s="10"/>
    </row>
    <row r="47" spans="5:10" s="159" customFormat="1" x14ac:dyDescent="0.2">
      <c r="E47" s="10"/>
      <c r="F47" s="10"/>
      <c r="G47" s="10"/>
      <c r="H47" s="10"/>
      <c r="I47" s="10"/>
      <c r="J47" s="10"/>
    </row>
  </sheetData>
  <sheetProtection algorithmName="SHA-512" hashValue="njznmukmgg7KSvDFnG0VxGuNc+UM++X1FjybwZKpWIcnRFjjH6Gilt8MKfprs/axqZCPCl8d062nQSgBLpziVQ==" saltValue="ibeqFxnIZAgJvRxG/2umEw==" spinCount="100000" sheet="1" objects="1" scenarios="1"/>
  <mergeCells count="3">
    <mergeCell ref="I12:I13"/>
    <mergeCell ref="I16:I18"/>
    <mergeCell ref="G8:I8"/>
  </mergeCells>
  <hyperlinks>
    <hyperlink ref="H12" r:id="rId1" display="https://www.unglobalcompact.org/what-is-gc/mission/principles/principle-1" xr:uid="{1D5D6C39-2A1C-4A4D-A358-B11FF35117B1}"/>
    <hyperlink ref="H13" r:id="rId2" display="https://www.unglobalcompact.org/what-is-gc/mission/principles/principle-2" xr:uid="{E09A56D9-B266-4D9A-9979-C422B8AC3F30}"/>
    <hyperlink ref="H15" r:id="rId3" display="https://www.unglobalcompact.org/what-is-gc/mission/principles/principle-3" xr:uid="{99BA250F-B3C0-4609-9B98-425FC3A3B735}"/>
    <hyperlink ref="H16" r:id="rId4" display="https://www.unglobalcompact.org/what-is-gc/mission/principles/principle-4" xr:uid="{7E9E7FFF-7324-40F2-830A-E007D97BA83C}"/>
    <hyperlink ref="H17" r:id="rId5" display="https://www.unglobalcompact.org/what-is-gc/mission/principles/principle-5" xr:uid="{2125A8D9-3A59-4AF7-A6E2-FD854B3B2703}"/>
    <hyperlink ref="H18" r:id="rId6" display="https://www.unglobalcompact.org/what-is-gc/mission/principles/principle-6" xr:uid="{821E1BD5-CC6A-4176-8B00-D6B383737A16}"/>
    <hyperlink ref="H20" r:id="rId7" display="https://www.unglobalcompact.org/what-is-gc/mission/principles/principle-7" xr:uid="{EB1EA0C3-7788-42C9-B088-6C0E49F4D00B}"/>
    <hyperlink ref="H21" r:id="rId8" display="https://www.unglobalcompact.org/what-is-gc/mission/principles/principle-8" xr:uid="{CBC9C1AC-617A-4F47-944B-6B8153BCC8FD}"/>
    <hyperlink ref="H22" r:id="rId9" display="https://www.unglobalcompact.org/what-is-gc/mission/principles/principle-9" xr:uid="{5B25E694-EB40-4FC8-ADCD-2E25BD4D4EDA}"/>
    <hyperlink ref="H24" r:id="rId10" display="https://www.unglobalcompact.org/what-is-gc/mission/principles/principle-10" xr:uid="{4457F016-E1D0-41B6-B596-FB52291988B8}"/>
  </hyperlinks>
  <pageMargins left="0.7" right="0.7" top="0.75" bottom="0.75" header="0.3" footer="0.3"/>
  <pageSetup paperSize="9"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317-09C7-4BDC-9119-209036333C92}">
  <sheetPr codeName="Sheet6">
    <tabColor theme="3"/>
  </sheetPr>
  <dimension ref="B1:I27"/>
  <sheetViews>
    <sheetView showGridLines="0" zoomScale="82" zoomScaleNormal="82"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6.7109375" style="10" customWidth="1"/>
    <col min="8" max="8" width="48.140625" style="10" customWidth="1"/>
    <col min="9" max="9" width="180.85546875" style="10" customWidth="1"/>
    <col min="10" max="16384" width="8.7109375" style="10"/>
  </cols>
  <sheetData>
    <row r="1" spans="2:9" s="159" customFormat="1" x14ac:dyDescent="0.2"/>
    <row r="2" spans="2:9" s="159" customFormat="1" x14ac:dyDescent="0.2">
      <c r="G2" s="10"/>
    </row>
    <row r="3" spans="2:9" s="159" customFormat="1" x14ac:dyDescent="0.2">
      <c r="G3" s="10"/>
    </row>
    <row r="4" spans="2:9" s="159" customFormat="1" x14ac:dyDescent="0.2">
      <c r="F4" s="10"/>
      <c r="G4" s="10"/>
    </row>
    <row r="5" spans="2:9" s="159" customFormat="1" x14ac:dyDescent="0.2">
      <c r="F5" s="10"/>
      <c r="G5" s="10"/>
    </row>
    <row r="6" spans="2:9" x14ac:dyDescent="0.2">
      <c r="B6" s="18"/>
      <c r="C6" s="18"/>
      <c r="D6" s="18"/>
      <c r="E6" s="183"/>
      <c r="F6" s="159"/>
    </row>
    <row r="7" spans="2:9" x14ac:dyDescent="0.2">
      <c r="B7" s="18"/>
      <c r="C7" s="18"/>
      <c r="D7" s="18"/>
      <c r="E7" s="183"/>
      <c r="F7" s="159"/>
    </row>
    <row r="8" spans="2:9" x14ac:dyDescent="0.2">
      <c r="B8" s="18"/>
      <c r="C8" s="18"/>
      <c r="D8" s="18"/>
      <c r="E8" s="183"/>
      <c r="F8" s="159"/>
    </row>
    <row r="9" spans="2:9" x14ac:dyDescent="0.2">
      <c r="B9" s="18"/>
      <c r="C9" s="18"/>
      <c r="D9" s="18"/>
      <c r="E9" s="183"/>
      <c r="F9" s="159"/>
    </row>
    <row r="10" spans="2:9" ht="15" customHeight="1" x14ac:dyDescent="0.2">
      <c r="B10" s="18"/>
      <c r="C10" s="18"/>
      <c r="D10" s="18"/>
      <c r="E10" s="183"/>
      <c r="F10" s="159"/>
      <c r="G10" s="437" t="s">
        <v>1</v>
      </c>
      <c r="H10" s="437"/>
      <c r="I10" s="20" t="s">
        <v>216</v>
      </c>
    </row>
    <row r="11" spans="2:9" ht="14.45" customHeight="1" x14ac:dyDescent="0.25">
      <c r="B11" s="18"/>
      <c r="C11" s="18"/>
      <c r="D11" s="18"/>
      <c r="E11" s="183"/>
      <c r="F11" s="159"/>
      <c r="G11" s="435" t="s">
        <v>210</v>
      </c>
      <c r="H11" s="435"/>
      <c r="I11" s="12"/>
    </row>
    <row r="12" spans="2:9" ht="62.25" customHeight="1" x14ac:dyDescent="0.2">
      <c r="B12" s="18"/>
      <c r="C12" s="18"/>
      <c r="D12" s="18"/>
      <c r="E12" s="183"/>
      <c r="F12" s="159"/>
      <c r="G12" s="13"/>
      <c r="H12" s="14" t="s">
        <v>952</v>
      </c>
      <c r="I12" s="14" t="s">
        <v>917</v>
      </c>
    </row>
    <row r="13" spans="2:9" ht="93.75" customHeight="1" x14ac:dyDescent="0.2">
      <c r="B13" s="18"/>
      <c r="C13" s="18"/>
      <c r="D13" s="18"/>
      <c r="E13" s="183"/>
      <c r="F13" s="159"/>
      <c r="G13" s="15"/>
      <c r="H13" s="16" t="s">
        <v>211</v>
      </c>
      <c r="I13" s="16" t="s">
        <v>217</v>
      </c>
    </row>
    <row r="14" spans="2:9" ht="14.45" customHeight="1" x14ac:dyDescent="0.25">
      <c r="B14" s="18"/>
      <c r="C14" s="18"/>
      <c r="D14" s="18"/>
      <c r="E14" s="183"/>
      <c r="F14" s="159"/>
      <c r="G14" s="436" t="s">
        <v>212</v>
      </c>
      <c r="H14" s="436"/>
      <c r="I14" s="17"/>
    </row>
    <row r="15" spans="2:9" ht="42.75" x14ac:dyDescent="0.2">
      <c r="B15" s="18"/>
      <c r="C15" s="18"/>
      <c r="D15" s="18"/>
      <c r="E15" s="183"/>
      <c r="F15" s="159"/>
      <c r="G15" s="13"/>
      <c r="H15" s="14" t="s">
        <v>954</v>
      </c>
      <c r="I15" s="14" t="s">
        <v>953</v>
      </c>
    </row>
    <row r="16" spans="2:9" ht="50.25" customHeight="1" x14ac:dyDescent="0.2">
      <c r="B16" s="18"/>
      <c r="C16" s="18"/>
      <c r="D16" s="18"/>
      <c r="E16" s="183"/>
      <c r="F16" s="159"/>
      <c r="G16" s="15"/>
      <c r="H16" s="16" t="s">
        <v>955</v>
      </c>
      <c r="I16" s="16" t="s">
        <v>218</v>
      </c>
    </row>
    <row r="17" spans="2:9" ht="258.75" customHeight="1" x14ac:dyDescent="0.2">
      <c r="B17" s="18"/>
      <c r="C17" s="18"/>
      <c r="D17" s="18"/>
      <c r="E17" s="183"/>
      <c r="F17" s="159"/>
      <c r="G17" s="13"/>
      <c r="H17" s="14" t="s">
        <v>956</v>
      </c>
      <c r="I17" s="14" t="s">
        <v>826</v>
      </c>
    </row>
    <row r="18" spans="2:9" ht="14.45" customHeight="1" x14ac:dyDescent="0.2">
      <c r="B18" s="18"/>
      <c r="C18" s="18"/>
      <c r="D18" s="18"/>
      <c r="E18" s="183"/>
      <c r="F18" s="159"/>
      <c r="G18" s="429" t="s">
        <v>213</v>
      </c>
      <c r="H18" s="429"/>
      <c r="I18" s="429"/>
    </row>
    <row r="19" spans="2:9" ht="52.5" customHeight="1" x14ac:dyDescent="0.2">
      <c r="E19" s="159"/>
      <c r="F19" s="159"/>
      <c r="G19" s="18"/>
      <c r="H19" s="16" t="s">
        <v>957</v>
      </c>
      <c r="I19" s="16" t="s">
        <v>962</v>
      </c>
    </row>
    <row r="20" spans="2:9" ht="69" customHeight="1" x14ac:dyDescent="0.2">
      <c r="E20" s="159"/>
      <c r="F20" s="159"/>
      <c r="G20" s="13"/>
      <c r="H20" s="14" t="s">
        <v>958</v>
      </c>
      <c r="I20" s="14" t="s">
        <v>221</v>
      </c>
    </row>
    <row r="21" spans="2:9" ht="63" customHeight="1" x14ac:dyDescent="0.2">
      <c r="E21" s="159"/>
      <c r="F21" s="159"/>
      <c r="G21" s="15"/>
      <c r="H21" s="16" t="s">
        <v>959</v>
      </c>
      <c r="I21" s="16" t="s">
        <v>222</v>
      </c>
    </row>
    <row r="22" spans="2:9" ht="14.45" customHeight="1" x14ac:dyDescent="0.2">
      <c r="E22" s="159"/>
      <c r="F22" s="159"/>
      <c r="G22" s="429" t="s">
        <v>214</v>
      </c>
      <c r="H22" s="429"/>
      <c r="I22" s="19"/>
    </row>
    <row r="23" spans="2:9" ht="71.25" customHeight="1" x14ac:dyDescent="0.2">
      <c r="E23" s="159"/>
      <c r="F23" s="159"/>
      <c r="G23" s="13"/>
      <c r="H23" s="14" t="s">
        <v>960</v>
      </c>
      <c r="I23" s="14" t="s">
        <v>963</v>
      </c>
    </row>
    <row r="24" spans="2:9" ht="51" customHeight="1" x14ac:dyDescent="0.2">
      <c r="E24" s="159"/>
      <c r="F24" s="159"/>
      <c r="G24" s="15"/>
      <c r="H24" s="16" t="s">
        <v>215</v>
      </c>
      <c r="I24" s="16" t="s">
        <v>220</v>
      </c>
    </row>
    <row r="25" spans="2:9" ht="42.75" x14ac:dyDescent="0.2">
      <c r="E25" s="159"/>
      <c r="F25" s="159"/>
      <c r="G25" s="13"/>
      <c r="H25" s="14" t="s">
        <v>961</v>
      </c>
      <c r="I25" s="14" t="s">
        <v>219</v>
      </c>
    </row>
    <row r="26" spans="2:9" x14ac:dyDescent="0.2">
      <c r="E26" s="159"/>
      <c r="F26" s="159"/>
    </row>
    <row r="27" spans="2:9" x14ac:dyDescent="0.2">
      <c r="E27" s="159"/>
      <c r="F27" s="159"/>
    </row>
  </sheetData>
  <sheetProtection algorithmName="SHA-512" hashValue="hZ0DihaJFKb+q9r0U2X4mDAxLSVWA+KXCIN5Gf1xq3+OhOc8nobWp8VjcQq28Hicq8hF9q4wPFLmWFZvhhauNw==" saltValue="zGDcYlSm3kGSerFETK65Ww==" spinCount="100000" sheet="1" objects="1" scenarios="1"/>
  <mergeCells count="5">
    <mergeCell ref="G11:H11"/>
    <mergeCell ref="G14:H14"/>
    <mergeCell ref="G10:H10"/>
    <mergeCell ref="G18:I18"/>
    <mergeCell ref="G22:H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8F32-426A-4604-BDF2-008CAB96CE89}">
  <sheetPr codeName="Sheet7">
    <tabColor theme="6"/>
  </sheetPr>
  <dimension ref="B1:J54"/>
  <sheetViews>
    <sheetView showGridLines="0" zoomScale="83" zoomScaleNormal="83"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6.7109375" style="10" customWidth="1"/>
    <col min="8" max="8" width="37.5703125" style="10" customWidth="1"/>
    <col min="9" max="9" width="4.28515625" style="10" customWidth="1"/>
    <col min="10" max="10" width="50.85546875" style="10" bestFit="1" customWidth="1"/>
    <col min="11" max="16384" width="8.7109375" style="10"/>
  </cols>
  <sheetData>
    <row r="1" spans="2:10" s="159" customFormat="1" x14ac:dyDescent="0.2"/>
    <row r="2" spans="2:10" s="159" customFormat="1" x14ac:dyDescent="0.2">
      <c r="G2" s="10"/>
    </row>
    <row r="3" spans="2:10" s="159" customFormat="1" x14ac:dyDescent="0.2">
      <c r="G3" s="10"/>
    </row>
    <row r="4" spans="2:10" s="159" customFormat="1" x14ac:dyDescent="0.2">
      <c r="G4" s="10"/>
    </row>
    <row r="5" spans="2:10" x14ac:dyDescent="0.2">
      <c r="B5" s="18"/>
      <c r="C5" s="18"/>
      <c r="D5" s="18"/>
      <c r="E5" s="183"/>
      <c r="F5" s="159"/>
    </row>
    <row r="6" spans="2:10" x14ac:dyDescent="0.2">
      <c r="B6" s="18"/>
      <c r="C6" s="18"/>
      <c r="D6" s="18"/>
      <c r="E6" s="183"/>
      <c r="F6" s="159"/>
    </row>
    <row r="7" spans="2:10" x14ac:dyDescent="0.2">
      <c r="B7" s="18"/>
      <c r="C7" s="18"/>
      <c r="D7" s="18"/>
      <c r="E7" s="183"/>
      <c r="F7" s="159"/>
    </row>
    <row r="8" spans="2:10" x14ac:dyDescent="0.2">
      <c r="B8" s="18"/>
      <c r="C8" s="18"/>
      <c r="D8" s="18"/>
      <c r="E8" s="183"/>
      <c r="F8" s="159"/>
      <c r="G8" s="10" t="s">
        <v>730</v>
      </c>
    </row>
    <row r="9" spans="2:10" x14ac:dyDescent="0.2">
      <c r="B9" s="18"/>
      <c r="C9" s="18"/>
      <c r="D9" s="18"/>
      <c r="E9" s="183"/>
      <c r="F9" s="159"/>
      <c r="G9" s="10" t="s">
        <v>732</v>
      </c>
    </row>
    <row r="10" spans="2:10" x14ac:dyDescent="0.2">
      <c r="B10" s="18"/>
      <c r="C10" s="18"/>
      <c r="D10" s="18"/>
      <c r="E10" s="183"/>
      <c r="F10" s="159"/>
      <c r="I10" s="18"/>
    </row>
    <row r="11" spans="2:10" x14ac:dyDescent="0.2">
      <c r="B11" s="18"/>
      <c r="C11" s="18"/>
      <c r="D11" s="18"/>
      <c r="E11" s="183"/>
      <c r="F11" s="159"/>
      <c r="I11" s="18"/>
    </row>
    <row r="12" spans="2:10" ht="15" customHeight="1" x14ac:dyDescent="0.25">
      <c r="B12" s="18"/>
      <c r="C12" s="18"/>
      <c r="D12" s="18"/>
      <c r="E12" s="183"/>
      <c r="F12" s="159"/>
      <c r="G12" s="22" t="s">
        <v>223</v>
      </c>
      <c r="H12" s="23"/>
      <c r="I12" s="18"/>
      <c r="J12" s="22" t="s">
        <v>232</v>
      </c>
    </row>
    <row r="13" spans="2:10" x14ac:dyDescent="0.2">
      <c r="B13" s="18"/>
      <c r="C13" s="18"/>
      <c r="D13" s="18"/>
      <c r="E13" s="183"/>
      <c r="F13" s="159"/>
      <c r="G13" s="212" t="s">
        <v>224</v>
      </c>
      <c r="I13" s="18"/>
      <c r="J13" s="212" t="s">
        <v>743</v>
      </c>
    </row>
    <row r="14" spans="2:10" x14ac:dyDescent="0.2">
      <c r="B14" s="18"/>
      <c r="C14" s="18"/>
      <c r="D14" s="18"/>
      <c r="E14" s="183"/>
      <c r="F14" s="159"/>
      <c r="G14" s="212" t="s">
        <v>225</v>
      </c>
      <c r="I14" s="18"/>
      <c r="J14" s="212" t="s">
        <v>233</v>
      </c>
    </row>
    <row r="15" spans="2:10" x14ac:dyDescent="0.2">
      <c r="E15" s="159"/>
      <c r="F15" s="159"/>
      <c r="G15" s="212" t="s">
        <v>226</v>
      </c>
      <c r="I15" s="18"/>
      <c r="J15" s="212" t="s">
        <v>234</v>
      </c>
    </row>
    <row r="16" spans="2:10" x14ac:dyDescent="0.2">
      <c r="E16" s="159"/>
      <c r="F16" s="159"/>
      <c r="G16" s="212" t="s">
        <v>227</v>
      </c>
      <c r="I16" s="18"/>
      <c r="J16" s="212" t="s">
        <v>235</v>
      </c>
    </row>
    <row r="17" spans="5:10" x14ac:dyDescent="0.2">
      <c r="E17" s="159"/>
      <c r="F17" s="159"/>
      <c r="G17" s="212" t="s">
        <v>228</v>
      </c>
      <c r="I17" s="18"/>
      <c r="J17" s="212" t="s">
        <v>236</v>
      </c>
    </row>
    <row r="18" spans="5:10" x14ac:dyDescent="0.2">
      <c r="E18" s="159"/>
      <c r="F18" s="159"/>
      <c r="G18" s="212" t="s">
        <v>229</v>
      </c>
      <c r="I18" s="18"/>
      <c r="J18" s="212" t="s">
        <v>237</v>
      </c>
    </row>
    <row r="19" spans="5:10" x14ac:dyDescent="0.2">
      <c r="E19" s="159"/>
      <c r="F19" s="159"/>
      <c r="G19" s="212" t="s">
        <v>230</v>
      </c>
      <c r="I19" s="18"/>
      <c r="J19" s="212" t="s">
        <v>238</v>
      </c>
    </row>
    <row r="20" spans="5:10" x14ac:dyDescent="0.2">
      <c r="E20" s="159"/>
      <c r="F20" s="159"/>
      <c r="G20" s="212" t="s">
        <v>231</v>
      </c>
      <c r="I20" s="18"/>
      <c r="J20" s="212" t="s">
        <v>239</v>
      </c>
    </row>
    <row r="21" spans="5:10" x14ac:dyDescent="0.2">
      <c r="E21" s="159"/>
      <c r="F21" s="159"/>
      <c r="G21" s="212"/>
      <c r="I21" s="18"/>
      <c r="J21" s="212" t="s">
        <v>240</v>
      </c>
    </row>
    <row r="22" spans="5:10" x14ac:dyDescent="0.2">
      <c r="E22" s="159"/>
      <c r="F22" s="159"/>
      <c r="I22" s="18"/>
      <c r="J22" s="212" t="s">
        <v>241</v>
      </c>
    </row>
    <row r="23" spans="5:10" x14ac:dyDescent="0.2">
      <c r="E23" s="159"/>
      <c r="F23" s="159"/>
      <c r="I23" s="18"/>
      <c r="J23" s="212" t="s">
        <v>242</v>
      </c>
    </row>
    <row r="24" spans="5:10" x14ac:dyDescent="0.2">
      <c r="E24" s="159"/>
      <c r="F24" s="159"/>
      <c r="I24" s="18"/>
      <c r="J24" s="212" t="s">
        <v>243</v>
      </c>
    </row>
    <row r="25" spans="5:10" x14ac:dyDescent="0.2">
      <c r="E25" s="159"/>
      <c r="F25" s="159"/>
      <c r="J25" s="212" t="s">
        <v>244</v>
      </c>
    </row>
    <row r="26" spans="5:10" x14ac:dyDescent="0.2">
      <c r="E26" s="159"/>
      <c r="F26" s="159"/>
      <c r="J26" s="212" t="s">
        <v>245</v>
      </c>
    </row>
    <row r="27" spans="5:10" x14ac:dyDescent="0.2">
      <c r="E27" s="159"/>
      <c r="F27" s="159"/>
      <c r="J27" s="212" t="s">
        <v>246</v>
      </c>
    </row>
    <row r="28" spans="5:10" x14ac:dyDescent="0.2">
      <c r="E28" s="159"/>
      <c r="F28" s="159"/>
      <c r="J28" s="277" t="s">
        <v>247</v>
      </c>
    </row>
    <row r="29" spans="5:10" x14ac:dyDescent="0.2">
      <c r="E29" s="159"/>
      <c r="F29" s="159"/>
    </row>
    <row r="30" spans="5:10" x14ac:dyDescent="0.2">
      <c r="E30" s="159"/>
      <c r="F30" s="159"/>
    </row>
    <row r="31" spans="5:10" x14ac:dyDescent="0.2">
      <c r="E31" s="159"/>
      <c r="F31" s="159"/>
    </row>
    <row r="32" spans="5:10" x14ac:dyDescent="0.2">
      <c r="E32" s="159"/>
      <c r="F32" s="159"/>
    </row>
    <row r="33" spans="5:6" x14ac:dyDescent="0.2">
      <c r="E33" s="159"/>
      <c r="F33" s="159"/>
    </row>
    <row r="34" spans="5:6" x14ac:dyDescent="0.2">
      <c r="E34" s="159"/>
      <c r="F34" s="159"/>
    </row>
    <row r="35" spans="5:6" x14ac:dyDescent="0.2">
      <c r="E35" s="159"/>
      <c r="F35" s="159"/>
    </row>
    <row r="36" spans="5:6" x14ac:dyDescent="0.2">
      <c r="E36" s="159"/>
      <c r="F36" s="159"/>
    </row>
    <row r="37" spans="5:6" x14ac:dyDescent="0.2">
      <c r="E37" s="159"/>
      <c r="F37" s="159"/>
    </row>
    <row r="38" spans="5:6" s="159" customFormat="1" x14ac:dyDescent="0.2"/>
    <row r="39" spans="5:6" x14ac:dyDescent="0.2">
      <c r="E39" s="159"/>
      <c r="F39" s="159"/>
    </row>
    <row r="40" spans="5:6" x14ac:dyDescent="0.2">
      <c r="E40" s="159"/>
      <c r="F40" s="159"/>
    </row>
    <row r="41" spans="5:6" x14ac:dyDescent="0.2">
      <c r="E41" s="159"/>
      <c r="F41" s="159"/>
    </row>
    <row r="42" spans="5:6" x14ac:dyDescent="0.2">
      <c r="E42" s="159"/>
      <c r="F42" s="159"/>
    </row>
    <row r="43" spans="5:6" x14ac:dyDescent="0.2">
      <c r="E43" s="159"/>
      <c r="F43" s="159"/>
    </row>
    <row r="44" spans="5:6" x14ac:dyDescent="0.2">
      <c r="E44" s="159"/>
      <c r="F44" s="159"/>
    </row>
    <row r="45" spans="5:6" x14ac:dyDescent="0.2">
      <c r="E45" s="159"/>
      <c r="F45" s="159"/>
    </row>
    <row r="46" spans="5:6" x14ac:dyDescent="0.2">
      <c r="E46" s="159"/>
      <c r="F46" s="159"/>
    </row>
    <row r="47" spans="5:6" x14ac:dyDescent="0.2">
      <c r="E47" s="159"/>
      <c r="F47" s="159"/>
    </row>
    <row r="48" spans="5:6" x14ac:dyDescent="0.2">
      <c r="E48" s="159"/>
      <c r="F48" s="159"/>
    </row>
    <row r="49" spans="5:6" x14ac:dyDescent="0.2">
      <c r="E49" s="159"/>
      <c r="F49" s="159"/>
    </row>
    <row r="50" spans="5:6" x14ac:dyDescent="0.2">
      <c r="E50" s="159"/>
      <c r="F50" s="159"/>
    </row>
    <row r="51" spans="5:6" x14ac:dyDescent="0.2">
      <c r="E51" s="159"/>
      <c r="F51" s="159"/>
    </row>
    <row r="52" spans="5:6" x14ac:dyDescent="0.2">
      <c r="E52" s="159"/>
      <c r="F52" s="159"/>
    </row>
    <row r="53" spans="5:6" x14ac:dyDescent="0.2">
      <c r="E53" s="159"/>
      <c r="F53" s="159"/>
    </row>
    <row r="54" spans="5:6" x14ac:dyDescent="0.2">
      <c r="E54" s="159"/>
      <c r="F54" s="159"/>
    </row>
  </sheetData>
  <sheetProtection algorithmName="SHA-512" hashValue="ph0FO4mYACM6IkqUihgS3YPjQbWg8rtIQ/M2w8qxsHMxXAMj3Hq0gL2OH+ot+//YvB2wVPl4ocRp/IoCwlU1Ug==" saltValue="KfgkWODBuf0MCH6IY66diA==" spinCount="100000" sheet="1" objects="1" scenario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A86E-F6F8-49CD-AC95-BA18C0E57E43}">
  <sheetPr codeName="Sheet8">
    <tabColor theme="6"/>
  </sheetPr>
  <dimension ref="B1:W294"/>
  <sheetViews>
    <sheetView showGridLines="0" zoomScale="80" zoomScaleNormal="80" workbookViewId="0">
      <selection activeCell="B2" sqref="B2"/>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10.85546875" style="10" customWidth="1"/>
    <col min="8" max="8" width="28.85546875" style="10" customWidth="1"/>
    <col min="9" max="9" width="3.140625" style="10" customWidth="1"/>
    <col min="10" max="10" width="3" style="10" customWidth="1"/>
    <col min="11" max="11" width="3.7109375" style="10" customWidth="1"/>
    <col min="12" max="12" width="4.140625" style="10" customWidth="1"/>
    <col min="13" max="13" width="13.85546875" style="10" customWidth="1"/>
    <col min="14" max="21" width="8.7109375" style="10"/>
    <col min="22" max="22" width="10.85546875" style="10" customWidth="1"/>
    <col min="23" max="16384" width="8.7109375" style="10"/>
  </cols>
  <sheetData>
    <row r="1" spans="2:23" s="159" customFormat="1" x14ac:dyDescent="0.2"/>
    <row r="2" spans="2:23" s="159" customFormat="1" x14ac:dyDescent="0.2">
      <c r="G2" s="10"/>
    </row>
    <row r="3" spans="2:23" s="159" customFormat="1" x14ac:dyDescent="0.2">
      <c r="G3" s="10"/>
    </row>
    <row r="4" spans="2:23" s="159" customFormat="1" x14ac:dyDescent="0.2">
      <c r="F4" s="10"/>
      <c r="G4" s="10"/>
    </row>
    <row r="5" spans="2:23" x14ac:dyDescent="0.2">
      <c r="B5" s="18"/>
      <c r="C5" s="18"/>
      <c r="D5" s="18"/>
      <c r="E5" s="18"/>
    </row>
    <row r="6" spans="2:23" x14ac:dyDescent="0.2">
      <c r="B6" s="18"/>
      <c r="C6" s="18"/>
      <c r="D6" s="18"/>
      <c r="E6" s="183"/>
      <c r="F6" s="159"/>
    </row>
    <row r="7" spans="2:23" x14ac:dyDescent="0.2">
      <c r="B7" s="18"/>
      <c r="C7" s="18"/>
      <c r="D7" s="18"/>
      <c r="E7" s="183"/>
      <c r="F7" s="159"/>
    </row>
    <row r="8" spans="2:23" ht="15" x14ac:dyDescent="0.2">
      <c r="B8" s="18"/>
      <c r="C8" s="18"/>
      <c r="D8" s="18"/>
      <c r="E8" s="183"/>
      <c r="F8" s="159"/>
      <c r="G8" s="52" t="s">
        <v>248</v>
      </c>
      <c r="H8" s="52"/>
      <c r="I8" s="52"/>
      <c r="J8" s="52"/>
      <c r="K8" s="52"/>
      <c r="L8" s="52"/>
      <c r="M8" s="52"/>
      <c r="N8" s="52"/>
      <c r="O8" s="52"/>
      <c r="P8" s="52"/>
    </row>
    <row r="9" spans="2:23" ht="14.45" customHeight="1" x14ac:dyDescent="0.2">
      <c r="B9" s="18"/>
      <c r="C9" s="18"/>
      <c r="D9" s="18"/>
      <c r="E9" s="183"/>
      <c r="F9" s="159"/>
      <c r="G9" s="10" t="s">
        <v>249</v>
      </c>
    </row>
    <row r="10" spans="2:23" x14ac:dyDescent="0.2">
      <c r="B10" s="18"/>
      <c r="C10" s="18"/>
      <c r="D10" s="18"/>
      <c r="E10" s="183"/>
      <c r="F10" s="159"/>
      <c r="G10" s="10" t="s">
        <v>862</v>
      </c>
    </row>
    <row r="11" spans="2:23" x14ac:dyDescent="0.2">
      <c r="B11" s="18"/>
      <c r="C11" s="18"/>
      <c r="D11" s="18"/>
      <c r="E11" s="183"/>
      <c r="F11" s="159"/>
      <c r="W11" s="387"/>
    </row>
    <row r="12" spans="2:23" ht="15" x14ac:dyDescent="0.25">
      <c r="E12" s="159"/>
      <c r="F12" s="159"/>
      <c r="G12" s="21" t="s">
        <v>250</v>
      </c>
      <c r="H12" s="21"/>
      <c r="I12" s="21"/>
      <c r="J12" s="21"/>
      <c r="K12" s="394"/>
      <c r="L12" s="394"/>
      <c r="M12" s="394"/>
      <c r="N12" s="21"/>
      <c r="O12" s="21"/>
      <c r="P12" s="21"/>
      <c r="Q12" s="21"/>
      <c r="R12" s="21"/>
      <c r="S12" s="21"/>
      <c r="T12" s="21"/>
      <c r="U12" s="21"/>
      <c r="V12" s="21"/>
      <c r="W12" s="387"/>
    </row>
    <row r="13" spans="2:23" ht="17.25" x14ac:dyDescent="0.25">
      <c r="E13" s="159"/>
      <c r="F13" s="159"/>
      <c r="G13" s="22" t="s">
        <v>273</v>
      </c>
      <c r="H13" s="24" t="s">
        <v>251</v>
      </c>
      <c r="I13" s="24"/>
      <c r="J13" s="24"/>
      <c r="K13" s="411"/>
      <c r="L13" s="395"/>
      <c r="M13" s="395"/>
      <c r="N13" s="25"/>
      <c r="O13" s="25"/>
      <c r="P13" s="25"/>
      <c r="Q13" s="25"/>
      <c r="R13" s="25"/>
      <c r="S13" s="25"/>
      <c r="T13" s="25"/>
      <c r="U13" s="25"/>
      <c r="V13" s="25"/>
      <c r="W13" s="387"/>
    </row>
    <row r="14" spans="2:23" ht="15.75" thickBot="1" x14ac:dyDescent="0.3">
      <c r="E14" s="159"/>
      <c r="F14" s="159"/>
      <c r="G14" s="383">
        <v>11</v>
      </c>
      <c r="H14" s="384" t="s">
        <v>252</v>
      </c>
      <c r="I14" s="384"/>
      <c r="J14" s="384"/>
      <c r="K14" s="390"/>
      <c r="L14" s="412"/>
      <c r="M14" s="413"/>
      <c r="N14" s="387"/>
      <c r="O14" s="387"/>
      <c r="P14" s="387"/>
      <c r="Q14" s="387"/>
      <c r="R14" s="387"/>
      <c r="S14" s="387"/>
      <c r="T14" s="387"/>
      <c r="U14" s="387"/>
      <c r="V14" s="387"/>
      <c r="W14" s="387"/>
    </row>
    <row r="15" spans="2:23" x14ac:dyDescent="0.2">
      <c r="E15" s="159"/>
      <c r="F15" s="159"/>
      <c r="G15" s="385">
        <v>161</v>
      </c>
      <c r="H15" s="386" t="s">
        <v>253</v>
      </c>
      <c r="I15" s="386"/>
      <c r="J15" s="386"/>
      <c r="K15" s="391"/>
      <c r="L15" s="392"/>
      <c r="M15" s="392"/>
      <c r="N15" s="18"/>
      <c r="O15" s="18"/>
      <c r="P15" s="18"/>
      <c r="Q15" s="18"/>
      <c r="R15" s="18"/>
      <c r="S15" s="18"/>
      <c r="T15" s="18"/>
      <c r="U15" s="18"/>
      <c r="V15" s="18"/>
      <c r="W15" s="18"/>
    </row>
    <row r="16" spans="2:23" x14ac:dyDescent="0.2">
      <c r="E16" s="159"/>
      <c r="F16" s="159"/>
      <c r="G16" s="237">
        <v>162</v>
      </c>
      <c r="H16" s="10" t="s">
        <v>254</v>
      </c>
      <c r="K16" s="85"/>
      <c r="L16" s="85"/>
      <c r="M16" s="85"/>
    </row>
    <row r="17" spans="5:13" x14ac:dyDescent="0.2">
      <c r="E17" s="159"/>
      <c r="F17" s="159"/>
      <c r="G17" s="237">
        <v>163</v>
      </c>
      <c r="H17" s="10" t="s">
        <v>255</v>
      </c>
      <c r="K17" s="85"/>
      <c r="L17" s="85"/>
      <c r="M17" s="85"/>
    </row>
    <row r="18" spans="5:13" x14ac:dyDescent="0.2">
      <c r="E18" s="159"/>
      <c r="F18" s="159"/>
      <c r="G18" s="237">
        <v>164</v>
      </c>
      <c r="H18" s="10" t="s">
        <v>256</v>
      </c>
      <c r="K18" s="85"/>
      <c r="L18" s="85"/>
      <c r="M18" s="85"/>
    </row>
    <row r="19" spans="5:13" x14ac:dyDescent="0.2">
      <c r="E19" s="159"/>
      <c r="F19" s="159"/>
      <c r="G19" s="237">
        <v>165</v>
      </c>
      <c r="H19" s="10" t="s">
        <v>257</v>
      </c>
      <c r="K19" s="85"/>
      <c r="L19" s="85"/>
      <c r="M19" s="85"/>
    </row>
    <row r="20" spans="5:13" x14ac:dyDescent="0.2">
      <c r="E20" s="159"/>
      <c r="F20" s="159"/>
      <c r="G20" s="237">
        <v>166</v>
      </c>
      <c r="H20" s="10" t="s">
        <v>258</v>
      </c>
      <c r="K20" s="85"/>
      <c r="L20" s="85"/>
      <c r="M20" s="85"/>
    </row>
    <row r="21" spans="5:13" x14ac:dyDescent="0.2">
      <c r="E21" s="159"/>
      <c r="F21" s="159"/>
      <c r="G21" s="237">
        <v>167</v>
      </c>
      <c r="H21" s="10" t="s">
        <v>259</v>
      </c>
      <c r="K21" s="85"/>
      <c r="L21" s="85"/>
      <c r="M21" s="85"/>
    </row>
    <row r="22" spans="5:13" x14ac:dyDescent="0.2">
      <c r="E22" s="159"/>
      <c r="F22" s="159"/>
      <c r="G22" s="237">
        <v>168</v>
      </c>
      <c r="H22" s="10" t="s">
        <v>260</v>
      </c>
      <c r="K22" s="85"/>
      <c r="L22" s="85"/>
      <c r="M22" s="85"/>
    </row>
    <row r="23" spans="5:13" x14ac:dyDescent="0.2">
      <c r="E23" s="159"/>
      <c r="F23" s="159"/>
      <c r="G23" s="237">
        <v>169</v>
      </c>
      <c r="H23" s="10" t="s">
        <v>261</v>
      </c>
      <c r="K23" s="85"/>
      <c r="L23" s="85"/>
      <c r="M23" s="85"/>
    </row>
    <row r="24" spans="5:13" x14ac:dyDescent="0.2">
      <c r="E24" s="159"/>
      <c r="F24" s="159"/>
      <c r="G24" s="237">
        <v>170</v>
      </c>
      <c r="H24" s="10" t="s">
        <v>262</v>
      </c>
      <c r="K24" s="85"/>
      <c r="L24" s="85"/>
      <c r="M24" s="85"/>
    </row>
    <row r="25" spans="5:13" x14ac:dyDescent="0.2">
      <c r="E25" s="159"/>
      <c r="F25" s="159"/>
      <c r="G25" s="237">
        <v>171</v>
      </c>
      <c r="H25" s="10" t="s">
        <v>263</v>
      </c>
      <c r="K25" s="85"/>
      <c r="L25" s="85"/>
      <c r="M25" s="85"/>
    </row>
    <row r="26" spans="5:13" x14ac:dyDescent="0.2">
      <c r="E26" s="159"/>
      <c r="F26" s="159"/>
      <c r="G26" s="237">
        <v>172</v>
      </c>
      <c r="H26" s="10" t="s">
        <v>264</v>
      </c>
      <c r="K26" s="85"/>
      <c r="L26" s="85"/>
      <c r="M26" s="85"/>
    </row>
    <row r="27" spans="5:13" x14ac:dyDescent="0.2">
      <c r="E27" s="159"/>
      <c r="F27" s="159"/>
      <c r="G27" s="237">
        <v>173</v>
      </c>
      <c r="H27" s="10" t="s">
        <v>265</v>
      </c>
      <c r="K27" s="85"/>
      <c r="L27" s="85"/>
      <c r="M27" s="85"/>
    </row>
    <row r="28" spans="5:13" x14ac:dyDescent="0.2">
      <c r="E28" s="159"/>
      <c r="F28" s="159"/>
      <c r="G28" s="237">
        <v>174</v>
      </c>
      <c r="H28" s="10" t="s">
        <v>266</v>
      </c>
      <c r="K28" s="85"/>
      <c r="L28" s="85"/>
      <c r="M28" s="85"/>
    </row>
    <row r="29" spans="5:13" x14ac:dyDescent="0.2">
      <c r="E29" s="159"/>
      <c r="F29" s="159"/>
      <c r="G29" s="237">
        <v>175</v>
      </c>
      <c r="H29" s="10" t="s">
        <v>267</v>
      </c>
      <c r="K29" s="85"/>
      <c r="L29" s="85"/>
      <c r="M29" s="85"/>
    </row>
    <row r="30" spans="5:13" x14ac:dyDescent="0.2">
      <c r="E30" s="159"/>
      <c r="F30" s="159"/>
      <c r="G30" s="237">
        <v>176</v>
      </c>
      <c r="H30" s="10" t="s">
        <v>268</v>
      </c>
      <c r="K30" s="85"/>
      <c r="L30" s="85"/>
      <c r="M30" s="85"/>
    </row>
    <row r="31" spans="5:13" x14ac:dyDescent="0.2">
      <c r="E31" s="159"/>
      <c r="F31" s="159"/>
      <c r="G31" s="237">
        <v>177</v>
      </c>
      <c r="H31" s="10" t="s">
        <v>269</v>
      </c>
      <c r="K31" s="85"/>
      <c r="L31" s="85"/>
      <c r="M31" s="85"/>
    </row>
    <row r="32" spans="5:13" x14ac:dyDescent="0.2">
      <c r="E32" s="159"/>
      <c r="F32" s="159"/>
      <c r="G32" s="237">
        <v>178</v>
      </c>
      <c r="H32" s="10" t="s">
        <v>270</v>
      </c>
      <c r="K32" s="85"/>
      <c r="L32" s="85"/>
      <c r="M32" s="85"/>
    </row>
    <row r="33" spans="5:23" x14ac:dyDescent="0.2">
      <c r="E33" s="159"/>
      <c r="F33" s="159"/>
      <c r="G33" s="275">
        <v>179</v>
      </c>
      <c r="H33" s="159" t="s">
        <v>271</v>
      </c>
      <c r="I33" s="159"/>
      <c r="J33" s="159"/>
      <c r="K33" s="392"/>
      <c r="L33" s="392"/>
      <c r="M33" s="392"/>
      <c r="N33" s="159"/>
      <c r="O33" s="159"/>
      <c r="P33" s="159"/>
      <c r="Q33" s="159"/>
      <c r="R33" s="159"/>
      <c r="S33" s="159"/>
      <c r="T33" s="159"/>
      <c r="U33" s="159"/>
      <c r="V33" s="159"/>
      <c r="W33" s="159"/>
    </row>
    <row r="34" spans="5:23" x14ac:dyDescent="0.2">
      <c r="E34" s="159"/>
      <c r="F34" s="159"/>
      <c r="G34" s="276">
        <v>180</v>
      </c>
      <c r="H34" s="191" t="s">
        <v>272</v>
      </c>
      <c r="I34" s="191"/>
      <c r="J34" s="191"/>
      <c r="K34" s="393"/>
      <c r="L34" s="393"/>
      <c r="M34" s="393"/>
      <c r="N34" s="191"/>
      <c r="O34" s="191"/>
      <c r="P34" s="191"/>
      <c r="Q34" s="191"/>
      <c r="R34" s="191"/>
      <c r="S34" s="191"/>
      <c r="T34" s="191"/>
      <c r="U34" s="191"/>
      <c r="V34" s="191"/>
      <c r="W34" s="191"/>
    </row>
    <row r="35" spans="5:23" x14ac:dyDescent="0.2">
      <c r="E35" s="159"/>
      <c r="F35" s="159"/>
      <c r="G35" s="60" t="s">
        <v>779</v>
      </c>
      <c r="K35" s="85"/>
      <c r="L35" s="85"/>
      <c r="M35" s="85"/>
    </row>
    <row r="36" spans="5:23" x14ac:dyDescent="0.2">
      <c r="E36" s="159"/>
      <c r="F36" s="159"/>
    </row>
    <row r="37" spans="5:23" x14ac:dyDescent="0.2">
      <c r="E37" s="159"/>
      <c r="F37" s="159"/>
    </row>
    <row r="38" spans="5:23" x14ac:dyDescent="0.2">
      <c r="E38" s="159"/>
      <c r="F38" s="159"/>
    </row>
    <row r="39" spans="5:23" x14ac:dyDescent="0.2">
      <c r="E39" s="159"/>
      <c r="F39" s="159"/>
    </row>
    <row r="40" spans="5:23" x14ac:dyDescent="0.2">
      <c r="E40" s="159"/>
      <c r="F40" s="159"/>
    </row>
    <row r="41" spans="5:23" x14ac:dyDescent="0.2">
      <c r="E41" s="159"/>
      <c r="F41" s="159"/>
    </row>
    <row r="42" spans="5:23" x14ac:dyDescent="0.2">
      <c r="E42" s="159"/>
      <c r="F42" s="159"/>
    </row>
    <row r="43" spans="5:23" x14ac:dyDescent="0.2">
      <c r="E43" s="159"/>
      <c r="F43" s="159"/>
    </row>
    <row r="44" spans="5:23" x14ac:dyDescent="0.2">
      <c r="E44" s="159"/>
      <c r="F44" s="159"/>
    </row>
    <row r="45" spans="5:23" x14ac:dyDescent="0.2">
      <c r="E45" s="159"/>
      <c r="F45" s="159"/>
    </row>
    <row r="46" spans="5:23" x14ac:dyDescent="0.2">
      <c r="E46" s="159"/>
      <c r="F46" s="159"/>
    </row>
    <row r="47" spans="5:23" x14ac:dyDescent="0.2">
      <c r="E47" s="159"/>
      <c r="F47" s="159"/>
    </row>
    <row r="48" spans="5:23" x14ac:dyDescent="0.2">
      <c r="E48" s="159"/>
      <c r="F48" s="159"/>
    </row>
    <row r="49" spans="5:6" x14ac:dyDescent="0.2">
      <c r="E49" s="159"/>
      <c r="F49" s="159"/>
    </row>
    <row r="50" spans="5:6" x14ac:dyDescent="0.2">
      <c r="E50" s="159"/>
      <c r="F50" s="159"/>
    </row>
    <row r="51" spans="5:6" x14ac:dyDescent="0.2">
      <c r="E51" s="159"/>
      <c r="F51" s="159"/>
    </row>
    <row r="52" spans="5:6" x14ac:dyDescent="0.2">
      <c r="E52" s="159"/>
      <c r="F52" s="159"/>
    </row>
    <row r="53" spans="5:6" x14ac:dyDescent="0.2">
      <c r="E53" s="159"/>
      <c r="F53" s="159"/>
    </row>
    <row r="54" spans="5:6" x14ac:dyDescent="0.2">
      <c r="E54" s="159"/>
      <c r="F54" s="159"/>
    </row>
    <row r="55" spans="5:6" x14ac:dyDescent="0.2">
      <c r="E55" s="159"/>
      <c r="F55" s="159"/>
    </row>
    <row r="56" spans="5:6" x14ac:dyDescent="0.2">
      <c r="E56" s="159"/>
      <c r="F56" s="159"/>
    </row>
    <row r="57" spans="5:6" x14ac:dyDescent="0.2">
      <c r="E57" s="159"/>
      <c r="F57" s="159"/>
    </row>
    <row r="58" spans="5:6" x14ac:dyDescent="0.2">
      <c r="E58" s="159"/>
      <c r="F58" s="159"/>
    </row>
    <row r="59" spans="5:6" x14ac:dyDescent="0.2">
      <c r="E59" s="159"/>
      <c r="F59" s="159"/>
    </row>
    <row r="60" spans="5:6" x14ac:dyDescent="0.2">
      <c r="E60" s="159"/>
      <c r="F60" s="159"/>
    </row>
    <row r="61" spans="5:6" x14ac:dyDescent="0.2">
      <c r="E61" s="159"/>
      <c r="F61" s="159"/>
    </row>
    <row r="62" spans="5:6" x14ac:dyDescent="0.2">
      <c r="E62" s="159"/>
      <c r="F62" s="159"/>
    </row>
    <row r="63" spans="5:6" x14ac:dyDescent="0.2">
      <c r="E63" s="159"/>
      <c r="F63" s="159"/>
    </row>
    <row r="64" spans="5:6" x14ac:dyDescent="0.2">
      <c r="E64" s="159"/>
      <c r="F64" s="159"/>
    </row>
    <row r="65" spans="5:6" x14ac:dyDescent="0.2">
      <c r="E65" s="159"/>
      <c r="F65" s="159"/>
    </row>
    <row r="66" spans="5:6" x14ac:dyDescent="0.2">
      <c r="E66" s="159"/>
      <c r="F66" s="159"/>
    </row>
    <row r="67" spans="5:6" x14ac:dyDescent="0.2">
      <c r="E67" s="159"/>
      <c r="F67" s="159"/>
    </row>
    <row r="68" spans="5:6" x14ac:dyDescent="0.2">
      <c r="E68" s="159"/>
      <c r="F68" s="159"/>
    </row>
    <row r="69" spans="5:6" x14ac:dyDescent="0.2">
      <c r="E69" s="159"/>
      <c r="F69" s="159"/>
    </row>
    <row r="70" spans="5:6" x14ac:dyDescent="0.2">
      <c r="E70" s="159"/>
      <c r="F70" s="159"/>
    </row>
    <row r="71" spans="5:6" x14ac:dyDescent="0.2">
      <c r="E71" s="159"/>
      <c r="F71" s="159"/>
    </row>
    <row r="72" spans="5:6" x14ac:dyDescent="0.2">
      <c r="E72" s="159"/>
      <c r="F72" s="159"/>
    </row>
    <row r="73" spans="5:6" x14ac:dyDescent="0.2">
      <c r="E73" s="159"/>
      <c r="F73" s="159"/>
    </row>
    <row r="74" spans="5:6" x14ac:dyDescent="0.2">
      <c r="E74" s="159"/>
      <c r="F74" s="159"/>
    </row>
    <row r="75" spans="5:6" x14ac:dyDescent="0.2">
      <c r="E75" s="159"/>
      <c r="F75" s="159"/>
    </row>
    <row r="76" spans="5:6" x14ac:dyDescent="0.2">
      <c r="E76" s="159"/>
      <c r="F76" s="159"/>
    </row>
    <row r="77" spans="5:6" x14ac:dyDescent="0.2">
      <c r="E77" s="159"/>
      <c r="F77" s="159"/>
    </row>
    <row r="78" spans="5:6" x14ac:dyDescent="0.2">
      <c r="E78" s="159"/>
      <c r="F78" s="159"/>
    </row>
    <row r="79" spans="5:6" x14ac:dyDescent="0.2">
      <c r="E79" s="159"/>
      <c r="F79" s="159"/>
    </row>
    <row r="80" spans="5:6" x14ac:dyDescent="0.2">
      <c r="E80" s="159"/>
      <c r="F80" s="159"/>
    </row>
    <row r="81" spans="5:6" x14ac:dyDescent="0.2">
      <c r="E81" s="159"/>
      <c r="F81" s="159"/>
    </row>
    <row r="82" spans="5:6" x14ac:dyDescent="0.2">
      <c r="E82" s="159"/>
      <c r="F82" s="159"/>
    </row>
    <row r="83" spans="5:6" x14ac:dyDescent="0.2">
      <c r="E83" s="159"/>
      <c r="F83" s="159"/>
    </row>
    <row r="84" spans="5:6" x14ac:dyDescent="0.2">
      <c r="E84" s="159"/>
      <c r="F84" s="159"/>
    </row>
    <row r="85" spans="5:6" x14ac:dyDescent="0.2">
      <c r="E85" s="159"/>
      <c r="F85" s="159"/>
    </row>
    <row r="86" spans="5:6" x14ac:dyDescent="0.2">
      <c r="E86" s="159"/>
      <c r="F86" s="159"/>
    </row>
    <row r="87" spans="5:6" x14ac:dyDescent="0.2">
      <c r="E87" s="159"/>
      <c r="F87" s="159"/>
    </row>
    <row r="88" spans="5:6" x14ac:dyDescent="0.2">
      <c r="E88" s="159"/>
      <c r="F88" s="159"/>
    </row>
    <row r="89" spans="5:6" x14ac:dyDescent="0.2">
      <c r="E89" s="159"/>
      <c r="F89" s="159"/>
    </row>
    <row r="90" spans="5:6" x14ac:dyDescent="0.2">
      <c r="E90" s="159"/>
      <c r="F90" s="159"/>
    </row>
    <row r="91" spans="5:6" x14ac:dyDescent="0.2">
      <c r="E91" s="159"/>
      <c r="F91" s="159"/>
    </row>
    <row r="92" spans="5:6" x14ac:dyDescent="0.2">
      <c r="E92" s="159"/>
      <c r="F92" s="159"/>
    </row>
    <row r="93" spans="5:6" x14ac:dyDescent="0.2">
      <c r="E93" s="159"/>
      <c r="F93" s="159"/>
    </row>
    <row r="94" spans="5:6" x14ac:dyDescent="0.2">
      <c r="E94" s="159"/>
      <c r="F94" s="159"/>
    </row>
    <row r="95" spans="5:6" x14ac:dyDescent="0.2">
      <c r="E95" s="159"/>
      <c r="F95" s="159"/>
    </row>
    <row r="96" spans="5:6" x14ac:dyDescent="0.2">
      <c r="E96" s="159"/>
      <c r="F96" s="159"/>
    </row>
    <row r="97" spans="5:6" x14ac:dyDescent="0.2">
      <c r="E97" s="159"/>
      <c r="F97" s="159"/>
    </row>
    <row r="98" spans="5:6" x14ac:dyDescent="0.2">
      <c r="E98" s="159"/>
      <c r="F98" s="159"/>
    </row>
    <row r="99" spans="5:6" x14ac:dyDescent="0.2">
      <c r="E99" s="159"/>
      <c r="F99" s="159"/>
    </row>
    <row r="100" spans="5:6" x14ac:dyDescent="0.2">
      <c r="E100" s="159"/>
      <c r="F100" s="159"/>
    </row>
    <row r="101" spans="5:6" x14ac:dyDescent="0.2">
      <c r="E101" s="159"/>
      <c r="F101" s="159"/>
    </row>
    <row r="102" spans="5:6" x14ac:dyDescent="0.2">
      <c r="E102" s="159"/>
      <c r="F102" s="159"/>
    </row>
    <row r="103" spans="5:6" x14ac:dyDescent="0.2">
      <c r="E103" s="159"/>
      <c r="F103" s="159"/>
    </row>
    <row r="104" spans="5:6" x14ac:dyDescent="0.2">
      <c r="E104" s="159"/>
      <c r="F104" s="159"/>
    </row>
    <row r="105" spans="5:6" x14ac:dyDescent="0.2">
      <c r="E105" s="159"/>
      <c r="F105" s="159"/>
    </row>
    <row r="106" spans="5:6" x14ac:dyDescent="0.2">
      <c r="E106" s="159"/>
      <c r="F106" s="159"/>
    </row>
    <row r="107" spans="5:6" x14ac:dyDescent="0.2">
      <c r="E107" s="159"/>
      <c r="F107" s="159"/>
    </row>
    <row r="108" spans="5:6" x14ac:dyDescent="0.2">
      <c r="E108" s="159"/>
      <c r="F108" s="159"/>
    </row>
    <row r="109" spans="5:6" x14ac:dyDescent="0.2">
      <c r="E109" s="159"/>
      <c r="F109" s="159"/>
    </row>
    <row r="110" spans="5:6" x14ac:dyDescent="0.2">
      <c r="E110" s="159"/>
      <c r="F110" s="159"/>
    </row>
    <row r="111" spans="5:6" x14ac:dyDescent="0.2">
      <c r="E111" s="159"/>
      <c r="F111" s="159"/>
    </row>
    <row r="112" spans="5:6" x14ac:dyDescent="0.2">
      <c r="E112" s="159"/>
      <c r="F112" s="159"/>
    </row>
    <row r="113" spans="5:6" x14ac:dyDescent="0.2">
      <c r="E113" s="159"/>
      <c r="F113" s="159"/>
    </row>
    <row r="114" spans="5:6" x14ac:dyDescent="0.2">
      <c r="E114" s="159"/>
      <c r="F114" s="159"/>
    </row>
    <row r="115" spans="5:6" x14ac:dyDescent="0.2">
      <c r="E115" s="159"/>
      <c r="F115" s="159"/>
    </row>
    <row r="116" spans="5:6" x14ac:dyDescent="0.2">
      <c r="E116" s="159"/>
      <c r="F116" s="159"/>
    </row>
    <row r="117" spans="5:6" x14ac:dyDescent="0.2">
      <c r="E117" s="159"/>
      <c r="F117" s="159"/>
    </row>
    <row r="118" spans="5:6" x14ac:dyDescent="0.2">
      <c r="E118" s="159"/>
      <c r="F118" s="159"/>
    </row>
    <row r="119" spans="5:6" x14ac:dyDescent="0.2">
      <c r="E119" s="159"/>
      <c r="F119" s="159"/>
    </row>
    <row r="120" spans="5:6" x14ac:dyDescent="0.2">
      <c r="E120" s="159"/>
      <c r="F120" s="159"/>
    </row>
    <row r="121" spans="5:6" x14ac:dyDescent="0.2">
      <c r="E121" s="159"/>
      <c r="F121" s="159"/>
    </row>
    <row r="122" spans="5:6" x14ac:dyDescent="0.2">
      <c r="E122" s="159"/>
      <c r="F122" s="159"/>
    </row>
    <row r="123" spans="5:6" x14ac:dyDescent="0.2">
      <c r="E123" s="159"/>
      <c r="F123" s="159"/>
    </row>
    <row r="124" spans="5:6" x14ac:dyDescent="0.2">
      <c r="E124" s="159"/>
      <c r="F124" s="159"/>
    </row>
    <row r="125" spans="5:6" x14ac:dyDescent="0.2">
      <c r="E125" s="159"/>
      <c r="F125" s="159"/>
    </row>
    <row r="126" spans="5:6" x14ac:dyDescent="0.2">
      <c r="E126" s="159"/>
      <c r="F126" s="159"/>
    </row>
    <row r="127" spans="5:6" x14ac:dyDescent="0.2">
      <c r="E127" s="159"/>
      <c r="F127" s="159"/>
    </row>
    <row r="128" spans="5: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5Ez0iyGH2bqUelaK7hb5d09m+rQP28gDOCqHjo5w1CIrUThmIIzIb0G0FIbvJsmzjythdZN5na/uYy6hHMHgCw==" saltValue="rpOnRPlYJSYEuvhy6Ja++Q==" spinCount="100000" sheet="1" objects="1" scenarios="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0AA9-0891-405A-ABE0-6F6B57850EAA}">
  <sheetPr codeName="Sheet9">
    <tabColor theme="6"/>
  </sheetPr>
  <dimension ref="B1:X294"/>
  <sheetViews>
    <sheetView showGridLines="0" zoomScale="80" zoomScaleNormal="80" workbookViewId="0">
      <selection activeCell="D3" sqref="D3"/>
    </sheetView>
  </sheetViews>
  <sheetFormatPr defaultColWidth="8.7109375" defaultRowHeight="14.25" x14ac:dyDescent="0.2"/>
  <cols>
    <col min="1" max="1" width="1.5703125" style="10" customWidth="1"/>
    <col min="2" max="2" width="10" style="10" customWidth="1"/>
    <col min="3" max="4" width="8.7109375" style="10"/>
    <col min="5" max="5" width="10.7109375" style="10" customWidth="1"/>
    <col min="6" max="6" width="8.42578125" style="10" customWidth="1"/>
    <col min="7" max="7" width="64.28515625" style="10" customWidth="1"/>
    <col min="8" max="8" width="9.5703125" style="10" customWidth="1"/>
    <col min="9" max="16" width="11.140625" style="10" customWidth="1"/>
    <col min="17" max="16384" width="8.7109375" style="10"/>
  </cols>
  <sheetData>
    <row r="1" spans="2:24" s="159" customFormat="1" x14ac:dyDescent="0.2"/>
    <row r="2" spans="2:24" s="159" customFormat="1" x14ac:dyDescent="0.2">
      <c r="G2" s="10"/>
    </row>
    <row r="3" spans="2:24" s="159" customFormat="1" x14ac:dyDescent="0.2">
      <c r="G3" s="10"/>
    </row>
    <row r="4" spans="2:24" s="159" customFormat="1" x14ac:dyDescent="0.2">
      <c r="F4" s="10"/>
      <c r="G4" s="10"/>
    </row>
    <row r="5" spans="2:24" s="159" customFormat="1" x14ac:dyDescent="0.2">
      <c r="F5" s="10"/>
      <c r="G5" s="10"/>
    </row>
    <row r="6" spans="2:24" x14ac:dyDescent="0.2">
      <c r="B6" s="18"/>
      <c r="C6" s="18"/>
      <c r="D6" s="18"/>
      <c r="E6" s="183"/>
      <c r="F6" s="159"/>
    </row>
    <row r="7" spans="2:24" x14ac:dyDescent="0.2">
      <c r="B7" s="18"/>
      <c r="C7" s="18"/>
      <c r="D7" s="18"/>
      <c r="E7" s="183"/>
      <c r="F7" s="159"/>
    </row>
    <row r="8" spans="2:24" ht="17.45" customHeight="1" x14ac:dyDescent="0.25">
      <c r="B8" s="18"/>
      <c r="C8" s="18"/>
      <c r="D8" s="18"/>
      <c r="E8" s="183"/>
      <c r="F8" s="159"/>
      <c r="G8" s="439" t="s">
        <v>795</v>
      </c>
      <c r="H8" s="439"/>
      <c r="I8" s="439"/>
      <c r="J8" s="439"/>
      <c r="K8" s="439"/>
      <c r="L8" s="439"/>
      <c r="M8" s="439"/>
      <c r="N8" s="439"/>
      <c r="O8" s="439"/>
      <c r="P8" s="439"/>
      <c r="Q8" s="128"/>
      <c r="R8" s="128"/>
      <c r="S8" s="128"/>
      <c r="T8" s="128"/>
      <c r="U8" s="128"/>
      <c r="V8" s="128"/>
      <c r="W8" s="128"/>
      <c r="X8" s="128"/>
    </row>
    <row r="9" spans="2:24" ht="14.45" customHeight="1" x14ac:dyDescent="0.2">
      <c r="B9" s="18"/>
      <c r="C9" s="18"/>
      <c r="D9" s="18"/>
      <c r="E9" s="183"/>
      <c r="F9" s="159"/>
      <c r="G9" s="52"/>
      <c r="H9" s="52"/>
      <c r="I9" s="52"/>
      <c r="J9" s="52"/>
      <c r="K9" s="52"/>
      <c r="L9" s="52"/>
      <c r="M9" s="52"/>
      <c r="N9" s="52"/>
      <c r="O9" s="52"/>
      <c r="P9" s="52"/>
      <c r="Q9" s="2"/>
      <c r="R9" s="2"/>
      <c r="S9" s="2"/>
      <c r="T9" s="2"/>
      <c r="U9" s="2"/>
      <c r="V9" s="2"/>
      <c r="W9" s="2"/>
      <c r="X9" s="2"/>
    </row>
    <row r="10" spans="2:24" ht="32.25" x14ac:dyDescent="0.2">
      <c r="B10" s="18"/>
      <c r="C10" s="18"/>
      <c r="D10" s="18"/>
      <c r="E10" s="183"/>
      <c r="F10" s="159"/>
      <c r="G10" s="27" t="s">
        <v>964</v>
      </c>
      <c r="H10" s="45" t="s">
        <v>274</v>
      </c>
      <c r="I10" s="45" t="s">
        <v>275</v>
      </c>
      <c r="J10" s="45" t="s">
        <v>276</v>
      </c>
      <c r="K10" s="45" t="s">
        <v>277</v>
      </c>
      <c r="L10" s="45" t="s">
        <v>278</v>
      </c>
      <c r="M10" s="45" t="s">
        <v>279</v>
      </c>
      <c r="N10" s="45" t="s">
        <v>280</v>
      </c>
      <c r="O10" s="45" t="s">
        <v>778</v>
      </c>
      <c r="P10" s="45" t="s">
        <v>282</v>
      </c>
    </row>
    <row r="11" spans="2:24" ht="17.25" x14ac:dyDescent="0.2">
      <c r="B11" s="18"/>
      <c r="C11" s="18"/>
      <c r="D11" s="18"/>
      <c r="E11" s="183"/>
      <c r="F11" s="159"/>
      <c r="G11" s="379" t="s">
        <v>777</v>
      </c>
      <c r="H11" s="29">
        <v>14.52</v>
      </c>
      <c r="I11" s="29">
        <v>7.15</v>
      </c>
      <c r="J11" s="29">
        <v>4.8600000000000003</v>
      </c>
      <c r="K11" s="29">
        <v>5.99</v>
      </c>
      <c r="L11" s="29">
        <v>2.34</v>
      </c>
      <c r="M11" s="29">
        <v>2.4900000000000002</v>
      </c>
      <c r="N11" s="29">
        <v>3.99</v>
      </c>
      <c r="O11" s="30">
        <v>3.63</v>
      </c>
      <c r="P11" s="129">
        <v>2.31</v>
      </c>
    </row>
    <row r="12" spans="2:24" ht="12.95" customHeight="1" x14ac:dyDescent="0.2">
      <c r="E12" s="159"/>
      <c r="F12" s="159"/>
      <c r="G12" s="31" t="s">
        <v>283</v>
      </c>
      <c r="H12" s="32">
        <v>1.32</v>
      </c>
      <c r="I12" s="32">
        <v>0.89</v>
      </c>
      <c r="J12" s="32">
        <v>0.21</v>
      </c>
      <c r="K12" s="32">
        <v>0</v>
      </c>
      <c r="L12" s="32">
        <v>0</v>
      </c>
      <c r="M12" s="32">
        <v>0.17</v>
      </c>
      <c r="N12" s="32">
        <v>0.12</v>
      </c>
      <c r="O12" s="32">
        <v>0</v>
      </c>
      <c r="P12" s="32">
        <v>0.12</v>
      </c>
    </row>
    <row r="13" spans="2:24" s="41" customFormat="1" ht="30" customHeight="1" x14ac:dyDescent="0.2">
      <c r="E13" s="348"/>
      <c r="F13" s="348"/>
      <c r="G13" s="438" t="s">
        <v>965</v>
      </c>
      <c r="H13" s="438"/>
      <c r="I13" s="438"/>
      <c r="J13" s="438"/>
      <c r="K13" s="438"/>
      <c r="L13" s="438"/>
      <c r="M13" s="438"/>
      <c r="N13" s="438"/>
      <c r="O13" s="438"/>
      <c r="P13" s="438"/>
    </row>
    <row r="14" spans="2:24" x14ac:dyDescent="0.2">
      <c r="E14" s="159"/>
      <c r="F14" s="159"/>
      <c r="G14" s="438" t="s">
        <v>836</v>
      </c>
      <c r="H14" s="438"/>
      <c r="I14" s="438"/>
      <c r="J14" s="438"/>
      <c r="K14" s="438"/>
      <c r="L14" s="438"/>
      <c r="M14" s="438"/>
      <c r="N14" s="438"/>
      <c r="O14" s="438"/>
      <c r="P14" s="438"/>
    </row>
    <row r="15" spans="2:24" x14ac:dyDescent="0.2">
      <c r="E15" s="159"/>
      <c r="F15" s="159"/>
      <c r="G15" s="188"/>
      <c r="H15" s="188"/>
      <c r="I15" s="188"/>
      <c r="J15" s="188"/>
      <c r="K15" s="188"/>
      <c r="L15" s="188"/>
      <c r="M15" s="188"/>
      <c r="N15" s="188"/>
      <c r="O15" s="188"/>
      <c r="P15" s="188"/>
    </row>
    <row r="16" spans="2:24" ht="15" x14ac:dyDescent="0.2">
      <c r="E16" s="159"/>
      <c r="F16" s="159"/>
      <c r="G16" s="33" t="s">
        <v>284</v>
      </c>
      <c r="H16" s="28"/>
      <c r="I16" s="28"/>
      <c r="J16" s="28"/>
      <c r="K16" s="28"/>
      <c r="L16" s="28"/>
      <c r="M16" s="45" t="s">
        <v>279</v>
      </c>
      <c r="N16" s="45" t="s">
        <v>280</v>
      </c>
      <c r="O16" s="45" t="s">
        <v>281</v>
      </c>
      <c r="P16" s="45" t="s">
        <v>282</v>
      </c>
    </row>
    <row r="17" spans="5:18" ht="15" x14ac:dyDescent="0.2">
      <c r="E17" s="159"/>
      <c r="F17" s="159"/>
      <c r="G17" s="34" t="s">
        <v>285</v>
      </c>
      <c r="H17" s="35"/>
      <c r="I17" s="35"/>
      <c r="J17" s="35"/>
      <c r="K17" s="35"/>
      <c r="L17" s="35"/>
      <c r="M17" s="87"/>
      <c r="N17" s="87"/>
      <c r="O17" s="87"/>
      <c r="P17" s="87"/>
    </row>
    <row r="18" spans="5:18" x14ac:dyDescent="0.2">
      <c r="E18" s="159"/>
      <c r="F18" s="159"/>
      <c r="G18" s="36" t="s">
        <v>286</v>
      </c>
      <c r="H18" s="37"/>
      <c r="I18" s="37"/>
      <c r="J18" s="37"/>
      <c r="K18" s="37"/>
      <c r="L18" s="37"/>
      <c r="M18" s="37">
        <v>0</v>
      </c>
      <c r="N18" s="37">
        <v>0</v>
      </c>
      <c r="O18" s="37">
        <v>0</v>
      </c>
      <c r="P18" s="37">
        <v>1</v>
      </c>
    </row>
    <row r="19" spans="5:18" x14ac:dyDescent="0.2">
      <c r="E19" s="159"/>
      <c r="F19" s="159"/>
      <c r="G19" s="36" t="s">
        <v>287</v>
      </c>
      <c r="H19" s="37"/>
      <c r="I19" s="37"/>
      <c r="J19" s="37"/>
      <c r="K19" s="37"/>
      <c r="L19" s="37"/>
      <c r="M19" s="37">
        <v>0</v>
      </c>
      <c r="N19" s="37">
        <v>0</v>
      </c>
      <c r="O19" s="37">
        <v>0</v>
      </c>
      <c r="P19" s="132">
        <v>0.16</v>
      </c>
    </row>
    <row r="20" spans="5:18" x14ac:dyDescent="0.2">
      <c r="E20" s="159"/>
      <c r="F20" s="159"/>
      <c r="G20" s="36" t="s">
        <v>288</v>
      </c>
      <c r="H20" s="37"/>
      <c r="I20" s="37"/>
      <c r="J20" s="37"/>
      <c r="K20" s="37"/>
      <c r="L20" s="37"/>
      <c r="M20" s="37">
        <v>0</v>
      </c>
      <c r="N20" s="37">
        <v>0</v>
      </c>
      <c r="O20" s="37">
        <v>0</v>
      </c>
      <c r="P20" s="132">
        <v>0.03</v>
      </c>
    </row>
    <row r="21" spans="5:18" x14ac:dyDescent="0.2">
      <c r="E21" s="159"/>
      <c r="F21" s="159"/>
      <c r="G21" s="36" t="s">
        <v>289</v>
      </c>
      <c r="H21" s="38"/>
      <c r="I21" s="38"/>
      <c r="J21" s="38"/>
      <c r="K21" s="38"/>
      <c r="L21" s="38"/>
      <c r="M21" s="38">
        <v>3382349</v>
      </c>
      <c r="N21" s="38">
        <v>5191716</v>
      </c>
      <c r="O21" s="38">
        <v>1933845</v>
      </c>
      <c r="P21" s="38">
        <v>6228301.9199999999</v>
      </c>
    </row>
    <row r="22" spans="5:18" ht="15" x14ac:dyDescent="0.2">
      <c r="E22" s="159"/>
      <c r="F22" s="159"/>
      <c r="G22" s="34" t="s">
        <v>290</v>
      </c>
      <c r="H22" s="35"/>
      <c r="I22" s="35"/>
      <c r="J22" s="35"/>
      <c r="K22" s="35"/>
      <c r="L22" s="35"/>
      <c r="M22" s="87"/>
      <c r="N22" s="87"/>
      <c r="O22" s="87"/>
      <c r="P22" s="87"/>
    </row>
    <row r="23" spans="5:18" x14ac:dyDescent="0.2">
      <c r="E23" s="159"/>
      <c r="F23" s="159"/>
      <c r="G23" s="36" t="s">
        <v>291</v>
      </c>
      <c r="H23" s="37"/>
      <c r="I23" s="37"/>
      <c r="J23" s="37"/>
      <c r="K23" s="37"/>
      <c r="L23" s="37"/>
      <c r="M23" s="37">
        <v>1</v>
      </c>
      <c r="N23" s="37">
        <v>1</v>
      </c>
      <c r="O23" s="37">
        <v>0</v>
      </c>
      <c r="P23" s="37">
        <v>0</v>
      </c>
    </row>
    <row r="24" spans="5:18" x14ac:dyDescent="0.2">
      <c r="E24" s="159"/>
      <c r="F24" s="159"/>
      <c r="G24" s="36" t="s">
        <v>966</v>
      </c>
      <c r="H24" s="37"/>
      <c r="I24" s="37"/>
      <c r="J24" s="37"/>
      <c r="K24" s="37"/>
      <c r="L24" s="37"/>
      <c r="M24" s="37">
        <v>0.38</v>
      </c>
      <c r="N24" s="37">
        <v>0.35</v>
      </c>
      <c r="O24" s="37">
        <v>0</v>
      </c>
      <c r="P24" s="37">
        <v>0</v>
      </c>
    </row>
    <row r="25" spans="5:18" x14ac:dyDescent="0.2">
      <c r="E25" s="159"/>
      <c r="F25" s="159"/>
      <c r="G25" s="36" t="s">
        <v>292</v>
      </c>
      <c r="H25" s="37"/>
      <c r="I25" s="37"/>
      <c r="J25" s="37"/>
      <c r="K25" s="37"/>
      <c r="L25" s="37"/>
      <c r="M25" s="37">
        <v>0.08</v>
      </c>
      <c r="N25" s="37">
        <v>7.0000000000000007E-2</v>
      </c>
      <c r="O25" s="37">
        <v>0</v>
      </c>
      <c r="P25" s="37">
        <v>0</v>
      </c>
    </row>
    <row r="26" spans="5:18" x14ac:dyDescent="0.2">
      <c r="E26" s="159"/>
      <c r="F26" s="159"/>
      <c r="G26" s="36" t="s">
        <v>293</v>
      </c>
      <c r="H26" s="38"/>
      <c r="I26" s="38"/>
      <c r="J26" s="38"/>
      <c r="K26" s="38"/>
      <c r="L26" s="38"/>
      <c r="M26" s="38">
        <v>2657560</v>
      </c>
      <c r="N26" s="38">
        <v>2831694</v>
      </c>
      <c r="O26" s="314">
        <f>5057163-657585</f>
        <v>4399578</v>
      </c>
      <c r="P26" s="38">
        <v>1987047.5</v>
      </c>
    </row>
    <row r="27" spans="5:18" ht="15" x14ac:dyDescent="0.2">
      <c r="E27" s="159"/>
      <c r="F27" s="159"/>
      <c r="G27" s="34" t="s">
        <v>294</v>
      </c>
      <c r="H27" s="35"/>
      <c r="I27" s="35"/>
      <c r="J27" s="35"/>
      <c r="K27" s="35"/>
      <c r="L27" s="35"/>
      <c r="M27" s="87"/>
      <c r="N27" s="87"/>
      <c r="O27" s="87"/>
      <c r="P27" s="87"/>
      <c r="R27" s="189"/>
    </row>
    <row r="28" spans="5:18" x14ac:dyDescent="0.2">
      <c r="E28" s="159"/>
      <c r="F28" s="159"/>
      <c r="G28" s="36" t="s">
        <v>295</v>
      </c>
      <c r="H28" s="37"/>
      <c r="I28" s="37"/>
      <c r="J28" s="37"/>
      <c r="K28" s="37"/>
      <c r="L28" s="37"/>
      <c r="M28" s="37">
        <v>1</v>
      </c>
      <c r="N28" s="37">
        <v>1</v>
      </c>
      <c r="O28" s="37">
        <v>0</v>
      </c>
      <c r="P28" s="37">
        <v>1</v>
      </c>
    </row>
    <row r="29" spans="5:18" ht="28.5" x14ac:dyDescent="0.2">
      <c r="E29" s="159"/>
      <c r="F29" s="159"/>
      <c r="G29" s="36" t="s">
        <v>296</v>
      </c>
      <c r="H29" s="37"/>
      <c r="I29" s="37"/>
      <c r="J29" s="37"/>
      <c r="K29" s="37"/>
      <c r="L29" s="37"/>
      <c r="M29" s="37">
        <v>0.17</v>
      </c>
      <c r="N29" s="37">
        <v>0.12</v>
      </c>
      <c r="O29" s="37">
        <v>0</v>
      </c>
      <c r="P29" s="132">
        <v>0.12</v>
      </c>
    </row>
    <row r="30" spans="5:18" ht="28.5" x14ac:dyDescent="0.2">
      <c r="E30" s="159"/>
      <c r="F30" s="159"/>
      <c r="G30" s="36" t="s">
        <v>297</v>
      </c>
      <c r="H30" s="37"/>
      <c r="I30" s="37"/>
      <c r="J30" s="37"/>
      <c r="K30" s="37"/>
      <c r="L30" s="37"/>
      <c r="M30" s="37">
        <v>0.03</v>
      </c>
      <c r="N30" s="37">
        <v>0.02</v>
      </c>
      <c r="O30" s="37">
        <v>0</v>
      </c>
      <c r="P30" s="132">
        <v>0.02</v>
      </c>
    </row>
    <row r="31" spans="5:18" x14ac:dyDescent="0.2">
      <c r="E31" s="159"/>
      <c r="F31" s="159"/>
      <c r="G31" s="39" t="s">
        <v>298</v>
      </c>
      <c r="H31" s="40"/>
      <c r="I31" s="40"/>
      <c r="J31" s="40"/>
      <c r="K31" s="40"/>
      <c r="L31" s="40"/>
      <c r="M31" s="40">
        <v>6039909</v>
      </c>
      <c r="N31" s="40">
        <v>8023411</v>
      </c>
      <c r="O31" s="315">
        <v>6333423</v>
      </c>
      <c r="P31" s="40">
        <v>8215349.4199999999</v>
      </c>
    </row>
    <row r="32" spans="5:18" x14ac:dyDescent="0.2">
      <c r="E32" s="159"/>
      <c r="F32" s="159"/>
      <c r="G32" s="41"/>
    </row>
    <row r="33" spans="5:16" ht="15" x14ac:dyDescent="0.2">
      <c r="E33" s="159"/>
      <c r="F33" s="159"/>
      <c r="G33" s="33" t="s">
        <v>299</v>
      </c>
      <c r="H33" s="28"/>
      <c r="I33" s="28"/>
      <c r="J33" s="28"/>
      <c r="K33" s="28"/>
      <c r="L33" s="28"/>
      <c r="M33" s="45" t="s">
        <v>279</v>
      </c>
      <c r="N33" s="45" t="s">
        <v>280</v>
      </c>
      <c r="O33" s="45" t="s">
        <v>281</v>
      </c>
      <c r="P33" s="45" t="s">
        <v>282</v>
      </c>
    </row>
    <row r="34" spans="5:16" ht="15" x14ac:dyDescent="0.2">
      <c r="E34" s="159"/>
      <c r="F34" s="159"/>
      <c r="G34" s="34" t="s">
        <v>300</v>
      </c>
      <c r="H34" s="35"/>
      <c r="I34" s="35"/>
      <c r="J34" s="35"/>
      <c r="K34" s="35"/>
      <c r="L34" s="35"/>
      <c r="M34" s="87"/>
      <c r="N34" s="87"/>
      <c r="O34" s="87"/>
      <c r="P34" s="87"/>
    </row>
    <row r="35" spans="5:16" x14ac:dyDescent="0.2">
      <c r="E35" s="159"/>
      <c r="F35" s="159"/>
      <c r="G35" s="42" t="s">
        <v>301</v>
      </c>
      <c r="H35" s="43"/>
      <c r="I35" s="43"/>
      <c r="J35" s="43"/>
      <c r="K35" s="43"/>
      <c r="L35" s="43"/>
      <c r="M35" s="43">
        <v>8</v>
      </c>
      <c r="N35" s="43">
        <v>19</v>
      </c>
      <c r="O35" s="43">
        <v>17</v>
      </c>
      <c r="P35" s="43">
        <v>13</v>
      </c>
    </row>
    <row r="36" spans="5:16" x14ac:dyDescent="0.2">
      <c r="E36" s="159"/>
      <c r="F36" s="159"/>
      <c r="G36" s="36" t="s">
        <v>302</v>
      </c>
      <c r="H36" s="37"/>
      <c r="I36" s="37"/>
      <c r="J36" s="37"/>
      <c r="K36" s="37"/>
      <c r="L36" s="37"/>
      <c r="M36" s="37">
        <v>2.37</v>
      </c>
      <c r="N36" s="37">
        <v>3.66</v>
      </c>
      <c r="O36" s="132">
        <f>SUM((O35/O38)*1000000)</f>
        <v>8.7907769236934712</v>
      </c>
      <c r="P36" s="132">
        <f>SUM((P35/P38)*1000000)</f>
        <v>2.0872462778747245</v>
      </c>
    </row>
    <row r="37" spans="5:16" x14ac:dyDescent="0.2">
      <c r="E37" s="159"/>
      <c r="F37" s="159"/>
      <c r="G37" s="36" t="s">
        <v>303</v>
      </c>
      <c r="H37" s="37"/>
      <c r="I37" s="37"/>
      <c r="J37" s="37"/>
      <c r="K37" s="37"/>
      <c r="L37" s="37"/>
      <c r="M37" s="37">
        <v>0.47</v>
      </c>
      <c r="N37" s="37">
        <v>0.73</v>
      </c>
      <c r="O37" s="132">
        <f>SUM((O35/O38)*200000)</f>
        <v>1.7581553847386941</v>
      </c>
      <c r="P37" s="132">
        <f>SUM((P35/P38)*200000)</f>
        <v>0.41744925557494489</v>
      </c>
    </row>
    <row r="38" spans="5:16" x14ac:dyDescent="0.2">
      <c r="E38" s="159"/>
      <c r="F38" s="159"/>
      <c r="G38" s="36" t="s">
        <v>289</v>
      </c>
      <c r="H38" s="38"/>
      <c r="I38" s="38"/>
      <c r="J38" s="38"/>
      <c r="K38" s="38"/>
      <c r="L38" s="38"/>
      <c r="M38" s="38">
        <v>3382349</v>
      </c>
      <c r="N38" s="38">
        <v>5191716</v>
      </c>
      <c r="O38" s="38">
        <v>1933845</v>
      </c>
      <c r="P38" s="38">
        <v>6228301.9199999999</v>
      </c>
    </row>
    <row r="39" spans="5:16" ht="15" x14ac:dyDescent="0.2">
      <c r="E39" s="159"/>
      <c r="F39" s="159"/>
      <c r="G39" s="34" t="s">
        <v>304</v>
      </c>
      <c r="H39" s="35"/>
      <c r="I39" s="35"/>
      <c r="J39" s="35"/>
      <c r="K39" s="35"/>
      <c r="L39" s="35"/>
      <c r="M39" s="87"/>
      <c r="N39" s="87"/>
      <c r="O39" s="87"/>
      <c r="P39" s="87"/>
    </row>
    <row r="40" spans="5:16" x14ac:dyDescent="0.2">
      <c r="E40" s="159"/>
      <c r="F40" s="159"/>
      <c r="G40" s="36" t="s">
        <v>305</v>
      </c>
      <c r="H40" s="37"/>
      <c r="I40" s="37"/>
      <c r="J40" s="37"/>
      <c r="K40" s="37"/>
      <c r="L40" s="37"/>
      <c r="M40" s="37">
        <v>7</v>
      </c>
      <c r="N40" s="37">
        <v>13</v>
      </c>
      <c r="O40" s="37">
        <v>6</v>
      </c>
      <c r="P40" s="37">
        <v>6</v>
      </c>
    </row>
    <row r="41" spans="5:16" x14ac:dyDescent="0.2">
      <c r="E41" s="159"/>
      <c r="F41" s="159"/>
      <c r="G41" s="36" t="s">
        <v>306</v>
      </c>
      <c r="H41" s="37"/>
      <c r="I41" s="37"/>
      <c r="J41" s="37"/>
      <c r="K41" s="37"/>
      <c r="L41" s="37"/>
      <c r="M41" s="37">
        <v>2.63</v>
      </c>
      <c r="N41" s="37">
        <v>4.59</v>
      </c>
      <c r="O41" s="316">
        <f>SUM((O40/O43)*1000000)</f>
        <v>1.3637671613050162</v>
      </c>
      <c r="P41" s="132">
        <f>SUM((P40/P43)*1000000)</f>
        <v>3.0195553956309547</v>
      </c>
    </row>
    <row r="42" spans="5:16" x14ac:dyDescent="0.2">
      <c r="E42" s="159"/>
      <c r="F42" s="159"/>
      <c r="G42" s="36" t="s">
        <v>307</v>
      </c>
      <c r="H42" s="37"/>
      <c r="I42" s="37"/>
      <c r="J42" s="37"/>
      <c r="K42" s="37"/>
      <c r="L42" s="37"/>
      <c r="M42" s="37">
        <v>0.53</v>
      </c>
      <c r="N42" s="37">
        <v>0.92</v>
      </c>
      <c r="O42" s="316">
        <f>SUM((O40/O43)*200000)</f>
        <v>0.27275343226100324</v>
      </c>
      <c r="P42" s="132">
        <f>SUM((P40/P43)*200000)</f>
        <v>0.60391107912619091</v>
      </c>
    </row>
    <row r="43" spans="5:16" x14ac:dyDescent="0.2">
      <c r="E43" s="159"/>
      <c r="F43" s="159"/>
      <c r="G43" s="36" t="s">
        <v>293</v>
      </c>
      <c r="H43" s="38"/>
      <c r="I43" s="38"/>
      <c r="J43" s="38"/>
      <c r="K43" s="38"/>
      <c r="L43" s="38"/>
      <c r="M43" s="38">
        <v>2657560</v>
      </c>
      <c r="N43" s="38">
        <v>2831694</v>
      </c>
      <c r="O43" s="314">
        <v>4399578</v>
      </c>
      <c r="P43" s="38">
        <v>1987047.5</v>
      </c>
    </row>
    <row r="44" spans="5:16" ht="15" x14ac:dyDescent="0.2">
      <c r="E44" s="159"/>
      <c r="F44" s="159"/>
      <c r="G44" s="34" t="s">
        <v>308</v>
      </c>
      <c r="H44" s="35"/>
      <c r="I44" s="35"/>
      <c r="J44" s="35"/>
      <c r="K44" s="35"/>
      <c r="L44" s="35"/>
      <c r="M44" s="87"/>
      <c r="N44" s="87"/>
      <c r="O44" s="87"/>
      <c r="P44" s="87"/>
    </row>
    <row r="45" spans="5:16" ht="28.5" x14ac:dyDescent="0.2">
      <c r="E45" s="159"/>
      <c r="F45" s="159"/>
      <c r="G45" s="36" t="s">
        <v>309</v>
      </c>
      <c r="H45" s="37"/>
      <c r="I45" s="37"/>
      <c r="J45" s="37"/>
      <c r="K45" s="37"/>
      <c r="L45" s="37"/>
      <c r="M45" s="37">
        <f t="shared" ref="M45:O45" si="0">SUM(M40,M35)</f>
        <v>15</v>
      </c>
      <c r="N45" s="37">
        <f t="shared" si="0"/>
        <v>32</v>
      </c>
      <c r="O45" s="133">
        <f t="shared" si="0"/>
        <v>23</v>
      </c>
      <c r="P45" s="133">
        <f>SUM(P40,P35)</f>
        <v>19</v>
      </c>
    </row>
    <row r="46" spans="5:16" ht="28.5" x14ac:dyDescent="0.2">
      <c r="E46" s="159"/>
      <c r="F46" s="159"/>
      <c r="G46" s="36" t="s">
        <v>310</v>
      </c>
      <c r="H46" s="37"/>
      <c r="I46" s="37"/>
      <c r="J46" s="37"/>
      <c r="K46" s="37"/>
      <c r="L46" s="37"/>
      <c r="M46" s="37">
        <v>2.4900000000000002</v>
      </c>
      <c r="N46" s="37">
        <v>3.99</v>
      </c>
      <c r="O46" s="316">
        <f>SUM((O45/O48)*1000000)</f>
        <v>3.6315275325838807</v>
      </c>
      <c r="P46" s="132">
        <f>SUM((P45/P48)*1000000)</f>
        <v>2.3127439903828217</v>
      </c>
    </row>
    <row r="47" spans="5:16" ht="28.5" x14ac:dyDescent="0.2">
      <c r="E47" s="159"/>
      <c r="F47" s="159"/>
      <c r="G47" s="36" t="s">
        <v>311</v>
      </c>
      <c r="H47" s="37"/>
      <c r="I47" s="37"/>
      <c r="J47" s="37"/>
      <c r="K47" s="37"/>
      <c r="L47" s="37"/>
      <c r="M47" s="37">
        <v>0.5</v>
      </c>
      <c r="N47" s="37">
        <v>0.8</v>
      </c>
      <c r="O47" s="316">
        <f>SUM((O45/O48)*200000)</f>
        <v>0.72630550651677617</v>
      </c>
      <c r="P47" s="132">
        <f>SUM((P45/P48)*200000)</f>
        <v>0.46254879807656435</v>
      </c>
    </row>
    <row r="48" spans="5:16" x14ac:dyDescent="0.2">
      <c r="E48" s="159"/>
      <c r="F48" s="159"/>
      <c r="G48" s="39" t="s">
        <v>298</v>
      </c>
      <c r="H48" s="40"/>
      <c r="I48" s="40"/>
      <c r="J48" s="40"/>
      <c r="K48" s="40"/>
      <c r="L48" s="40"/>
      <c r="M48" s="40">
        <v>6039909</v>
      </c>
      <c r="N48" s="40">
        <v>8023411</v>
      </c>
      <c r="O48" s="315">
        <f>O43+O38</f>
        <v>6333423</v>
      </c>
      <c r="P48" s="40">
        <f>SUM(P43,P38)</f>
        <v>8215349.4199999999</v>
      </c>
    </row>
    <row r="49" spans="5:16" x14ac:dyDescent="0.2">
      <c r="E49" s="159"/>
      <c r="F49" s="159"/>
      <c r="G49" s="41"/>
      <c r="M49" s="85"/>
      <c r="N49" s="85"/>
      <c r="O49" s="85"/>
      <c r="P49" s="85"/>
    </row>
    <row r="50" spans="5:16" ht="15" x14ac:dyDescent="0.2">
      <c r="E50" s="159"/>
      <c r="F50" s="159"/>
      <c r="G50" s="33" t="s">
        <v>312</v>
      </c>
      <c r="H50" s="28"/>
      <c r="I50" s="28"/>
      <c r="J50" s="28"/>
      <c r="K50" s="28"/>
      <c r="L50" s="28"/>
      <c r="M50" s="45" t="s">
        <v>279</v>
      </c>
      <c r="N50" s="45" t="s">
        <v>280</v>
      </c>
      <c r="O50" s="45" t="s">
        <v>281</v>
      </c>
      <c r="P50" s="45" t="s">
        <v>282</v>
      </c>
    </row>
    <row r="51" spans="5:16" ht="15" x14ac:dyDescent="0.2">
      <c r="E51" s="159"/>
      <c r="F51" s="159"/>
      <c r="G51" s="34" t="s">
        <v>313</v>
      </c>
      <c r="H51" s="35"/>
      <c r="I51" s="35"/>
      <c r="J51" s="35"/>
      <c r="K51" s="35"/>
      <c r="L51" s="35"/>
      <c r="M51" s="87"/>
      <c r="N51" s="87"/>
      <c r="O51" s="87"/>
      <c r="P51" s="87"/>
    </row>
    <row r="52" spans="5:16" x14ac:dyDescent="0.2">
      <c r="E52" s="159"/>
      <c r="F52" s="159"/>
      <c r="G52" s="42" t="s">
        <v>314</v>
      </c>
      <c r="H52" s="43"/>
      <c r="I52" s="43"/>
      <c r="J52" s="43"/>
      <c r="K52" s="43"/>
      <c r="L52" s="43"/>
      <c r="M52" s="43">
        <v>0</v>
      </c>
      <c r="N52" s="43">
        <v>0</v>
      </c>
      <c r="O52" s="43">
        <v>0</v>
      </c>
      <c r="P52" s="43">
        <v>0</v>
      </c>
    </row>
    <row r="53" spans="5:16" x14ac:dyDescent="0.2">
      <c r="E53" s="159"/>
      <c r="F53" s="159"/>
      <c r="G53" s="36" t="s">
        <v>315</v>
      </c>
      <c r="H53" s="37"/>
      <c r="I53" s="37"/>
      <c r="J53" s="37"/>
      <c r="K53" s="37"/>
      <c r="L53" s="37"/>
      <c r="M53" s="37">
        <v>0</v>
      </c>
      <c r="N53" s="37">
        <v>0</v>
      </c>
      <c r="O53" s="37">
        <v>0</v>
      </c>
      <c r="P53" s="37">
        <v>0</v>
      </c>
    </row>
    <row r="54" spans="5:16" x14ac:dyDescent="0.2">
      <c r="E54" s="159"/>
      <c r="F54" s="159"/>
      <c r="G54" s="36" t="s">
        <v>316</v>
      </c>
      <c r="H54" s="37"/>
      <c r="I54" s="37"/>
      <c r="J54" s="37"/>
      <c r="K54" s="37"/>
      <c r="L54" s="37"/>
      <c r="M54" s="37">
        <v>0</v>
      </c>
      <c r="N54" s="37">
        <v>0</v>
      </c>
      <c r="O54" s="37">
        <v>0</v>
      </c>
      <c r="P54" s="37">
        <v>0</v>
      </c>
    </row>
    <row r="55" spans="5:16" x14ac:dyDescent="0.2">
      <c r="E55" s="159"/>
      <c r="F55" s="159"/>
      <c r="G55" s="36" t="s">
        <v>289</v>
      </c>
      <c r="H55" s="38"/>
      <c r="I55" s="38"/>
      <c r="J55" s="38"/>
      <c r="K55" s="38"/>
      <c r="L55" s="38"/>
      <c r="M55" s="38">
        <v>3382349</v>
      </c>
      <c r="N55" s="38">
        <v>5191716</v>
      </c>
      <c r="O55" s="38">
        <v>1933845</v>
      </c>
      <c r="P55" s="38">
        <v>6228301.9199999999</v>
      </c>
    </row>
    <row r="56" spans="5:16" ht="15" x14ac:dyDescent="0.2">
      <c r="E56" s="159"/>
      <c r="F56" s="159"/>
      <c r="G56" s="34" t="s">
        <v>317</v>
      </c>
      <c r="H56" s="35"/>
      <c r="I56" s="35"/>
      <c r="J56" s="35"/>
      <c r="K56" s="35"/>
      <c r="L56" s="35"/>
      <c r="M56" s="87"/>
      <c r="N56" s="87"/>
      <c r="O56" s="87"/>
      <c r="P56" s="87"/>
    </row>
    <row r="57" spans="5:16" x14ac:dyDescent="0.2">
      <c r="E57" s="159"/>
      <c r="F57" s="159"/>
      <c r="G57" s="36" t="s">
        <v>318</v>
      </c>
      <c r="H57" s="37"/>
      <c r="I57" s="37"/>
      <c r="J57" s="37"/>
      <c r="K57" s="37"/>
      <c r="L57" s="37"/>
      <c r="M57" s="37">
        <v>0</v>
      </c>
      <c r="N57" s="37">
        <v>0</v>
      </c>
      <c r="O57" s="37">
        <v>0</v>
      </c>
      <c r="P57" s="37">
        <v>0</v>
      </c>
    </row>
    <row r="58" spans="5:16" x14ac:dyDescent="0.2">
      <c r="E58" s="159"/>
      <c r="F58" s="159"/>
      <c r="G58" s="36" t="s">
        <v>319</v>
      </c>
      <c r="H58" s="37"/>
      <c r="I58" s="37"/>
      <c r="J58" s="37"/>
      <c r="K58" s="37"/>
      <c r="L58" s="37"/>
      <c r="M58" s="37">
        <v>0</v>
      </c>
      <c r="N58" s="37">
        <v>0</v>
      </c>
      <c r="O58" s="37">
        <v>0</v>
      </c>
      <c r="P58" s="37">
        <v>0</v>
      </c>
    </row>
    <row r="59" spans="5:16" x14ac:dyDescent="0.2">
      <c r="E59" s="159"/>
      <c r="F59" s="159"/>
      <c r="G59" s="36" t="s">
        <v>320</v>
      </c>
      <c r="H59" s="37"/>
      <c r="I59" s="37"/>
      <c r="J59" s="37"/>
      <c r="K59" s="37"/>
      <c r="L59" s="37"/>
      <c r="M59" s="37">
        <v>0</v>
      </c>
      <c r="N59" s="37">
        <v>0</v>
      </c>
      <c r="O59" s="37">
        <v>0</v>
      </c>
      <c r="P59" s="37">
        <v>0</v>
      </c>
    </row>
    <row r="60" spans="5:16" x14ac:dyDescent="0.2">
      <c r="E60" s="159"/>
      <c r="F60" s="159"/>
      <c r="G60" s="36" t="s">
        <v>293</v>
      </c>
      <c r="H60" s="38"/>
      <c r="I60" s="38"/>
      <c r="J60" s="38"/>
      <c r="K60" s="38"/>
      <c r="L60" s="38"/>
      <c r="M60" s="38">
        <v>2657560</v>
      </c>
      <c r="N60" s="38">
        <v>2831694</v>
      </c>
      <c r="O60" s="314">
        <f>5057163-657585</f>
        <v>4399578</v>
      </c>
      <c r="P60" s="38">
        <v>1987047.5</v>
      </c>
    </row>
    <row r="61" spans="5:16" ht="15" x14ac:dyDescent="0.2">
      <c r="E61" s="159"/>
      <c r="F61" s="159"/>
      <c r="G61" s="34" t="s">
        <v>308</v>
      </c>
      <c r="H61" s="35"/>
      <c r="I61" s="35"/>
      <c r="J61" s="35"/>
      <c r="K61" s="35"/>
      <c r="L61" s="35"/>
      <c r="M61" s="87"/>
      <c r="N61" s="87"/>
      <c r="O61" s="87"/>
      <c r="P61" s="87"/>
    </row>
    <row r="62" spans="5:16" x14ac:dyDescent="0.2">
      <c r="E62" s="159"/>
      <c r="F62" s="159"/>
      <c r="G62" s="36" t="s">
        <v>321</v>
      </c>
      <c r="H62" s="37"/>
      <c r="I62" s="37"/>
      <c r="J62" s="37"/>
      <c r="K62" s="37"/>
      <c r="L62" s="37"/>
      <c r="M62" s="37">
        <v>0</v>
      </c>
      <c r="N62" s="37">
        <v>0</v>
      </c>
      <c r="O62" s="37">
        <v>0</v>
      </c>
      <c r="P62" s="37">
        <v>0</v>
      </c>
    </row>
    <row r="63" spans="5:16" ht="28.5" x14ac:dyDescent="0.2">
      <c r="E63" s="159"/>
      <c r="F63" s="159"/>
      <c r="G63" s="42" t="s">
        <v>322</v>
      </c>
      <c r="H63" s="43"/>
      <c r="I63" s="43"/>
      <c r="J63" s="43"/>
      <c r="K63" s="43"/>
      <c r="L63" s="43"/>
      <c r="M63" s="43">
        <v>0</v>
      </c>
      <c r="N63" s="43">
        <v>0</v>
      </c>
      <c r="O63" s="43">
        <v>0</v>
      </c>
      <c r="P63" s="37">
        <v>0</v>
      </c>
    </row>
    <row r="64" spans="5:16" ht="28.5" x14ac:dyDescent="0.2">
      <c r="E64" s="159"/>
      <c r="F64" s="159"/>
      <c r="G64" s="36" t="s">
        <v>323</v>
      </c>
      <c r="H64" s="37"/>
      <c r="I64" s="37"/>
      <c r="J64" s="37"/>
      <c r="K64" s="37"/>
      <c r="L64" s="37"/>
      <c r="M64" s="37">
        <v>0</v>
      </c>
      <c r="N64" s="37">
        <v>0</v>
      </c>
      <c r="O64" s="37">
        <v>0</v>
      </c>
      <c r="P64" s="37">
        <v>0</v>
      </c>
    </row>
    <row r="65" spans="5:18" x14ac:dyDescent="0.2">
      <c r="E65" s="159"/>
      <c r="F65" s="159"/>
      <c r="G65" s="39" t="s">
        <v>298</v>
      </c>
      <c r="H65" s="40"/>
      <c r="I65" s="40"/>
      <c r="J65" s="40"/>
      <c r="K65" s="40"/>
      <c r="L65" s="40"/>
      <c r="M65" s="40">
        <v>6039909</v>
      </c>
      <c r="N65" s="40">
        <v>8023411</v>
      </c>
      <c r="O65" s="315">
        <v>6333423</v>
      </c>
      <c r="P65" s="40">
        <f>SUM(P60,P55)</f>
        <v>8215349.4199999999</v>
      </c>
    </row>
    <row r="66" spans="5:18" x14ac:dyDescent="0.2">
      <c r="E66" s="159"/>
      <c r="F66" s="159"/>
      <c r="G66" s="41"/>
      <c r="M66" s="85"/>
      <c r="N66" s="85"/>
      <c r="O66" s="85"/>
      <c r="P66" s="85"/>
    </row>
    <row r="67" spans="5:18" ht="15" x14ac:dyDescent="0.2">
      <c r="E67" s="159"/>
      <c r="F67" s="159"/>
      <c r="G67" s="33" t="s">
        <v>324</v>
      </c>
      <c r="H67" s="28"/>
      <c r="I67" s="28"/>
      <c r="J67" s="28"/>
      <c r="K67" s="28"/>
      <c r="L67" s="28"/>
      <c r="M67" s="45" t="s">
        <v>279</v>
      </c>
      <c r="N67" s="45" t="s">
        <v>280</v>
      </c>
      <c r="O67" s="45" t="s">
        <v>281</v>
      </c>
      <c r="P67" s="45" t="s">
        <v>282</v>
      </c>
    </row>
    <row r="68" spans="5:18" ht="15" x14ac:dyDescent="0.2">
      <c r="E68" s="159"/>
      <c r="F68" s="159"/>
      <c r="G68" s="34" t="s">
        <v>325</v>
      </c>
      <c r="H68" s="35"/>
      <c r="I68" s="35"/>
      <c r="J68" s="35"/>
      <c r="K68" s="35"/>
      <c r="L68" s="35"/>
      <c r="M68" s="87"/>
      <c r="N68" s="87"/>
      <c r="O68" s="87"/>
      <c r="P68" s="87"/>
    </row>
    <row r="69" spans="5:18" x14ac:dyDescent="0.2">
      <c r="E69" s="159"/>
      <c r="F69" s="159"/>
      <c r="G69" s="42" t="s">
        <v>326</v>
      </c>
      <c r="H69" s="43"/>
      <c r="I69" s="43"/>
      <c r="J69" s="43"/>
      <c r="K69" s="43"/>
      <c r="L69" s="43"/>
      <c r="M69" s="43">
        <v>0</v>
      </c>
      <c r="N69" s="43">
        <v>0</v>
      </c>
      <c r="O69" s="43">
        <v>0</v>
      </c>
      <c r="P69" s="43">
        <v>1</v>
      </c>
    </row>
    <row r="70" spans="5:18" ht="28.5" x14ac:dyDescent="0.2">
      <c r="E70" s="159"/>
      <c r="F70" s="159"/>
      <c r="G70" s="36" t="s">
        <v>327</v>
      </c>
      <c r="H70" s="37"/>
      <c r="I70" s="37"/>
      <c r="J70" s="37"/>
      <c r="K70" s="37"/>
      <c r="L70" s="37"/>
      <c r="M70" s="37">
        <v>0</v>
      </c>
      <c r="N70" s="37">
        <v>0</v>
      </c>
      <c r="O70" s="37">
        <v>0</v>
      </c>
      <c r="P70" s="132">
        <f>SUM((P69/P72)*1000000)</f>
        <v>0.16055740599036342</v>
      </c>
    </row>
    <row r="71" spans="5:18" ht="28.5" x14ac:dyDescent="0.2">
      <c r="E71" s="159"/>
      <c r="F71" s="159"/>
      <c r="G71" s="36" t="s">
        <v>328</v>
      </c>
      <c r="H71" s="37"/>
      <c r="I71" s="37"/>
      <c r="J71" s="37"/>
      <c r="K71" s="37"/>
      <c r="L71" s="37"/>
      <c r="M71" s="37">
        <v>0</v>
      </c>
      <c r="N71" s="37">
        <v>0</v>
      </c>
      <c r="O71" s="37">
        <v>0</v>
      </c>
      <c r="P71" s="132">
        <f>SUM((P69/P72)*200000)</f>
        <v>3.2111481198072687E-2</v>
      </c>
    </row>
    <row r="72" spans="5:18" x14ac:dyDescent="0.2">
      <c r="E72" s="159"/>
      <c r="F72" s="159"/>
      <c r="G72" s="36" t="s">
        <v>289</v>
      </c>
      <c r="H72" s="38"/>
      <c r="I72" s="38"/>
      <c r="J72" s="38"/>
      <c r="K72" s="38"/>
      <c r="L72" s="38"/>
      <c r="M72" s="38">
        <v>3382349</v>
      </c>
      <c r="N72" s="38">
        <v>5191716</v>
      </c>
      <c r="O72" s="38">
        <v>1933845</v>
      </c>
      <c r="P72" s="38">
        <v>6228301.9199999999</v>
      </c>
    </row>
    <row r="73" spans="5:18" ht="15" x14ac:dyDescent="0.2">
      <c r="E73" s="159"/>
      <c r="F73" s="159"/>
      <c r="G73" s="34" t="s">
        <v>329</v>
      </c>
      <c r="H73" s="35"/>
      <c r="I73" s="35"/>
      <c r="J73" s="35"/>
      <c r="K73" s="35"/>
      <c r="L73" s="35"/>
      <c r="M73" s="87"/>
      <c r="N73" s="87"/>
      <c r="O73" s="87"/>
      <c r="P73" s="87"/>
    </row>
    <row r="74" spans="5:18" x14ac:dyDescent="0.2">
      <c r="E74" s="159"/>
      <c r="F74" s="159"/>
      <c r="G74" s="36" t="s">
        <v>330</v>
      </c>
      <c r="H74" s="37"/>
      <c r="I74" s="37"/>
      <c r="J74" s="37"/>
      <c r="K74" s="37"/>
      <c r="L74" s="37"/>
      <c r="M74" s="37">
        <v>1</v>
      </c>
      <c r="N74" s="37">
        <v>1</v>
      </c>
      <c r="O74" s="37">
        <v>0</v>
      </c>
      <c r="P74" s="37">
        <v>0</v>
      </c>
    </row>
    <row r="75" spans="5:18" ht="28.5" x14ac:dyDescent="0.2">
      <c r="E75" s="159"/>
      <c r="F75" s="159"/>
      <c r="G75" s="36" t="s">
        <v>331</v>
      </c>
      <c r="H75" s="37"/>
      <c r="I75" s="37"/>
      <c r="J75" s="37"/>
      <c r="K75" s="37"/>
      <c r="L75" s="37"/>
      <c r="M75" s="37">
        <v>0.38</v>
      </c>
      <c r="N75" s="37">
        <v>0.35</v>
      </c>
      <c r="O75" s="37">
        <v>0</v>
      </c>
      <c r="P75" s="37">
        <v>0</v>
      </c>
    </row>
    <row r="76" spans="5:18" ht="28.5" x14ac:dyDescent="0.2">
      <c r="E76" s="159"/>
      <c r="F76" s="159"/>
      <c r="G76" s="36" t="s">
        <v>332</v>
      </c>
      <c r="H76" s="37"/>
      <c r="I76" s="37"/>
      <c r="J76" s="37"/>
      <c r="K76" s="37"/>
      <c r="L76" s="37"/>
      <c r="M76" s="37">
        <v>0.08</v>
      </c>
      <c r="N76" s="37">
        <v>7.0000000000000007E-2</v>
      </c>
      <c r="O76" s="37">
        <v>0</v>
      </c>
      <c r="P76" s="37">
        <v>0</v>
      </c>
      <c r="R76" s="189"/>
    </row>
    <row r="77" spans="5:18" x14ac:dyDescent="0.2">
      <c r="E77" s="159"/>
      <c r="F77" s="159"/>
      <c r="G77" s="36" t="s">
        <v>293</v>
      </c>
      <c r="H77" s="38"/>
      <c r="I77" s="38"/>
      <c r="J77" s="38"/>
      <c r="K77" s="38"/>
      <c r="L77" s="38"/>
      <c r="M77" s="38">
        <v>2657560</v>
      </c>
      <c r="N77" s="38">
        <v>2831694</v>
      </c>
      <c r="O77" s="314">
        <f>5057163-657585</f>
        <v>4399578</v>
      </c>
      <c r="P77" s="38">
        <v>6228301.9199999999</v>
      </c>
    </row>
    <row r="78" spans="5:18" ht="15" x14ac:dyDescent="0.2">
      <c r="E78" s="159"/>
      <c r="F78" s="159"/>
      <c r="G78" s="34" t="s">
        <v>333</v>
      </c>
      <c r="H78" s="35"/>
      <c r="I78" s="35"/>
      <c r="J78" s="35"/>
      <c r="K78" s="35"/>
      <c r="L78" s="35"/>
      <c r="M78" s="87"/>
      <c r="N78" s="87"/>
      <c r="O78" s="87"/>
      <c r="P78" s="87"/>
    </row>
    <row r="79" spans="5:18" ht="28.5" x14ac:dyDescent="0.2">
      <c r="E79" s="159"/>
      <c r="F79" s="159"/>
      <c r="G79" s="36" t="s">
        <v>334</v>
      </c>
      <c r="H79" s="37"/>
      <c r="I79" s="37"/>
      <c r="J79" s="37"/>
      <c r="K79" s="37"/>
      <c r="L79" s="37"/>
      <c r="M79" s="37">
        <v>1</v>
      </c>
      <c r="N79" s="37">
        <v>1</v>
      </c>
      <c r="O79" s="37">
        <v>0</v>
      </c>
      <c r="P79" s="43">
        <v>1</v>
      </c>
    </row>
    <row r="80" spans="5:18" ht="28.5" x14ac:dyDescent="0.2">
      <c r="E80" s="159"/>
      <c r="F80" s="159"/>
      <c r="G80" s="42" t="s">
        <v>335</v>
      </c>
      <c r="H80" s="43"/>
      <c r="I80" s="43"/>
      <c r="J80" s="43"/>
      <c r="K80" s="43"/>
      <c r="L80" s="43"/>
      <c r="M80" s="43">
        <v>0.17</v>
      </c>
      <c r="N80" s="43">
        <v>0.12</v>
      </c>
      <c r="O80" s="43">
        <v>0</v>
      </c>
      <c r="P80" s="134">
        <f>SUM((P69/P82)*1000000)</f>
        <v>0.12172336791488536</v>
      </c>
    </row>
    <row r="81" spans="5:16" ht="28.5" x14ac:dyDescent="0.2">
      <c r="E81" s="159"/>
      <c r="F81" s="159"/>
      <c r="G81" s="36" t="s">
        <v>336</v>
      </c>
      <c r="H81" s="37"/>
      <c r="I81" s="37"/>
      <c r="J81" s="37"/>
      <c r="K81" s="37"/>
      <c r="L81" s="37"/>
      <c r="M81" s="37">
        <v>0.03</v>
      </c>
      <c r="N81" s="37">
        <v>0.02</v>
      </c>
      <c r="O81" s="37">
        <v>0</v>
      </c>
      <c r="P81" s="132">
        <f>SUM((P69/P82)*200000)</f>
        <v>2.4344673582977074E-2</v>
      </c>
    </row>
    <row r="82" spans="5:16" x14ac:dyDescent="0.2">
      <c r="E82" s="159"/>
      <c r="F82" s="159"/>
      <c r="G82" s="39" t="s">
        <v>298</v>
      </c>
      <c r="H82" s="40"/>
      <c r="I82" s="40"/>
      <c r="J82" s="40"/>
      <c r="K82" s="40"/>
      <c r="L82" s="40"/>
      <c r="M82" s="40">
        <v>6039909</v>
      </c>
      <c r="N82" s="40">
        <v>8023411</v>
      </c>
      <c r="O82" s="315">
        <v>6333423</v>
      </c>
      <c r="P82" s="40">
        <v>8215349.4199999999</v>
      </c>
    </row>
    <row r="83" spans="5:16" x14ac:dyDescent="0.2">
      <c r="E83" s="159"/>
      <c r="F83" s="159"/>
      <c r="G83" s="130"/>
      <c r="H83" s="131"/>
      <c r="I83" s="131"/>
      <c r="J83" s="131"/>
      <c r="K83" s="131"/>
      <c r="L83" s="131"/>
      <c r="M83" s="131"/>
      <c r="N83" s="131"/>
      <c r="O83" s="131"/>
      <c r="P83" s="131"/>
    </row>
    <row r="84" spans="5:16" ht="15" x14ac:dyDescent="0.2">
      <c r="E84" s="159"/>
      <c r="F84" s="159"/>
      <c r="G84" s="33" t="s">
        <v>337</v>
      </c>
      <c r="H84" s="28"/>
      <c r="I84" s="28"/>
      <c r="J84" s="28"/>
      <c r="K84" s="28"/>
      <c r="L84" s="28"/>
      <c r="M84" s="45" t="s">
        <v>279</v>
      </c>
      <c r="N84" s="45" t="s">
        <v>280</v>
      </c>
      <c r="O84" s="45" t="s">
        <v>281</v>
      </c>
      <c r="P84" s="45" t="s">
        <v>282</v>
      </c>
    </row>
    <row r="85" spans="5:16" ht="15" x14ac:dyDescent="0.2">
      <c r="E85" s="159"/>
      <c r="F85" s="159"/>
      <c r="G85" s="34" t="s">
        <v>338</v>
      </c>
      <c r="H85" s="35"/>
      <c r="I85" s="35"/>
      <c r="J85" s="35"/>
      <c r="K85" s="35"/>
      <c r="L85" s="35"/>
      <c r="M85" s="87"/>
      <c r="N85" s="87"/>
      <c r="O85" s="87"/>
      <c r="P85" s="87"/>
    </row>
    <row r="86" spans="5:16" x14ac:dyDescent="0.2">
      <c r="E86" s="159"/>
      <c r="F86" s="159"/>
      <c r="G86" s="36" t="s">
        <v>339</v>
      </c>
      <c r="H86" s="37"/>
      <c r="I86" s="37"/>
      <c r="J86" s="37"/>
      <c r="K86" s="37"/>
      <c r="L86" s="37"/>
      <c r="M86" s="37">
        <v>967</v>
      </c>
      <c r="N86" s="37">
        <v>1327</v>
      </c>
      <c r="O86" s="37">
        <v>1263</v>
      </c>
      <c r="P86" s="37">
        <v>1616</v>
      </c>
    </row>
    <row r="87" spans="5:16" ht="28.5" x14ac:dyDescent="0.2">
      <c r="E87" s="159"/>
      <c r="F87" s="159"/>
      <c r="G87" s="42" t="s">
        <v>340</v>
      </c>
      <c r="H87" s="43"/>
      <c r="I87" s="43"/>
      <c r="J87" s="43"/>
      <c r="K87" s="43"/>
      <c r="L87" s="43"/>
      <c r="M87" s="43">
        <v>160.1</v>
      </c>
      <c r="N87" s="43">
        <v>165.39</v>
      </c>
      <c r="O87" s="317">
        <v>199.41822928928005</v>
      </c>
      <c r="P87" s="134">
        <v>196.70496255045472</v>
      </c>
    </row>
    <row r="88" spans="5:16" ht="28.5" x14ac:dyDescent="0.2">
      <c r="E88" s="159"/>
      <c r="F88" s="159"/>
      <c r="G88" s="36" t="s">
        <v>341</v>
      </c>
      <c r="H88" s="37"/>
      <c r="I88" s="37"/>
      <c r="J88" s="37"/>
      <c r="K88" s="37"/>
      <c r="L88" s="37"/>
      <c r="M88" s="37">
        <v>32.020000000000003</v>
      </c>
      <c r="N88" s="37">
        <v>33.08</v>
      </c>
      <c r="O88" s="316">
        <v>39.88364585785601</v>
      </c>
      <c r="P88" s="132">
        <v>39.340992510090949</v>
      </c>
    </row>
    <row r="89" spans="5:16" x14ac:dyDescent="0.2">
      <c r="E89" s="159"/>
      <c r="F89" s="159"/>
      <c r="G89" s="39" t="s">
        <v>298</v>
      </c>
      <c r="H89" s="40"/>
      <c r="I89" s="40"/>
      <c r="J89" s="40"/>
      <c r="K89" s="40"/>
      <c r="L89" s="40"/>
      <c r="M89" s="40">
        <v>6039909</v>
      </c>
      <c r="N89" s="40">
        <v>8023411</v>
      </c>
      <c r="O89" s="315">
        <v>6333423</v>
      </c>
      <c r="P89" s="40">
        <v>8215349.4199999999</v>
      </c>
    </row>
    <row r="90" spans="5:16" ht="15" x14ac:dyDescent="0.2">
      <c r="E90" s="159"/>
      <c r="F90" s="159"/>
      <c r="G90" s="44"/>
      <c r="M90" s="85"/>
      <c r="N90" s="85"/>
      <c r="O90" s="85"/>
      <c r="P90" s="85"/>
    </row>
    <row r="91" spans="5:16" ht="15" x14ac:dyDescent="0.2">
      <c r="E91" s="159"/>
      <c r="F91" s="159"/>
      <c r="G91" s="33" t="s">
        <v>342</v>
      </c>
      <c r="H91" s="28"/>
      <c r="I91" s="28"/>
      <c r="J91" s="28"/>
      <c r="K91" s="28"/>
      <c r="L91" s="28"/>
      <c r="M91" s="45" t="s">
        <v>279</v>
      </c>
      <c r="N91" s="45" t="s">
        <v>280</v>
      </c>
      <c r="O91" s="45" t="s">
        <v>281</v>
      </c>
      <c r="P91" s="45" t="s">
        <v>282</v>
      </c>
    </row>
    <row r="92" spans="5:16" ht="15" x14ac:dyDescent="0.2">
      <c r="E92" s="159"/>
      <c r="F92" s="159"/>
      <c r="G92" s="34" t="s">
        <v>343</v>
      </c>
      <c r="H92" s="35"/>
      <c r="I92" s="35"/>
      <c r="J92" s="35"/>
      <c r="K92" s="35"/>
      <c r="L92" s="35"/>
      <c r="M92" s="87"/>
      <c r="N92" s="87"/>
      <c r="O92" s="87"/>
      <c r="P92" s="87"/>
    </row>
    <row r="93" spans="5:16" ht="28.5" x14ac:dyDescent="0.2">
      <c r="E93" s="159"/>
      <c r="F93" s="159"/>
      <c r="G93" s="36" t="s">
        <v>344</v>
      </c>
      <c r="H93" s="37"/>
      <c r="I93" s="37"/>
      <c r="J93" s="37"/>
      <c r="K93" s="37"/>
      <c r="L93" s="37"/>
      <c r="M93" s="37">
        <v>256</v>
      </c>
      <c r="N93" s="37">
        <v>300</v>
      </c>
      <c r="O93" s="37">
        <v>281</v>
      </c>
      <c r="P93" s="132">
        <v>349</v>
      </c>
    </row>
    <row r="94" spans="5:16" ht="28.5" x14ac:dyDescent="0.2">
      <c r="E94" s="159"/>
      <c r="F94" s="159"/>
      <c r="G94" s="42" t="s">
        <v>345</v>
      </c>
      <c r="H94" s="43"/>
      <c r="I94" s="43"/>
      <c r="J94" s="43"/>
      <c r="K94" s="43"/>
      <c r="L94" s="43"/>
      <c r="M94" s="43">
        <v>42.38</v>
      </c>
      <c r="N94" s="43">
        <v>37.39</v>
      </c>
      <c r="O94" s="317">
        <v>44.367792898090023</v>
      </c>
      <c r="P94" s="134">
        <v>42.481455402294991</v>
      </c>
    </row>
    <row r="95" spans="5:16" ht="28.5" x14ac:dyDescent="0.2">
      <c r="E95" s="159"/>
      <c r="F95" s="159"/>
      <c r="G95" s="36" t="s">
        <v>346</v>
      </c>
      <c r="H95" s="37"/>
      <c r="I95" s="37"/>
      <c r="J95" s="37"/>
      <c r="K95" s="37"/>
      <c r="L95" s="37"/>
      <c r="M95" s="37">
        <v>8.48</v>
      </c>
      <c r="N95" s="37">
        <v>7.48</v>
      </c>
      <c r="O95" s="316">
        <v>8.8735585796180043</v>
      </c>
      <c r="P95" s="132">
        <v>8.4962910804589971</v>
      </c>
    </row>
    <row r="96" spans="5:16" x14ac:dyDescent="0.2">
      <c r="E96" s="159"/>
      <c r="F96" s="159"/>
      <c r="G96" s="39" t="s">
        <v>298</v>
      </c>
      <c r="H96" s="40"/>
      <c r="I96" s="40"/>
      <c r="J96" s="40"/>
      <c r="K96" s="40"/>
      <c r="L96" s="40"/>
      <c r="M96" s="40">
        <v>6039909</v>
      </c>
      <c r="N96" s="40">
        <v>8023411</v>
      </c>
      <c r="O96" s="315">
        <v>6333423</v>
      </c>
      <c r="P96" s="40">
        <v>8215349.4199999999</v>
      </c>
    </row>
    <row r="97" spans="5:16" x14ac:dyDescent="0.2">
      <c r="E97" s="159"/>
      <c r="F97" s="159"/>
      <c r="G97" s="318" t="s">
        <v>892</v>
      </c>
    </row>
    <row r="98" spans="5:16" x14ac:dyDescent="0.2">
      <c r="E98" s="159"/>
      <c r="F98" s="159"/>
    </row>
    <row r="99" spans="5:16" ht="15" x14ac:dyDescent="0.2">
      <c r="E99" s="159"/>
      <c r="F99" s="159"/>
      <c r="G99" s="33" t="s">
        <v>347</v>
      </c>
      <c r="H99" s="33"/>
      <c r="I99" s="33"/>
      <c r="J99" s="33"/>
      <c r="K99" s="45" t="s">
        <v>348</v>
      </c>
    </row>
    <row r="100" spans="5:16" x14ac:dyDescent="0.2">
      <c r="E100" s="159"/>
      <c r="F100" s="159"/>
      <c r="G100" s="36" t="s">
        <v>349</v>
      </c>
      <c r="H100" s="37"/>
      <c r="K100" s="37">
        <v>131</v>
      </c>
    </row>
    <row r="101" spans="5:16" x14ac:dyDescent="0.2">
      <c r="E101" s="159"/>
      <c r="F101" s="159"/>
      <c r="G101" s="14" t="s">
        <v>350</v>
      </c>
      <c r="H101" s="46"/>
      <c r="I101" s="47"/>
      <c r="J101" s="47"/>
      <c r="K101" s="46">
        <v>111</v>
      </c>
    </row>
    <row r="102" spans="5:16" x14ac:dyDescent="0.2">
      <c r="E102" s="159"/>
      <c r="F102" s="159"/>
      <c r="G102" s="36" t="s">
        <v>351</v>
      </c>
      <c r="H102" s="37"/>
      <c r="K102" s="37">
        <v>23</v>
      </c>
    </row>
    <row r="103" spans="5:16" x14ac:dyDescent="0.2">
      <c r="E103" s="159"/>
      <c r="F103" s="159"/>
      <c r="G103" s="14" t="s">
        <v>352</v>
      </c>
      <c r="H103" s="46"/>
      <c r="I103" s="47"/>
      <c r="J103" s="47"/>
      <c r="K103" s="46">
        <v>20</v>
      </c>
    </row>
    <row r="104" spans="5:16" x14ac:dyDescent="0.2">
      <c r="E104" s="159"/>
      <c r="F104" s="159"/>
      <c r="G104" s="36" t="s">
        <v>353</v>
      </c>
      <c r="H104" s="37"/>
      <c r="K104" s="37">
        <v>13</v>
      </c>
    </row>
    <row r="105" spans="5:16" x14ac:dyDescent="0.2">
      <c r="E105" s="159"/>
      <c r="F105" s="159"/>
      <c r="G105" s="14" t="s">
        <v>354</v>
      </c>
      <c r="H105" s="46"/>
      <c r="I105" s="47"/>
      <c r="J105" s="47"/>
      <c r="K105" s="46">
        <v>7</v>
      </c>
    </row>
    <row r="106" spans="5:16" x14ac:dyDescent="0.2">
      <c r="E106" s="159"/>
      <c r="F106" s="159"/>
      <c r="G106" s="36" t="s">
        <v>355</v>
      </c>
      <c r="H106" s="37"/>
      <c r="K106" s="37">
        <v>7</v>
      </c>
    </row>
    <row r="107" spans="5:16" x14ac:dyDescent="0.2">
      <c r="E107" s="159"/>
      <c r="F107" s="159"/>
      <c r="G107" s="48" t="s">
        <v>356</v>
      </c>
      <c r="H107" s="49"/>
      <c r="I107" s="50"/>
      <c r="J107" s="50"/>
      <c r="K107" s="49">
        <v>31</v>
      </c>
    </row>
    <row r="108" spans="5:16" x14ac:dyDescent="0.2">
      <c r="E108" s="159"/>
      <c r="F108" s="159"/>
      <c r="H108" s="159"/>
      <c r="I108" s="159"/>
      <c r="J108" s="159"/>
      <c r="K108" s="159"/>
      <c r="L108" s="159"/>
      <c r="M108" s="159"/>
      <c r="N108" s="159"/>
      <c r="O108" s="159"/>
      <c r="P108" s="159"/>
    </row>
    <row r="109" spans="5:16" x14ac:dyDescent="0.2">
      <c r="E109" s="159"/>
      <c r="F109" s="159"/>
    </row>
    <row r="110" spans="5:16" x14ac:dyDescent="0.2">
      <c r="E110" s="159"/>
      <c r="F110" s="159"/>
      <c r="L110" s="190"/>
      <c r="M110" s="190"/>
      <c r="N110" s="190"/>
      <c r="O110" s="190"/>
      <c r="P110" s="190"/>
    </row>
    <row r="111" spans="5:16" x14ac:dyDescent="0.2">
      <c r="E111" s="159"/>
      <c r="F111" s="159"/>
      <c r="L111" s="190"/>
      <c r="M111" s="190"/>
      <c r="N111" s="190"/>
      <c r="O111" s="190"/>
      <c r="P111" s="190"/>
    </row>
    <row r="112" spans="5:16" x14ac:dyDescent="0.2">
      <c r="E112" s="159"/>
      <c r="F112" s="159"/>
      <c r="L112" s="190"/>
      <c r="M112" s="190"/>
      <c r="N112" s="190"/>
      <c r="O112" s="190"/>
      <c r="P112" s="190"/>
    </row>
    <row r="113" spans="5:16" x14ac:dyDescent="0.2">
      <c r="E113" s="159"/>
      <c r="F113" s="159"/>
      <c r="L113" s="190"/>
      <c r="M113" s="190"/>
      <c r="N113" s="190"/>
      <c r="O113" s="190"/>
      <c r="P113" s="190"/>
    </row>
    <row r="114" spans="5:16" x14ac:dyDescent="0.2">
      <c r="E114" s="159"/>
      <c r="F114" s="159"/>
      <c r="L114" s="190"/>
      <c r="M114" s="190"/>
      <c r="N114" s="190"/>
      <c r="O114" s="190"/>
      <c r="P114" s="190"/>
    </row>
    <row r="115" spans="5:16" x14ac:dyDescent="0.2">
      <c r="E115" s="159"/>
      <c r="F115" s="159"/>
    </row>
    <row r="116" spans="5:16" x14ac:dyDescent="0.2">
      <c r="E116" s="159"/>
      <c r="F116" s="159"/>
    </row>
    <row r="117" spans="5:16" x14ac:dyDescent="0.2">
      <c r="E117" s="159"/>
      <c r="F117" s="159"/>
    </row>
    <row r="118" spans="5:16" x14ac:dyDescent="0.2">
      <c r="E118" s="159"/>
      <c r="F118" s="159"/>
    </row>
    <row r="119" spans="5:16" x14ac:dyDescent="0.2">
      <c r="E119" s="159"/>
      <c r="F119" s="159"/>
    </row>
    <row r="120" spans="5:16" x14ac:dyDescent="0.2">
      <c r="E120" s="159"/>
      <c r="F120" s="159"/>
    </row>
    <row r="121" spans="5:16" x14ac:dyDescent="0.2">
      <c r="E121" s="159"/>
      <c r="F121" s="159"/>
    </row>
    <row r="122" spans="5:16" x14ac:dyDescent="0.2">
      <c r="E122" s="159"/>
      <c r="F122" s="159"/>
    </row>
    <row r="123" spans="5:16" x14ac:dyDescent="0.2">
      <c r="E123" s="159"/>
      <c r="F123" s="159"/>
    </row>
    <row r="124" spans="5:16" x14ac:dyDescent="0.2">
      <c r="E124" s="159"/>
      <c r="F124" s="159"/>
    </row>
    <row r="125" spans="5:16" x14ac:dyDescent="0.2">
      <c r="E125" s="159"/>
      <c r="F125" s="159"/>
    </row>
    <row r="126" spans="5:16" x14ac:dyDescent="0.2">
      <c r="E126" s="159"/>
      <c r="F126" s="159"/>
    </row>
    <row r="127" spans="5:16" x14ac:dyDescent="0.2">
      <c r="E127" s="159"/>
      <c r="F127" s="159"/>
    </row>
    <row r="128" spans="5:16" x14ac:dyDescent="0.2">
      <c r="E128" s="159"/>
      <c r="F128" s="159"/>
    </row>
    <row r="129" spans="5:6" x14ac:dyDescent="0.2">
      <c r="E129" s="159"/>
      <c r="F129" s="159"/>
    </row>
    <row r="130" spans="5:6" x14ac:dyDescent="0.2">
      <c r="E130" s="159"/>
      <c r="F130" s="159"/>
    </row>
    <row r="131" spans="5:6" x14ac:dyDescent="0.2">
      <c r="E131" s="159"/>
      <c r="F131" s="159"/>
    </row>
    <row r="132" spans="5:6" x14ac:dyDescent="0.2">
      <c r="E132" s="159"/>
      <c r="F132" s="159"/>
    </row>
    <row r="133" spans="5:6" x14ac:dyDescent="0.2">
      <c r="E133" s="159"/>
      <c r="F133" s="159"/>
    </row>
    <row r="134" spans="5:6" x14ac:dyDescent="0.2">
      <c r="E134" s="159"/>
      <c r="F134" s="159"/>
    </row>
    <row r="135" spans="5:6" x14ac:dyDescent="0.2">
      <c r="E135" s="159"/>
      <c r="F135" s="159"/>
    </row>
    <row r="136" spans="5:6" x14ac:dyDescent="0.2">
      <c r="E136" s="159"/>
      <c r="F136" s="159"/>
    </row>
    <row r="137" spans="5:6" x14ac:dyDescent="0.2">
      <c r="E137" s="159"/>
      <c r="F137" s="159"/>
    </row>
    <row r="138" spans="5:6" x14ac:dyDescent="0.2">
      <c r="E138" s="159"/>
      <c r="F138" s="159"/>
    </row>
    <row r="139" spans="5:6" x14ac:dyDescent="0.2">
      <c r="E139" s="159"/>
      <c r="F139" s="159"/>
    </row>
    <row r="140" spans="5:6" x14ac:dyDescent="0.2">
      <c r="E140" s="159"/>
      <c r="F140" s="159"/>
    </row>
    <row r="141" spans="5:6" x14ac:dyDescent="0.2">
      <c r="E141" s="159"/>
      <c r="F141" s="159"/>
    </row>
    <row r="142" spans="5:6" x14ac:dyDescent="0.2">
      <c r="E142" s="159"/>
      <c r="F142" s="159"/>
    </row>
    <row r="143" spans="5:6" x14ac:dyDescent="0.2">
      <c r="E143" s="159"/>
      <c r="F143" s="159"/>
    </row>
    <row r="144" spans="5:6" x14ac:dyDescent="0.2">
      <c r="E144" s="159"/>
      <c r="F144" s="159"/>
    </row>
    <row r="145" spans="5:6" x14ac:dyDescent="0.2">
      <c r="E145" s="159"/>
      <c r="F145" s="159"/>
    </row>
    <row r="146" spans="5:6" x14ac:dyDescent="0.2">
      <c r="E146" s="159"/>
      <c r="F146" s="159"/>
    </row>
    <row r="147" spans="5:6" x14ac:dyDescent="0.2">
      <c r="E147" s="159"/>
      <c r="F147" s="159"/>
    </row>
    <row r="148" spans="5:6" x14ac:dyDescent="0.2">
      <c r="E148" s="159"/>
      <c r="F148" s="159"/>
    </row>
    <row r="149" spans="5:6" x14ac:dyDescent="0.2">
      <c r="E149" s="159"/>
      <c r="F149" s="159"/>
    </row>
    <row r="150" spans="5:6" x14ac:dyDescent="0.2">
      <c r="E150" s="159"/>
      <c r="F150" s="159"/>
    </row>
    <row r="151" spans="5:6" x14ac:dyDescent="0.2">
      <c r="E151" s="159"/>
      <c r="F151" s="159"/>
    </row>
    <row r="152" spans="5:6" x14ac:dyDescent="0.2">
      <c r="E152" s="159"/>
      <c r="F152" s="159"/>
    </row>
    <row r="153" spans="5:6" x14ac:dyDescent="0.2">
      <c r="E153" s="159"/>
      <c r="F153" s="159"/>
    </row>
    <row r="154" spans="5:6" x14ac:dyDescent="0.2">
      <c r="E154" s="159"/>
      <c r="F154" s="159"/>
    </row>
    <row r="155" spans="5:6" x14ac:dyDescent="0.2">
      <c r="E155" s="159"/>
      <c r="F155" s="159"/>
    </row>
    <row r="156" spans="5:6" x14ac:dyDescent="0.2">
      <c r="E156" s="159"/>
      <c r="F156" s="159"/>
    </row>
    <row r="157" spans="5:6" x14ac:dyDescent="0.2">
      <c r="E157" s="159"/>
      <c r="F157" s="159"/>
    </row>
    <row r="158" spans="5:6" x14ac:dyDescent="0.2">
      <c r="E158" s="159"/>
      <c r="F158" s="159"/>
    </row>
    <row r="159" spans="5:6" x14ac:dyDescent="0.2">
      <c r="E159" s="159"/>
      <c r="F159" s="159"/>
    </row>
    <row r="160" spans="5:6" x14ac:dyDescent="0.2">
      <c r="E160" s="159"/>
      <c r="F160" s="159"/>
    </row>
    <row r="161" spans="5:6" x14ac:dyDescent="0.2">
      <c r="E161" s="159"/>
      <c r="F161" s="159"/>
    </row>
    <row r="162" spans="5:6" x14ac:dyDescent="0.2">
      <c r="E162" s="159"/>
      <c r="F162" s="159"/>
    </row>
    <row r="163" spans="5:6" x14ac:dyDescent="0.2">
      <c r="E163" s="159"/>
      <c r="F163" s="159"/>
    </row>
    <row r="164" spans="5:6" x14ac:dyDescent="0.2">
      <c r="E164" s="159"/>
      <c r="F164" s="159"/>
    </row>
    <row r="165" spans="5:6" x14ac:dyDescent="0.2">
      <c r="E165" s="159"/>
      <c r="F165" s="159"/>
    </row>
    <row r="166" spans="5:6" x14ac:dyDescent="0.2">
      <c r="E166" s="159"/>
      <c r="F166" s="159"/>
    </row>
    <row r="167" spans="5:6" x14ac:dyDescent="0.2">
      <c r="E167" s="159"/>
      <c r="F167" s="159"/>
    </row>
    <row r="168" spans="5:6" x14ac:dyDescent="0.2">
      <c r="E168" s="159"/>
      <c r="F168" s="159"/>
    </row>
    <row r="169" spans="5:6" x14ac:dyDescent="0.2">
      <c r="E169" s="159"/>
      <c r="F169" s="159"/>
    </row>
    <row r="170" spans="5:6" x14ac:dyDescent="0.2">
      <c r="E170" s="159"/>
      <c r="F170" s="159"/>
    </row>
    <row r="171" spans="5:6" x14ac:dyDescent="0.2">
      <c r="E171" s="159"/>
      <c r="F171" s="159"/>
    </row>
    <row r="172" spans="5:6" x14ac:dyDescent="0.2">
      <c r="E172" s="159"/>
      <c r="F172" s="159"/>
    </row>
    <row r="173" spans="5:6" x14ac:dyDescent="0.2">
      <c r="E173" s="159"/>
      <c r="F173" s="159"/>
    </row>
    <row r="174" spans="5:6" x14ac:dyDescent="0.2">
      <c r="E174" s="159"/>
      <c r="F174" s="159"/>
    </row>
    <row r="175" spans="5:6" x14ac:dyDescent="0.2">
      <c r="E175" s="159"/>
      <c r="F175" s="159"/>
    </row>
    <row r="176" spans="5:6" x14ac:dyDescent="0.2">
      <c r="E176" s="159"/>
      <c r="F176" s="159"/>
    </row>
    <row r="177" spans="5:6" x14ac:dyDescent="0.2">
      <c r="E177" s="159"/>
      <c r="F177" s="159"/>
    </row>
    <row r="178" spans="5:6" x14ac:dyDescent="0.2">
      <c r="E178" s="159"/>
      <c r="F178" s="159"/>
    </row>
    <row r="179" spans="5:6" x14ac:dyDescent="0.2">
      <c r="E179" s="159"/>
      <c r="F179" s="159"/>
    </row>
    <row r="180" spans="5:6" x14ac:dyDescent="0.2">
      <c r="E180" s="159"/>
      <c r="F180" s="159"/>
    </row>
    <row r="181" spans="5:6" x14ac:dyDescent="0.2">
      <c r="E181" s="159"/>
      <c r="F181" s="159"/>
    </row>
    <row r="182" spans="5:6" x14ac:dyDescent="0.2">
      <c r="E182" s="159"/>
      <c r="F182" s="159"/>
    </row>
    <row r="183" spans="5:6" x14ac:dyDescent="0.2">
      <c r="E183" s="159"/>
      <c r="F183" s="159"/>
    </row>
    <row r="184" spans="5:6" x14ac:dyDescent="0.2">
      <c r="E184" s="159"/>
      <c r="F184" s="159"/>
    </row>
    <row r="185" spans="5:6" x14ac:dyDescent="0.2">
      <c r="E185" s="159"/>
      <c r="F185" s="159"/>
    </row>
    <row r="186" spans="5:6" x14ac:dyDescent="0.2">
      <c r="E186" s="159"/>
      <c r="F186" s="159"/>
    </row>
    <row r="187" spans="5:6" x14ac:dyDescent="0.2">
      <c r="E187" s="159"/>
      <c r="F187" s="159"/>
    </row>
    <row r="188" spans="5:6" x14ac:dyDescent="0.2">
      <c r="E188" s="159"/>
      <c r="F188" s="159"/>
    </row>
    <row r="189" spans="5:6" x14ac:dyDescent="0.2">
      <c r="E189" s="159"/>
      <c r="F189" s="159"/>
    </row>
    <row r="190" spans="5:6" x14ac:dyDescent="0.2">
      <c r="E190" s="159"/>
      <c r="F190" s="159"/>
    </row>
    <row r="191" spans="5:6" x14ac:dyDescent="0.2">
      <c r="E191" s="159"/>
      <c r="F191" s="159"/>
    </row>
    <row r="192" spans="5:6" x14ac:dyDescent="0.2">
      <c r="E192" s="159"/>
      <c r="F192" s="159"/>
    </row>
    <row r="193" spans="5:6" x14ac:dyDescent="0.2">
      <c r="E193" s="159"/>
      <c r="F193" s="159"/>
    </row>
    <row r="194" spans="5:6" x14ac:dyDescent="0.2">
      <c r="E194" s="159"/>
      <c r="F194" s="159"/>
    </row>
    <row r="195" spans="5:6" x14ac:dyDescent="0.2">
      <c r="E195" s="159"/>
      <c r="F195" s="159"/>
    </row>
    <row r="196" spans="5:6" x14ac:dyDescent="0.2">
      <c r="E196" s="159"/>
      <c r="F196" s="159"/>
    </row>
    <row r="197" spans="5:6" x14ac:dyDescent="0.2">
      <c r="E197" s="159"/>
      <c r="F197" s="159"/>
    </row>
    <row r="198" spans="5:6" x14ac:dyDescent="0.2">
      <c r="E198" s="159"/>
      <c r="F198" s="159"/>
    </row>
    <row r="199" spans="5:6" x14ac:dyDescent="0.2">
      <c r="E199" s="159"/>
      <c r="F199" s="159"/>
    </row>
    <row r="200" spans="5:6" x14ac:dyDescent="0.2">
      <c r="E200" s="159"/>
      <c r="F200" s="159"/>
    </row>
    <row r="201" spans="5:6" x14ac:dyDescent="0.2">
      <c r="E201" s="159"/>
      <c r="F201" s="159"/>
    </row>
    <row r="202" spans="5:6" x14ac:dyDescent="0.2">
      <c r="E202" s="159"/>
      <c r="F202" s="159"/>
    </row>
    <row r="203" spans="5:6" x14ac:dyDescent="0.2">
      <c r="E203" s="159"/>
      <c r="F203" s="159"/>
    </row>
    <row r="204" spans="5:6" x14ac:dyDescent="0.2">
      <c r="E204" s="159"/>
      <c r="F204" s="159"/>
    </row>
    <row r="205" spans="5:6" x14ac:dyDescent="0.2">
      <c r="E205" s="159"/>
      <c r="F205" s="159"/>
    </row>
    <row r="206" spans="5:6" x14ac:dyDescent="0.2">
      <c r="E206" s="159"/>
      <c r="F206" s="159"/>
    </row>
    <row r="207" spans="5:6" x14ac:dyDescent="0.2">
      <c r="E207" s="159"/>
      <c r="F207" s="159"/>
    </row>
    <row r="208" spans="5:6" x14ac:dyDescent="0.2">
      <c r="E208" s="159"/>
      <c r="F208" s="159"/>
    </row>
    <row r="209" spans="5:6" x14ac:dyDescent="0.2">
      <c r="E209" s="159"/>
      <c r="F209" s="159"/>
    </row>
    <row r="210" spans="5:6" x14ac:dyDescent="0.2">
      <c r="E210" s="159"/>
      <c r="F210" s="159"/>
    </row>
    <row r="211" spans="5:6" x14ac:dyDescent="0.2">
      <c r="E211" s="159"/>
      <c r="F211" s="159"/>
    </row>
    <row r="212" spans="5:6" x14ac:dyDescent="0.2">
      <c r="E212" s="159"/>
      <c r="F212" s="159"/>
    </row>
    <row r="213" spans="5:6" x14ac:dyDescent="0.2">
      <c r="E213" s="159"/>
      <c r="F213" s="159"/>
    </row>
    <row r="214" spans="5:6" x14ac:dyDescent="0.2">
      <c r="E214" s="159"/>
      <c r="F214" s="159"/>
    </row>
    <row r="215" spans="5:6" x14ac:dyDescent="0.2">
      <c r="E215" s="159"/>
      <c r="F215" s="159"/>
    </row>
    <row r="216" spans="5:6" x14ac:dyDescent="0.2">
      <c r="E216" s="159"/>
      <c r="F216" s="159"/>
    </row>
    <row r="217" spans="5:6" x14ac:dyDescent="0.2">
      <c r="E217" s="159"/>
      <c r="F217" s="159"/>
    </row>
    <row r="218" spans="5:6" x14ac:dyDescent="0.2">
      <c r="E218" s="159"/>
      <c r="F218" s="159"/>
    </row>
    <row r="219" spans="5:6" x14ac:dyDescent="0.2">
      <c r="E219" s="159"/>
      <c r="F219" s="159"/>
    </row>
    <row r="220" spans="5:6" x14ac:dyDescent="0.2">
      <c r="E220" s="159"/>
      <c r="F220" s="159"/>
    </row>
    <row r="221" spans="5:6" x14ac:dyDescent="0.2">
      <c r="E221" s="159"/>
      <c r="F221" s="159"/>
    </row>
    <row r="222" spans="5:6" x14ac:dyDescent="0.2">
      <c r="E222" s="159"/>
      <c r="F222" s="159"/>
    </row>
    <row r="223" spans="5:6" x14ac:dyDescent="0.2">
      <c r="E223" s="159"/>
      <c r="F223" s="159"/>
    </row>
    <row r="224" spans="5:6" x14ac:dyDescent="0.2">
      <c r="E224" s="159"/>
      <c r="F224" s="159"/>
    </row>
    <row r="225" spans="5:6" x14ac:dyDescent="0.2">
      <c r="E225" s="159"/>
      <c r="F225" s="159"/>
    </row>
    <row r="226" spans="5:6" x14ac:dyDescent="0.2">
      <c r="E226" s="159"/>
      <c r="F226" s="159"/>
    </row>
    <row r="227" spans="5:6" x14ac:dyDescent="0.2">
      <c r="E227" s="159"/>
      <c r="F227" s="159"/>
    </row>
    <row r="228" spans="5:6" x14ac:dyDescent="0.2">
      <c r="E228" s="159"/>
      <c r="F228" s="159"/>
    </row>
    <row r="229" spans="5:6" x14ac:dyDescent="0.2">
      <c r="E229" s="159"/>
      <c r="F229" s="159"/>
    </row>
    <row r="230" spans="5:6" x14ac:dyDescent="0.2">
      <c r="E230" s="159"/>
      <c r="F230" s="159"/>
    </row>
    <row r="231" spans="5:6" x14ac:dyDescent="0.2">
      <c r="E231" s="159"/>
      <c r="F231" s="159"/>
    </row>
    <row r="232" spans="5:6" x14ac:dyDescent="0.2">
      <c r="E232" s="159"/>
      <c r="F232" s="159"/>
    </row>
    <row r="233" spans="5:6" x14ac:dyDescent="0.2">
      <c r="E233" s="159"/>
      <c r="F233" s="159"/>
    </row>
    <row r="234" spans="5:6" x14ac:dyDescent="0.2">
      <c r="E234" s="159"/>
      <c r="F234" s="159"/>
    </row>
    <row r="235" spans="5:6" x14ac:dyDescent="0.2">
      <c r="E235" s="159"/>
      <c r="F235" s="159"/>
    </row>
    <row r="236" spans="5:6" x14ac:dyDescent="0.2">
      <c r="E236" s="159"/>
      <c r="F236" s="159"/>
    </row>
    <row r="237" spans="5:6" x14ac:dyDescent="0.2">
      <c r="E237" s="159"/>
      <c r="F237" s="159"/>
    </row>
    <row r="238" spans="5:6" x14ac:dyDescent="0.2">
      <c r="E238" s="159"/>
      <c r="F238" s="159"/>
    </row>
    <row r="239" spans="5:6" x14ac:dyDescent="0.2">
      <c r="E239" s="159"/>
      <c r="F239" s="159"/>
    </row>
    <row r="240" spans="5:6" x14ac:dyDescent="0.2">
      <c r="E240" s="159"/>
      <c r="F240" s="159"/>
    </row>
    <row r="241" spans="5:6" x14ac:dyDescent="0.2">
      <c r="E241" s="159"/>
      <c r="F241" s="159"/>
    </row>
    <row r="242" spans="5:6" x14ac:dyDescent="0.2">
      <c r="E242" s="159"/>
      <c r="F242" s="159"/>
    </row>
    <row r="243" spans="5:6" x14ac:dyDescent="0.2">
      <c r="E243" s="159"/>
      <c r="F243" s="159"/>
    </row>
    <row r="244" spans="5:6" x14ac:dyDescent="0.2">
      <c r="E244" s="159"/>
      <c r="F244" s="159"/>
    </row>
    <row r="245" spans="5:6" x14ac:dyDescent="0.2">
      <c r="E245" s="159"/>
      <c r="F245" s="159"/>
    </row>
    <row r="246" spans="5:6" x14ac:dyDescent="0.2">
      <c r="E246" s="159"/>
      <c r="F246" s="159"/>
    </row>
    <row r="247" spans="5:6" x14ac:dyDescent="0.2">
      <c r="E247" s="159"/>
      <c r="F247" s="159"/>
    </row>
    <row r="248" spans="5:6" x14ac:dyDescent="0.2">
      <c r="E248" s="159"/>
      <c r="F248" s="159"/>
    </row>
    <row r="249" spans="5:6" x14ac:dyDescent="0.2">
      <c r="E249" s="159"/>
      <c r="F249" s="159"/>
    </row>
    <row r="250" spans="5:6" x14ac:dyDescent="0.2">
      <c r="E250" s="159"/>
      <c r="F250" s="159"/>
    </row>
    <row r="251" spans="5:6" x14ac:dyDescent="0.2">
      <c r="E251" s="159"/>
      <c r="F251" s="159"/>
    </row>
    <row r="252" spans="5:6" x14ac:dyDescent="0.2">
      <c r="E252" s="159"/>
      <c r="F252" s="159"/>
    </row>
    <row r="253" spans="5:6" x14ac:dyDescent="0.2">
      <c r="E253" s="159"/>
      <c r="F253" s="159"/>
    </row>
    <row r="254" spans="5:6" x14ac:dyDescent="0.2">
      <c r="E254" s="159"/>
      <c r="F254" s="159"/>
    </row>
    <row r="255" spans="5:6" x14ac:dyDescent="0.2">
      <c r="E255" s="159"/>
      <c r="F255" s="159"/>
    </row>
    <row r="256" spans="5:6" x14ac:dyDescent="0.2">
      <c r="E256" s="159"/>
      <c r="F256" s="159"/>
    </row>
    <row r="257" spans="5:6" x14ac:dyDescent="0.2">
      <c r="E257" s="159"/>
      <c r="F257" s="159"/>
    </row>
    <row r="258" spans="5:6" x14ac:dyDescent="0.2">
      <c r="E258" s="159"/>
      <c r="F258" s="159"/>
    </row>
    <row r="259" spans="5:6" x14ac:dyDescent="0.2">
      <c r="E259" s="159"/>
      <c r="F259" s="159"/>
    </row>
    <row r="260" spans="5:6" x14ac:dyDescent="0.2">
      <c r="E260" s="159"/>
      <c r="F260" s="159"/>
    </row>
    <row r="261" spans="5:6" x14ac:dyDescent="0.2">
      <c r="E261" s="159"/>
      <c r="F261" s="159"/>
    </row>
    <row r="262" spans="5:6" x14ac:dyDescent="0.2">
      <c r="E262" s="159"/>
      <c r="F262" s="159"/>
    </row>
    <row r="263" spans="5:6" x14ac:dyDescent="0.2">
      <c r="E263" s="159"/>
      <c r="F263" s="159"/>
    </row>
    <row r="264" spans="5:6" x14ac:dyDescent="0.2">
      <c r="E264" s="159"/>
      <c r="F264" s="159"/>
    </row>
    <row r="265" spans="5:6" x14ac:dyDescent="0.2">
      <c r="E265" s="159"/>
      <c r="F265" s="159"/>
    </row>
    <row r="266" spans="5:6" x14ac:dyDescent="0.2">
      <c r="E266" s="159"/>
      <c r="F266" s="159"/>
    </row>
    <row r="267" spans="5:6" x14ac:dyDescent="0.2">
      <c r="E267" s="159"/>
      <c r="F267" s="159"/>
    </row>
    <row r="268" spans="5:6" x14ac:dyDescent="0.2">
      <c r="E268" s="159"/>
      <c r="F268" s="159"/>
    </row>
    <row r="269" spans="5:6" x14ac:dyDescent="0.2">
      <c r="E269" s="159"/>
      <c r="F269" s="159"/>
    </row>
    <row r="270" spans="5:6" x14ac:dyDescent="0.2">
      <c r="E270" s="159"/>
      <c r="F270" s="159"/>
    </row>
    <row r="271" spans="5:6" x14ac:dyDescent="0.2">
      <c r="E271" s="159"/>
      <c r="F271" s="159"/>
    </row>
    <row r="272" spans="5:6" x14ac:dyDescent="0.2">
      <c r="E272" s="159"/>
      <c r="F272" s="159"/>
    </row>
    <row r="273" spans="5:6" x14ac:dyDescent="0.2">
      <c r="E273" s="159"/>
      <c r="F273" s="159"/>
    </row>
    <row r="274" spans="5:6" x14ac:dyDescent="0.2">
      <c r="E274" s="159"/>
      <c r="F274" s="159"/>
    </row>
    <row r="275" spans="5:6" x14ac:dyDescent="0.2">
      <c r="E275" s="159"/>
      <c r="F275" s="159"/>
    </row>
    <row r="276" spans="5:6" x14ac:dyDescent="0.2">
      <c r="E276" s="159"/>
      <c r="F276" s="159"/>
    </row>
    <row r="277" spans="5:6" x14ac:dyDescent="0.2">
      <c r="E277" s="159"/>
      <c r="F277" s="159"/>
    </row>
    <row r="278" spans="5:6" x14ac:dyDescent="0.2">
      <c r="E278" s="159"/>
      <c r="F278" s="159"/>
    </row>
    <row r="279" spans="5:6" x14ac:dyDescent="0.2">
      <c r="E279" s="159"/>
      <c r="F279" s="159"/>
    </row>
    <row r="280" spans="5:6" x14ac:dyDescent="0.2">
      <c r="E280" s="159"/>
      <c r="F280" s="159"/>
    </row>
    <row r="281" spans="5:6" x14ac:dyDescent="0.2">
      <c r="E281" s="159"/>
      <c r="F281" s="159"/>
    </row>
    <row r="282" spans="5:6" x14ac:dyDescent="0.2">
      <c r="E282" s="159"/>
      <c r="F282" s="159"/>
    </row>
    <row r="283" spans="5:6" x14ac:dyDescent="0.2">
      <c r="E283" s="159"/>
      <c r="F283" s="159"/>
    </row>
    <row r="284" spans="5:6" x14ac:dyDescent="0.2">
      <c r="E284" s="159"/>
      <c r="F284" s="159"/>
    </row>
    <row r="285" spans="5:6" x14ac:dyDescent="0.2">
      <c r="E285" s="159"/>
      <c r="F285" s="159"/>
    </row>
    <row r="286" spans="5:6" x14ac:dyDescent="0.2">
      <c r="E286" s="159"/>
      <c r="F286" s="159"/>
    </row>
    <row r="287" spans="5:6" x14ac:dyDescent="0.2">
      <c r="E287" s="159"/>
      <c r="F287" s="159"/>
    </row>
    <row r="288" spans="5:6" x14ac:dyDescent="0.2">
      <c r="E288" s="159"/>
      <c r="F288" s="159"/>
    </row>
    <row r="289" spans="5:6" x14ac:dyDescent="0.2">
      <c r="E289" s="159"/>
      <c r="F289" s="159"/>
    </row>
    <row r="290" spans="5:6" x14ac:dyDescent="0.2">
      <c r="E290" s="159"/>
      <c r="F290" s="159"/>
    </row>
    <row r="291" spans="5:6" x14ac:dyDescent="0.2">
      <c r="E291" s="159"/>
      <c r="F291" s="159"/>
    </row>
    <row r="292" spans="5:6" x14ac:dyDescent="0.2">
      <c r="E292" s="159"/>
      <c r="F292" s="159"/>
    </row>
    <row r="293" spans="5:6" x14ac:dyDescent="0.2">
      <c r="E293" s="159"/>
      <c r="F293" s="159"/>
    </row>
    <row r="294" spans="5:6" x14ac:dyDescent="0.2">
      <c r="E294" s="159"/>
      <c r="F294" s="159"/>
    </row>
  </sheetData>
  <sheetProtection algorithmName="SHA-512" hashValue="5USWMO99DfIqfRqis/Qt5j3VXb0VMUM488VW4npb0kUYA62W1ggaB4weIR6s1za7Hr/g96rMimuY+LSigGnGWg==" saltValue="jfUdPXxH/I/dLWDKrwVqLQ==" spinCount="100000" sheet="1" objects="1" scenarios="1"/>
  <mergeCells count="3">
    <mergeCell ref="G14:P14"/>
    <mergeCell ref="G13:P13"/>
    <mergeCell ref="G8:P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a8ea9c-5592-4b87-a58b-8759ace3f3e6"/>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6DC1BF56FB8B4A8DE99D62CD907F2C" ma:contentTypeVersion="1" ma:contentTypeDescription="Create a new document." ma:contentTypeScope="" ma:versionID="fe46d8fa63cb8decf55f8fd523bd86ea">
  <xsd:schema xmlns:xsd="http://www.w3.org/2001/XMLSchema" xmlns:xs="http://www.w3.org/2001/XMLSchema" xmlns:p="http://schemas.microsoft.com/office/2006/metadata/properties" xmlns:ns2="87a8ea9c-5592-4b87-a58b-8759ace3f3e6" targetNamespace="http://schemas.microsoft.com/office/2006/metadata/properties" ma:root="true" ma:fieldsID="59cdbe1163806e84bd62850f970d27e4" ns2:_="">
    <xsd:import namespace="87a8ea9c-5592-4b87-a58b-8759ace3f3e6"/>
    <xsd:element name="properties">
      <xsd:complexType>
        <xsd:sequence>
          <xsd:element name="documentManagement">
            <xsd:complexType>
              <xsd:all>
                <xsd:element ref="ns2:TaxCatchAll" minOccurs="0"/>
                <xsd:element ref="ns2:TaxCatchAllLabe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8ea9c-5592-4b87-a58b-8759ace3f3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6e8038a-0c0d-4a2f-89f5-eb8e42fa971d}" ma:internalName="TaxCatchAll" ma:showField="CatchAllData" ma:web="87a8ea9c-5592-4b87-a58b-8759ace3f3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6e8038a-0c0d-4a2f-89f5-eb8e42fa971d}" ma:internalName="TaxCatchAllLabel" ma:readOnly="true" ma:showField="CatchAllDataLabel" ma:web="87a8ea9c-5592-4b87-a58b-8759ace3f3e6">
      <xsd:complexType>
        <xsd:complexContent>
          <xsd:extension base="dms:MultiChoiceLookup">
            <xsd:sequence>
              <xsd:element name="Value" type="dms:Lookup" maxOccurs="unbounded" minOccurs="0" nillable="true"/>
            </xsd:sequence>
          </xsd:extension>
        </xsd:complexContent>
      </xsd:complex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B0FFBB-B98D-46AC-9129-1FED2CEB4E9A}">
  <ds:schemaRefs>
    <ds:schemaRef ds:uri="http://schemas.microsoft.com/sharepoint/v3/contenttype/forms"/>
  </ds:schemaRefs>
</ds:datastoreItem>
</file>

<file path=customXml/itemProps2.xml><?xml version="1.0" encoding="utf-8"?>
<ds:datastoreItem xmlns:ds="http://schemas.openxmlformats.org/officeDocument/2006/customXml" ds:itemID="{65666251-0F22-4BE3-84DA-697ECE321179}">
  <ds:schemaRefs>
    <ds:schemaRef ds:uri="http://www.w3.org/XML/1998/namespace"/>
    <ds:schemaRef ds:uri="87a8ea9c-5592-4b87-a58b-8759ace3f3e6"/>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D715AE3-8390-4C3A-A0F5-0CCD493EE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8ea9c-5592-4b87-a58b-8759ace3f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Contents</vt:lpstr>
      <vt:lpstr>GRI Content Index </vt:lpstr>
      <vt:lpstr>SASB Index</vt:lpstr>
      <vt:lpstr>UNGC Index</vt:lpstr>
      <vt:lpstr>TCFD Summary</vt:lpstr>
      <vt:lpstr>Governance</vt:lpstr>
      <vt:lpstr>Responsible Production</vt:lpstr>
      <vt:lpstr>Health &amp; Safety</vt:lpstr>
      <vt:lpstr>Our People</vt:lpstr>
      <vt:lpstr>Diversity</vt:lpstr>
      <vt:lpstr>Emissions &amp; Energy Consumption</vt:lpstr>
      <vt:lpstr>Water</vt:lpstr>
      <vt:lpstr>Waste &amp; Tailings</vt:lpstr>
      <vt:lpstr>Tailings Facility Register</vt:lpstr>
      <vt:lpstr>Biodiversity &amp; Land Management</vt:lpstr>
      <vt:lpstr>Social &amp; Skills Development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Performance Data Tables 2021</dc:title>
  <dc:creator>Marie-Alice Small</dc:creator>
  <cp:lastModifiedBy>Marie-Alice Small</cp:lastModifiedBy>
  <dcterms:created xsi:type="dcterms:W3CDTF">2021-09-27T05:35:46Z</dcterms:created>
  <dcterms:modified xsi:type="dcterms:W3CDTF">2021-10-07T23:37:12Z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0x0101007A6DC1BF56FB8B4A8DE99D62CD907F2C</vt:lpwstr>
  </property>
</Properties>
</file>