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ovasf-my.sharepoint.com/personal/trond_bratsberg_enova_no/Documents/Biogass og biodrivstoff/Programdokumenter/Programdokumenter februar 2025/"/>
    </mc:Choice>
  </mc:AlternateContent>
  <xr:revisionPtr revIDLastSave="0" documentId="8_{AB436537-A97B-4BEE-AC71-0230066452B7}" xr6:coauthVersionLast="47" xr6:coauthVersionMax="47" xr10:uidLastSave="{00000000-0000-0000-0000-000000000000}"/>
  <bookViews>
    <workbookView xWindow="-120" yWindow="-120" windowWidth="29040" windowHeight="15720" activeTab="3" xr2:uid="{1F5842E8-E3A3-4A84-B471-BE6A2656D937}"/>
  </bookViews>
  <sheets>
    <sheet name="Les meg først" sheetId="4" r:id="rId1"/>
    <sheet name="Data substrat og energi" sheetId="1" r:id="rId2"/>
    <sheet name="Data substrat og energi - KOF" sheetId="3" r:id="rId3"/>
    <sheet name="Nøkkeltall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I2" i="1"/>
  <c r="G2" i="1"/>
  <c r="E2" i="1"/>
  <c r="M2" i="3"/>
  <c r="K2" i="3"/>
  <c r="M3" i="3"/>
  <c r="K3" i="3"/>
  <c r="K4" i="3"/>
  <c r="K5" i="3"/>
  <c r="K6" i="3"/>
  <c r="K7" i="3"/>
  <c r="F2" i="3"/>
  <c r="H2" i="3" s="1"/>
  <c r="D3" i="3"/>
  <c r="D8" i="3" s="1"/>
  <c r="D4" i="3"/>
  <c r="D5" i="3"/>
  <c r="D6" i="3"/>
  <c r="D7" i="3"/>
  <c r="D2" i="3"/>
  <c r="B8" i="3"/>
  <c r="M7" i="3"/>
  <c r="N7" i="3" s="1"/>
  <c r="F7" i="3"/>
  <c r="H7" i="3" s="1"/>
  <c r="F6" i="3"/>
  <c r="H6" i="3" s="1"/>
  <c r="M6" i="3" s="1"/>
  <c r="N6" i="3" s="1"/>
  <c r="F5" i="3"/>
  <c r="H5" i="3" s="1"/>
  <c r="M5" i="3" s="1"/>
  <c r="N5" i="3" s="1"/>
  <c r="F4" i="3"/>
  <c r="H4" i="3" s="1"/>
  <c r="F3" i="3"/>
  <c r="H3" i="3" s="1"/>
  <c r="N3" i="3" s="1"/>
  <c r="M4" i="3" l="1"/>
  <c r="N4" i="3" s="1"/>
  <c r="K7" i="1"/>
  <c r="L7" i="1" s="1"/>
  <c r="H8" i="3" l="1"/>
  <c r="F8" i="3"/>
  <c r="K8" i="3" l="1"/>
  <c r="M8" i="3"/>
  <c r="N2" i="3"/>
  <c r="C2" i="1"/>
  <c r="C8" i="1" s="1"/>
  <c r="E7" i="1" l="1"/>
  <c r="E3" i="1"/>
  <c r="G3" i="1" s="1"/>
  <c r="E4" i="1"/>
  <c r="G4" i="1" s="1"/>
  <c r="E5" i="1"/>
  <c r="G5" i="1" s="1"/>
  <c r="E6" i="1"/>
  <c r="G6" i="1" s="1"/>
  <c r="B8" i="1"/>
  <c r="A3" i="2" s="1"/>
  <c r="G7" i="1" l="1"/>
  <c r="G8" i="1" s="1"/>
  <c r="E8" i="1"/>
  <c r="I6" i="1"/>
  <c r="K6" i="1" s="1"/>
  <c r="L6" i="1" s="1"/>
  <c r="I4" i="1"/>
  <c r="K4" i="1" s="1"/>
  <c r="L4" i="1" s="1"/>
  <c r="I5" i="1"/>
  <c r="K5" i="1" s="1"/>
  <c r="L5" i="1" s="1"/>
  <c r="I3" i="1"/>
  <c r="K3" i="1" s="1"/>
  <c r="L3" i="1" s="1"/>
  <c r="I8" i="1" l="1"/>
  <c r="B3" i="2" s="1"/>
  <c r="K8" i="1" l="1"/>
  <c r="C3" i="2" s="1"/>
  <c r="L2" i="1"/>
  <c r="F3" i="2" l="1"/>
  <c r="M3" i="2" s="1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tc={A4AA759F-B223-4742-A169-F7E396783BB7}</author>
  </authors>
  <commentList>
    <comment ref="J1" authorId="0" shapeId="0" xr:uid="{A4AA759F-B223-4742-A169-F7E396783BB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Angir her hvor mye av den teoretisk mulige metanen (1 g KOF = 0.35 l CH4) det forventes at det faktisk produseres</t>
      </text>
    </comment>
  </commentList>
</comments>
</file>

<file path=xl/sharedStrings.xml><?xml version="1.0" encoding="utf-8"?>
<sst xmlns="http://schemas.openxmlformats.org/spreadsheetml/2006/main" count="77" uniqueCount="48">
  <si>
    <r>
      <t xml:space="preserve"> - Det skal enten fylles ut arket "</t>
    </r>
    <r>
      <rPr>
        <b/>
        <u/>
        <sz val="11"/>
        <color theme="1"/>
        <rFont val="Calibri"/>
        <family val="2"/>
        <scheme val="minor"/>
      </rPr>
      <t>Data substrat og energi</t>
    </r>
    <r>
      <rPr>
        <sz val="11"/>
        <color theme="1"/>
        <rFont val="Calibri"/>
        <family val="2"/>
        <scheme val="minor"/>
      </rPr>
      <t>" eller arket "</t>
    </r>
    <r>
      <rPr>
        <b/>
        <u/>
        <sz val="11"/>
        <color theme="1"/>
        <rFont val="Calibri"/>
        <family val="2"/>
        <scheme val="minor"/>
      </rPr>
      <t>Data substrat og energi - KOF</t>
    </r>
    <r>
      <rPr>
        <sz val="11"/>
        <color theme="1"/>
        <rFont val="Calibri"/>
        <family val="2"/>
        <scheme val="minor"/>
      </rPr>
      <t>"</t>
    </r>
  </si>
  <si>
    <r>
      <t xml:space="preserve"> - Cellene som må fylles ut er markert med </t>
    </r>
    <r>
      <rPr>
        <b/>
        <u/>
        <sz val="11"/>
        <color theme="1"/>
        <rFont val="Calibri"/>
        <family val="2"/>
        <scheme val="minor"/>
      </rPr>
      <t>lysegrønn</t>
    </r>
    <r>
      <rPr>
        <sz val="11"/>
        <color theme="1"/>
        <rFont val="Calibri"/>
        <family val="2"/>
        <scheme val="minor"/>
      </rPr>
      <t xml:space="preserve"> farge. Hvite celler fylles ut automatisk</t>
    </r>
  </si>
  <si>
    <t xml:space="preserve"> - Alle kolonnene utenom "Kommentarer" er obligatoriske å fylle ut. </t>
  </si>
  <si>
    <r>
      <t xml:space="preserve"> - Det skal brukes </t>
    </r>
    <r>
      <rPr>
        <b/>
        <u/>
        <sz val="11"/>
        <color theme="1"/>
        <rFont val="Calibri"/>
        <family val="2"/>
        <scheme val="minor"/>
      </rPr>
      <t>Standard kubikkmeter (Sm3)</t>
    </r>
    <r>
      <rPr>
        <sz val="11"/>
        <color theme="1"/>
        <rFont val="Calibri"/>
        <family val="2"/>
        <scheme val="minor"/>
      </rPr>
      <t xml:space="preserve"> når det måles volumet av biogassen</t>
    </r>
  </si>
  <si>
    <r>
      <t xml:space="preserve"> - Det skal brukes den </t>
    </r>
    <r>
      <rPr>
        <b/>
        <u/>
        <sz val="11"/>
        <color theme="1"/>
        <rFont val="Calibri"/>
        <family val="2"/>
        <scheme val="minor"/>
      </rPr>
      <t>nedre brennverdien for metan</t>
    </r>
    <r>
      <rPr>
        <sz val="11"/>
        <color theme="1"/>
        <rFont val="Calibri"/>
        <family val="2"/>
        <scheme val="minor"/>
      </rPr>
      <t xml:space="preserve"> (10.1 kWh/Sm3). Hvis egne verdier benyttes, så må dette begrunnes</t>
    </r>
  </si>
  <si>
    <t>Substratsammensetning</t>
  </si>
  <si>
    <t>Mengde våt
[ton/år]</t>
  </si>
  <si>
    <t xml:space="preserve">Substratvolum
 [m3/år] </t>
  </si>
  <si>
    <t>TS 
[%]</t>
  </si>
  <si>
    <t>TS mengde
[ton]</t>
  </si>
  <si>
    <t>VS
[%]</t>
  </si>
  <si>
    <t>VS mengde
[ton]</t>
  </si>
  <si>
    <t>m3 CH4/ton VS</t>
  </si>
  <si>
    <t>m3 CH4/år</t>
  </si>
  <si>
    <t>Forventet andel CH4 [%]</t>
  </si>
  <si>
    <t>GWh/år</t>
  </si>
  <si>
    <t>kWh/tonn biomasse</t>
  </si>
  <si>
    <t>kWh/m3 CH4</t>
  </si>
  <si>
    <t>Referanse (egne testtall eller litteratur)</t>
  </si>
  <si>
    <t>Evt kommentarer</t>
  </si>
  <si>
    <t>Eksempel 1</t>
  </si>
  <si>
    <t>obligatorisk: oppgi referanse og evt dokumenter med egne testresultat.</t>
  </si>
  <si>
    <t>Substrat 2</t>
  </si>
  <si>
    <t>:</t>
  </si>
  <si>
    <t>Substrat n</t>
  </si>
  <si>
    <t>SUM</t>
  </si>
  <si>
    <t>Tetthet
[kg/m3]</t>
  </si>
  <si>
    <t>TS mengde
[m3]</t>
  </si>
  <si>
    <t>VS mengde
[m3]</t>
  </si>
  <si>
    <t>KOF
[g/l]</t>
  </si>
  <si>
    <t>Prosesseffisiens [%]</t>
  </si>
  <si>
    <t>Forutsetninger:</t>
  </si>
  <si>
    <t>1 g KOF = 0,35 l metan</t>
  </si>
  <si>
    <t>Vennligst fyll inn alle verdiene for forventet årlig produksjon:</t>
  </si>
  <si>
    <t>Mengde råstoff
 [t]</t>
  </si>
  <si>
    <t>Mengde CH4
 [m3]</t>
  </si>
  <si>
    <t>Energimengde
 CH4 [GWh]</t>
  </si>
  <si>
    <t>Forbruk eget biogass
 [GWh]</t>
  </si>
  <si>
    <t>Forbruk strøm
[GWh]</t>
  </si>
  <si>
    <t>Netto energiproduksjon
[GWh]</t>
  </si>
  <si>
    <t>kWh brukt
 per kWh produsert</t>
  </si>
  <si>
    <t>Produsert CO2
[t]</t>
  </si>
  <si>
    <t>Spillvarmegjenvinning
[Ja/Nei]</t>
  </si>
  <si>
    <t>Produsert biorest
 [t]</t>
  </si>
  <si>
    <t>Omsøkt støttebeløp
 [kr]</t>
  </si>
  <si>
    <t>Investeringskostnader
[kr]</t>
  </si>
  <si>
    <t>kWh/støtte-kr</t>
  </si>
  <si>
    <r>
      <t xml:space="preserve"> - I tillegg skal det også fylles ut arket "</t>
    </r>
    <r>
      <rPr>
        <b/>
        <u/>
        <sz val="11"/>
        <color theme="1"/>
        <rFont val="Calibri"/>
        <family val="2"/>
        <scheme val="minor"/>
      </rPr>
      <t>Nøkkeltall</t>
    </r>
    <r>
      <rPr>
        <sz val="11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</si>
</sst>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3" borderId="2" xfId="0" applyFill="1" applyBorder="1"/>
    <xf numFmtId="0" fontId="1" fillId="2" borderId="2" xfId="0" applyFont="1" applyFill="1" applyBorder="1" applyAlignment="1">
      <alignment wrapText="1"/>
    </xf>
    <xf numFmtId="3" fontId="0" fillId="3" borderId="2" xfId="0" applyNumberFormat="1" applyFill="1" applyBorder="1"/>
    <xf numFmtId="0" fontId="0" fillId="4" borderId="3" xfId="0" applyFill="1" applyBorder="1"/>
    <xf numFmtId="3" fontId="0" fillId="4" borderId="3" xfId="0" applyNumberFormat="1" applyFill="1" applyBorder="1"/>
    <xf numFmtId="164" fontId="0" fillId="4" borderId="3" xfId="0" applyNumberFormat="1" applyFill="1" applyBorder="1"/>
    <xf numFmtId="0" fontId="0" fillId="0" borderId="3" xfId="0" applyBorder="1"/>
    <xf numFmtId="0" fontId="0" fillId="4" borderId="4" xfId="0" applyFill="1" applyBorder="1"/>
    <xf numFmtId="3" fontId="0" fillId="4" borderId="4" xfId="0" applyNumberFormat="1" applyFill="1" applyBorder="1"/>
    <xf numFmtId="164" fontId="0" fillId="4" borderId="4" xfId="0" applyNumberFormat="1" applyFill="1" applyBorder="1"/>
    <xf numFmtId="0" fontId="0" fillId="0" borderId="4" xfId="0" applyBorder="1"/>
    <xf numFmtId="0" fontId="0" fillId="4" borderId="5" xfId="0" applyFill="1" applyBorder="1"/>
    <xf numFmtId="3" fontId="0" fillId="4" borderId="5" xfId="0" applyNumberFormat="1" applyFill="1" applyBorder="1"/>
    <xf numFmtId="164" fontId="0" fillId="4" borderId="5" xfId="0" applyNumberFormat="1" applyFill="1" applyBorder="1"/>
    <xf numFmtId="0" fontId="0" fillId="0" borderId="5" xfId="0" applyBorder="1"/>
    <xf numFmtId="0" fontId="0" fillId="5" borderId="2" xfId="0" applyFill="1" applyBorder="1"/>
    <xf numFmtId="165" fontId="0" fillId="0" borderId="3" xfId="0" applyNumberFormat="1" applyBorder="1"/>
    <xf numFmtId="165" fontId="0" fillId="3" borderId="2" xfId="0" applyNumberFormat="1" applyFill="1" applyBorder="1"/>
    <xf numFmtId="0" fontId="3" fillId="4" borderId="3" xfId="0" applyFont="1" applyFill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6" borderId="3" xfId="0" applyNumberFormat="1" applyFill="1" applyBorder="1"/>
    <xf numFmtId="0" fontId="0" fillId="7" borderId="7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0" fillId="7" borderId="8" xfId="0" applyFill="1" applyBorder="1"/>
    <xf numFmtId="0" fontId="0" fillId="7" borderId="9" xfId="0" applyFill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1" xfId="0" applyBorder="1"/>
    <xf numFmtId="0" fontId="0" fillId="4" borderId="11" xfId="0" applyFill="1" applyBorder="1"/>
    <xf numFmtId="3" fontId="0" fillId="4" borderId="11" xfId="0" applyNumberFormat="1" applyFill="1" applyBorder="1"/>
    <xf numFmtId="0" fontId="0" fillId="0" borderId="12" xfId="0" applyBorder="1"/>
    <xf numFmtId="0" fontId="0" fillId="6" borderId="0" xfId="0" applyFill="1"/>
    <xf numFmtId="0" fontId="3" fillId="6" borderId="0" xfId="0" applyFont="1" applyFill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ander Fiedler" id="{738581AB-CED2-43C6-A2B9-60DD4FE02BC4}" userId="S::alexander.fiedler@enova.no::31e8386a-60bc-4f50-b926-62f1e3762263" providerId="AD"/>
</personList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24-08-06T12:44:36.51" personId="{738581AB-CED2-43C6-A2B9-60DD4FE02BC4}" id="{A4AA759F-B223-4742-A169-F7E396783BB7}">
    <text>Angir her hvor mye av den teoretisk mulige metanen (1 g KOF = 0.35 l CH4) det forventes at det faktisk produseres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5E54-8651-47FB-BADD-C5F5DBE854F3}">
  <sheetPr>
    <tabColor rgb="FFFFC000"/>
  </sheetPr>
  <dimension ref="A1:O6"/>
  <sheetViews>
    <sheetView workbookViewId="0">
      <selection activeCell="A2" sqref="A2:J2"/>
    </sheetView>
  </sheetViews>
  <sheetFormatPr baseColWidth="10" defaultColWidth="11.5703125" defaultRowHeight="15" x14ac:dyDescent="0.25"/>
  <cols>
    <col min="1" max="16384" width="11.5703125" style="37"/>
  </cols>
  <sheetData>
    <row r="1" spans="1:15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5" x14ac:dyDescent="0.25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</row>
    <row r="3" spans="1:1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O4" s="38"/>
    </row>
    <row r="5" spans="1:15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5" x14ac:dyDescent="0.2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</row>
  </sheetData>
  <mergeCells count="6">
    <mergeCell ref="A5:J5"/>
    <mergeCell ref="A6:J6"/>
    <mergeCell ref="A4:J4"/>
    <mergeCell ref="A3:J3"/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3A07-65E9-4618-8F6E-E22C1380D449}">
  <dimension ref="A1:O8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22.42578125" customWidth="1"/>
    <col min="3" max="3" width="13.5703125" customWidth="1"/>
    <col min="10" max="10" width="13.42578125" customWidth="1"/>
    <col min="13" max="13" width="13" customWidth="1"/>
    <col min="14" max="14" width="59.5703125" customWidth="1"/>
    <col min="15" max="15" width="15.85546875" customWidth="1"/>
  </cols>
  <sheetData>
    <row r="1" spans="1:15" ht="45" x14ac:dyDescent="0.25">
      <c r="A1" s="1" t="s">
        <v>5</v>
      </c>
      <c r="B1" s="1" t="s">
        <v>6</v>
      </c>
      <c r="C1" s="39" t="s">
        <v>7</v>
      </c>
      <c r="D1" s="40" t="s">
        <v>8</v>
      </c>
      <c r="E1" s="40" t="s">
        <v>9</v>
      </c>
      <c r="F1" s="40" t="s">
        <v>10</v>
      </c>
      <c r="G1" s="40" t="s">
        <v>11</v>
      </c>
      <c r="H1" s="40" t="s">
        <v>12</v>
      </c>
      <c r="I1" s="40" t="s">
        <v>13</v>
      </c>
      <c r="J1" s="40" t="s">
        <v>14</v>
      </c>
      <c r="K1" s="41" t="s">
        <v>15</v>
      </c>
      <c r="L1" s="42" t="s">
        <v>16</v>
      </c>
      <c r="M1" s="40" t="s">
        <v>17</v>
      </c>
      <c r="N1" s="42" t="s">
        <v>18</v>
      </c>
      <c r="O1" s="5" t="s">
        <v>19</v>
      </c>
    </row>
    <row r="2" spans="1:15" x14ac:dyDescent="0.25">
      <c r="A2" s="7" t="s">
        <v>20</v>
      </c>
      <c r="B2" s="8">
        <v>100000</v>
      </c>
      <c r="C2" s="8">
        <f>B2</f>
        <v>100000</v>
      </c>
      <c r="D2" s="9">
        <v>0.1</v>
      </c>
      <c r="E2" s="23">
        <f>D2*B2</f>
        <v>10000</v>
      </c>
      <c r="F2" s="9">
        <v>0.8</v>
      </c>
      <c r="G2" s="23">
        <f>F2*E2</f>
        <v>8000</v>
      </c>
      <c r="H2" s="7">
        <v>225</v>
      </c>
      <c r="I2" s="23">
        <f>H2*G2</f>
        <v>1800000</v>
      </c>
      <c r="J2" s="9">
        <v>0.6</v>
      </c>
      <c r="K2" s="20">
        <f>I2*M2/10^6</f>
        <v>18.18</v>
      </c>
      <c r="L2" s="10">
        <f>(K2*10^6)/B2</f>
        <v>181.8</v>
      </c>
      <c r="M2" s="10">
        <v>10.1</v>
      </c>
      <c r="N2" s="22" t="s">
        <v>21</v>
      </c>
      <c r="O2" s="7"/>
    </row>
    <row r="3" spans="1:15" x14ac:dyDescent="0.25">
      <c r="A3" s="11" t="s">
        <v>22</v>
      </c>
      <c r="B3" s="12"/>
      <c r="C3" s="11"/>
      <c r="D3" s="13"/>
      <c r="E3" s="24">
        <f t="shared" ref="E3:E6" si="0">D3*B3</f>
        <v>0</v>
      </c>
      <c r="F3" s="13"/>
      <c r="G3" s="24">
        <f t="shared" ref="G3:G7" si="1">F3*E3</f>
        <v>0</v>
      </c>
      <c r="H3" s="11"/>
      <c r="I3" s="24">
        <f>H3*G3</f>
        <v>0</v>
      </c>
      <c r="J3" s="13"/>
      <c r="K3" s="20">
        <f>I3*M3/10^6</f>
        <v>0</v>
      </c>
      <c r="L3" s="10" t="e">
        <f>(K3*10^6)/B3</f>
        <v>#DIV/0!</v>
      </c>
      <c r="M3" s="14">
        <v>10.1</v>
      </c>
      <c r="N3" s="22" t="s">
        <v>21</v>
      </c>
      <c r="O3" s="11"/>
    </row>
    <row r="4" spans="1:15" x14ac:dyDescent="0.25">
      <c r="A4" s="11" t="s">
        <v>23</v>
      </c>
      <c r="B4" s="12"/>
      <c r="C4" s="11"/>
      <c r="D4" s="13"/>
      <c r="E4" s="24">
        <f t="shared" si="0"/>
        <v>0</v>
      </c>
      <c r="F4" s="13"/>
      <c r="G4" s="24">
        <f t="shared" si="1"/>
        <v>0</v>
      </c>
      <c r="H4" s="11"/>
      <c r="I4" s="24">
        <f>H4*G4</f>
        <v>0</v>
      </c>
      <c r="J4" s="13"/>
      <c r="K4" s="20">
        <f t="shared" ref="K4:K7" si="2">I4*M4/10^6</f>
        <v>0</v>
      </c>
      <c r="L4" s="10" t="e">
        <f t="shared" ref="L4:L7" si="3">(K4*10^6)/B4</f>
        <v>#DIV/0!</v>
      </c>
      <c r="M4" s="14">
        <v>10.1</v>
      </c>
      <c r="N4" s="22" t="s">
        <v>21</v>
      </c>
      <c r="O4" s="11"/>
    </row>
    <row r="5" spans="1:15" x14ac:dyDescent="0.25">
      <c r="A5" s="11" t="s">
        <v>23</v>
      </c>
      <c r="B5" s="12"/>
      <c r="C5" s="11"/>
      <c r="D5" s="13"/>
      <c r="E5" s="24">
        <f t="shared" si="0"/>
        <v>0</v>
      </c>
      <c r="F5" s="13"/>
      <c r="G5" s="24">
        <f t="shared" si="1"/>
        <v>0</v>
      </c>
      <c r="H5" s="11"/>
      <c r="I5" s="24">
        <f>H5*G5</f>
        <v>0</v>
      </c>
      <c r="J5" s="13"/>
      <c r="K5" s="20">
        <f t="shared" si="2"/>
        <v>0</v>
      </c>
      <c r="L5" s="10" t="e">
        <f t="shared" si="3"/>
        <v>#DIV/0!</v>
      </c>
      <c r="M5" s="14">
        <v>10.1</v>
      </c>
      <c r="N5" s="22" t="s">
        <v>21</v>
      </c>
      <c r="O5" s="11"/>
    </row>
    <row r="6" spans="1:15" x14ac:dyDescent="0.25">
      <c r="A6" s="11" t="s">
        <v>23</v>
      </c>
      <c r="B6" s="12"/>
      <c r="C6" s="11"/>
      <c r="D6" s="13"/>
      <c r="E6" s="24">
        <f t="shared" si="0"/>
        <v>0</v>
      </c>
      <c r="F6" s="13"/>
      <c r="G6" s="24">
        <f t="shared" si="1"/>
        <v>0</v>
      </c>
      <c r="H6" s="11"/>
      <c r="I6" s="24">
        <f>H6*G6</f>
        <v>0</v>
      </c>
      <c r="J6" s="13"/>
      <c r="K6" s="20">
        <f t="shared" si="2"/>
        <v>0</v>
      </c>
      <c r="L6" s="10" t="e">
        <f t="shared" si="3"/>
        <v>#DIV/0!</v>
      </c>
      <c r="M6" s="14">
        <v>10.1</v>
      </c>
      <c r="N6" s="22" t="s">
        <v>21</v>
      </c>
      <c r="O6" s="11"/>
    </row>
    <row r="7" spans="1:15" x14ac:dyDescent="0.25">
      <c r="A7" s="15" t="s">
        <v>24</v>
      </c>
      <c r="B7" s="16"/>
      <c r="C7" s="15"/>
      <c r="D7" s="17"/>
      <c r="E7" s="25">
        <f>D7*B7</f>
        <v>0</v>
      </c>
      <c r="F7" s="17"/>
      <c r="G7" s="25">
        <f t="shared" si="1"/>
        <v>0</v>
      </c>
      <c r="H7" s="15"/>
      <c r="I7" s="25">
        <v>0</v>
      </c>
      <c r="J7" s="17"/>
      <c r="K7" s="20">
        <f t="shared" si="2"/>
        <v>0</v>
      </c>
      <c r="L7" s="10" t="e">
        <f t="shared" si="3"/>
        <v>#DIV/0!</v>
      </c>
      <c r="M7" s="18">
        <v>10.1</v>
      </c>
      <c r="N7" s="22" t="s">
        <v>21</v>
      </c>
      <c r="O7" s="15"/>
    </row>
    <row r="8" spans="1:15" ht="15.75" thickBot="1" x14ac:dyDescent="0.3">
      <c r="A8" s="4" t="s">
        <v>25</v>
      </c>
      <c r="B8" s="6">
        <f>SUM(B2:B7)</f>
        <v>100000</v>
      </c>
      <c r="C8" s="6">
        <f>SUM(C2:C7)</f>
        <v>100000</v>
      </c>
      <c r="D8" s="4"/>
      <c r="E8" s="6">
        <f>SUM(E2:E7)</f>
        <v>10000</v>
      </c>
      <c r="F8" s="4"/>
      <c r="G8" s="6">
        <f>SUM(G2:G7)</f>
        <v>8000</v>
      </c>
      <c r="H8" s="4"/>
      <c r="I8" s="6">
        <f>SUM(I2:I7)</f>
        <v>1800000</v>
      </c>
      <c r="J8" s="4"/>
      <c r="K8" s="21">
        <f>SUM(K2:K7)</f>
        <v>18.18</v>
      </c>
      <c r="L8" s="19"/>
      <c r="M8" s="4"/>
      <c r="N8" s="4"/>
      <c r="O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8B1B-82DC-4D7A-A5B9-1F21A4278A45}">
  <dimension ref="A1:Q12"/>
  <sheetViews>
    <sheetView workbookViewId="0">
      <selection activeCell="D14" sqref="D14"/>
    </sheetView>
  </sheetViews>
  <sheetFormatPr baseColWidth="10" defaultColWidth="11.42578125" defaultRowHeight="15" x14ac:dyDescent="0.25"/>
  <cols>
    <col min="4" max="4" width="13.5703125" customWidth="1"/>
    <col min="16" max="16" width="61.7109375" customWidth="1"/>
    <col min="17" max="17" width="19.140625" customWidth="1"/>
  </cols>
  <sheetData>
    <row r="1" spans="1:17" ht="45.75" thickBot="1" x14ac:dyDescent="0.3">
      <c r="A1" s="1" t="s">
        <v>5</v>
      </c>
      <c r="B1" s="1" t="s">
        <v>6</v>
      </c>
      <c r="C1" s="1" t="s">
        <v>26</v>
      </c>
      <c r="D1" s="2" t="s">
        <v>7</v>
      </c>
      <c r="E1" s="1" t="s">
        <v>8</v>
      </c>
      <c r="F1" s="1" t="s">
        <v>27</v>
      </c>
      <c r="G1" s="1" t="s">
        <v>10</v>
      </c>
      <c r="H1" s="1" t="s">
        <v>28</v>
      </c>
      <c r="I1" s="1" t="s">
        <v>29</v>
      </c>
      <c r="J1" s="1" t="s">
        <v>30</v>
      </c>
      <c r="K1" s="1" t="s">
        <v>13</v>
      </c>
      <c r="L1" s="1" t="s">
        <v>14</v>
      </c>
      <c r="M1" s="3" t="s">
        <v>15</v>
      </c>
      <c r="N1" s="5" t="s">
        <v>16</v>
      </c>
      <c r="O1" s="1" t="s">
        <v>17</v>
      </c>
      <c r="P1" s="5" t="s">
        <v>18</v>
      </c>
      <c r="Q1" s="5" t="s">
        <v>19</v>
      </c>
    </row>
    <row r="2" spans="1:17" x14ac:dyDescent="0.25">
      <c r="A2" s="7" t="s">
        <v>20</v>
      </c>
      <c r="B2" s="8">
        <v>8737</v>
      </c>
      <c r="C2" s="8">
        <v>990</v>
      </c>
      <c r="D2" s="26">
        <f>B2/(C2/1000)</f>
        <v>8825.2525252525247</v>
      </c>
      <c r="E2" s="9">
        <v>0.26100000000000001</v>
      </c>
      <c r="F2" s="23">
        <f>E2*D2</f>
        <v>2303.3909090909092</v>
      </c>
      <c r="G2" s="9">
        <v>0.92100000000000004</v>
      </c>
      <c r="H2" s="23">
        <f>G2*F2</f>
        <v>2121.4230272727273</v>
      </c>
      <c r="I2" s="7">
        <v>600</v>
      </c>
      <c r="J2" s="9">
        <v>0.8</v>
      </c>
      <c r="K2" s="23">
        <f>I2*D2*0.35*J2</f>
        <v>1482642.4242424241</v>
      </c>
      <c r="L2" s="9">
        <v>0.6</v>
      </c>
      <c r="M2" s="20">
        <f>K2*O2/10^6</f>
        <v>14.974688484848482</v>
      </c>
      <c r="N2" s="20">
        <f>(M2*10^6)/B2</f>
        <v>1713.9393939393938</v>
      </c>
      <c r="O2" s="10">
        <v>10.1</v>
      </c>
      <c r="P2" s="22" t="s">
        <v>21</v>
      </c>
      <c r="Q2" s="7"/>
    </row>
    <row r="3" spans="1:17" x14ac:dyDescent="0.25">
      <c r="A3" s="11" t="s">
        <v>22</v>
      </c>
      <c r="B3" s="12"/>
      <c r="C3" s="12"/>
      <c r="D3" s="26" t="e">
        <f t="shared" ref="D3:D7" si="0">B3/(C3/1000)</f>
        <v>#DIV/0!</v>
      </c>
      <c r="E3" s="13"/>
      <c r="F3" s="24">
        <f t="shared" ref="F3:F6" si="1">E3*B3</f>
        <v>0</v>
      </c>
      <c r="G3" s="13"/>
      <c r="H3" s="24">
        <f t="shared" ref="H3:H7" si="2">G3*F3</f>
        <v>0</v>
      </c>
      <c r="I3" s="11"/>
      <c r="J3" s="13"/>
      <c r="K3" s="23" t="e">
        <f>I3*D3*0.35*J3</f>
        <v>#DIV/0!</v>
      </c>
      <c r="L3" s="13"/>
      <c r="M3" s="20" t="e">
        <f>K3*O3/10^6</f>
        <v>#DIV/0!</v>
      </c>
      <c r="N3" s="20" t="e">
        <f>(M3*10^6)/B3</f>
        <v>#DIV/0!</v>
      </c>
      <c r="O3" s="14">
        <v>10.1</v>
      </c>
      <c r="P3" s="22" t="s">
        <v>21</v>
      </c>
      <c r="Q3" s="11"/>
    </row>
    <row r="4" spans="1:17" x14ac:dyDescent="0.25">
      <c r="A4" s="11"/>
      <c r="B4" s="12"/>
      <c r="C4" s="12"/>
      <c r="D4" s="26" t="e">
        <f t="shared" si="0"/>
        <v>#DIV/0!</v>
      </c>
      <c r="E4" s="13"/>
      <c r="F4" s="24">
        <f t="shared" si="1"/>
        <v>0</v>
      </c>
      <c r="G4" s="13"/>
      <c r="H4" s="24">
        <f t="shared" si="2"/>
        <v>0</v>
      </c>
      <c r="I4" s="11"/>
      <c r="J4" s="13"/>
      <c r="K4" s="23" t="e">
        <f t="shared" ref="K4:K7" si="3">I4*D4*0.35*J4</f>
        <v>#DIV/0!</v>
      </c>
      <c r="L4" s="13"/>
      <c r="M4" s="20" t="e">
        <f t="shared" ref="M4:M7" si="4">K4*O4/10^6</f>
        <v>#DIV/0!</v>
      </c>
      <c r="N4" s="20" t="e">
        <f t="shared" ref="N4:N7" si="5">(M4*10^6)/B4</f>
        <v>#DIV/0!</v>
      </c>
      <c r="O4" s="14">
        <v>10.1</v>
      </c>
      <c r="P4" s="22" t="s">
        <v>21</v>
      </c>
      <c r="Q4" s="11"/>
    </row>
    <row r="5" spans="1:17" x14ac:dyDescent="0.25">
      <c r="A5" s="11"/>
      <c r="B5" s="12"/>
      <c r="C5" s="12"/>
      <c r="D5" s="26" t="e">
        <f t="shared" si="0"/>
        <v>#DIV/0!</v>
      </c>
      <c r="E5" s="13"/>
      <c r="F5" s="24">
        <f t="shared" si="1"/>
        <v>0</v>
      </c>
      <c r="G5" s="13"/>
      <c r="H5" s="24">
        <f t="shared" si="2"/>
        <v>0</v>
      </c>
      <c r="I5" s="11"/>
      <c r="J5" s="13"/>
      <c r="K5" s="23" t="e">
        <f t="shared" si="3"/>
        <v>#DIV/0!</v>
      </c>
      <c r="L5" s="13"/>
      <c r="M5" s="20" t="e">
        <f t="shared" si="4"/>
        <v>#DIV/0!</v>
      </c>
      <c r="N5" s="20" t="e">
        <f t="shared" si="5"/>
        <v>#DIV/0!</v>
      </c>
      <c r="O5" s="14">
        <v>10.1</v>
      </c>
      <c r="P5" s="22" t="s">
        <v>21</v>
      </c>
      <c r="Q5" s="11"/>
    </row>
    <row r="6" spans="1:17" x14ac:dyDescent="0.25">
      <c r="A6" s="11"/>
      <c r="B6" s="12"/>
      <c r="C6" s="12"/>
      <c r="D6" s="26" t="e">
        <f t="shared" si="0"/>
        <v>#DIV/0!</v>
      </c>
      <c r="E6" s="13"/>
      <c r="F6" s="24">
        <f t="shared" si="1"/>
        <v>0</v>
      </c>
      <c r="G6" s="13"/>
      <c r="H6" s="24">
        <f t="shared" si="2"/>
        <v>0</v>
      </c>
      <c r="I6" s="11"/>
      <c r="J6" s="13"/>
      <c r="K6" s="23" t="e">
        <f t="shared" si="3"/>
        <v>#DIV/0!</v>
      </c>
      <c r="L6" s="13"/>
      <c r="M6" s="20" t="e">
        <f t="shared" si="4"/>
        <v>#DIV/0!</v>
      </c>
      <c r="N6" s="20" t="e">
        <f t="shared" si="5"/>
        <v>#DIV/0!</v>
      </c>
      <c r="O6" s="14">
        <v>10.1</v>
      </c>
      <c r="P6" s="22" t="s">
        <v>21</v>
      </c>
      <c r="Q6" s="11"/>
    </row>
    <row r="7" spans="1:17" x14ac:dyDescent="0.25">
      <c r="A7" s="15" t="s">
        <v>24</v>
      </c>
      <c r="B7" s="16"/>
      <c r="C7" s="16"/>
      <c r="D7" s="26" t="e">
        <f t="shared" si="0"/>
        <v>#DIV/0!</v>
      </c>
      <c r="E7" s="17"/>
      <c r="F7" s="25">
        <f>E7*B7</f>
        <v>0</v>
      </c>
      <c r="G7" s="17"/>
      <c r="H7" s="25">
        <f t="shared" si="2"/>
        <v>0</v>
      </c>
      <c r="I7" s="15"/>
      <c r="J7" s="17"/>
      <c r="K7" s="23" t="e">
        <f t="shared" si="3"/>
        <v>#DIV/0!</v>
      </c>
      <c r="L7" s="17"/>
      <c r="M7" s="20" t="e">
        <f t="shared" si="4"/>
        <v>#DIV/0!</v>
      </c>
      <c r="N7" s="20" t="e">
        <f t="shared" si="5"/>
        <v>#DIV/0!</v>
      </c>
      <c r="O7" s="18">
        <v>10.1</v>
      </c>
      <c r="P7" s="22" t="s">
        <v>21</v>
      </c>
      <c r="Q7" s="15"/>
    </row>
    <row r="8" spans="1:17" ht="15.75" thickBot="1" x14ac:dyDescent="0.3">
      <c r="A8" s="4" t="s">
        <v>25</v>
      </c>
      <c r="B8" s="6">
        <f>SUM(B2:B7)</f>
        <v>8737</v>
      </c>
      <c r="C8" s="6"/>
      <c r="D8" s="6" t="e">
        <f>SUM(D2:D7)</f>
        <v>#DIV/0!</v>
      </c>
      <c r="E8" s="4"/>
      <c r="F8" s="6">
        <f>SUM(F2:F7)</f>
        <v>2303.3909090909092</v>
      </c>
      <c r="G8" s="4"/>
      <c r="H8" s="6">
        <f>SUM(H2:H7)</f>
        <v>2121.4230272727273</v>
      </c>
      <c r="I8" s="4"/>
      <c r="J8" s="4"/>
      <c r="K8" s="6" t="e">
        <f>SUM(K2:K7)</f>
        <v>#DIV/0!</v>
      </c>
      <c r="L8" s="4"/>
      <c r="M8" s="21" t="e">
        <f>SUM(M2:M7)</f>
        <v>#DIV/0!</v>
      </c>
      <c r="N8" s="19"/>
      <c r="O8" s="4"/>
      <c r="P8" s="4"/>
      <c r="Q8" s="4"/>
    </row>
    <row r="11" spans="1:17" x14ac:dyDescent="0.25">
      <c r="A11" s="44" t="s">
        <v>31</v>
      </c>
      <c r="B11" s="44"/>
    </row>
    <row r="12" spans="1:17" x14ac:dyDescent="0.25">
      <c r="A12" s="45" t="s">
        <v>32</v>
      </c>
      <c r="B12" s="45"/>
    </row>
  </sheetData>
  <mergeCells count="2">
    <mergeCell ref="A11:B11"/>
    <mergeCell ref="A12:B1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1D4-1F0E-4EEA-BF51-164A76F214C8}">
  <dimension ref="A1:N3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5.5703125" customWidth="1"/>
    <col min="2" max="2" width="14.28515625" customWidth="1"/>
    <col min="3" max="3" width="17.140625" customWidth="1"/>
    <col min="4" max="5" width="18.5703125" customWidth="1"/>
    <col min="6" max="6" width="23.140625" customWidth="1"/>
    <col min="7" max="7" width="24.140625" bestFit="1" customWidth="1"/>
    <col min="8" max="8" width="17.85546875" customWidth="1"/>
    <col min="9" max="9" width="20.42578125" customWidth="1"/>
    <col min="12" max="12" width="14.42578125" customWidth="1"/>
  </cols>
  <sheetData>
    <row r="1" spans="1:14" ht="15.75" thickBot="1" x14ac:dyDescent="0.3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45" x14ac:dyDescent="0.25">
      <c r="A2" s="27" t="s">
        <v>34</v>
      </c>
      <c r="B2" s="28" t="s">
        <v>35</v>
      </c>
      <c r="C2" s="28" t="s">
        <v>36</v>
      </c>
      <c r="D2" s="28" t="s">
        <v>37</v>
      </c>
      <c r="E2" s="28" t="s">
        <v>38</v>
      </c>
      <c r="F2" s="28" t="s">
        <v>39</v>
      </c>
      <c r="G2" s="28" t="s">
        <v>40</v>
      </c>
      <c r="H2" s="28" t="s">
        <v>41</v>
      </c>
      <c r="I2" s="28" t="s">
        <v>42</v>
      </c>
      <c r="J2" s="28" t="s">
        <v>43</v>
      </c>
      <c r="K2" s="28" t="s">
        <v>44</v>
      </c>
      <c r="L2" s="28" t="s">
        <v>45</v>
      </c>
      <c r="M2" s="29" t="s">
        <v>46</v>
      </c>
      <c r="N2" s="30"/>
    </row>
    <row r="3" spans="1:14" ht="15.75" thickBot="1" x14ac:dyDescent="0.3">
      <c r="A3" s="31">
        <f>'Data substrat og energi'!B8</f>
        <v>100000</v>
      </c>
      <c r="B3" s="32">
        <f>'Data substrat og energi'!I8</f>
        <v>1800000</v>
      </c>
      <c r="C3" s="33">
        <f>'Data substrat og energi'!K8</f>
        <v>18.18</v>
      </c>
      <c r="D3" s="34"/>
      <c r="E3" s="34"/>
      <c r="F3" s="33">
        <f>C3-D3-E3</f>
        <v>18.18</v>
      </c>
      <c r="G3" s="33">
        <f>(D3+E3)/C3</f>
        <v>0</v>
      </c>
      <c r="H3" s="35"/>
      <c r="I3" s="34"/>
      <c r="J3" s="35"/>
      <c r="K3" s="35"/>
      <c r="L3" s="35"/>
      <c r="M3" s="33" t="e">
        <f>F3/K3</f>
        <v>#DIV/0!</v>
      </c>
      <c r="N3" s="36"/>
    </row>
  </sheetData>
  <mergeCells count="1">
    <mergeCell ref="A1:N1"/>
  </mergeCells>
  <dataValidations count="1">
    <dataValidation type="custom" allowBlank="1" showInputMessage="1" showErrorMessage="1" sqref="I3" xr:uid="{989A92FC-CF26-4DC9-94B7-2DC434B58186}">
      <formula1>"Ja; Nei"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4281E-62B7-406B-93B2-9DD3FF701E5F}">
  <ds:schemaRefs>
    <ds:schemaRef ds:uri="http://purl.org/dc/elements/1.1/"/>
    <ds:schemaRef ds:uri="http://schemas.microsoft.com/office/2006/metadata/properties"/>
    <ds:schemaRef ds:uri="3854b443-9f5a-451e-bffe-bbe5819ab453"/>
    <ds:schemaRef ds:uri="http://purl.org/dc/terms/"/>
    <ds:schemaRef ds:uri="199929f4-8cf1-4463-8340-b014fd074494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68E8AD-1B41-4A5A-8731-9CA3B95F2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29f4-8cf1-4463-8340-b014fd074494"/>
    <ds:schemaRef ds:uri="3854b443-9f5a-451e-bffe-bbe5819a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CCDA7-5110-4B1A-AEEC-1626B7E26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Les meg først</vt:lpstr>
      <vt:lpstr>Data substrat og energi</vt:lpstr>
      <vt:lpstr>Data substrat og energi - KOF</vt:lpstr>
      <vt:lpstr>Nøkkeltall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Bratsberg</dc:creator>
  <cp:keywords/>
  <dc:description/>
  <cp:lastModifiedBy>Trond Bratsberg</cp:lastModifiedBy>
  <cp:revision/>
  <dcterms:created xsi:type="dcterms:W3CDTF">2023-05-02T08:16:09Z</dcterms:created>
  <dcterms:modified xsi:type="dcterms:W3CDTF">2025-02-19T15:02:29Z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</Properties>
</file>