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Budget par activité" sheetId="2" r:id="rId5"/>
    <sheet state="visible" name="Plan de travail (Gantt)" sheetId="3" r:id="rId6"/>
  </sheets>
  <definedNames/>
  <calcPr/>
  <extLst>
    <ext uri="GoogleSheetsCustomDataVersion1">
      <go:sheetsCustomData xmlns:go="http://customooxmlschemas.google.com/" r:id="rId7" roundtripDataSignature="AMtx7mgPejnznmiL6mTMQuXhQo6MozGIag=="/>
    </ext>
  </extLst>
</workbook>
</file>

<file path=xl/comments1.xml><?xml version="1.0" encoding="utf-8"?>
<comments xmlns:r="http://schemas.openxmlformats.org/officeDocument/2006/relationships" xmlns="http://schemas.openxmlformats.org/spreadsheetml/2006/main">
  <authors>
    <author/>
  </authors>
  <commentList>
    <comment authorId="0" ref="E50">
      <text>
        <t xml:space="preserve">======
ID#AAAAWlSIAv4
Rebecca Morante    (2022-03-29 16:19:01)
Two persons for one night</t>
      </text>
    </comment>
    <comment authorId="0" ref="D50">
      <text>
        <t xml:space="preserve">======
ID#AAAAWlSIAv0
Rebecca Morante    (2022-03-29 16:15:27)
This is for two persons for 2 nights</t>
      </text>
    </comment>
  </commentList>
  <extLst>
    <ext uri="GoogleSheetsCustomDataVersion1">
      <go:sheetsCustomData xmlns:go="http://customooxmlschemas.google.com/" r:id="rId1" roundtripDataSignature="AMtx7mgNLCJQgkZRQWhUH1rLhyIb7dLvqg=="/>
    </ext>
  </extLst>
</comments>
</file>

<file path=xl/sharedStrings.xml><?xml version="1.0" encoding="utf-8"?>
<sst xmlns="http://schemas.openxmlformats.org/spreadsheetml/2006/main" count="150" uniqueCount="95">
  <si>
    <t xml:space="preserve">Cet exemple a pour but d'illustrer l'utilisation d'un budget par activité en relation avec un plan de travail (diagramme de Gantt). Il est important de comprendre l'objectif de votre budget par activité. Cette version est parfaite si vous souhaitez simplement voir quand les éléments du budget seront achetés. Cependant, si l'objectif (selon les exigences du donateur) est de montrer comment le budget sera utilisé, réparti par activité, prenez les articles achetés en gros, comme les tablettes, et montrez la répartition égale entre les activités pour lesquelles ils seront utilisés. 
Le plan de travail illustre l'activité à laquelle chaque poste participera. Il s'agit d'une représentation visuelle des activités et du moment où les postes seront utilisés. Il n'est pas basé sur le budget. </t>
  </si>
  <si>
    <t>Modèle de budget selon l'activité</t>
  </si>
  <si>
    <t>Programme de conservation et traitement de l’eau à domicile pour Panau</t>
  </si>
  <si>
    <t>Budget annuel par trimestre en dollars canadiens</t>
  </si>
  <si>
    <t>Période budgétaire - Premier trimestre</t>
  </si>
  <si>
    <t>Période budgétaire - Second trimestre</t>
  </si>
  <si>
    <t>Total pour le projet</t>
  </si>
  <si>
    <t xml:space="preserve">Référence d'activité </t>
  </si>
  <si>
    <t>Estimations de coûts</t>
  </si>
  <si>
    <t>Coût unitaire</t>
  </si>
  <si>
    <t xml:space="preserve"> De janvier à mars</t>
  </si>
  <si>
    <t>Réel (total)</t>
  </si>
  <si>
    <t>Avril - Juin</t>
  </si>
  <si>
    <t xml:space="preserve">Activité principale 1 - Recherche formative </t>
  </si>
  <si>
    <t>Activité principale 2 - Sensibilisation de la communauté</t>
  </si>
  <si>
    <t>Activité principale 3 - Campagne radio</t>
  </si>
  <si>
    <t>Activité principale 1 - Réunion avec le directeur de l'école et les enseignants</t>
  </si>
  <si>
    <t>Activité principale 2 - Formation des élèves à l'utilisation des filtres</t>
  </si>
  <si>
    <t>Activité principale 3 - Rencontre avec un groupe de femmes de la communauté</t>
  </si>
  <si>
    <t>Personnel et prestations</t>
  </si>
  <si>
    <t>Sofie Coffee (spécialiste WASH) L2</t>
  </si>
  <si>
    <t>L1 - $256/mois
L2 - $300/mois
L3 - $332/mois</t>
  </si>
  <si>
    <t>Tedora Moustache (formateur) L1</t>
  </si>
  <si>
    <t>Enrique Burger (responsable du financement) L2</t>
  </si>
  <si>
    <t>Naminder Fruit (responsable de la base de données) L1</t>
  </si>
  <si>
    <t>Rudolph Pickle (coordinateur sur le terrain) L3</t>
  </si>
  <si>
    <t xml:space="preserve">Totals </t>
  </si>
  <si>
    <t>Consultants et professionnels</t>
  </si>
  <si>
    <t>Formateur local (homme)</t>
  </si>
  <si>
    <t>$150/jour</t>
  </si>
  <si>
    <t>Formateur local (femme)</t>
  </si>
  <si>
    <t>$100/jour</t>
  </si>
  <si>
    <t>Potier céramiste</t>
  </si>
  <si>
    <t>Matériel de conservation et de traitement de l’eau à domicile</t>
  </si>
  <si>
    <t>Récipients de conservation</t>
  </si>
  <si>
    <t>$4/récipient</t>
  </si>
  <si>
    <t>Filtres</t>
  </si>
  <si>
    <t>$20/filtre</t>
  </si>
  <si>
    <t>Eau de javel</t>
  </si>
  <si>
    <t>$0,50/chaque</t>
  </si>
  <si>
    <t>Totaux</t>
  </si>
  <si>
    <t>Ordinateurs et équipement</t>
  </si>
  <si>
    <t>Tablettes (remise à neuf)</t>
  </si>
  <si>
    <t>$189/tablette</t>
  </si>
  <si>
    <t>Batteries</t>
  </si>
  <si>
    <t>$90/batterie</t>
  </si>
  <si>
    <t>Logiciel et licences</t>
  </si>
  <si>
    <t xml:space="preserve">Licence Microsoft </t>
  </si>
  <si>
    <t>$109/an</t>
  </si>
  <si>
    <t>Matériel et fournitures</t>
  </si>
  <si>
    <t>Rafraîchissements pour les réunions communautaires</t>
  </si>
  <si>
    <t>$250/réunion</t>
  </si>
  <si>
    <t>Mise à jour du site Web (contracteur local)</t>
  </si>
  <si>
    <t>Rampe portable pour permettre aux participants en fauteuil roulant d'accéder au centre de formation</t>
  </si>
  <si>
    <t>Kits AQEB</t>
  </si>
  <si>
    <t>$8/kit</t>
  </si>
  <si>
    <t>Impression et publications</t>
  </si>
  <si>
    <t xml:space="preserve">Posters </t>
  </si>
  <si>
    <t>$3,50/poster</t>
  </si>
  <si>
    <t>Éventails pour les mères</t>
  </si>
  <si>
    <t>$2/éventail</t>
  </si>
  <si>
    <t>Publicité radio/journal</t>
  </si>
  <si>
    <t>$136/entretien</t>
  </si>
  <si>
    <t>Article journal</t>
  </si>
  <si>
    <t>$96/article</t>
  </si>
  <si>
    <t>Publicité journal</t>
  </si>
  <si>
    <t>$52/publicité</t>
  </si>
  <si>
    <t>Aide-mémoire</t>
  </si>
  <si>
    <t>$2,50/page</t>
  </si>
  <si>
    <t>Rapport final (quatrième trimestre)</t>
  </si>
  <si>
    <t>$3,00/page</t>
  </si>
  <si>
    <t>Voyage et hébergement</t>
  </si>
  <si>
    <t>Essence pour le véhicule</t>
  </si>
  <si>
    <t xml:space="preserve">$1,75/litre </t>
  </si>
  <si>
    <t>Repas (2 repas/jour)</t>
  </si>
  <si>
    <t>$12/jour</t>
  </si>
  <si>
    <t>Maison d'hôtes (hébergement standard, lit double)</t>
  </si>
  <si>
    <t>$24/nuit</t>
  </si>
  <si>
    <t>Conférence, congrès et réunions</t>
  </si>
  <si>
    <t>Formation sur les acquis à l'échelle du secteur x 2 personnes (au troisième trimestre)</t>
  </si>
  <si>
    <t>$450/événement</t>
  </si>
  <si>
    <t>Sous-Total</t>
  </si>
  <si>
    <t>Frais généraux (12%)</t>
  </si>
  <si>
    <t>GRAND TOTAL</t>
  </si>
  <si>
    <t>D'après "Health Communication capacity collaborative"</t>
  </si>
  <si>
    <r>
      <rPr>
        <rFont val="Calibri"/>
        <b/>
        <color theme="1"/>
        <sz val="12.0"/>
      </rPr>
      <t>X</t>
    </r>
    <r>
      <rPr>
        <rFont val="Calibri"/>
        <color theme="1"/>
        <sz val="12.0"/>
      </rPr>
      <t xml:space="preserve"> = indique quand la personne ou l'élément du budget sera nécessaire ou utilisé. Il n'indique pas les montants et ne représente pas les coûts uniques. </t>
    </r>
  </si>
  <si>
    <t>Plan de travail - Premier trimestre</t>
  </si>
  <si>
    <t>Plan de travail - Second trimestre</t>
  </si>
  <si>
    <t>Activité principale 3 - Interview radio</t>
  </si>
  <si>
    <t>Sarah Coffee (spécialiste WASH) L2</t>
  </si>
  <si>
    <t>Formateur local</t>
  </si>
  <si>
    <t>Tablettes (3 remises à neuf)</t>
  </si>
  <si>
    <t>Mise à jour du site internet</t>
  </si>
  <si>
    <t>Repas et hébergement</t>
  </si>
  <si>
    <t>Maison d'hôtes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</si>
</sst>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00"/>
    <numFmt numFmtId="165" formatCode="&quot;$&quot;#,##0;[Red]\-&quot;$&quot;#,##0"/>
    <numFmt numFmtId="166" formatCode="&quot;$&quot;#,##0"/>
  </numFmts>
  <fonts count="6">
    <font>
      <sz val="12.0"/>
      <color theme="1"/>
      <name val="Calibri"/>
      <scheme val="minor"/>
    </font>
    <font>
      <sz val="12.0"/>
      <color theme="1"/>
      <name val="Calibri"/>
    </font>
    <font>
      <b/>
      <sz val="12.0"/>
      <color theme="1"/>
      <name val="Calibri"/>
    </font>
    <font>
      <b/>
      <sz val="16.0"/>
      <color theme="1"/>
      <name val="Calibri"/>
    </font>
    <font/>
    <font>
      <b/>
      <sz val="10.0"/>
      <color theme="1"/>
      <name val="Calibri"/>
    </font>
  </fonts>
  <fills count="10">
    <fill>
      <patternFill patternType="none"/>
    </fill>
    <fill>
      <patternFill patternType="lightGray"/>
    </fill>
    <fill>
      <patternFill patternType="solid">
        <fgColor rgb="FF95B3D7"/>
        <bgColor rgb="FF95B3D7"/>
      </patternFill>
    </fill>
    <fill>
      <patternFill patternType="solid">
        <fgColor rgb="FF76923C"/>
        <bgColor rgb="FF76923C"/>
      </patternFill>
    </fill>
    <fill>
      <patternFill patternType="solid">
        <fgColor theme="9"/>
        <bgColor theme="9"/>
      </patternFill>
    </fill>
    <fill>
      <patternFill patternType="solid">
        <fgColor rgb="FFBFBFBF"/>
        <bgColor rgb="FFBFBFBF"/>
      </patternFill>
    </fill>
    <fill>
      <patternFill patternType="solid">
        <fgColor rgb="FFFABF8F"/>
        <bgColor rgb="FFFABF8F"/>
      </patternFill>
    </fill>
    <fill>
      <patternFill patternType="solid">
        <fgColor rgb="FF92D050"/>
        <bgColor rgb="FF92D050"/>
      </patternFill>
    </fill>
    <fill>
      <patternFill patternType="solid">
        <fgColor theme="7"/>
        <bgColor theme="7"/>
      </patternFill>
    </fill>
    <fill>
      <patternFill patternType="solid">
        <fgColor rgb="FF7F7F7F"/>
        <bgColor rgb="FF7F7F7F"/>
      </patternFill>
    </fill>
  </fills>
  <borders count="1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border>
    <border>
      <left/>
      <right style="thin">
        <color rgb="FF000000"/>
      </right>
      <top/>
    </border>
    <border>
      <left style="thin">
        <color rgb="FF000000"/>
      </left>
      <right style="thin">
        <color rgb="FF000000"/>
      </right>
      <top style="thin">
        <color rgb="FF000000"/>
      </top>
    </border>
    <border>
      <left style="thin">
        <color rgb="FF000000"/>
      </left>
      <right/>
    </border>
    <border>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bottom/>
    </border>
    <border>
      <left style="thin">
        <color rgb="FF000000"/>
      </left>
      <right style="thin">
        <color rgb="FF000000"/>
      </right>
      <top/>
    </border>
    <border>
      <left style="thin">
        <color rgb="FF000000"/>
      </left>
      <right style="thin">
        <color rgb="FF000000"/>
      </right>
    </border>
    <border>
      <right/>
      <top style="thin">
        <color rgb="FF000000"/>
      </top>
      <bottom style="thin">
        <color rgb="FF000000"/>
      </bottom>
    </border>
  </borders>
  <cellStyleXfs count="1">
    <xf borderId="0" fillId="0" fontId="0" numFmtId="0" applyAlignment="1" applyFont="1"/>
  </cellStyleXfs>
  <cellXfs count="74">
    <xf borderId="0" fillId="0" fontId="0" numFmtId="0" xfId="0" applyAlignment="1" applyFont="1">
      <alignment readingOrder="0" shrinkToFit="0" vertical="bottom" wrapText="0"/>
    </xf>
    <xf borderId="0" fillId="0" fontId="1" numFmtId="0" xfId="0" applyAlignment="1" applyFont="1">
      <alignment vertical="top"/>
    </xf>
    <xf borderId="0" fillId="0" fontId="1" numFmtId="0" xfId="0" applyFont="1"/>
    <xf borderId="0" fillId="0" fontId="1" numFmtId="0" xfId="0" applyAlignment="1" applyFont="1">
      <alignment shrinkToFit="0" vertical="top" wrapText="1"/>
    </xf>
    <xf borderId="0" fillId="0" fontId="1" numFmtId="0" xfId="0" applyAlignment="1" applyFont="1">
      <alignment vertical="center"/>
    </xf>
    <xf borderId="0" fillId="0" fontId="2" numFmtId="0" xfId="0" applyAlignment="1" applyFont="1">
      <alignment vertical="center"/>
    </xf>
    <xf borderId="0" fillId="0" fontId="1" numFmtId="0" xfId="0" applyAlignment="1" applyFont="1">
      <alignment horizontal="center" vertical="center"/>
    </xf>
    <xf borderId="0" fillId="0" fontId="1" numFmtId="0" xfId="0" applyAlignment="1" applyFont="1">
      <alignment horizontal="left" shrinkToFit="0" vertical="center" wrapText="1"/>
    </xf>
    <xf borderId="0" fillId="0" fontId="3" numFmtId="0" xfId="0" applyAlignment="1" applyFont="1">
      <alignment horizontal="center" vertical="center"/>
    </xf>
    <xf borderId="0" fillId="0" fontId="3" numFmtId="0" xfId="0" applyAlignment="1" applyFont="1">
      <alignment vertical="center"/>
    </xf>
    <xf borderId="1" fillId="2" fontId="2" numFmtId="0" xfId="0" applyAlignment="1" applyBorder="1" applyFill="1" applyFont="1">
      <alignment horizontal="center" vertical="center"/>
    </xf>
    <xf borderId="2" fillId="0" fontId="4" numFmtId="0" xfId="0" applyBorder="1" applyFont="1"/>
    <xf borderId="3" fillId="0" fontId="4" numFmtId="0" xfId="0" applyBorder="1" applyFont="1"/>
    <xf borderId="4" fillId="3" fontId="2" numFmtId="0" xfId="0" applyAlignment="1" applyBorder="1" applyFill="1" applyFont="1">
      <alignment horizontal="center" vertical="center"/>
    </xf>
    <xf borderId="5" fillId="4" fontId="2" numFmtId="0" xfId="0" applyAlignment="1" applyBorder="1" applyFill="1" applyFont="1">
      <alignment horizontal="center" shrinkToFit="0" vertical="center" wrapText="1"/>
    </xf>
    <xf borderId="6" fillId="4" fontId="2" numFmtId="0" xfId="0" applyAlignment="1" applyBorder="1" applyFont="1">
      <alignment horizontal="center" vertical="center"/>
    </xf>
    <xf borderId="1" fillId="4" fontId="2" numFmtId="0" xfId="0" applyAlignment="1" applyBorder="1" applyFont="1">
      <alignment horizontal="center" vertical="center"/>
    </xf>
    <xf borderId="6" fillId="3" fontId="2" numFmtId="0" xfId="0" applyAlignment="1" applyBorder="1" applyFont="1">
      <alignment horizontal="center" vertical="center"/>
    </xf>
    <xf borderId="7" fillId="0" fontId="4" numFmtId="0" xfId="0" applyBorder="1" applyFont="1"/>
    <xf borderId="8" fillId="0" fontId="4" numFmtId="0" xfId="0" applyBorder="1" applyFont="1"/>
    <xf borderId="9" fillId="0" fontId="4" numFmtId="0" xfId="0" applyBorder="1" applyFont="1"/>
    <xf borderId="10" fillId="5" fontId="5" numFmtId="0" xfId="0" applyAlignment="1" applyBorder="1" applyFill="1" applyFont="1">
      <alignment shrinkToFit="0" vertical="center" wrapText="1"/>
    </xf>
    <xf borderId="11" fillId="0" fontId="4" numFmtId="0" xfId="0" applyBorder="1" applyFont="1"/>
    <xf borderId="10" fillId="6" fontId="1" numFmtId="0" xfId="0" applyAlignment="1" applyBorder="1" applyFill="1" applyFont="1">
      <alignment vertical="center"/>
    </xf>
    <xf borderId="10" fillId="6" fontId="2" numFmtId="0" xfId="0" applyAlignment="1" applyBorder="1" applyFont="1">
      <alignment shrinkToFit="0" vertical="center" wrapText="1"/>
    </xf>
    <xf borderId="10" fillId="6" fontId="1" numFmtId="0" xfId="0" applyAlignment="1" applyBorder="1" applyFont="1">
      <alignment shrinkToFit="0" vertical="center" wrapText="1"/>
    </xf>
    <xf borderId="10" fillId="0" fontId="1" numFmtId="0" xfId="0" applyAlignment="1" applyBorder="1" applyFont="1">
      <alignment vertical="center"/>
    </xf>
    <xf borderId="10" fillId="0" fontId="1" numFmtId="0" xfId="0" applyAlignment="1" applyBorder="1" applyFont="1">
      <alignment horizontal="left" shrinkToFit="0" vertical="center" wrapText="1"/>
    </xf>
    <xf borderId="12" fillId="6" fontId="1" numFmtId="0" xfId="0" applyAlignment="1" applyBorder="1" applyFont="1">
      <alignment horizontal="center" shrinkToFit="0" vertical="center" wrapText="1"/>
    </xf>
    <xf borderId="10" fillId="0" fontId="1" numFmtId="164" xfId="0" applyAlignment="1" applyBorder="1" applyFont="1" applyNumberFormat="1">
      <alignment vertical="center"/>
    </xf>
    <xf borderId="10" fillId="7" fontId="1" numFmtId="164" xfId="0" applyAlignment="1" applyBorder="1" applyFill="1" applyFont="1" applyNumberFormat="1">
      <alignment vertical="center"/>
    </xf>
    <xf borderId="10" fillId="3" fontId="1" numFmtId="164" xfId="0" applyAlignment="1" applyBorder="1" applyFont="1" applyNumberFormat="1">
      <alignment vertical="center"/>
    </xf>
    <xf borderId="13" fillId="0" fontId="4" numFmtId="0" xfId="0" applyBorder="1" applyFont="1"/>
    <xf borderId="10" fillId="7" fontId="1" numFmtId="0" xfId="0" applyAlignment="1" applyBorder="1" applyFont="1">
      <alignment vertical="center"/>
    </xf>
    <xf borderId="10" fillId="7" fontId="2" numFmtId="0" xfId="0" applyAlignment="1" applyBorder="1" applyFont="1">
      <alignment horizontal="left" shrinkToFit="0" vertical="center" wrapText="1"/>
    </xf>
    <xf borderId="10" fillId="7" fontId="1" numFmtId="0" xfId="0" applyAlignment="1" applyBorder="1" applyFont="1">
      <alignment horizontal="center" vertical="center"/>
    </xf>
    <xf borderId="10" fillId="7" fontId="2" numFmtId="164" xfId="0" applyAlignment="1" applyBorder="1" applyFont="1" applyNumberFormat="1">
      <alignment vertical="center"/>
    </xf>
    <xf borderId="10" fillId="3" fontId="2" numFmtId="164" xfId="0" applyAlignment="1" applyBorder="1" applyFont="1" applyNumberFormat="1">
      <alignment vertical="center"/>
    </xf>
    <xf borderId="10" fillId="6" fontId="1" numFmtId="0" xfId="0" applyAlignment="1" applyBorder="1" applyFont="1">
      <alignment horizontal="center" vertical="center"/>
    </xf>
    <xf borderId="10" fillId="0" fontId="1" numFmtId="0" xfId="0" applyAlignment="1" applyBorder="1" applyFont="1">
      <alignment shrinkToFit="0" vertical="center" wrapText="1"/>
    </xf>
    <xf borderId="10" fillId="7" fontId="2" numFmtId="0" xfId="0" applyAlignment="1" applyBorder="1" applyFont="1">
      <alignment shrinkToFit="0" vertical="center" wrapText="1"/>
    </xf>
    <xf borderId="10" fillId="7" fontId="2" numFmtId="0" xfId="0" applyAlignment="1" applyBorder="1" applyFont="1">
      <alignment vertical="center"/>
    </xf>
    <xf borderId="10" fillId="7" fontId="2" numFmtId="0" xfId="0" applyAlignment="1" applyBorder="1" applyFont="1">
      <alignment horizontal="center" vertical="center"/>
    </xf>
    <xf borderId="10" fillId="6" fontId="2" numFmtId="0" xfId="0" applyAlignment="1" applyBorder="1" applyFont="1">
      <alignment vertical="center"/>
    </xf>
    <xf borderId="10" fillId="7" fontId="1" numFmtId="164" xfId="0" applyAlignment="1" applyBorder="1" applyFont="1" applyNumberFormat="1">
      <alignment shrinkToFit="0" vertical="center" wrapText="1"/>
    </xf>
    <xf borderId="10" fillId="3" fontId="1" numFmtId="0" xfId="0" applyAlignment="1" applyBorder="1" applyFont="1">
      <alignment vertical="center"/>
    </xf>
    <xf borderId="10" fillId="6" fontId="1" numFmtId="165" xfId="0" applyAlignment="1" applyBorder="1" applyFont="1" applyNumberFormat="1">
      <alignment horizontal="center" vertical="center"/>
    </xf>
    <xf borderId="10" fillId="6" fontId="1" numFmtId="166" xfId="0" applyAlignment="1" applyBorder="1" applyFont="1" applyNumberFormat="1">
      <alignment horizontal="center" vertical="center"/>
    </xf>
    <xf borderId="10" fillId="0" fontId="1" numFmtId="164" xfId="0" applyAlignment="1" applyBorder="1" applyFont="1" applyNumberFormat="1">
      <alignment shrinkToFit="0" vertical="center" wrapText="1"/>
    </xf>
    <xf borderId="10" fillId="8" fontId="1" numFmtId="164" xfId="0" applyAlignment="1" applyBorder="1" applyFill="1" applyFont="1" applyNumberFormat="1">
      <alignment vertical="center"/>
    </xf>
    <xf borderId="10" fillId="6" fontId="1" numFmtId="0" xfId="0" applyAlignment="1" applyBorder="1" applyFont="1">
      <alignment horizontal="center" shrinkToFit="0" vertical="center" wrapText="1"/>
    </xf>
    <xf borderId="10" fillId="6" fontId="1" numFmtId="3" xfId="0" applyAlignment="1" applyBorder="1" applyFont="1" applyNumberFormat="1">
      <alignment horizontal="center" vertical="center"/>
    </xf>
    <xf borderId="10" fillId="3" fontId="2" numFmtId="0" xfId="0" applyAlignment="1" applyBorder="1" applyFont="1">
      <alignment vertical="center"/>
    </xf>
    <xf borderId="10" fillId="3" fontId="2" numFmtId="0" xfId="0" applyAlignment="1" applyBorder="1" applyFont="1">
      <alignment horizontal="center" vertical="center"/>
    </xf>
    <xf borderId="0" fillId="0" fontId="2" numFmtId="0" xfId="0" applyFont="1"/>
    <xf borderId="0" fillId="0" fontId="1" numFmtId="0" xfId="0" applyAlignment="1" applyFont="1">
      <alignment horizontal="left" shrinkToFit="0" wrapText="1"/>
    </xf>
    <xf borderId="0" fillId="0" fontId="3" numFmtId="0" xfId="0" applyFont="1"/>
    <xf borderId="1" fillId="2" fontId="2" numFmtId="0" xfId="0" applyAlignment="1" applyBorder="1" applyFont="1">
      <alignment horizontal="center"/>
    </xf>
    <xf borderId="14" fillId="0" fontId="4" numFmtId="0" xfId="0" applyBorder="1" applyFont="1"/>
    <xf borderId="5" fillId="4" fontId="1" numFmtId="0" xfId="0" applyAlignment="1" applyBorder="1" applyFont="1">
      <alignment horizontal="center" shrinkToFit="0" vertical="top" wrapText="1"/>
    </xf>
    <xf borderId="1" fillId="4" fontId="2" numFmtId="0" xfId="0" applyAlignment="1" applyBorder="1" applyFont="1">
      <alignment horizontal="center"/>
    </xf>
    <xf borderId="10" fillId="5" fontId="5" numFmtId="0" xfId="0" applyAlignment="1" applyBorder="1" applyFont="1">
      <alignment shrinkToFit="0" vertical="top" wrapText="1"/>
    </xf>
    <xf borderId="10" fillId="6" fontId="1" numFmtId="0" xfId="0" applyAlignment="1" applyBorder="1" applyFont="1">
      <alignment vertical="top"/>
    </xf>
    <xf borderId="10" fillId="6" fontId="2" numFmtId="0" xfId="0" applyAlignment="1" applyBorder="1" applyFont="1">
      <alignment shrinkToFit="0" wrapText="1"/>
    </xf>
    <xf borderId="10" fillId="6" fontId="1" numFmtId="0" xfId="0" applyBorder="1" applyFont="1"/>
    <xf borderId="10" fillId="0" fontId="1" numFmtId="0" xfId="0" applyAlignment="1" applyBorder="1" applyFont="1">
      <alignment vertical="top"/>
    </xf>
    <xf borderId="10" fillId="0" fontId="1" numFmtId="0" xfId="0" applyAlignment="1" applyBorder="1" applyFont="1">
      <alignment horizontal="left" shrinkToFit="0" wrapText="1"/>
    </xf>
    <xf borderId="10" fillId="9" fontId="1" numFmtId="0" xfId="0" applyBorder="1" applyFill="1" applyFont="1"/>
    <xf borderId="10" fillId="0" fontId="1" numFmtId="0" xfId="0" applyBorder="1" applyFont="1"/>
    <xf borderId="10" fillId="0" fontId="1" numFmtId="0" xfId="0" applyAlignment="1" applyBorder="1" applyFont="1">
      <alignment shrinkToFit="0" wrapText="1"/>
    </xf>
    <xf borderId="10" fillId="6" fontId="2" numFmtId="0" xfId="0" applyBorder="1" applyFont="1"/>
    <xf borderId="10" fillId="9" fontId="1" numFmtId="0" xfId="0" applyAlignment="1" applyBorder="1" applyFont="1">
      <alignment shrinkToFit="0" wrapText="1"/>
    </xf>
    <xf borderId="10" fillId="7" fontId="1" numFmtId="0" xfId="0" applyAlignment="1" applyBorder="1" applyFont="1">
      <alignment vertical="top"/>
    </xf>
    <xf borderId="10" fillId="7" fontId="1"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781550" cy="733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1" width="55.78"/>
    <col customWidth="1" min="2" max="26" width="11.11"/>
  </cols>
  <sheetData>
    <row r="1" ht="59.25" customHeight="1">
      <c r="A1" s="1"/>
      <c r="B1" s="2"/>
      <c r="C1" s="2"/>
      <c r="D1" s="2"/>
      <c r="E1" s="2"/>
      <c r="F1" s="2"/>
      <c r="G1" s="2"/>
      <c r="H1" s="2"/>
      <c r="I1" s="2"/>
      <c r="J1" s="2"/>
      <c r="K1" s="2"/>
      <c r="L1" s="2"/>
      <c r="M1" s="2"/>
      <c r="N1" s="2"/>
      <c r="O1" s="2"/>
      <c r="P1" s="2"/>
      <c r="Q1" s="2"/>
      <c r="R1" s="2"/>
      <c r="S1" s="2"/>
      <c r="T1" s="2"/>
      <c r="U1" s="2"/>
      <c r="V1" s="2"/>
      <c r="W1" s="2"/>
      <c r="X1" s="2"/>
      <c r="Y1" s="2"/>
      <c r="Z1" s="2"/>
    </row>
    <row r="2">
      <c r="A2" s="3"/>
      <c r="B2" s="3"/>
      <c r="C2" s="3"/>
      <c r="D2" s="3"/>
      <c r="E2" s="3"/>
      <c r="F2" s="3"/>
    </row>
    <row r="3">
      <c r="A3" s="3"/>
      <c r="B3" s="3"/>
      <c r="C3" s="3"/>
      <c r="D3" s="3"/>
      <c r="E3" s="3"/>
      <c r="F3" s="3"/>
    </row>
    <row r="4">
      <c r="A4" s="3" t="s">
        <v>0</v>
      </c>
    </row>
    <row r="5" ht="15.0" customHeight="1"/>
    <row r="6" ht="15.0" customHeight="1"/>
    <row r="7" ht="15.0" customHeight="1"/>
    <row r="8" ht="15.0" customHeight="1"/>
    <row r="9" ht="15.0" customHeight="1"/>
    <row r="10" ht="15.0" customHeight="1"/>
    <row r="11" ht="15.0" customHeight="1"/>
    <row r="12" ht="15.0" customHeight="1"/>
    <row r="13" ht="15.0" customHeight="1"/>
    <row r="14" ht="15.0" customHeight="1"/>
    <row r="15" ht="15.0" customHeight="1"/>
    <row r="16" ht="15.0" customHeight="1"/>
  </sheetData>
  <mergeCells count="1">
    <mergeCell ref="A4:F1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1.22" defaultRowHeight="15.0"/>
  <cols>
    <col customWidth="1" min="1" max="1" width="8.11"/>
    <col customWidth="1" min="2" max="2" width="33.44"/>
    <col customWidth="1" min="3" max="3" width="16.33"/>
    <col customWidth="1" min="4" max="4" width="11.0"/>
    <col customWidth="1" min="5" max="5" width="11.67"/>
    <col customWidth="1" min="6" max="6" width="11.0"/>
    <col customWidth="1" min="7" max="7" width="12.67"/>
    <col customWidth="1" min="8" max="26" width="11.0"/>
  </cols>
  <sheetData>
    <row r="1" ht="26.25" customHeight="1">
      <c r="A1" s="2"/>
      <c r="B1" s="2"/>
      <c r="C1" s="2"/>
      <c r="D1" s="2"/>
      <c r="E1" s="2"/>
      <c r="F1" s="2"/>
      <c r="G1" s="2"/>
      <c r="H1" s="2"/>
      <c r="I1" s="2"/>
      <c r="J1" s="2"/>
      <c r="K1" s="2"/>
      <c r="L1" s="2"/>
      <c r="M1" s="2"/>
      <c r="N1" s="2"/>
      <c r="O1" s="2"/>
      <c r="P1" s="2"/>
      <c r="Q1" s="2"/>
      <c r="R1" s="2"/>
      <c r="S1" s="2"/>
      <c r="T1" s="2"/>
      <c r="U1" s="2"/>
      <c r="V1" s="2"/>
      <c r="W1" s="2"/>
      <c r="X1" s="2"/>
      <c r="Y1" s="2"/>
      <c r="Z1" s="2"/>
    </row>
    <row r="2" ht="21.75" customHeight="1">
      <c r="A2" s="4"/>
      <c r="B2" s="5" t="s">
        <v>1</v>
      </c>
      <c r="C2" s="6"/>
      <c r="D2" s="4"/>
      <c r="E2" s="4"/>
      <c r="F2" s="4"/>
      <c r="G2" s="7"/>
      <c r="L2" s="4"/>
      <c r="M2" s="4"/>
      <c r="N2" s="4"/>
      <c r="O2" s="4"/>
      <c r="P2" s="4"/>
      <c r="Q2" s="4"/>
      <c r="R2" s="4"/>
      <c r="S2" s="4"/>
      <c r="T2" s="4"/>
      <c r="U2" s="4"/>
      <c r="V2" s="4"/>
      <c r="W2" s="4"/>
      <c r="X2" s="4"/>
      <c r="Y2" s="4"/>
      <c r="Z2" s="4"/>
    </row>
    <row r="3" ht="15.75" customHeight="1">
      <c r="A3" s="4"/>
      <c r="B3" s="5" t="s">
        <v>2</v>
      </c>
      <c r="C3" s="6"/>
      <c r="D3" s="4"/>
      <c r="E3" s="4"/>
      <c r="F3" s="4"/>
      <c r="G3" s="4"/>
      <c r="H3" s="4"/>
      <c r="I3" s="4"/>
      <c r="J3" s="4"/>
      <c r="K3" s="4"/>
      <c r="L3" s="4"/>
      <c r="M3" s="4"/>
      <c r="N3" s="4"/>
      <c r="O3" s="4"/>
      <c r="P3" s="4"/>
      <c r="Q3" s="4"/>
      <c r="R3" s="4"/>
      <c r="S3" s="4"/>
      <c r="T3" s="4"/>
      <c r="U3" s="4"/>
      <c r="V3" s="4"/>
      <c r="W3" s="4"/>
      <c r="X3" s="4"/>
      <c r="Y3" s="4"/>
      <c r="Z3" s="4"/>
    </row>
    <row r="4" ht="15.75" customHeight="1">
      <c r="A4" s="4"/>
      <c r="B4" s="5" t="s">
        <v>3</v>
      </c>
      <c r="C4" s="8"/>
      <c r="D4" s="4"/>
      <c r="E4" s="4"/>
      <c r="F4" s="4"/>
      <c r="G4" s="4"/>
      <c r="H4" s="4"/>
      <c r="I4" s="4"/>
      <c r="J4" s="4"/>
      <c r="K4" s="4"/>
      <c r="L4" s="4"/>
      <c r="M4" s="4"/>
      <c r="N4" s="4"/>
      <c r="O4" s="4"/>
      <c r="P4" s="4"/>
      <c r="Q4" s="4"/>
      <c r="R4" s="4"/>
      <c r="S4" s="4"/>
      <c r="T4" s="4"/>
      <c r="U4" s="4"/>
      <c r="V4" s="4"/>
      <c r="W4" s="4"/>
      <c r="X4" s="4"/>
      <c r="Y4" s="4"/>
      <c r="Z4" s="4"/>
    </row>
    <row r="5" ht="15.75" customHeight="1">
      <c r="A5" s="4"/>
      <c r="B5" s="9"/>
      <c r="C5" s="8"/>
      <c r="D5" s="10" t="s">
        <v>4</v>
      </c>
      <c r="E5" s="11"/>
      <c r="F5" s="11"/>
      <c r="G5" s="12"/>
      <c r="H5" s="10" t="s">
        <v>5</v>
      </c>
      <c r="I5" s="11"/>
      <c r="J5" s="11"/>
      <c r="K5" s="12"/>
      <c r="L5" s="13" t="s">
        <v>6</v>
      </c>
      <c r="M5" s="4"/>
      <c r="N5" s="4"/>
      <c r="O5" s="4"/>
      <c r="P5" s="4"/>
      <c r="Q5" s="4"/>
      <c r="R5" s="4"/>
      <c r="S5" s="4"/>
      <c r="T5" s="4"/>
      <c r="U5" s="4"/>
      <c r="V5" s="4"/>
      <c r="W5" s="4"/>
      <c r="X5" s="4"/>
      <c r="Y5" s="4"/>
      <c r="Z5" s="4"/>
    </row>
    <row r="6" ht="15.75" customHeight="1">
      <c r="A6" s="14" t="s">
        <v>7</v>
      </c>
      <c r="B6" s="15" t="s">
        <v>8</v>
      </c>
      <c r="C6" s="15" t="s">
        <v>9</v>
      </c>
      <c r="D6" s="16" t="s">
        <v>10</v>
      </c>
      <c r="E6" s="11"/>
      <c r="F6" s="12"/>
      <c r="G6" s="17" t="s">
        <v>11</v>
      </c>
      <c r="H6" s="16" t="s">
        <v>12</v>
      </c>
      <c r="I6" s="11"/>
      <c r="J6" s="12"/>
      <c r="K6" s="17" t="s">
        <v>11</v>
      </c>
      <c r="L6" s="18"/>
      <c r="M6" s="4"/>
      <c r="N6" s="4"/>
      <c r="O6" s="4"/>
      <c r="P6" s="4"/>
      <c r="Q6" s="4"/>
      <c r="R6" s="4"/>
      <c r="S6" s="4"/>
      <c r="T6" s="4"/>
      <c r="U6" s="4"/>
      <c r="V6" s="4"/>
      <c r="W6" s="4"/>
      <c r="X6" s="4"/>
      <c r="Y6" s="4"/>
      <c r="Z6" s="4"/>
    </row>
    <row r="7" ht="73.5" customHeight="1">
      <c r="A7" s="19"/>
      <c r="B7" s="20"/>
      <c r="C7" s="20"/>
      <c r="D7" s="21" t="s">
        <v>13</v>
      </c>
      <c r="E7" s="21" t="s">
        <v>14</v>
      </c>
      <c r="F7" s="21" t="s">
        <v>15</v>
      </c>
      <c r="G7" s="20"/>
      <c r="H7" s="21" t="s">
        <v>16</v>
      </c>
      <c r="I7" s="21" t="s">
        <v>17</v>
      </c>
      <c r="J7" s="21" t="s">
        <v>18</v>
      </c>
      <c r="K7" s="20"/>
      <c r="L7" s="22"/>
      <c r="M7" s="4"/>
      <c r="N7" s="4"/>
      <c r="O7" s="4"/>
      <c r="P7" s="4"/>
      <c r="Q7" s="4"/>
      <c r="R7" s="4"/>
      <c r="S7" s="4"/>
      <c r="T7" s="4"/>
      <c r="U7" s="4"/>
      <c r="V7" s="4"/>
      <c r="W7" s="4"/>
      <c r="X7" s="4"/>
      <c r="Y7" s="4"/>
      <c r="Z7" s="4"/>
    </row>
    <row r="8" ht="30.0" customHeight="1">
      <c r="A8" s="23"/>
      <c r="B8" s="24" t="s">
        <v>19</v>
      </c>
      <c r="C8" s="25"/>
      <c r="D8" s="23"/>
      <c r="E8" s="23"/>
      <c r="F8" s="23"/>
      <c r="G8" s="23"/>
      <c r="H8" s="23"/>
      <c r="I8" s="23"/>
      <c r="J8" s="23"/>
      <c r="K8" s="23"/>
      <c r="L8" s="23"/>
      <c r="M8" s="4"/>
      <c r="N8" s="4"/>
      <c r="O8" s="4"/>
      <c r="P8" s="4"/>
      <c r="Q8" s="4"/>
      <c r="R8" s="4"/>
      <c r="S8" s="4"/>
      <c r="T8" s="4"/>
      <c r="U8" s="4"/>
      <c r="V8" s="4"/>
      <c r="W8" s="4"/>
      <c r="X8" s="4"/>
      <c r="Y8" s="4"/>
      <c r="Z8" s="4"/>
    </row>
    <row r="9" ht="21.0" customHeight="1">
      <c r="A9" s="26"/>
      <c r="B9" s="27" t="s">
        <v>20</v>
      </c>
      <c r="C9" s="28" t="s">
        <v>21</v>
      </c>
      <c r="D9" s="29">
        <f>(300*0.5)</f>
        <v>150</v>
      </c>
      <c r="E9" s="29"/>
      <c r="F9" s="29">
        <f>(300*0.5)</f>
        <v>150</v>
      </c>
      <c r="G9" s="30">
        <f t="shared" ref="G9:G13" si="2">SUM(D9:F9)</f>
        <v>300</v>
      </c>
      <c r="H9" s="29"/>
      <c r="I9" s="29">
        <f t="shared" ref="I9:J9" si="1">(300*0.5)</f>
        <v>150</v>
      </c>
      <c r="J9" s="29">
        <f t="shared" si="1"/>
        <v>150</v>
      </c>
      <c r="K9" s="30">
        <f t="shared" ref="K9:K13" si="4">SUM(H9:J9)</f>
        <v>300</v>
      </c>
      <c r="L9" s="31">
        <f t="shared" ref="L9:L13" si="5">(G9+K9)</f>
        <v>600</v>
      </c>
      <c r="M9" s="4"/>
      <c r="N9" s="4"/>
      <c r="O9" s="4"/>
      <c r="P9" s="4"/>
      <c r="Q9" s="4"/>
      <c r="R9" s="4"/>
      <c r="S9" s="4"/>
      <c r="T9" s="4"/>
      <c r="U9" s="4"/>
      <c r="V9" s="4"/>
      <c r="W9" s="4"/>
      <c r="X9" s="4"/>
      <c r="Y9" s="4"/>
      <c r="Z9" s="4"/>
    </row>
    <row r="10" ht="21.0" customHeight="1">
      <c r="A10" s="26"/>
      <c r="B10" s="27" t="s">
        <v>22</v>
      </c>
      <c r="C10" s="32"/>
      <c r="D10" s="29"/>
      <c r="E10" s="29">
        <f>(256*1)</f>
        <v>256</v>
      </c>
      <c r="F10" s="29"/>
      <c r="G10" s="30">
        <f t="shared" si="2"/>
        <v>256</v>
      </c>
      <c r="H10" s="29"/>
      <c r="I10" s="29">
        <f t="shared" ref="I10:J10" si="3">(256*0.5)</f>
        <v>128</v>
      </c>
      <c r="J10" s="29">
        <f t="shared" si="3"/>
        <v>128</v>
      </c>
      <c r="K10" s="30">
        <f t="shared" si="4"/>
        <v>256</v>
      </c>
      <c r="L10" s="31">
        <f t="shared" si="5"/>
        <v>512</v>
      </c>
      <c r="M10" s="4"/>
      <c r="N10" s="4"/>
      <c r="O10" s="4"/>
      <c r="P10" s="4"/>
      <c r="Q10" s="4"/>
      <c r="R10" s="4"/>
      <c r="S10" s="4"/>
      <c r="T10" s="4"/>
      <c r="U10" s="4"/>
      <c r="V10" s="4"/>
      <c r="W10" s="4"/>
      <c r="X10" s="4"/>
      <c r="Y10" s="4"/>
      <c r="Z10" s="4"/>
    </row>
    <row r="11" ht="21.0" customHeight="1">
      <c r="A11" s="26"/>
      <c r="B11" s="27" t="s">
        <v>23</v>
      </c>
      <c r="C11" s="32"/>
      <c r="D11" s="29"/>
      <c r="E11" s="29"/>
      <c r="F11" s="29"/>
      <c r="G11" s="30">
        <f t="shared" si="2"/>
        <v>0</v>
      </c>
      <c r="H11" s="29">
        <f>(300*1)</f>
        <v>300</v>
      </c>
      <c r="I11" s="29"/>
      <c r="J11" s="29"/>
      <c r="K11" s="30">
        <f t="shared" si="4"/>
        <v>300</v>
      </c>
      <c r="L11" s="31">
        <f t="shared" si="5"/>
        <v>300</v>
      </c>
      <c r="M11" s="4"/>
      <c r="N11" s="4"/>
      <c r="O11" s="4"/>
      <c r="P11" s="4"/>
      <c r="Q11" s="4"/>
      <c r="R11" s="4"/>
      <c r="S11" s="4"/>
      <c r="T11" s="4"/>
      <c r="U11" s="4"/>
      <c r="V11" s="4"/>
      <c r="W11" s="4"/>
      <c r="X11" s="4"/>
      <c r="Y11" s="4"/>
      <c r="Z11" s="4"/>
    </row>
    <row r="12" ht="21.0" customHeight="1">
      <c r="A12" s="26"/>
      <c r="B12" s="27" t="s">
        <v>24</v>
      </c>
      <c r="C12" s="32"/>
      <c r="D12" s="29">
        <f t="shared" ref="D12:E12" si="6">(256*0.5)</f>
        <v>128</v>
      </c>
      <c r="E12" s="29">
        <f t="shared" si="6"/>
        <v>128</v>
      </c>
      <c r="F12" s="29"/>
      <c r="G12" s="30">
        <f t="shared" si="2"/>
        <v>256</v>
      </c>
      <c r="H12" s="29"/>
      <c r="I12" s="29"/>
      <c r="J12" s="29">
        <f>(256*1)</f>
        <v>256</v>
      </c>
      <c r="K12" s="30">
        <f t="shared" si="4"/>
        <v>256</v>
      </c>
      <c r="L12" s="31">
        <f t="shared" si="5"/>
        <v>512</v>
      </c>
      <c r="M12" s="4"/>
      <c r="N12" s="4"/>
      <c r="O12" s="4"/>
      <c r="P12" s="4"/>
      <c r="Q12" s="4"/>
      <c r="R12" s="4"/>
      <c r="S12" s="4"/>
      <c r="T12" s="4"/>
      <c r="U12" s="4"/>
      <c r="V12" s="4"/>
      <c r="W12" s="4"/>
      <c r="X12" s="4"/>
      <c r="Y12" s="4"/>
      <c r="Z12" s="4"/>
    </row>
    <row r="13" ht="21.0" customHeight="1">
      <c r="A13" s="26"/>
      <c r="B13" s="27" t="s">
        <v>25</v>
      </c>
      <c r="C13" s="20"/>
      <c r="D13" s="29"/>
      <c r="E13" s="29"/>
      <c r="F13" s="29">
        <f>(332*1)</f>
        <v>332</v>
      </c>
      <c r="G13" s="30">
        <f t="shared" si="2"/>
        <v>332</v>
      </c>
      <c r="H13" s="29">
        <f>(332*1)</f>
        <v>332</v>
      </c>
      <c r="I13" s="29"/>
      <c r="J13" s="29"/>
      <c r="K13" s="30">
        <f t="shared" si="4"/>
        <v>332</v>
      </c>
      <c r="L13" s="31">
        <f t="shared" si="5"/>
        <v>664</v>
      </c>
      <c r="M13" s="4"/>
      <c r="N13" s="4"/>
      <c r="O13" s="4"/>
      <c r="P13" s="4"/>
      <c r="Q13" s="4"/>
      <c r="R13" s="4"/>
      <c r="S13" s="4"/>
      <c r="T13" s="4"/>
      <c r="U13" s="4"/>
      <c r="V13" s="4"/>
      <c r="W13" s="4"/>
      <c r="X13" s="4"/>
      <c r="Y13" s="4"/>
      <c r="Z13" s="4"/>
    </row>
    <row r="14" ht="18.75" customHeight="1">
      <c r="A14" s="33"/>
      <c r="B14" s="34" t="s">
        <v>26</v>
      </c>
      <c r="C14" s="35"/>
      <c r="D14" s="30"/>
      <c r="E14" s="30"/>
      <c r="F14" s="30"/>
      <c r="G14" s="36">
        <f>SUM(G9:G13)</f>
        <v>1144</v>
      </c>
      <c r="H14" s="30"/>
      <c r="I14" s="30"/>
      <c r="J14" s="30"/>
      <c r="K14" s="36">
        <f t="shared" ref="K14:L14" si="7">SUM(K9:K13)</f>
        <v>1444</v>
      </c>
      <c r="L14" s="37">
        <f t="shared" si="7"/>
        <v>2588</v>
      </c>
      <c r="M14" s="4"/>
      <c r="N14" s="4"/>
      <c r="O14" s="4"/>
      <c r="P14" s="4"/>
      <c r="Q14" s="4"/>
      <c r="R14" s="4"/>
      <c r="S14" s="4"/>
      <c r="T14" s="4"/>
      <c r="U14" s="4"/>
      <c r="V14" s="4"/>
      <c r="W14" s="4"/>
      <c r="X14" s="4"/>
      <c r="Y14" s="4"/>
      <c r="Z14" s="4"/>
    </row>
    <row r="15" ht="30.0" customHeight="1">
      <c r="A15" s="23"/>
      <c r="B15" s="24" t="s">
        <v>27</v>
      </c>
      <c r="C15" s="38"/>
      <c r="D15" s="23"/>
      <c r="E15" s="23"/>
      <c r="F15" s="23"/>
      <c r="G15" s="23"/>
      <c r="H15" s="23"/>
      <c r="I15" s="23"/>
      <c r="J15" s="23"/>
      <c r="K15" s="23"/>
      <c r="L15" s="23"/>
      <c r="M15" s="4"/>
      <c r="N15" s="4"/>
      <c r="O15" s="4"/>
      <c r="P15" s="4"/>
      <c r="Q15" s="4"/>
      <c r="R15" s="4"/>
      <c r="S15" s="4"/>
      <c r="T15" s="4"/>
      <c r="U15" s="4"/>
      <c r="V15" s="4"/>
      <c r="W15" s="4"/>
      <c r="X15" s="4"/>
      <c r="Y15" s="4"/>
      <c r="Z15" s="4"/>
    </row>
    <row r="16" ht="21.0" customHeight="1">
      <c r="A16" s="26"/>
      <c r="B16" s="39" t="s">
        <v>28</v>
      </c>
      <c r="C16" s="38" t="s">
        <v>29</v>
      </c>
      <c r="D16" s="29"/>
      <c r="E16" s="29"/>
      <c r="F16" s="29"/>
      <c r="G16" s="30">
        <f>SUM(D16:F16)</f>
        <v>0</v>
      </c>
      <c r="H16" s="29"/>
      <c r="I16" s="29">
        <f>(150*2)</f>
        <v>300</v>
      </c>
      <c r="J16" s="29"/>
      <c r="K16" s="30">
        <f>SUM(H16:J16)</f>
        <v>300</v>
      </c>
      <c r="L16" s="31">
        <f>(G16+K16)</f>
        <v>300</v>
      </c>
      <c r="M16" s="4"/>
      <c r="N16" s="4"/>
      <c r="O16" s="4"/>
      <c r="P16" s="4"/>
      <c r="Q16" s="4"/>
      <c r="R16" s="4"/>
      <c r="S16" s="4"/>
      <c r="T16" s="4"/>
      <c r="U16" s="4"/>
      <c r="V16" s="4"/>
      <c r="W16" s="4"/>
      <c r="X16" s="4"/>
      <c r="Y16" s="4"/>
      <c r="Z16" s="4"/>
    </row>
    <row r="17" ht="21.0" customHeight="1">
      <c r="A17" s="26"/>
      <c r="B17" s="39" t="s">
        <v>30</v>
      </c>
      <c r="C17" s="38" t="s">
        <v>31</v>
      </c>
      <c r="D17" s="29"/>
      <c r="E17" s="29"/>
      <c r="F17" s="29"/>
      <c r="G17" s="30"/>
      <c r="H17" s="29"/>
      <c r="I17" s="29">
        <v>200.0</v>
      </c>
      <c r="J17" s="29"/>
      <c r="K17" s="30">
        <v>200.0</v>
      </c>
      <c r="L17" s="31">
        <v>200.0</v>
      </c>
      <c r="M17" s="4"/>
      <c r="N17" s="4"/>
      <c r="O17" s="4"/>
      <c r="P17" s="4"/>
      <c r="Q17" s="4"/>
      <c r="R17" s="4"/>
      <c r="S17" s="4"/>
      <c r="T17" s="4"/>
      <c r="U17" s="4"/>
      <c r="V17" s="4"/>
      <c r="W17" s="4"/>
      <c r="X17" s="4"/>
      <c r="Y17" s="4"/>
      <c r="Z17" s="4"/>
    </row>
    <row r="18" ht="21.0" customHeight="1">
      <c r="A18" s="26"/>
      <c r="B18" s="39" t="s">
        <v>32</v>
      </c>
      <c r="C18" s="38" t="s">
        <v>31</v>
      </c>
      <c r="D18" s="29"/>
      <c r="E18" s="29">
        <f>(100*1)</f>
        <v>100</v>
      </c>
      <c r="F18" s="29"/>
      <c r="G18" s="30">
        <f>SUM(D18:F18)</f>
        <v>100</v>
      </c>
      <c r="H18" s="29"/>
      <c r="I18" s="29">
        <f>(100*2)</f>
        <v>200</v>
      </c>
      <c r="J18" s="29">
        <f>(100*1)</f>
        <v>100</v>
      </c>
      <c r="K18" s="30">
        <f>SUM(H18:J18)</f>
        <v>300</v>
      </c>
      <c r="L18" s="31">
        <f>(G18+K18)</f>
        <v>400</v>
      </c>
      <c r="M18" s="4"/>
      <c r="N18" s="4"/>
      <c r="O18" s="4"/>
      <c r="P18" s="4"/>
      <c r="Q18" s="4"/>
      <c r="R18" s="4"/>
      <c r="S18" s="4"/>
      <c r="T18" s="4"/>
      <c r="U18" s="4"/>
      <c r="V18" s="4"/>
      <c r="W18" s="4"/>
      <c r="X18" s="4"/>
      <c r="Y18" s="4"/>
      <c r="Z18" s="4"/>
    </row>
    <row r="19" ht="21.75" customHeight="1">
      <c r="A19" s="33"/>
      <c r="B19" s="40" t="s">
        <v>26</v>
      </c>
      <c r="C19" s="35"/>
      <c r="D19" s="30"/>
      <c r="E19" s="30"/>
      <c r="F19" s="30"/>
      <c r="G19" s="36">
        <f>SUM(G16:G18)</f>
        <v>100</v>
      </c>
      <c r="H19" s="30"/>
      <c r="I19" s="30"/>
      <c r="J19" s="30"/>
      <c r="K19" s="36">
        <f t="shared" ref="K19:L19" si="8">SUM(K16:K18)</f>
        <v>800</v>
      </c>
      <c r="L19" s="37">
        <f t="shared" si="8"/>
        <v>900</v>
      </c>
      <c r="M19" s="4"/>
      <c r="N19" s="4"/>
      <c r="O19" s="4"/>
      <c r="P19" s="4"/>
      <c r="Q19" s="4"/>
      <c r="R19" s="4"/>
      <c r="S19" s="4"/>
      <c r="T19" s="4"/>
      <c r="U19" s="4"/>
      <c r="V19" s="4"/>
      <c r="W19" s="4"/>
      <c r="X19" s="4"/>
      <c r="Y19" s="4"/>
      <c r="Z19" s="4"/>
    </row>
    <row r="20" ht="30.0" customHeight="1">
      <c r="A20" s="23"/>
      <c r="B20" s="24" t="s">
        <v>33</v>
      </c>
      <c r="C20" s="38"/>
      <c r="D20" s="23"/>
      <c r="E20" s="23"/>
      <c r="F20" s="23"/>
      <c r="G20" s="23"/>
      <c r="H20" s="23"/>
      <c r="I20" s="23"/>
      <c r="J20" s="23"/>
      <c r="K20" s="23"/>
      <c r="L20" s="23"/>
      <c r="M20" s="4"/>
      <c r="N20" s="4"/>
      <c r="O20" s="4"/>
      <c r="P20" s="4"/>
      <c r="Q20" s="4"/>
      <c r="R20" s="4"/>
      <c r="S20" s="4"/>
      <c r="T20" s="4"/>
      <c r="U20" s="4"/>
      <c r="V20" s="4"/>
      <c r="W20" s="4"/>
      <c r="X20" s="4"/>
      <c r="Y20" s="4"/>
      <c r="Z20" s="4"/>
    </row>
    <row r="21" ht="21.0" customHeight="1">
      <c r="A21" s="26"/>
      <c r="B21" s="39" t="s">
        <v>34</v>
      </c>
      <c r="C21" s="38" t="s">
        <v>35</v>
      </c>
      <c r="D21" s="29"/>
      <c r="E21" s="29">
        <f>(4*1)</f>
        <v>4</v>
      </c>
      <c r="F21" s="29"/>
      <c r="G21" s="30">
        <f t="shared" ref="G21:G23" si="9">SUM(D21:F21)</f>
        <v>4</v>
      </c>
      <c r="H21" s="29">
        <f>(4*15)</f>
        <v>60</v>
      </c>
      <c r="I21" s="29">
        <f>(4*50)</f>
        <v>200</v>
      </c>
      <c r="J21" s="29">
        <f>(4*30)</f>
        <v>120</v>
      </c>
      <c r="K21" s="30">
        <f t="shared" ref="K21:K23" si="10">SUM(H21:J21)</f>
        <v>380</v>
      </c>
      <c r="L21" s="31">
        <f t="shared" ref="L21:L23" si="11">(G21+K21)</f>
        <v>384</v>
      </c>
      <c r="M21" s="4"/>
      <c r="N21" s="4"/>
      <c r="O21" s="4"/>
      <c r="P21" s="4"/>
      <c r="Q21" s="4"/>
      <c r="R21" s="4"/>
      <c r="S21" s="4"/>
      <c r="T21" s="4"/>
      <c r="U21" s="4"/>
      <c r="V21" s="4"/>
      <c r="W21" s="4"/>
      <c r="X21" s="4"/>
      <c r="Y21" s="4"/>
      <c r="Z21" s="4"/>
    </row>
    <row r="22" ht="21.0" customHeight="1">
      <c r="A22" s="26"/>
      <c r="B22" s="39" t="s">
        <v>36</v>
      </c>
      <c r="C22" s="38" t="s">
        <v>37</v>
      </c>
      <c r="D22" s="29"/>
      <c r="E22" s="29"/>
      <c r="F22" s="29"/>
      <c r="G22" s="30">
        <f t="shared" si="9"/>
        <v>0</v>
      </c>
      <c r="H22" s="29">
        <f>(20*15)</f>
        <v>300</v>
      </c>
      <c r="I22" s="29">
        <f>(20*50)</f>
        <v>1000</v>
      </c>
      <c r="J22" s="29">
        <f>(20*30)</f>
        <v>600</v>
      </c>
      <c r="K22" s="30">
        <f t="shared" si="10"/>
        <v>1900</v>
      </c>
      <c r="L22" s="31">
        <f t="shared" si="11"/>
        <v>1900</v>
      </c>
      <c r="M22" s="4"/>
      <c r="N22" s="4"/>
      <c r="O22" s="4"/>
      <c r="P22" s="4"/>
      <c r="Q22" s="4"/>
      <c r="R22" s="4"/>
      <c r="S22" s="4"/>
      <c r="T22" s="4"/>
      <c r="U22" s="4"/>
      <c r="V22" s="4"/>
      <c r="W22" s="4"/>
      <c r="X22" s="4"/>
      <c r="Y22" s="4"/>
      <c r="Z22" s="4"/>
    </row>
    <row r="23" ht="21.0" customHeight="1">
      <c r="A23" s="26"/>
      <c r="B23" s="39" t="s">
        <v>38</v>
      </c>
      <c r="C23" s="38" t="s">
        <v>39</v>
      </c>
      <c r="D23" s="29"/>
      <c r="E23" s="29">
        <f>(0.5*1)</f>
        <v>0.5</v>
      </c>
      <c r="F23" s="29"/>
      <c r="G23" s="30">
        <f t="shared" si="9"/>
        <v>0.5</v>
      </c>
      <c r="H23" s="29">
        <f>(0.5*15)</f>
        <v>7.5</v>
      </c>
      <c r="I23" s="29">
        <f>(0.5*50)</f>
        <v>25</v>
      </c>
      <c r="J23" s="29">
        <f>(0.5*30)</f>
        <v>15</v>
      </c>
      <c r="K23" s="30">
        <f t="shared" si="10"/>
        <v>47.5</v>
      </c>
      <c r="L23" s="31">
        <f t="shared" si="11"/>
        <v>48</v>
      </c>
      <c r="M23" s="4"/>
      <c r="N23" s="4"/>
      <c r="O23" s="4"/>
      <c r="P23" s="4"/>
      <c r="Q23" s="4"/>
      <c r="R23" s="4"/>
      <c r="S23" s="4"/>
      <c r="T23" s="4"/>
      <c r="U23" s="4"/>
      <c r="V23" s="4"/>
      <c r="W23" s="4"/>
      <c r="X23" s="4"/>
      <c r="Y23" s="4"/>
      <c r="Z23" s="4"/>
    </row>
    <row r="24" ht="17.25" customHeight="1">
      <c r="A24" s="41"/>
      <c r="B24" s="40" t="s">
        <v>40</v>
      </c>
      <c r="C24" s="42"/>
      <c r="D24" s="36"/>
      <c r="E24" s="36"/>
      <c r="F24" s="36"/>
      <c r="G24" s="36">
        <f>SUM(G21:G23)</f>
        <v>4.5</v>
      </c>
      <c r="H24" s="36"/>
      <c r="I24" s="36"/>
      <c r="J24" s="36"/>
      <c r="K24" s="36">
        <f t="shared" ref="K24:L24" si="12">SUM(K21:K23)</f>
        <v>2327.5</v>
      </c>
      <c r="L24" s="37">
        <f t="shared" si="12"/>
        <v>2332</v>
      </c>
      <c r="M24" s="4"/>
      <c r="N24" s="4"/>
      <c r="O24" s="4"/>
      <c r="P24" s="4"/>
      <c r="Q24" s="4"/>
      <c r="R24" s="4"/>
      <c r="S24" s="4"/>
      <c r="T24" s="4"/>
      <c r="U24" s="4"/>
      <c r="V24" s="4"/>
      <c r="W24" s="4"/>
      <c r="X24" s="4"/>
      <c r="Y24" s="4"/>
      <c r="Z24" s="4"/>
    </row>
    <row r="25" ht="30.0" customHeight="1">
      <c r="A25" s="23"/>
      <c r="B25" s="43" t="s">
        <v>41</v>
      </c>
      <c r="C25" s="38"/>
      <c r="D25" s="23"/>
      <c r="E25" s="23"/>
      <c r="F25" s="23"/>
      <c r="G25" s="23"/>
      <c r="H25" s="23"/>
      <c r="I25" s="23"/>
      <c r="J25" s="23"/>
      <c r="K25" s="23"/>
      <c r="L25" s="23"/>
      <c r="M25" s="4"/>
      <c r="N25" s="4"/>
      <c r="O25" s="4"/>
      <c r="P25" s="4"/>
      <c r="Q25" s="4"/>
      <c r="R25" s="4"/>
      <c r="S25" s="4"/>
      <c r="T25" s="4"/>
      <c r="U25" s="4"/>
      <c r="V25" s="4"/>
      <c r="W25" s="4"/>
      <c r="X25" s="4"/>
      <c r="Y25" s="4"/>
      <c r="Z25" s="4"/>
    </row>
    <row r="26" ht="21.0" customHeight="1">
      <c r="A26" s="26"/>
      <c r="B26" s="26" t="s">
        <v>42</v>
      </c>
      <c r="C26" s="38" t="s">
        <v>43</v>
      </c>
      <c r="D26" s="29">
        <f>(189*3)</f>
        <v>567</v>
      </c>
      <c r="E26" s="29"/>
      <c r="F26" s="29"/>
      <c r="G26" s="44">
        <f t="shared" ref="G26:G27" si="13">SUM(D26:F26)</f>
        <v>567</v>
      </c>
      <c r="H26" s="29"/>
      <c r="I26" s="29"/>
      <c r="J26" s="29"/>
      <c r="K26" s="30">
        <f t="shared" ref="K26:K27" si="14">SUM(H26:J26)</f>
        <v>0</v>
      </c>
      <c r="L26" s="31">
        <f t="shared" ref="L26:L27" si="15">(G26+K26)</f>
        <v>567</v>
      </c>
      <c r="M26" s="4"/>
      <c r="N26" s="4"/>
      <c r="O26" s="4"/>
      <c r="P26" s="4"/>
      <c r="Q26" s="4"/>
      <c r="R26" s="4"/>
      <c r="S26" s="4"/>
      <c r="T26" s="4"/>
      <c r="U26" s="4"/>
      <c r="V26" s="4"/>
      <c r="W26" s="4"/>
      <c r="X26" s="4"/>
      <c r="Y26" s="4"/>
      <c r="Z26" s="4"/>
    </row>
    <row r="27" ht="21.0" customHeight="1">
      <c r="A27" s="26"/>
      <c r="B27" s="26" t="s">
        <v>44</v>
      </c>
      <c r="C27" s="38" t="s">
        <v>45</v>
      </c>
      <c r="D27" s="29">
        <f>(90*3)</f>
        <v>270</v>
      </c>
      <c r="E27" s="29"/>
      <c r="F27" s="29"/>
      <c r="G27" s="44">
        <f t="shared" si="13"/>
        <v>270</v>
      </c>
      <c r="H27" s="29"/>
      <c r="I27" s="29"/>
      <c r="J27" s="29"/>
      <c r="K27" s="30">
        <f t="shared" si="14"/>
        <v>0</v>
      </c>
      <c r="L27" s="31">
        <f t="shared" si="15"/>
        <v>270</v>
      </c>
      <c r="M27" s="4"/>
      <c r="N27" s="4"/>
      <c r="O27" s="4"/>
      <c r="P27" s="4"/>
      <c r="Q27" s="4"/>
      <c r="R27" s="4"/>
      <c r="S27" s="4"/>
      <c r="T27" s="4"/>
      <c r="U27" s="4"/>
      <c r="V27" s="4"/>
      <c r="W27" s="4"/>
      <c r="X27" s="4"/>
      <c r="Y27" s="4"/>
      <c r="Z27" s="4"/>
    </row>
    <row r="28" ht="18.75" customHeight="1">
      <c r="A28" s="33"/>
      <c r="B28" s="41" t="s">
        <v>40</v>
      </c>
      <c r="C28" s="35"/>
      <c r="D28" s="30"/>
      <c r="E28" s="30"/>
      <c r="F28" s="30"/>
      <c r="G28" s="36">
        <f>SUM(G26:G27)</f>
        <v>837</v>
      </c>
      <c r="H28" s="30"/>
      <c r="I28" s="30"/>
      <c r="J28" s="30"/>
      <c r="K28" s="36">
        <f t="shared" ref="K28:L28" si="16">SUM(K26:K27)</f>
        <v>0</v>
      </c>
      <c r="L28" s="37">
        <f t="shared" si="16"/>
        <v>837</v>
      </c>
      <c r="M28" s="4"/>
      <c r="N28" s="4"/>
      <c r="O28" s="4"/>
      <c r="P28" s="4"/>
      <c r="Q28" s="4"/>
      <c r="R28" s="4"/>
      <c r="S28" s="4"/>
      <c r="T28" s="4"/>
      <c r="U28" s="4"/>
      <c r="V28" s="4"/>
      <c r="W28" s="4"/>
      <c r="X28" s="4"/>
      <c r="Y28" s="4"/>
      <c r="Z28" s="4"/>
    </row>
    <row r="29" ht="30.0" customHeight="1">
      <c r="A29" s="23"/>
      <c r="B29" s="43" t="s">
        <v>46</v>
      </c>
      <c r="C29" s="38"/>
      <c r="D29" s="23"/>
      <c r="E29" s="23"/>
      <c r="F29" s="23"/>
      <c r="G29" s="23"/>
      <c r="H29" s="23"/>
      <c r="I29" s="23"/>
      <c r="J29" s="23"/>
      <c r="K29" s="23"/>
      <c r="L29" s="45"/>
      <c r="M29" s="4"/>
      <c r="N29" s="4"/>
      <c r="O29" s="4"/>
      <c r="P29" s="4"/>
      <c r="Q29" s="4"/>
      <c r="R29" s="4"/>
      <c r="S29" s="4"/>
      <c r="T29" s="4"/>
      <c r="U29" s="4"/>
      <c r="V29" s="4"/>
      <c r="W29" s="4"/>
      <c r="X29" s="4"/>
      <c r="Y29" s="4"/>
      <c r="Z29" s="4"/>
    </row>
    <row r="30" ht="21.0" customHeight="1">
      <c r="A30" s="26"/>
      <c r="B30" s="26" t="s">
        <v>47</v>
      </c>
      <c r="C30" s="38" t="s">
        <v>48</v>
      </c>
      <c r="D30" s="29">
        <f>(109*1)</f>
        <v>109</v>
      </c>
      <c r="E30" s="29"/>
      <c r="F30" s="29"/>
      <c r="G30" s="30">
        <f>SUM(D30:F30)</f>
        <v>109</v>
      </c>
      <c r="H30" s="29"/>
      <c r="I30" s="29"/>
      <c r="J30" s="29"/>
      <c r="K30" s="30">
        <f>SUM(H30:J30)</f>
        <v>0</v>
      </c>
      <c r="L30" s="31">
        <f>(G30+K30)</f>
        <v>109</v>
      </c>
      <c r="M30" s="4"/>
      <c r="N30" s="4"/>
      <c r="O30" s="4"/>
      <c r="P30" s="4"/>
      <c r="Q30" s="4"/>
      <c r="R30" s="4"/>
      <c r="S30" s="4"/>
      <c r="T30" s="4"/>
      <c r="U30" s="4"/>
      <c r="V30" s="4"/>
      <c r="W30" s="4"/>
      <c r="X30" s="4"/>
      <c r="Y30" s="4"/>
      <c r="Z30" s="4"/>
    </row>
    <row r="31" ht="17.25" customHeight="1">
      <c r="A31" s="33"/>
      <c r="B31" s="41" t="s">
        <v>40</v>
      </c>
      <c r="C31" s="35"/>
      <c r="D31" s="30"/>
      <c r="E31" s="30"/>
      <c r="F31" s="30"/>
      <c r="G31" s="36">
        <f>SUM(G30)</f>
        <v>109</v>
      </c>
      <c r="H31" s="30"/>
      <c r="I31" s="30"/>
      <c r="J31" s="30"/>
      <c r="K31" s="36">
        <f t="shared" ref="K31:L31" si="17">SUM(K30)</f>
        <v>0</v>
      </c>
      <c r="L31" s="37">
        <f t="shared" si="17"/>
        <v>109</v>
      </c>
      <c r="M31" s="4"/>
      <c r="N31" s="4"/>
      <c r="O31" s="4"/>
      <c r="P31" s="4"/>
      <c r="Q31" s="4"/>
      <c r="R31" s="4"/>
      <c r="S31" s="4"/>
      <c r="T31" s="4"/>
      <c r="U31" s="4"/>
      <c r="V31" s="4"/>
      <c r="W31" s="4"/>
      <c r="X31" s="4"/>
      <c r="Y31" s="4"/>
      <c r="Z31" s="4"/>
    </row>
    <row r="32" ht="30.0" customHeight="1">
      <c r="A32" s="23"/>
      <c r="B32" s="43" t="s">
        <v>49</v>
      </c>
      <c r="C32" s="38"/>
      <c r="D32" s="23"/>
      <c r="E32" s="23"/>
      <c r="F32" s="23"/>
      <c r="G32" s="23"/>
      <c r="H32" s="23"/>
      <c r="I32" s="23"/>
      <c r="J32" s="23"/>
      <c r="K32" s="23"/>
      <c r="L32" s="23"/>
      <c r="M32" s="4"/>
      <c r="N32" s="4"/>
      <c r="O32" s="4"/>
      <c r="P32" s="4"/>
      <c r="Q32" s="4"/>
      <c r="R32" s="4"/>
      <c r="S32" s="4"/>
      <c r="T32" s="4"/>
      <c r="U32" s="4"/>
      <c r="V32" s="4"/>
      <c r="W32" s="4"/>
      <c r="X32" s="4"/>
      <c r="Y32" s="4"/>
      <c r="Z32" s="4"/>
    </row>
    <row r="33" ht="21.0" customHeight="1">
      <c r="A33" s="26"/>
      <c r="B33" s="26" t="s">
        <v>50</v>
      </c>
      <c r="C33" s="38" t="s">
        <v>51</v>
      </c>
      <c r="D33" s="29"/>
      <c r="E33" s="29">
        <f>(250*1)</f>
        <v>250</v>
      </c>
      <c r="F33" s="29"/>
      <c r="G33" s="30">
        <f t="shared" ref="G33:G34" si="18">SUM(D33:F33)</f>
        <v>250</v>
      </c>
      <c r="H33" s="29"/>
      <c r="I33" s="29"/>
      <c r="J33" s="29">
        <f>(250*1)</f>
        <v>250</v>
      </c>
      <c r="K33" s="30">
        <f t="shared" ref="K33:K34" si="19">SUM(H33:J33)</f>
        <v>250</v>
      </c>
      <c r="L33" s="31">
        <f t="shared" ref="L33:L34" si="20">(G33+K33)</f>
        <v>500</v>
      </c>
      <c r="M33" s="4"/>
      <c r="N33" s="4"/>
      <c r="O33" s="4"/>
      <c r="P33" s="4"/>
      <c r="Q33" s="4"/>
      <c r="R33" s="4"/>
      <c r="S33" s="4"/>
      <c r="T33" s="4"/>
      <c r="U33" s="4"/>
      <c r="V33" s="4"/>
      <c r="W33" s="4"/>
      <c r="X33" s="4"/>
      <c r="Y33" s="4"/>
      <c r="Z33" s="4"/>
    </row>
    <row r="34" ht="21.0" customHeight="1">
      <c r="A34" s="26"/>
      <c r="B34" s="26" t="s">
        <v>52</v>
      </c>
      <c r="C34" s="46">
        <v>1890.0</v>
      </c>
      <c r="D34" s="29"/>
      <c r="E34" s="29"/>
      <c r="F34" s="29"/>
      <c r="G34" s="30">
        <f t="shared" si="18"/>
        <v>0</v>
      </c>
      <c r="H34" s="29">
        <f>(1890*0.5)</f>
        <v>945</v>
      </c>
      <c r="I34" s="29"/>
      <c r="J34" s="29">
        <f>(1890*0.5)</f>
        <v>945</v>
      </c>
      <c r="K34" s="30">
        <f t="shared" si="19"/>
        <v>1890</v>
      </c>
      <c r="L34" s="31">
        <f t="shared" si="20"/>
        <v>1890</v>
      </c>
      <c r="M34" s="4"/>
      <c r="N34" s="4"/>
      <c r="O34" s="4"/>
      <c r="P34" s="4"/>
      <c r="Q34" s="4"/>
      <c r="R34" s="4"/>
      <c r="S34" s="4"/>
      <c r="T34" s="4"/>
      <c r="U34" s="4"/>
      <c r="V34" s="4"/>
      <c r="W34" s="4"/>
      <c r="X34" s="4"/>
      <c r="Y34" s="4"/>
      <c r="Z34" s="4"/>
    </row>
    <row r="35" ht="45.75" customHeight="1">
      <c r="A35" s="26"/>
      <c r="B35" s="39" t="s">
        <v>53</v>
      </c>
      <c r="C35" s="47">
        <v>136.0</v>
      </c>
      <c r="D35" s="29"/>
      <c r="E35" s="29">
        <v>136.0</v>
      </c>
      <c r="F35" s="29"/>
      <c r="G35" s="30">
        <v>136.0</v>
      </c>
      <c r="H35" s="29"/>
      <c r="I35" s="29"/>
      <c r="J35" s="29"/>
      <c r="K35" s="30"/>
      <c r="L35" s="31"/>
      <c r="M35" s="4"/>
      <c r="N35" s="4"/>
      <c r="O35" s="4"/>
      <c r="P35" s="4"/>
      <c r="Q35" s="4"/>
      <c r="R35" s="4"/>
      <c r="S35" s="4"/>
      <c r="T35" s="4"/>
      <c r="U35" s="4"/>
      <c r="V35" s="4"/>
      <c r="W35" s="4"/>
      <c r="X35" s="4"/>
      <c r="Y35" s="4"/>
      <c r="Z35" s="4"/>
    </row>
    <row r="36" ht="21.0" customHeight="1">
      <c r="A36" s="26"/>
      <c r="B36" s="26" t="s">
        <v>54</v>
      </c>
      <c r="C36" s="38" t="s">
        <v>55</v>
      </c>
      <c r="D36" s="29">
        <f>(8*12)</f>
        <v>96</v>
      </c>
      <c r="E36" s="29">
        <f>(8*25)</f>
        <v>200</v>
      </c>
      <c r="F36" s="29"/>
      <c r="G36" s="30">
        <f>SUM(D36:F36)</f>
        <v>296</v>
      </c>
      <c r="H36" s="29"/>
      <c r="I36" s="29"/>
      <c r="J36" s="29">
        <f>(8*12)</f>
        <v>96</v>
      </c>
      <c r="K36" s="30">
        <f>SUM(H36:J36)</f>
        <v>96</v>
      </c>
      <c r="L36" s="31">
        <f>(G36+K36)</f>
        <v>392</v>
      </c>
      <c r="M36" s="4"/>
      <c r="N36" s="4"/>
      <c r="O36" s="4"/>
      <c r="P36" s="4"/>
      <c r="Q36" s="4"/>
      <c r="R36" s="4"/>
      <c r="S36" s="4"/>
      <c r="T36" s="4"/>
      <c r="U36" s="4"/>
      <c r="V36" s="4"/>
      <c r="W36" s="4"/>
      <c r="X36" s="4"/>
      <c r="Y36" s="4"/>
      <c r="Z36" s="4"/>
    </row>
    <row r="37" ht="18.0" customHeight="1">
      <c r="A37" s="33"/>
      <c r="B37" s="41" t="s">
        <v>40</v>
      </c>
      <c r="C37" s="35"/>
      <c r="D37" s="30"/>
      <c r="E37" s="30"/>
      <c r="F37" s="30"/>
      <c r="G37" s="36">
        <f>SUM(G33:G36)</f>
        <v>682</v>
      </c>
      <c r="H37" s="30"/>
      <c r="I37" s="30"/>
      <c r="J37" s="30"/>
      <c r="K37" s="36">
        <f t="shared" ref="K37:L37" si="21">SUM(K33:K36)</f>
        <v>2236</v>
      </c>
      <c r="L37" s="37">
        <f t="shared" si="21"/>
        <v>2782</v>
      </c>
      <c r="M37" s="4"/>
      <c r="N37" s="4"/>
      <c r="O37" s="4"/>
      <c r="P37" s="4"/>
      <c r="Q37" s="4"/>
      <c r="R37" s="4"/>
      <c r="S37" s="4"/>
      <c r="T37" s="4"/>
      <c r="U37" s="4"/>
      <c r="V37" s="4"/>
      <c r="W37" s="4"/>
      <c r="X37" s="4"/>
      <c r="Y37" s="4"/>
      <c r="Z37" s="4"/>
    </row>
    <row r="38" ht="30.0" customHeight="1">
      <c r="A38" s="23"/>
      <c r="B38" s="43" t="s">
        <v>56</v>
      </c>
      <c r="C38" s="38"/>
      <c r="D38" s="23"/>
      <c r="E38" s="23"/>
      <c r="F38" s="23"/>
      <c r="G38" s="23"/>
      <c r="H38" s="23"/>
      <c r="I38" s="23"/>
      <c r="J38" s="23"/>
      <c r="K38" s="23"/>
      <c r="L38" s="23"/>
      <c r="M38" s="4"/>
      <c r="N38" s="4"/>
      <c r="O38" s="4"/>
      <c r="P38" s="4"/>
      <c r="Q38" s="4"/>
      <c r="R38" s="4"/>
      <c r="S38" s="4"/>
      <c r="T38" s="4"/>
      <c r="U38" s="4"/>
      <c r="V38" s="4"/>
      <c r="W38" s="4"/>
      <c r="X38" s="4"/>
      <c r="Y38" s="4"/>
      <c r="Z38" s="4"/>
    </row>
    <row r="39" ht="21.0" customHeight="1">
      <c r="A39" s="26"/>
      <c r="B39" s="26" t="s">
        <v>57</v>
      </c>
      <c r="C39" s="38" t="s">
        <v>58</v>
      </c>
      <c r="D39" s="29"/>
      <c r="E39" s="48">
        <f>(3.5*12)</f>
        <v>42</v>
      </c>
      <c r="F39" s="29"/>
      <c r="G39" s="30">
        <f t="shared" ref="G39:G45" si="22">SUM(D39:F39)</f>
        <v>42</v>
      </c>
      <c r="H39" s="29"/>
      <c r="I39" s="48">
        <f>(3.5*90)</f>
        <v>315</v>
      </c>
      <c r="J39" s="29"/>
      <c r="K39" s="30">
        <f t="shared" ref="K39:K45" si="23">SUM(H39:J39)</f>
        <v>315</v>
      </c>
      <c r="L39" s="31">
        <f t="shared" ref="L39:L45" si="24">(G39+K39)</f>
        <v>357</v>
      </c>
      <c r="M39" s="4"/>
      <c r="N39" s="4"/>
      <c r="O39" s="4"/>
      <c r="P39" s="4"/>
      <c r="Q39" s="4"/>
      <c r="R39" s="4"/>
      <c r="S39" s="4"/>
      <c r="T39" s="4"/>
      <c r="U39" s="4"/>
      <c r="V39" s="4"/>
      <c r="W39" s="4"/>
      <c r="X39" s="4"/>
      <c r="Y39" s="4"/>
      <c r="Z39" s="4"/>
    </row>
    <row r="40" ht="21.0" customHeight="1">
      <c r="A40" s="26"/>
      <c r="B40" s="26" t="s">
        <v>59</v>
      </c>
      <c r="C40" s="38" t="s">
        <v>60</v>
      </c>
      <c r="D40" s="29"/>
      <c r="E40" s="29"/>
      <c r="F40" s="29"/>
      <c r="G40" s="30">
        <f t="shared" si="22"/>
        <v>0</v>
      </c>
      <c r="H40" s="29"/>
      <c r="I40" s="29"/>
      <c r="J40" s="49"/>
      <c r="K40" s="30">
        <f t="shared" si="23"/>
        <v>0</v>
      </c>
      <c r="L40" s="31">
        <f t="shared" si="24"/>
        <v>0</v>
      </c>
      <c r="M40" s="4"/>
      <c r="N40" s="4"/>
      <c r="O40" s="4"/>
      <c r="P40" s="4"/>
      <c r="Q40" s="4"/>
      <c r="R40" s="4"/>
      <c r="S40" s="4"/>
      <c r="T40" s="4"/>
      <c r="U40" s="4"/>
      <c r="V40" s="4"/>
      <c r="W40" s="4"/>
      <c r="X40" s="4"/>
      <c r="Y40" s="4"/>
      <c r="Z40" s="4"/>
    </row>
    <row r="41" ht="21.0" customHeight="1">
      <c r="A41" s="26"/>
      <c r="B41" s="26" t="s">
        <v>61</v>
      </c>
      <c r="C41" s="38" t="s">
        <v>62</v>
      </c>
      <c r="D41" s="29"/>
      <c r="E41" s="29"/>
      <c r="F41" s="29">
        <f>(136*1)</f>
        <v>136</v>
      </c>
      <c r="G41" s="30">
        <f t="shared" si="22"/>
        <v>136</v>
      </c>
      <c r="H41" s="29"/>
      <c r="I41" s="29"/>
      <c r="J41" s="29"/>
      <c r="K41" s="30">
        <f t="shared" si="23"/>
        <v>0</v>
      </c>
      <c r="L41" s="31">
        <f t="shared" si="24"/>
        <v>136</v>
      </c>
      <c r="M41" s="4"/>
      <c r="N41" s="4"/>
      <c r="O41" s="4"/>
      <c r="P41" s="4"/>
      <c r="Q41" s="4"/>
      <c r="R41" s="4"/>
      <c r="S41" s="4"/>
      <c r="T41" s="4"/>
      <c r="U41" s="4"/>
      <c r="V41" s="4"/>
      <c r="W41" s="4"/>
      <c r="X41" s="4"/>
      <c r="Y41" s="4"/>
      <c r="Z41" s="4"/>
    </row>
    <row r="42" ht="21.0" customHeight="1">
      <c r="A42" s="26"/>
      <c r="B42" s="26" t="s">
        <v>63</v>
      </c>
      <c r="C42" s="38" t="s">
        <v>64</v>
      </c>
      <c r="D42" s="29"/>
      <c r="E42" s="29">
        <f>(96*1)</f>
        <v>96</v>
      </c>
      <c r="F42" s="29"/>
      <c r="G42" s="30">
        <f t="shared" si="22"/>
        <v>96</v>
      </c>
      <c r="H42" s="29"/>
      <c r="I42" s="29"/>
      <c r="J42" s="29"/>
      <c r="K42" s="30">
        <f t="shared" si="23"/>
        <v>0</v>
      </c>
      <c r="L42" s="31">
        <f t="shared" si="24"/>
        <v>96</v>
      </c>
      <c r="M42" s="4"/>
      <c r="N42" s="4"/>
      <c r="O42" s="4"/>
      <c r="P42" s="4"/>
      <c r="Q42" s="4"/>
      <c r="R42" s="4"/>
      <c r="S42" s="4"/>
      <c r="T42" s="4"/>
      <c r="U42" s="4"/>
      <c r="V42" s="4"/>
      <c r="W42" s="4"/>
      <c r="X42" s="4"/>
      <c r="Y42" s="4"/>
      <c r="Z42" s="4"/>
    </row>
    <row r="43" ht="24.75" customHeight="1">
      <c r="A43" s="26"/>
      <c r="B43" s="26" t="s">
        <v>65</v>
      </c>
      <c r="C43" s="50" t="s">
        <v>66</v>
      </c>
      <c r="D43" s="29"/>
      <c r="E43" s="48">
        <f>(52*1)</f>
        <v>52</v>
      </c>
      <c r="F43" s="48"/>
      <c r="G43" s="30">
        <f t="shared" si="22"/>
        <v>52</v>
      </c>
      <c r="H43" s="48"/>
      <c r="I43" s="48"/>
      <c r="J43" s="29"/>
      <c r="K43" s="30">
        <f t="shared" si="23"/>
        <v>0</v>
      </c>
      <c r="L43" s="31">
        <f t="shared" si="24"/>
        <v>52</v>
      </c>
      <c r="M43" s="4"/>
      <c r="N43" s="4"/>
      <c r="O43" s="4"/>
      <c r="P43" s="4"/>
      <c r="Q43" s="4"/>
      <c r="R43" s="4"/>
      <c r="S43" s="4"/>
      <c r="T43" s="4"/>
      <c r="U43" s="4"/>
      <c r="V43" s="4"/>
      <c r="W43" s="4"/>
      <c r="X43" s="4"/>
      <c r="Y43" s="4"/>
      <c r="Z43" s="4"/>
    </row>
    <row r="44" ht="21.0" customHeight="1">
      <c r="A44" s="26"/>
      <c r="B44" s="26" t="s">
        <v>67</v>
      </c>
      <c r="C44" s="38" t="s">
        <v>68</v>
      </c>
      <c r="D44" s="29"/>
      <c r="E44" s="29"/>
      <c r="F44" s="29"/>
      <c r="G44" s="30">
        <f t="shared" si="22"/>
        <v>0</v>
      </c>
      <c r="H44" s="48">
        <f>(2.5*2*12)</f>
        <v>60</v>
      </c>
      <c r="I44" s="48">
        <f>(2.5*6)</f>
        <v>15</v>
      </c>
      <c r="J44" s="29"/>
      <c r="K44" s="30">
        <f t="shared" si="23"/>
        <v>75</v>
      </c>
      <c r="L44" s="31">
        <f t="shared" si="24"/>
        <v>75</v>
      </c>
      <c r="M44" s="4"/>
      <c r="N44" s="4"/>
      <c r="O44" s="4"/>
      <c r="P44" s="4"/>
      <c r="Q44" s="4"/>
      <c r="R44" s="4"/>
      <c r="S44" s="4"/>
      <c r="T44" s="4"/>
      <c r="U44" s="4"/>
      <c r="V44" s="4"/>
      <c r="W44" s="4"/>
      <c r="X44" s="4"/>
      <c r="Y44" s="4"/>
      <c r="Z44" s="4"/>
    </row>
    <row r="45" ht="21.0" customHeight="1">
      <c r="A45" s="26"/>
      <c r="B45" s="26" t="s">
        <v>69</v>
      </c>
      <c r="C45" s="38" t="s">
        <v>70</v>
      </c>
      <c r="D45" s="29"/>
      <c r="E45" s="29"/>
      <c r="F45" s="29"/>
      <c r="G45" s="30">
        <f t="shared" si="22"/>
        <v>0</v>
      </c>
      <c r="H45" s="29"/>
      <c r="I45" s="29"/>
      <c r="J45" s="29"/>
      <c r="K45" s="30">
        <f t="shared" si="23"/>
        <v>0</v>
      </c>
      <c r="L45" s="31">
        <f t="shared" si="24"/>
        <v>0</v>
      </c>
      <c r="M45" s="4"/>
      <c r="N45" s="4"/>
      <c r="O45" s="4"/>
      <c r="P45" s="4"/>
      <c r="Q45" s="4"/>
      <c r="R45" s="4"/>
      <c r="S45" s="4"/>
      <c r="T45" s="4"/>
      <c r="U45" s="4"/>
      <c r="V45" s="4"/>
      <c r="W45" s="4"/>
      <c r="X45" s="4"/>
      <c r="Y45" s="4"/>
      <c r="Z45" s="4"/>
    </row>
    <row r="46" ht="20.25" customHeight="1">
      <c r="A46" s="33"/>
      <c r="B46" s="41" t="s">
        <v>40</v>
      </c>
      <c r="C46" s="35"/>
      <c r="D46" s="30"/>
      <c r="E46" s="30"/>
      <c r="F46" s="30"/>
      <c r="G46" s="36">
        <f>SUM(G39:G45)</f>
        <v>326</v>
      </c>
      <c r="H46" s="30"/>
      <c r="I46" s="30"/>
      <c r="J46" s="30"/>
      <c r="K46" s="36">
        <f t="shared" ref="K46:L46" si="25">SUM(K39:K45)</f>
        <v>390</v>
      </c>
      <c r="L46" s="37">
        <f t="shared" si="25"/>
        <v>716</v>
      </c>
      <c r="M46" s="4"/>
      <c r="N46" s="4"/>
      <c r="O46" s="4"/>
      <c r="P46" s="4"/>
      <c r="Q46" s="4"/>
      <c r="R46" s="4"/>
      <c r="S46" s="4"/>
      <c r="T46" s="4"/>
      <c r="U46" s="4"/>
      <c r="V46" s="4"/>
      <c r="W46" s="4"/>
      <c r="X46" s="4"/>
      <c r="Y46" s="4"/>
      <c r="Z46" s="4"/>
    </row>
    <row r="47" ht="30.0" customHeight="1">
      <c r="A47" s="23"/>
      <c r="B47" s="43" t="s">
        <v>71</v>
      </c>
      <c r="C47" s="38"/>
      <c r="D47" s="23"/>
      <c r="E47" s="23"/>
      <c r="F47" s="23"/>
      <c r="G47" s="23"/>
      <c r="H47" s="23"/>
      <c r="I47" s="23"/>
      <c r="J47" s="23"/>
      <c r="K47" s="23"/>
      <c r="L47" s="23"/>
      <c r="M47" s="4"/>
      <c r="N47" s="4"/>
      <c r="O47" s="4"/>
      <c r="P47" s="4"/>
      <c r="Q47" s="4"/>
      <c r="R47" s="4"/>
      <c r="S47" s="4"/>
      <c r="T47" s="4"/>
      <c r="U47" s="4"/>
      <c r="V47" s="4"/>
      <c r="W47" s="4"/>
      <c r="X47" s="4"/>
      <c r="Y47" s="4"/>
      <c r="Z47" s="4"/>
    </row>
    <row r="48" ht="21.0" customHeight="1">
      <c r="A48" s="26"/>
      <c r="B48" s="26" t="s">
        <v>72</v>
      </c>
      <c r="C48" s="38" t="s">
        <v>73</v>
      </c>
      <c r="D48" s="48">
        <f t="shared" ref="D48:E48" si="26">(1.75*35)</f>
        <v>61.25</v>
      </c>
      <c r="E48" s="48">
        <f t="shared" si="26"/>
        <v>61.25</v>
      </c>
      <c r="F48" s="48">
        <f>(1.75*5)</f>
        <v>8.75</v>
      </c>
      <c r="G48" s="30">
        <f t="shared" ref="G48:G50" si="29">SUM(D48:F48)</f>
        <v>131.25</v>
      </c>
      <c r="H48" s="48">
        <f t="shared" ref="H48:J48" si="27">(1.75*35)</f>
        <v>61.25</v>
      </c>
      <c r="I48" s="48">
        <f t="shared" si="27"/>
        <v>61.25</v>
      </c>
      <c r="J48" s="48">
        <f t="shared" si="27"/>
        <v>61.25</v>
      </c>
      <c r="K48" s="30">
        <f t="shared" ref="K48:K50" si="31">SUM(H48:J48)</f>
        <v>183.75</v>
      </c>
      <c r="L48" s="31">
        <f t="shared" ref="L48:L50" si="32">(G48+K48)</f>
        <v>315</v>
      </c>
      <c r="M48" s="4"/>
      <c r="N48" s="4"/>
      <c r="O48" s="4"/>
      <c r="P48" s="4"/>
      <c r="Q48" s="4"/>
      <c r="R48" s="4"/>
      <c r="S48" s="4"/>
      <c r="T48" s="4"/>
      <c r="U48" s="4"/>
      <c r="V48" s="4"/>
      <c r="W48" s="4"/>
      <c r="X48" s="4"/>
      <c r="Y48" s="4"/>
      <c r="Z48" s="4"/>
    </row>
    <row r="49" ht="21.0" customHeight="1">
      <c r="A49" s="26"/>
      <c r="B49" s="26" t="s">
        <v>74</v>
      </c>
      <c r="C49" s="51" t="s">
        <v>75</v>
      </c>
      <c r="D49" s="48">
        <f t="shared" ref="D49:E49" si="28">(12*2)</f>
        <v>24</v>
      </c>
      <c r="E49" s="48">
        <f t="shared" si="28"/>
        <v>24</v>
      </c>
      <c r="F49" s="29"/>
      <c r="G49" s="30">
        <f t="shared" si="29"/>
        <v>48</v>
      </c>
      <c r="H49" s="48">
        <f t="shared" ref="H49:I49" si="30">(12*2)</f>
        <v>24</v>
      </c>
      <c r="I49" s="48">
        <f t="shared" si="30"/>
        <v>24</v>
      </c>
      <c r="J49" s="48">
        <f>(12*3)</f>
        <v>36</v>
      </c>
      <c r="K49" s="30">
        <f t="shared" si="31"/>
        <v>84</v>
      </c>
      <c r="L49" s="31">
        <f t="shared" si="32"/>
        <v>132</v>
      </c>
      <c r="M49" s="4"/>
      <c r="N49" s="4"/>
      <c r="O49" s="4"/>
      <c r="P49" s="4"/>
      <c r="Q49" s="4"/>
      <c r="R49" s="4"/>
      <c r="S49" s="4"/>
      <c r="T49" s="4"/>
      <c r="U49" s="4"/>
      <c r="V49" s="4"/>
      <c r="W49" s="4"/>
      <c r="X49" s="4"/>
      <c r="Y49" s="4"/>
      <c r="Z49" s="4"/>
    </row>
    <row r="50" ht="36.0" customHeight="1">
      <c r="A50" s="26"/>
      <c r="B50" s="39" t="s">
        <v>76</v>
      </c>
      <c r="C50" s="50" t="s">
        <v>77</v>
      </c>
      <c r="D50" s="48">
        <f>(24*4)</f>
        <v>96</v>
      </c>
      <c r="E50" s="48">
        <f>(24*1)</f>
        <v>24</v>
      </c>
      <c r="F50" s="29"/>
      <c r="G50" s="30">
        <f t="shared" si="29"/>
        <v>120</v>
      </c>
      <c r="H50" s="29"/>
      <c r="I50" s="48">
        <f>(24*3)</f>
        <v>72</v>
      </c>
      <c r="J50" s="29"/>
      <c r="K50" s="30">
        <f t="shared" si="31"/>
        <v>72</v>
      </c>
      <c r="L50" s="31">
        <f t="shared" si="32"/>
        <v>192</v>
      </c>
      <c r="M50" s="4"/>
      <c r="N50" s="4"/>
      <c r="O50" s="4"/>
      <c r="P50" s="4"/>
      <c r="Q50" s="4"/>
      <c r="R50" s="4"/>
      <c r="S50" s="4"/>
      <c r="T50" s="4"/>
      <c r="U50" s="4"/>
      <c r="V50" s="4"/>
      <c r="W50" s="4"/>
      <c r="X50" s="4"/>
      <c r="Y50" s="4"/>
      <c r="Z50" s="4"/>
    </row>
    <row r="51" ht="18.0" customHeight="1">
      <c r="A51" s="33"/>
      <c r="B51" s="41" t="s">
        <v>40</v>
      </c>
      <c r="C51" s="35"/>
      <c r="D51" s="30"/>
      <c r="E51" s="30"/>
      <c r="F51" s="30"/>
      <c r="G51" s="36">
        <f>SUM(G48:G50)</f>
        <v>299.25</v>
      </c>
      <c r="H51" s="30"/>
      <c r="I51" s="30"/>
      <c r="J51" s="30"/>
      <c r="K51" s="36">
        <f t="shared" ref="K51:L51" si="33">SUM(K48:K50)</f>
        <v>339.75</v>
      </c>
      <c r="L51" s="37">
        <f t="shared" si="33"/>
        <v>639</v>
      </c>
      <c r="M51" s="4"/>
      <c r="N51" s="4"/>
      <c r="O51" s="4"/>
      <c r="P51" s="4"/>
      <c r="Q51" s="4"/>
      <c r="R51" s="4"/>
      <c r="S51" s="4"/>
      <c r="T51" s="4"/>
      <c r="U51" s="4"/>
      <c r="V51" s="4"/>
      <c r="W51" s="4"/>
      <c r="X51" s="4"/>
      <c r="Y51" s="4"/>
      <c r="Z51" s="4"/>
    </row>
    <row r="52" ht="30.0" customHeight="1">
      <c r="A52" s="23"/>
      <c r="B52" s="43" t="s">
        <v>78</v>
      </c>
      <c r="C52" s="38"/>
      <c r="D52" s="23"/>
      <c r="E52" s="23"/>
      <c r="F52" s="23"/>
      <c r="G52" s="23"/>
      <c r="H52" s="23"/>
      <c r="I52" s="23"/>
      <c r="J52" s="23"/>
      <c r="K52" s="23"/>
      <c r="L52" s="23"/>
      <c r="M52" s="4"/>
      <c r="N52" s="4"/>
      <c r="O52" s="4"/>
      <c r="P52" s="4"/>
      <c r="Q52" s="4"/>
      <c r="R52" s="4"/>
      <c r="S52" s="4"/>
      <c r="T52" s="4"/>
      <c r="U52" s="4"/>
      <c r="V52" s="4"/>
      <c r="W52" s="4"/>
      <c r="X52" s="4"/>
      <c r="Y52" s="4"/>
      <c r="Z52" s="4"/>
    </row>
    <row r="53" ht="36.0" customHeight="1">
      <c r="A53" s="26"/>
      <c r="B53" s="39" t="s">
        <v>79</v>
      </c>
      <c r="C53" s="50" t="s">
        <v>80</v>
      </c>
      <c r="D53" s="29"/>
      <c r="E53" s="29"/>
      <c r="F53" s="29"/>
      <c r="G53" s="30">
        <f>SUM(D53:F53)</f>
        <v>0</v>
      </c>
      <c r="H53" s="29"/>
      <c r="I53" s="29"/>
      <c r="J53" s="29"/>
      <c r="K53" s="30">
        <f>SUM(H53:J53)</f>
        <v>0</v>
      </c>
      <c r="L53" s="31">
        <f>(G53+K53)</f>
        <v>0</v>
      </c>
      <c r="M53" s="4"/>
      <c r="N53" s="4"/>
      <c r="O53" s="4"/>
      <c r="P53" s="4"/>
      <c r="Q53" s="4"/>
      <c r="R53" s="4"/>
      <c r="S53" s="4"/>
      <c r="T53" s="4"/>
      <c r="U53" s="4"/>
      <c r="V53" s="4"/>
      <c r="W53" s="4"/>
      <c r="X53" s="4"/>
      <c r="Y53" s="4"/>
      <c r="Z53" s="4"/>
    </row>
    <row r="54" ht="17.25" customHeight="1">
      <c r="A54" s="33"/>
      <c r="B54" s="41" t="s">
        <v>40</v>
      </c>
      <c r="C54" s="35"/>
      <c r="D54" s="30"/>
      <c r="E54" s="30"/>
      <c r="F54" s="30"/>
      <c r="G54" s="36">
        <f>SUM(G53)</f>
        <v>0</v>
      </c>
      <c r="H54" s="30"/>
      <c r="I54" s="30"/>
      <c r="J54" s="30"/>
      <c r="K54" s="36">
        <f t="shared" ref="K54:L54" si="34">SUM(K53)</f>
        <v>0</v>
      </c>
      <c r="L54" s="37">
        <f t="shared" si="34"/>
        <v>0</v>
      </c>
      <c r="M54" s="4"/>
      <c r="N54" s="4"/>
      <c r="O54" s="4"/>
      <c r="P54" s="4"/>
      <c r="Q54" s="4"/>
      <c r="R54" s="4"/>
      <c r="S54" s="4"/>
      <c r="T54" s="4"/>
      <c r="U54" s="4"/>
      <c r="V54" s="4"/>
      <c r="W54" s="4"/>
      <c r="X54" s="4"/>
      <c r="Y54" s="4"/>
      <c r="Z54" s="4"/>
    </row>
    <row r="55" ht="30.0" customHeight="1">
      <c r="A55" s="52"/>
      <c r="B55" s="52" t="s">
        <v>81</v>
      </c>
      <c r="C55" s="53"/>
      <c r="D55" s="37"/>
      <c r="E55" s="37"/>
      <c r="F55" s="37"/>
      <c r="G55" s="37">
        <f>(G14+G19+G24+G28+G31+G37+G46+G51+G54)</f>
        <v>3501.75</v>
      </c>
      <c r="H55" s="37"/>
      <c r="I55" s="37"/>
      <c r="J55" s="37"/>
      <c r="K55" s="37">
        <f t="shared" ref="K55:L55" si="35">(K14+K19+K24+K28+K31+K37+K46+K51+K54)</f>
        <v>7537.25</v>
      </c>
      <c r="L55" s="37">
        <f t="shared" si="35"/>
        <v>10903</v>
      </c>
      <c r="M55" s="5"/>
      <c r="N55" s="5"/>
      <c r="O55" s="5"/>
      <c r="P55" s="5"/>
      <c r="Q55" s="5"/>
      <c r="R55" s="5"/>
      <c r="S55" s="5"/>
      <c r="T55" s="5"/>
      <c r="U55" s="5"/>
      <c r="V55" s="5"/>
      <c r="W55" s="5"/>
      <c r="X55" s="5"/>
      <c r="Y55" s="5"/>
      <c r="Z55" s="5"/>
    </row>
    <row r="56" ht="30.0" customHeight="1">
      <c r="A56" s="52"/>
      <c r="B56" s="52" t="s">
        <v>82</v>
      </c>
      <c r="C56" s="53"/>
      <c r="D56" s="37"/>
      <c r="E56" s="37"/>
      <c r="F56" s="37"/>
      <c r="G56" s="37">
        <f>(G14+G19+G24+G28+G31+G37+G46+G51+G54)*0.12</f>
        <v>420.21</v>
      </c>
      <c r="H56" s="37"/>
      <c r="I56" s="37"/>
      <c r="J56" s="37"/>
      <c r="K56" s="37">
        <f t="shared" ref="K56:L56" si="36">(K14+K19+K24+K28+K31+K37+K46+K51+K54)*0.12</f>
        <v>904.47</v>
      </c>
      <c r="L56" s="37">
        <f t="shared" si="36"/>
        <v>1308.36</v>
      </c>
      <c r="M56" s="5"/>
      <c r="N56" s="5"/>
      <c r="O56" s="5"/>
      <c r="P56" s="5"/>
      <c r="Q56" s="5"/>
      <c r="R56" s="5"/>
      <c r="S56" s="5"/>
      <c r="T56" s="5"/>
      <c r="U56" s="5"/>
      <c r="V56" s="5"/>
      <c r="W56" s="5"/>
      <c r="X56" s="5"/>
      <c r="Y56" s="5"/>
      <c r="Z56" s="5"/>
    </row>
    <row r="57" ht="25.5" customHeight="1">
      <c r="A57" s="52"/>
      <c r="B57" s="52" t="s">
        <v>83</v>
      </c>
      <c r="C57" s="53"/>
      <c r="D57" s="37"/>
      <c r="E57" s="37"/>
      <c r="F57" s="37"/>
      <c r="G57" s="37">
        <f>(G55+G56)</f>
        <v>3921.96</v>
      </c>
      <c r="H57" s="37"/>
      <c r="I57" s="37"/>
      <c r="J57" s="37"/>
      <c r="K57" s="37">
        <f t="shared" ref="K57:L57" si="37">(K55+K56)</f>
        <v>8441.72</v>
      </c>
      <c r="L57" s="37">
        <f t="shared" si="37"/>
        <v>12211.36</v>
      </c>
      <c r="M57" s="5"/>
      <c r="N57" s="5"/>
      <c r="O57" s="5"/>
      <c r="P57" s="5"/>
      <c r="Q57" s="5"/>
      <c r="R57" s="5"/>
      <c r="S57" s="5"/>
      <c r="T57" s="5"/>
      <c r="U57" s="5"/>
      <c r="V57" s="5"/>
      <c r="W57" s="5"/>
      <c r="X57" s="5"/>
      <c r="Y57" s="5"/>
      <c r="Z57" s="5"/>
    </row>
    <row r="58" ht="15.75" customHeight="1">
      <c r="A58" s="4"/>
      <c r="B58" s="4"/>
      <c r="C58" s="6"/>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6"/>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t="s">
        <v>84</v>
      </c>
      <c r="C60" s="6"/>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6"/>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6"/>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6"/>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6"/>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6"/>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6"/>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6"/>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6"/>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6"/>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6"/>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6"/>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6"/>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6"/>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6"/>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6"/>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6"/>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6"/>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6"/>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6"/>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6"/>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6"/>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6"/>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6"/>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6"/>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6"/>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6"/>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6"/>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6"/>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6"/>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6"/>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6"/>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6"/>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6"/>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6"/>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6"/>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6"/>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6"/>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6"/>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6"/>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6"/>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6"/>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6"/>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6"/>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6"/>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6"/>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6"/>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6"/>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6"/>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6"/>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6"/>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6"/>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6"/>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6"/>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6"/>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6"/>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6"/>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6"/>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6"/>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6"/>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6"/>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6"/>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6"/>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6"/>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6"/>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6"/>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6"/>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6"/>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6"/>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6"/>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6"/>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6"/>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6"/>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6"/>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6"/>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6"/>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6"/>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6"/>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6"/>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6"/>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6"/>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6"/>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6"/>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6"/>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6"/>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6"/>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6"/>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6"/>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6"/>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6"/>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6"/>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6"/>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6"/>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6"/>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6"/>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6"/>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6"/>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6"/>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6"/>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6"/>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6"/>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6"/>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6"/>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6"/>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6"/>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6"/>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6"/>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6"/>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6"/>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6"/>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6"/>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6"/>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6"/>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6"/>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6"/>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6"/>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6"/>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6"/>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6"/>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6"/>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6"/>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6"/>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6"/>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6"/>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6"/>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6"/>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6"/>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6"/>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6"/>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6"/>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6"/>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6"/>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6"/>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6"/>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6"/>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6"/>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6"/>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6"/>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6"/>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6"/>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6"/>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6"/>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6"/>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6"/>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6"/>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6"/>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6"/>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6"/>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6"/>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6"/>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6"/>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6"/>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6"/>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6"/>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6"/>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6"/>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6"/>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6"/>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6"/>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6"/>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6"/>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6"/>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6"/>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6"/>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6"/>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6"/>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6"/>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6"/>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6"/>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6"/>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6"/>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6"/>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6"/>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6"/>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6"/>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6"/>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6"/>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6"/>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6"/>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6"/>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6"/>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6"/>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6"/>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6"/>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6"/>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6"/>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6"/>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6"/>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6"/>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6"/>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6"/>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6"/>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6"/>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6"/>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6"/>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6"/>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6"/>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6"/>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6"/>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6"/>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6"/>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6"/>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6"/>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6"/>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6"/>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6"/>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6"/>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6"/>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6"/>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6"/>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6"/>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6"/>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6"/>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6"/>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6"/>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6"/>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6"/>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6"/>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6"/>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6"/>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6"/>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6"/>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6"/>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6"/>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6"/>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6"/>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6"/>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6"/>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6"/>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6"/>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6"/>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6"/>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6"/>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6"/>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6"/>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6"/>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6"/>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6"/>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6"/>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6"/>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6"/>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6"/>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6"/>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6"/>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6"/>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6"/>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6"/>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6"/>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6"/>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6"/>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6"/>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6"/>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6"/>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6"/>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6"/>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6"/>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6"/>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6"/>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6"/>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6"/>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6"/>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6"/>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6"/>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6"/>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6"/>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6"/>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6"/>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6"/>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6"/>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6"/>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6"/>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6"/>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6"/>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6"/>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6"/>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6"/>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6"/>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6"/>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6"/>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6"/>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6"/>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6"/>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6"/>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6"/>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6"/>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6"/>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6"/>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6"/>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6"/>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6"/>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6"/>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6"/>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6"/>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6"/>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6"/>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6"/>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6"/>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6"/>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6"/>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6"/>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6"/>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6"/>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6"/>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6"/>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6"/>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6"/>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6"/>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6"/>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6"/>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6"/>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6"/>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6"/>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6"/>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6"/>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6"/>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6"/>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6"/>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6"/>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6"/>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6"/>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6"/>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6"/>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6"/>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6"/>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6"/>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6"/>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6"/>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6"/>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6"/>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6"/>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6"/>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6"/>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6"/>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6"/>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6"/>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6"/>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6"/>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6"/>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6"/>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6"/>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6"/>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6"/>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6"/>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6"/>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6"/>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6"/>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6"/>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6"/>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6"/>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6"/>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6"/>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6"/>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6"/>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6"/>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6"/>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6"/>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6"/>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6"/>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6"/>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6"/>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6"/>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6"/>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6"/>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6"/>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6"/>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6"/>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6"/>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6"/>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6"/>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6"/>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6"/>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6"/>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6"/>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6"/>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6"/>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6"/>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6"/>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6"/>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6"/>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6"/>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6"/>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6"/>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6"/>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6"/>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6"/>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6"/>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6"/>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6"/>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6"/>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6"/>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6"/>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6"/>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6"/>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6"/>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6"/>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6"/>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6"/>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6"/>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6"/>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6"/>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6"/>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6"/>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6"/>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6"/>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6"/>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6"/>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6"/>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6"/>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6"/>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6"/>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6"/>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6"/>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6"/>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6"/>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6"/>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6"/>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6"/>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6"/>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6"/>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6"/>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6"/>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6"/>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6"/>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6"/>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6"/>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6"/>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6"/>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6"/>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6"/>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6"/>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6"/>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6"/>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6"/>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6"/>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6"/>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6"/>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6"/>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6"/>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6"/>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6"/>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6"/>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6"/>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6"/>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6"/>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6"/>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6"/>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6"/>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6"/>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6"/>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6"/>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6"/>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6"/>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6"/>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6"/>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6"/>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6"/>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6"/>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6"/>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6"/>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6"/>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6"/>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6"/>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6"/>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6"/>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6"/>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6"/>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6"/>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6"/>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6"/>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6"/>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6"/>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6"/>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6"/>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6"/>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6"/>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6"/>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6"/>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6"/>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6"/>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6"/>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6"/>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6"/>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6"/>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6"/>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6"/>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6"/>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6"/>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6"/>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6"/>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6"/>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6"/>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6"/>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6"/>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6"/>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6"/>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6"/>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6"/>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6"/>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6"/>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6"/>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6"/>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6"/>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6"/>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6"/>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6"/>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6"/>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6"/>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6"/>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6"/>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6"/>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6"/>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6"/>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6"/>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6"/>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6"/>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6"/>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6"/>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6"/>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6"/>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6"/>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6"/>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6"/>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6"/>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6"/>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6"/>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6"/>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6"/>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6"/>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6"/>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6"/>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6"/>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6"/>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6"/>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6"/>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6"/>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6"/>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6"/>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6"/>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6"/>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6"/>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6"/>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6"/>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6"/>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6"/>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6"/>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6"/>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6"/>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6"/>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6"/>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6"/>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6"/>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6"/>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6"/>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6"/>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6"/>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6"/>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6"/>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6"/>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6"/>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6"/>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6"/>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6"/>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6"/>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6"/>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6"/>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6"/>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6"/>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6"/>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6"/>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6"/>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6"/>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6"/>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6"/>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6"/>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6"/>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6"/>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6"/>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6"/>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6"/>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6"/>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6"/>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6"/>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6"/>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6"/>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6"/>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6"/>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6"/>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6"/>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6"/>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6"/>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6"/>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6"/>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6"/>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6"/>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6"/>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6"/>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6"/>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6"/>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6"/>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6"/>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6"/>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6"/>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6"/>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6"/>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6"/>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6"/>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6"/>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6"/>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6"/>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6"/>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6"/>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6"/>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6"/>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6"/>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6"/>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6"/>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6"/>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6"/>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6"/>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6"/>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6"/>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6"/>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6"/>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6"/>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6"/>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6"/>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6"/>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6"/>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6"/>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6"/>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6"/>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6"/>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6"/>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6"/>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6"/>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6"/>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6"/>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6"/>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6"/>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6"/>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6"/>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6"/>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6"/>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6"/>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6"/>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6"/>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6"/>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6"/>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6"/>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6"/>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6"/>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6"/>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6"/>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6"/>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6"/>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6"/>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6"/>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6"/>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6"/>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6"/>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6"/>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6"/>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6"/>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6"/>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6"/>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6"/>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6"/>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6"/>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6"/>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6"/>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6"/>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6"/>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6"/>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6"/>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6"/>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6"/>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6"/>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6"/>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6"/>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6"/>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6"/>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6"/>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6"/>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6"/>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6"/>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6"/>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6"/>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6"/>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6"/>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6"/>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6"/>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6"/>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6"/>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6"/>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6"/>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6"/>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6"/>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6"/>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6"/>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6"/>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6"/>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6"/>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6"/>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6"/>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6"/>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6"/>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6"/>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6"/>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6"/>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6"/>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6"/>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6"/>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6"/>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6"/>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6"/>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6"/>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6"/>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6"/>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6"/>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6"/>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6"/>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6"/>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6"/>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6"/>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6"/>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6"/>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6"/>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6"/>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6"/>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6"/>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6"/>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6"/>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6"/>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6"/>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6"/>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6"/>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6"/>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6"/>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6"/>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6"/>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6"/>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6"/>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6"/>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6"/>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6"/>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6"/>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6"/>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6"/>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6"/>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6"/>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6"/>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6"/>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6"/>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6"/>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6"/>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6"/>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6"/>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6"/>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6"/>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6"/>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6"/>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6"/>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6"/>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6"/>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6"/>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6"/>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6"/>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6"/>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6"/>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6"/>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6"/>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6"/>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6"/>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6"/>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6"/>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6"/>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6"/>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6"/>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6"/>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6"/>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6"/>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6"/>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6"/>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6"/>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6"/>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6"/>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6"/>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6"/>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6"/>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6"/>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6"/>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6"/>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6"/>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6"/>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6"/>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6"/>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6"/>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6"/>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6"/>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6"/>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6"/>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6"/>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6"/>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6"/>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6"/>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6"/>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6"/>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6"/>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6"/>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6"/>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6"/>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6"/>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6"/>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6"/>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6"/>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6"/>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6"/>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6"/>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6"/>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6"/>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6"/>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6"/>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6"/>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6"/>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6"/>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6"/>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6"/>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6"/>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6"/>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6"/>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6"/>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6"/>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6"/>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6"/>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6"/>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6"/>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6"/>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6"/>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6"/>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6"/>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6"/>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6"/>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6"/>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6"/>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6"/>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6"/>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6"/>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6"/>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6"/>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6"/>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6"/>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6"/>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6"/>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6"/>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6"/>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6"/>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6"/>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6"/>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6"/>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6"/>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6"/>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6"/>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6"/>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6"/>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6"/>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6"/>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6"/>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6"/>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6"/>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6"/>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6"/>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6"/>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6"/>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6"/>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6"/>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6"/>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6"/>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6"/>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6"/>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6"/>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6"/>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6"/>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6"/>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6"/>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6"/>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6"/>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6"/>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6"/>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6"/>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6"/>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6"/>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6"/>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6"/>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6"/>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6"/>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6"/>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6"/>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6"/>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6"/>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6"/>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6"/>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6"/>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6"/>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6"/>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6"/>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6"/>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6"/>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6"/>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6"/>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6"/>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6"/>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6"/>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6"/>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6"/>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6"/>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6"/>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6"/>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6"/>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6"/>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6"/>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6"/>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6"/>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6"/>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6"/>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6"/>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6"/>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6"/>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6"/>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6"/>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6"/>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6"/>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6"/>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6"/>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6"/>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6"/>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6"/>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6"/>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6"/>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6"/>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6"/>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6"/>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ht="15.75" customHeight="1">
      <c r="A1001" s="4"/>
      <c r="B1001" s="4"/>
      <c r="C1001" s="6"/>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ht="15.75" customHeight="1">
      <c r="A1002" s="4"/>
      <c r="B1002" s="4"/>
      <c r="C1002" s="6"/>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ht="15.75" customHeight="1">
      <c r="A1003" s="4"/>
      <c r="B1003" s="4"/>
      <c r="C1003" s="6"/>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sheetData>
  <mergeCells count="12">
    <mergeCell ref="D6:F6"/>
    <mergeCell ref="G6:G7"/>
    <mergeCell ref="C9:C13"/>
    <mergeCell ref="L5:L7"/>
    <mergeCell ref="K6:K7"/>
    <mergeCell ref="G2:K2"/>
    <mergeCell ref="D5:G5"/>
    <mergeCell ref="H5:K5"/>
    <mergeCell ref="A6:A7"/>
    <mergeCell ref="B6:B7"/>
    <mergeCell ref="C6:C7"/>
    <mergeCell ref="H6:J6"/>
  </mergeCells>
  <printOptions/>
  <pageMargins bottom="1.0" footer="0.0" header="0.0" left="0.75" right="0.75" top="1.0"/>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1.22" defaultRowHeight="15.0"/>
  <cols>
    <col customWidth="1" min="1" max="1" width="8.11"/>
    <col customWidth="1" min="2" max="2" width="34.67"/>
    <col customWidth="1" min="3" max="3" width="11.11"/>
    <col customWidth="1" min="4" max="6" width="11.0"/>
    <col customWidth="1" min="7" max="7" width="10.44"/>
    <col customWidth="1" min="8" max="26" width="11.0"/>
  </cols>
  <sheetData>
    <row r="1" ht="30.0" customHeight="1">
      <c r="A1" s="2"/>
      <c r="B1" s="2"/>
      <c r="C1" s="2"/>
      <c r="D1" s="2"/>
      <c r="E1" s="2"/>
      <c r="F1" s="2"/>
      <c r="G1" s="2"/>
      <c r="H1" s="2"/>
      <c r="I1" s="2"/>
      <c r="J1" s="2"/>
      <c r="K1" s="2"/>
      <c r="L1" s="2"/>
      <c r="M1" s="2"/>
      <c r="N1" s="2"/>
      <c r="O1" s="2"/>
      <c r="P1" s="2"/>
      <c r="Q1" s="2"/>
      <c r="R1" s="2"/>
      <c r="S1" s="2"/>
      <c r="T1" s="2"/>
      <c r="U1" s="2"/>
      <c r="V1" s="2"/>
      <c r="W1" s="2"/>
      <c r="X1" s="2"/>
      <c r="Y1" s="2"/>
      <c r="Z1" s="2"/>
    </row>
    <row r="2" ht="48.75" customHeight="1">
      <c r="B2" s="54" t="s">
        <v>1</v>
      </c>
      <c r="G2" s="55" t="s">
        <v>85</v>
      </c>
    </row>
    <row r="3" ht="15.75" customHeight="1">
      <c r="B3" s="54" t="s">
        <v>2</v>
      </c>
    </row>
    <row r="4" ht="15.75" customHeight="1">
      <c r="B4" s="54" t="s">
        <v>3</v>
      </c>
      <c r="C4" s="56"/>
    </row>
    <row r="5" ht="15.75" customHeight="1">
      <c r="B5" s="56"/>
      <c r="C5" s="57" t="s">
        <v>86</v>
      </c>
      <c r="D5" s="11"/>
      <c r="E5" s="12"/>
      <c r="F5" s="57" t="s">
        <v>87</v>
      </c>
      <c r="G5" s="11"/>
      <c r="H5" s="58"/>
    </row>
    <row r="6" ht="15.75" customHeight="1">
      <c r="A6" s="59" t="s">
        <v>7</v>
      </c>
      <c r="B6" s="15" t="s">
        <v>8</v>
      </c>
      <c r="C6" s="60" t="s">
        <v>10</v>
      </c>
      <c r="D6" s="11"/>
      <c r="E6" s="12"/>
      <c r="F6" s="60" t="s">
        <v>12</v>
      </c>
      <c r="G6" s="11"/>
      <c r="H6" s="12"/>
    </row>
    <row r="7" ht="72.0" customHeight="1">
      <c r="A7" s="19"/>
      <c r="B7" s="20"/>
      <c r="C7" s="61" t="s">
        <v>13</v>
      </c>
      <c r="D7" s="61" t="s">
        <v>14</v>
      </c>
      <c r="E7" s="61" t="s">
        <v>88</v>
      </c>
      <c r="F7" s="61" t="s">
        <v>16</v>
      </c>
      <c r="G7" s="61" t="s">
        <v>17</v>
      </c>
      <c r="H7" s="61" t="s">
        <v>18</v>
      </c>
    </row>
    <row r="8" ht="30.0" customHeight="1">
      <c r="A8" s="62"/>
      <c r="B8" s="63" t="s">
        <v>19</v>
      </c>
      <c r="C8" s="64"/>
      <c r="D8" s="64"/>
      <c r="E8" s="64"/>
      <c r="F8" s="64"/>
      <c r="G8" s="64"/>
      <c r="H8" s="64"/>
    </row>
    <row r="9" ht="30.0" customHeight="1">
      <c r="A9" s="65"/>
      <c r="B9" s="66" t="s">
        <v>89</v>
      </c>
      <c r="C9" s="67"/>
      <c r="D9" s="68"/>
      <c r="E9" s="67"/>
      <c r="F9" s="68"/>
      <c r="G9" s="67"/>
      <c r="H9" s="67"/>
    </row>
    <row r="10" ht="30.0" customHeight="1">
      <c r="A10" s="65"/>
      <c r="B10" s="66" t="s">
        <v>22</v>
      </c>
      <c r="C10" s="68"/>
      <c r="D10" s="67"/>
      <c r="E10" s="68"/>
      <c r="F10" s="68"/>
      <c r="G10" s="67"/>
      <c r="H10" s="67"/>
    </row>
    <row r="11" ht="30.0" customHeight="1">
      <c r="A11" s="65"/>
      <c r="B11" s="66" t="s">
        <v>23</v>
      </c>
      <c r="C11" s="68"/>
      <c r="D11" s="68"/>
      <c r="E11" s="68"/>
      <c r="F11" s="67"/>
      <c r="G11" s="68"/>
      <c r="H11" s="68"/>
    </row>
    <row r="12" ht="30.0" customHeight="1">
      <c r="A12" s="65"/>
      <c r="B12" s="66" t="s">
        <v>24</v>
      </c>
      <c r="C12" s="67"/>
      <c r="D12" s="67"/>
      <c r="E12" s="68"/>
      <c r="F12" s="68"/>
      <c r="G12" s="68"/>
      <c r="H12" s="67"/>
    </row>
    <row r="13" ht="30.0" customHeight="1">
      <c r="A13" s="65"/>
      <c r="B13" s="66" t="s">
        <v>25</v>
      </c>
      <c r="C13" s="68"/>
      <c r="D13" s="68"/>
      <c r="E13" s="67"/>
      <c r="F13" s="67"/>
      <c r="G13" s="68"/>
      <c r="H13" s="68"/>
    </row>
    <row r="14" ht="30.0" customHeight="1">
      <c r="A14" s="62"/>
      <c r="B14" s="63" t="s">
        <v>27</v>
      </c>
      <c r="C14" s="64"/>
      <c r="D14" s="64"/>
      <c r="E14" s="64"/>
      <c r="F14" s="64"/>
      <c r="G14" s="64"/>
      <c r="H14" s="64"/>
    </row>
    <row r="15" ht="30.0" customHeight="1">
      <c r="A15" s="65"/>
      <c r="B15" s="69" t="s">
        <v>90</v>
      </c>
      <c r="C15" s="68"/>
      <c r="D15" s="68"/>
      <c r="E15" s="68"/>
      <c r="F15" s="68"/>
      <c r="G15" s="67"/>
      <c r="H15" s="68"/>
    </row>
    <row r="16" ht="30.0" customHeight="1">
      <c r="A16" s="65"/>
      <c r="B16" s="69" t="s">
        <v>32</v>
      </c>
      <c r="C16" s="68"/>
      <c r="D16" s="67"/>
      <c r="E16" s="68"/>
      <c r="F16" s="68"/>
      <c r="G16" s="67"/>
      <c r="H16" s="67"/>
    </row>
    <row r="17" ht="30.0" customHeight="1">
      <c r="A17" s="62"/>
      <c r="B17" s="63" t="s">
        <v>33</v>
      </c>
      <c r="C17" s="64"/>
      <c r="D17" s="64"/>
      <c r="E17" s="64"/>
      <c r="F17" s="64"/>
      <c r="G17" s="64"/>
      <c r="H17" s="64"/>
    </row>
    <row r="18" ht="30.0" customHeight="1">
      <c r="A18" s="65"/>
      <c r="B18" s="69" t="s">
        <v>34</v>
      </c>
      <c r="C18" s="68"/>
      <c r="D18" s="67"/>
      <c r="E18" s="68"/>
      <c r="F18" s="67"/>
      <c r="G18" s="67"/>
      <c r="H18" s="67"/>
    </row>
    <row r="19" ht="30.0" customHeight="1">
      <c r="A19" s="65"/>
      <c r="B19" s="69" t="s">
        <v>36</v>
      </c>
      <c r="C19" s="68"/>
      <c r="D19" s="68"/>
      <c r="E19" s="68"/>
      <c r="F19" s="67"/>
      <c r="G19" s="67"/>
      <c r="H19" s="67"/>
    </row>
    <row r="20" ht="30.0" customHeight="1">
      <c r="A20" s="65"/>
      <c r="B20" s="69" t="s">
        <v>38</v>
      </c>
      <c r="C20" s="68"/>
      <c r="D20" s="67"/>
      <c r="E20" s="68"/>
      <c r="F20" s="67"/>
      <c r="G20" s="67"/>
      <c r="H20" s="67"/>
    </row>
    <row r="21" ht="30.0" customHeight="1">
      <c r="A21" s="62"/>
      <c r="B21" s="70" t="s">
        <v>41</v>
      </c>
      <c r="C21" s="64"/>
      <c r="D21" s="64"/>
      <c r="E21" s="64"/>
      <c r="F21" s="64"/>
      <c r="G21" s="64"/>
      <c r="H21" s="64"/>
    </row>
    <row r="22" ht="50.25" customHeight="1">
      <c r="A22" s="65"/>
      <c r="B22" s="68" t="s">
        <v>91</v>
      </c>
      <c r="C22" s="67"/>
      <c r="D22" s="67"/>
      <c r="E22" s="68"/>
      <c r="F22" s="68"/>
      <c r="G22" s="67"/>
      <c r="H22" s="68"/>
    </row>
    <row r="23" ht="47.25" customHeight="1">
      <c r="A23" s="65"/>
      <c r="B23" s="68" t="s">
        <v>44</v>
      </c>
      <c r="C23" s="67"/>
      <c r="D23" s="67"/>
      <c r="E23" s="68"/>
      <c r="F23" s="68"/>
      <c r="G23" s="67"/>
      <c r="H23" s="68"/>
    </row>
    <row r="24" ht="30.0" customHeight="1">
      <c r="A24" s="62"/>
      <c r="B24" s="70" t="s">
        <v>46</v>
      </c>
      <c r="C24" s="64"/>
      <c r="D24" s="64"/>
      <c r="E24" s="64"/>
      <c r="F24" s="64"/>
      <c r="G24" s="64"/>
      <c r="H24" s="64"/>
    </row>
    <row r="25" ht="30.0" customHeight="1">
      <c r="A25" s="65"/>
      <c r="B25" s="68" t="s">
        <v>47</v>
      </c>
      <c r="C25" s="67"/>
      <c r="D25" s="68"/>
      <c r="E25" s="68"/>
      <c r="F25" s="68"/>
      <c r="G25" s="68"/>
      <c r="H25" s="68"/>
    </row>
    <row r="26" ht="30.0" customHeight="1">
      <c r="A26" s="62"/>
      <c r="B26" s="70" t="s">
        <v>49</v>
      </c>
      <c r="C26" s="64"/>
      <c r="D26" s="64"/>
      <c r="E26" s="64"/>
      <c r="F26" s="64"/>
      <c r="G26" s="64"/>
      <c r="H26" s="64"/>
    </row>
    <row r="27" ht="30.0" customHeight="1">
      <c r="A27" s="65"/>
      <c r="B27" s="68" t="s">
        <v>50</v>
      </c>
      <c r="C27" s="68"/>
      <c r="D27" s="67"/>
      <c r="E27" s="68"/>
      <c r="F27" s="68"/>
      <c r="G27" s="68"/>
      <c r="H27" s="67"/>
    </row>
    <row r="28" ht="30.0" customHeight="1">
      <c r="A28" s="65"/>
      <c r="B28" s="68" t="s">
        <v>92</v>
      </c>
      <c r="C28" s="68"/>
      <c r="D28" s="68"/>
      <c r="E28" s="68"/>
      <c r="F28" s="67"/>
      <c r="G28" s="68"/>
      <c r="H28" s="67"/>
    </row>
    <row r="29" ht="46.5" customHeight="1">
      <c r="A29" s="65"/>
      <c r="B29" s="69" t="s">
        <v>53</v>
      </c>
      <c r="C29" s="68"/>
      <c r="D29" s="67"/>
      <c r="E29" s="68"/>
      <c r="F29" s="67"/>
      <c r="G29" s="67"/>
      <c r="H29" s="67"/>
    </row>
    <row r="30" ht="30.0" customHeight="1">
      <c r="A30" s="65"/>
      <c r="B30" s="68" t="s">
        <v>54</v>
      </c>
      <c r="C30" s="67"/>
      <c r="D30" s="67"/>
      <c r="E30" s="68"/>
      <c r="F30" s="68"/>
      <c r="G30" s="68"/>
      <c r="H30" s="67"/>
    </row>
    <row r="31" ht="30.0" customHeight="1">
      <c r="A31" s="62"/>
      <c r="B31" s="70" t="s">
        <v>56</v>
      </c>
      <c r="C31" s="64"/>
      <c r="D31" s="64"/>
      <c r="E31" s="64"/>
      <c r="F31" s="64"/>
      <c r="G31" s="64"/>
      <c r="H31" s="64"/>
    </row>
    <row r="32" ht="30.0" customHeight="1">
      <c r="A32" s="65"/>
      <c r="B32" s="68" t="s">
        <v>57</v>
      </c>
      <c r="C32" s="68"/>
      <c r="D32" s="71"/>
      <c r="E32" s="68"/>
      <c r="F32" s="68"/>
      <c r="G32" s="71"/>
      <c r="H32" s="68"/>
    </row>
    <row r="33" ht="30.0" customHeight="1">
      <c r="A33" s="65"/>
      <c r="B33" s="68" t="s">
        <v>59</v>
      </c>
      <c r="C33" s="68"/>
      <c r="D33" s="68"/>
      <c r="E33" s="68"/>
      <c r="F33" s="68"/>
      <c r="G33" s="68"/>
      <c r="H33" s="67"/>
    </row>
    <row r="34" ht="30.0" customHeight="1">
      <c r="A34" s="65"/>
      <c r="B34" s="68" t="s">
        <v>61</v>
      </c>
      <c r="C34" s="68"/>
      <c r="D34" s="68"/>
      <c r="E34" s="67"/>
      <c r="F34" s="68"/>
      <c r="G34" s="68"/>
      <c r="H34" s="68"/>
    </row>
    <row r="35" ht="30.0" customHeight="1">
      <c r="A35" s="65"/>
      <c r="B35" s="68" t="s">
        <v>63</v>
      </c>
      <c r="C35" s="68"/>
      <c r="D35" s="71"/>
      <c r="E35" s="71"/>
      <c r="F35" s="69"/>
      <c r="G35" s="69"/>
      <c r="H35" s="68"/>
    </row>
    <row r="36" ht="30.0" customHeight="1">
      <c r="A36" s="65"/>
      <c r="B36" s="68" t="s">
        <v>65</v>
      </c>
      <c r="C36" s="68"/>
      <c r="D36" s="71"/>
      <c r="E36" s="69"/>
      <c r="F36" s="69"/>
      <c r="G36" s="69"/>
      <c r="H36" s="68"/>
    </row>
    <row r="37" ht="30.0" customHeight="1">
      <c r="A37" s="65"/>
      <c r="B37" s="68" t="s">
        <v>67</v>
      </c>
      <c r="C37" s="68"/>
      <c r="D37" s="68"/>
      <c r="E37" s="68"/>
      <c r="F37" s="71"/>
      <c r="G37" s="71"/>
      <c r="H37" s="68"/>
    </row>
    <row r="38" ht="30.0" customHeight="1">
      <c r="A38" s="65"/>
      <c r="B38" s="68" t="s">
        <v>69</v>
      </c>
      <c r="C38" s="68"/>
      <c r="D38" s="68"/>
      <c r="E38" s="68"/>
      <c r="F38" s="68"/>
      <c r="G38" s="68"/>
      <c r="H38" s="68"/>
    </row>
    <row r="39" ht="30.0" customHeight="1">
      <c r="A39" s="62"/>
      <c r="B39" s="70" t="s">
        <v>93</v>
      </c>
      <c r="C39" s="64"/>
      <c r="D39" s="64"/>
      <c r="E39" s="64"/>
      <c r="F39" s="64"/>
      <c r="G39" s="64"/>
      <c r="H39" s="64"/>
    </row>
    <row r="40" ht="44.25" customHeight="1">
      <c r="A40" s="65"/>
      <c r="B40" s="68" t="s">
        <v>72</v>
      </c>
      <c r="C40" s="71"/>
      <c r="D40" s="71"/>
      <c r="E40" s="71"/>
      <c r="F40" s="71"/>
      <c r="G40" s="71"/>
      <c r="H40" s="71"/>
    </row>
    <row r="41" ht="30.0" customHeight="1">
      <c r="A41" s="65"/>
      <c r="B41" s="68" t="s">
        <v>74</v>
      </c>
      <c r="C41" s="71"/>
      <c r="D41" s="71"/>
      <c r="E41" s="68"/>
      <c r="F41" s="71"/>
      <c r="G41" s="71"/>
      <c r="H41" s="71"/>
    </row>
    <row r="42" ht="48.75" customHeight="1">
      <c r="A42" s="65"/>
      <c r="B42" s="68" t="s">
        <v>94</v>
      </c>
      <c r="C42" s="71"/>
      <c r="D42" s="71"/>
      <c r="E42" s="68"/>
      <c r="F42" s="68"/>
      <c r="G42" s="71"/>
      <c r="H42" s="68"/>
    </row>
    <row r="43" ht="30.0" customHeight="1">
      <c r="A43" s="62"/>
      <c r="B43" s="70" t="s">
        <v>78</v>
      </c>
      <c r="C43" s="64"/>
      <c r="D43" s="64"/>
      <c r="E43" s="64"/>
      <c r="F43" s="64"/>
      <c r="G43" s="64"/>
      <c r="H43" s="64"/>
    </row>
    <row r="44" ht="67.5" customHeight="1">
      <c r="A44" s="65"/>
      <c r="B44" s="69" t="s">
        <v>79</v>
      </c>
      <c r="C44" s="68"/>
      <c r="D44" s="68"/>
      <c r="E44" s="68"/>
      <c r="F44" s="68"/>
      <c r="G44" s="68"/>
      <c r="H44" s="68"/>
    </row>
    <row r="45" ht="17.25" customHeight="1">
      <c r="A45" s="72"/>
      <c r="B45" s="73" t="s">
        <v>40</v>
      </c>
      <c r="C45" s="73"/>
      <c r="D45" s="73"/>
      <c r="E45" s="73"/>
      <c r="F45" s="73"/>
      <c r="G45" s="73"/>
      <c r="H45" s="73"/>
    </row>
    <row r="46" ht="30.0" customHeight="1">
      <c r="A46" s="62"/>
      <c r="B46" s="70" t="s">
        <v>82</v>
      </c>
      <c r="C46" s="64"/>
      <c r="D46" s="64"/>
      <c r="E46" s="64"/>
      <c r="F46" s="64"/>
      <c r="G46" s="64"/>
      <c r="H46" s="64"/>
    </row>
    <row r="47" ht="15.75" customHeight="1"/>
    <row r="48" ht="15.75" customHeight="1"/>
    <row r="49" ht="15.75" customHeight="1">
      <c r="B49" s="2" t="s">
        <v>84</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7">
    <mergeCell ref="G2:K2"/>
    <mergeCell ref="C5:E5"/>
    <mergeCell ref="F5:H5"/>
    <mergeCell ref="A6:A7"/>
    <mergeCell ref="B6:B7"/>
    <mergeCell ref="C6:E6"/>
    <mergeCell ref="F6:H6"/>
  </mergeCells>
  <printOptions/>
  <pageMargins bottom="1.0" footer="0.0" header="0.0" left="0.75" right="0.75" top="1.0"/>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2015-12-10T14:28:35Z</dcterms:created>
  <dc:creator>Heather Hancock</dc:creator>
</cp:coreProperties>
</file>