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O:\Financials\Regnskap\Perioderegnskap\2019\2019 Q3\Final versions\"/>
    </mc:Choice>
  </mc:AlternateContent>
  <xr:revisionPtr revIDLastSave="0" documentId="13_ncr:1_{5BA16DB6-A7D3-4FEF-854E-7EAD70E58532}" xr6:coauthVersionLast="41" xr6:coauthVersionMax="41" xr10:uidLastSave="{00000000-0000-0000-0000-000000000000}"/>
  <bookViews>
    <workbookView xWindow="-120" yWindow="-120" windowWidth="29040" windowHeight="15840" xr2:uid="{D6BE4B65-9DA2-4693-B7E0-3BDB43BB7320}"/>
  </bookViews>
  <sheets>
    <sheet name="P&amp;L_BS" sheetId="7" r:id="rId1"/>
    <sheet name="Cash flow" sheetId="6" r:id="rId2"/>
    <sheet name="Notes" sheetId="5" r:id="rId3"/>
    <sheet name="APM" sheetId="2" r:id="rId4"/>
  </sheets>
  <definedNames>
    <definedName name="_xlnm._FilterDatabase" localSheetId="2" hidden="1">Notes!$A$26:$A$43</definedName>
    <definedName name="_xlnm.Print_Area" localSheetId="2">Notes!$A$1:$H$701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 i="2" l="1"/>
  <c r="D29" i="2"/>
  <c r="B29" i="2"/>
  <c r="M57" i="7"/>
  <c r="K57" i="7"/>
  <c r="J57" i="7"/>
  <c r="M56" i="7"/>
  <c r="K56" i="7"/>
  <c r="J56" i="7"/>
  <c r="M55" i="7"/>
  <c r="K55" i="7"/>
  <c r="J55" i="7"/>
  <c r="M54" i="7"/>
  <c r="K54" i="7"/>
  <c r="J54" i="7"/>
  <c r="M53" i="7"/>
  <c r="K53" i="7"/>
  <c r="J53" i="7"/>
  <c r="M52" i="7"/>
  <c r="K52" i="7"/>
  <c r="J52" i="7"/>
  <c r="M51" i="7"/>
  <c r="K51" i="7"/>
  <c r="J51" i="7"/>
  <c r="M49" i="7"/>
  <c r="K49" i="7"/>
  <c r="J49" i="7"/>
  <c r="M48" i="7"/>
  <c r="K48" i="7"/>
  <c r="J48" i="7"/>
  <c r="M47" i="7"/>
  <c r="K47" i="7"/>
  <c r="J47" i="7"/>
  <c r="M46" i="7"/>
  <c r="K46" i="7"/>
  <c r="J46" i="7"/>
  <c r="M45" i="7"/>
  <c r="K45" i="7"/>
  <c r="J45" i="7"/>
  <c r="M44" i="7"/>
  <c r="K44" i="7"/>
  <c r="J44" i="7"/>
  <c r="M43" i="7"/>
  <c r="K43" i="7"/>
  <c r="J43" i="7"/>
  <c r="M40" i="7"/>
  <c r="K40" i="7"/>
  <c r="J40" i="7"/>
  <c r="M39" i="7"/>
  <c r="K39" i="7"/>
  <c r="J39" i="7"/>
  <c r="M38" i="7"/>
  <c r="K38" i="7"/>
  <c r="J38" i="7"/>
  <c r="M37" i="7"/>
  <c r="K37" i="7"/>
  <c r="J37" i="7"/>
  <c r="M36" i="7"/>
  <c r="K36" i="7"/>
  <c r="J36" i="7"/>
  <c r="M35" i="7"/>
  <c r="K35" i="7"/>
  <c r="J35" i="7"/>
  <c r="M34" i="7"/>
  <c r="K34" i="7"/>
  <c r="J34" i="7"/>
  <c r="M33" i="7"/>
  <c r="K33" i="7"/>
  <c r="J33" i="7"/>
  <c r="M26" i="7"/>
  <c r="K26" i="7"/>
  <c r="J26" i="7"/>
  <c r="M25" i="7"/>
  <c r="K25" i="7"/>
  <c r="J25" i="7"/>
  <c r="M24" i="7"/>
  <c r="K24" i="7"/>
  <c r="J24" i="7"/>
  <c r="M23" i="7"/>
  <c r="K23" i="7"/>
  <c r="J23" i="7"/>
  <c r="M22" i="7"/>
  <c r="K22" i="7"/>
  <c r="J22" i="7"/>
  <c r="M21" i="7"/>
  <c r="K21" i="7"/>
  <c r="J21" i="7"/>
  <c r="M20" i="7"/>
  <c r="K20" i="7"/>
  <c r="J20" i="7"/>
  <c r="M18" i="7"/>
  <c r="K18" i="7"/>
  <c r="J18" i="7"/>
  <c r="M17" i="7"/>
  <c r="K17" i="7"/>
  <c r="J17" i="7"/>
  <c r="M16" i="7"/>
  <c r="K16" i="7"/>
  <c r="J16" i="7"/>
  <c r="M15" i="7"/>
  <c r="K15" i="7"/>
  <c r="J15" i="7"/>
  <c r="M13" i="7"/>
  <c r="K13" i="7"/>
  <c r="J13" i="7"/>
  <c r="M12" i="7"/>
  <c r="K12" i="7"/>
  <c r="J12" i="7"/>
  <c r="M10" i="7"/>
  <c r="K10" i="7"/>
  <c r="J10" i="7"/>
  <c r="M9" i="7"/>
  <c r="K9" i="7"/>
  <c r="J9" i="7"/>
  <c r="M8" i="7"/>
  <c r="K8" i="7"/>
  <c r="J8" i="7"/>
  <c r="M6" i="7"/>
  <c r="K6" i="7"/>
  <c r="J6" i="7"/>
  <c r="M5" i="7"/>
  <c r="K5" i="7"/>
  <c r="J5" i="7"/>
  <c r="M4" i="7"/>
  <c r="K4" i="7"/>
  <c r="J4" i="7"/>
  <c r="F598" i="5" l="1"/>
  <c r="F612" i="5" s="1"/>
  <c r="E598" i="5"/>
  <c r="E612" i="5" s="1"/>
  <c r="D598" i="5"/>
  <c r="D612" i="5" s="1"/>
  <c r="C598" i="5"/>
  <c r="C601" i="5" s="1"/>
  <c r="B598" i="5"/>
  <c r="B612" i="5" s="1"/>
  <c r="E381" i="5"/>
  <c r="E380" i="5"/>
  <c r="E379" i="5"/>
  <c r="E378" i="5"/>
  <c r="E377" i="5"/>
  <c r="E376" i="5"/>
  <c r="E375" i="5"/>
  <c r="E374" i="5"/>
  <c r="E373" i="5"/>
  <c r="E370" i="5"/>
  <c r="E369" i="5"/>
  <c r="E368" i="5"/>
  <c r="E367" i="5"/>
  <c r="E366" i="5"/>
  <c r="E365" i="5"/>
  <c r="E364" i="5"/>
  <c r="E363" i="5"/>
  <c r="E362" i="5"/>
  <c r="E359" i="5"/>
  <c r="E358" i="5"/>
  <c r="E357" i="5"/>
  <c r="E356" i="5"/>
  <c r="E355" i="5"/>
  <c r="E354" i="5"/>
  <c r="E353" i="5"/>
  <c r="E352" i="5"/>
  <c r="E351" i="5"/>
  <c r="E348" i="5"/>
  <c r="E347" i="5"/>
  <c r="E346" i="5"/>
  <c r="E345" i="5"/>
  <c r="E344" i="5"/>
  <c r="E343" i="5"/>
  <c r="E342" i="5"/>
  <c r="E341" i="5"/>
  <c r="E340" i="5"/>
  <c r="D349" i="5"/>
  <c r="D360" i="5" s="1"/>
  <c r="D371" i="5" s="1"/>
  <c r="D382" i="5" s="1"/>
  <c r="C349" i="5"/>
  <c r="C360" i="5" s="1"/>
  <c r="C371" i="5" s="1"/>
  <c r="C382" i="5" s="1"/>
  <c r="B349" i="5"/>
  <c r="D268" i="5"/>
  <c r="D278" i="5" s="1"/>
  <c r="D288" i="5" s="1"/>
  <c r="D298" i="5" s="1"/>
  <c r="C268" i="5"/>
  <c r="C278" i="5" s="1"/>
  <c r="C288" i="5" s="1"/>
  <c r="C298" i="5" s="1"/>
  <c r="B268" i="5"/>
  <c r="B278" i="5" s="1"/>
  <c r="B288" i="5" s="1"/>
  <c r="B298" i="5" s="1"/>
  <c r="D211" i="5"/>
  <c r="C211" i="5"/>
  <c r="B211" i="5"/>
  <c r="E601" i="5" l="1"/>
  <c r="E615" i="5" s="1"/>
  <c r="D601" i="5"/>
  <c r="E349" i="5"/>
  <c r="C604" i="5"/>
  <c r="C615" i="5"/>
  <c r="B360" i="5"/>
  <c r="B601" i="5"/>
  <c r="F601" i="5"/>
  <c r="E604" i="5"/>
  <c r="C612" i="5"/>
  <c r="D615" i="5" l="1"/>
  <c r="D604" i="5"/>
  <c r="E360" i="5"/>
  <c r="B371" i="5"/>
  <c r="F604" i="5"/>
  <c r="F615" i="5"/>
  <c r="E607" i="5"/>
  <c r="E621" i="5" s="1"/>
  <c r="E618" i="5"/>
  <c r="B604" i="5"/>
  <c r="B615" i="5"/>
  <c r="C618" i="5"/>
  <c r="C607" i="5"/>
  <c r="C621" i="5" s="1"/>
  <c r="D607" i="5" l="1"/>
  <c r="D621" i="5" s="1"/>
  <c r="D618" i="5"/>
  <c r="B382" i="5"/>
  <c r="E382" i="5" s="1"/>
  <c r="E371" i="5"/>
  <c r="B607" i="5"/>
  <c r="B621" i="5" s="1"/>
  <c r="B618" i="5"/>
  <c r="F607" i="5"/>
  <c r="F621" i="5" s="1"/>
  <c r="F618" i="5"/>
  <c r="C37" i="2" l="1"/>
  <c r="D37" i="2"/>
  <c r="E37" i="2"/>
  <c r="F37" i="2"/>
  <c r="G37" i="2"/>
  <c r="B37" i="2"/>
  <c r="B12" i="2"/>
  <c r="G12" i="2"/>
  <c r="F12" i="2"/>
  <c r="E12" i="2"/>
  <c r="D12" i="2"/>
  <c r="C12" i="2"/>
  <c r="B11" i="2" l="1"/>
  <c r="C26" i="6" l="1"/>
  <c r="C28" i="6" s="1"/>
  <c r="F20" i="6"/>
  <c r="F15" i="6"/>
  <c r="E15" i="6"/>
  <c r="B15" i="6"/>
  <c r="E26" i="6"/>
  <c r="D26" i="6"/>
  <c r="B26" i="6"/>
  <c r="F26" i="6"/>
  <c r="E20" i="6"/>
  <c r="D20" i="6"/>
  <c r="C20" i="6"/>
  <c r="B20" i="6"/>
  <c r="C15" i="6"/>
  <c r="D15" i="6"/>
  <c r="D28" i="6" l="1"/>
  <c r="D31" i="6" s="1"/>
  <c r="C31" i="6"/>
  <c r="E28" i="6"/>
  <c r="F28" i="6"/>
  <c r="B28" i="6"/>
  <c r="B31" i="6" s="1"/>
  <c r="F31" i="6"/>
  <c r="G596" i="5" l="1"/>
  <c r="G597" i="5"/>
  <c r="G599" i="5"/>
  <c r="G600" i="5"/>
  <c r="G601" i="5"/>
  <c r="G602" i="5"/>
  <c r="G603" i="5"/>
  <c r="G604" i="5"/>
  <c r="G605" i="5"/>
  <c r="G606" i="5"/>
  <c r="G607" i="5"/>
  <c r="G608" i="5"/>
  <c r="G609" i="5"/>
  <c r="G610" i="5"/>
  <c r="G611" i="5"/>
  <c r="G612" i="5"/>
  <c r="G613" i="5"/>
  <c r="G614" i="5"/>
  <c r="G615" i="5"/>
  <c r="G616" i="5"/>
  <c r="G617" i="5"/>
  <c r="G618" i="5"/>
  <c r="G619" i="5"/>
  <c r="G620" i="5"/>
  <c r="G621" i="5"/>
  <c r="G595" i="5"/>
  <c r="E387" i="5" l="1"/>
  <c r="D171" i="5"/>
  <c r="D251" i="5"/>
  <c r="C251" i="5"/>
  <c r="B251" i="5"/>
  <c r="B89" i="5"/>
  <c r="G20" i="2"/>
  <c r="B41" i="2"/>
  <c r="C41" i="2"/>
  <c r="D41" i="2"/>
  <c r="E41" i="2"/>
  <c r="F41" i="2"/>
  <c r="G41" i="2"/>
  <c r="G40" i="2"/>
  <c r="F40" i="2"/>
  <c r="E40" i="2"/>
  <c r="D40" i="2"/>
  <c r="C40" i="2"/>
  <c r="B40" i="2"/>
  <c r="D45" i="5" l="1"/>
  <c r="D48" i="5" s="1"/>
  <c r="E11" i="2"/>
  <c r="B686" i="5"/>
  <c r="F673" i="5"/>
  <c r="C673" i="5"/>
  <c r="B644" i="5"/>
  <c r="F686" i="5"/>
  <c r="E686" i="5"/>
  <c r="D686" i="5"/>
  <c r="C686" i="5"/>
  <c r="E673" i="5"/>
  <c r="D673" i="5"/>
  <c r="B673" i="5"/>
  <c r="F660" i="5"/>
  <c r="E660" i="5"/>
  <c r="D660" i="5"/>
  <c r="C660" i="5"/>
  <c r="B660" i="5"/>
  <c r="F656" i="5"/>
  <c r="E656" i="5"/>
  <c r="D656" i="5"/>
  <c r="C656" i="5"/>
  <c r="B656" i="5"/>
  <c r="F644" i="5"/>
  <c r="E644" i="5"/>
  <c r="D644" i="5"/>
  <c r="C644" i="5"/>
  <c r="F639" i="5"/>
  <c r="F646" i="5" s="1"/>
  <c r="E639" i="5"/>
  <c r="E646" i="5" s="1"/>
  <c r="D639" i="5"/>
  <c r="C639" i="5"/>
  <c r="C646" i="5" s="1"/>
  <c r="B639" i="5"/>
  <c r="B646" i="5" s="1"/>
  <c r="D646" i="5" l="1"/>
  <c r="C588" i="5"/>
  <c r="D588" i="5"/>
  <c r="B549" i="5"/>
  <c r="B514" i="5"/>
  <c r="B516" i="5" s="1"/>
  <c r="C514" i="5"/>
  <c r="C516" i="5" s="1"/>
  <c r="D514" i="5"/>
  <c r="D516" i="5" s="1"/>
  <c r="E389" i="5"/>
  <c r="E390" i="5"/>
  <c r="E391" i="5"/>
  <c r="E392" i="5"/>
  <c r="E393" i="5"/>
  <c r="E394" i="5"/>
  <c r="E395" i="5"/>
  <c r="E396" i="5"/>
  <c r="E397" i="5"/>
  <c r="E400" i="5"/>
  <c r="E401" i="5"/>
  <c r="E402" i="5"/>
  <c r="E403" i="5"/>
  <c r="E404" i="5"/>
  <c r="E405" i="5"/>
  <c r="E406" i="5"/>
  <c r="E407" i="5"/>
  <c r="E408" i="5"/>
  <c r="E411" i="5"/>
  <c r="E412" i="5"/>
  <c r="E413" i="5"/>
  <c r="E414" i="5"/>
  <c r="E415" i="5"/>
  <c r="E416" i="5"/>
  <c r="E417" i="5"/>
  <c r="E418" i="5"/>
  <c r="E419" i="5"/>
  <c r="E303" i="5"/>
  <c r="E294" i="5"/>
  <c r="E295" i="5"/>
  <c r="E296" i="5"/>
  <c r="E297" i="5"/>
  <c r="E298" i="5"/>
  <c r="E279" i="5"/>
  <c r="E280" i="5"/>
  <c r="E281" i="5"/>
  <c r="E282" i="5"/>
  <c r="E283" i="5"/>
  <c r="E284" i="5"/>
  <c r="E285" i="5"/>
  <c r="E286" i="5"/>
  <c r="E287" i="5"/>
  <c r="E288" i="5"/>
  <c r="E289" i="5"/>
  <c r="E290" i="5"/>
  <c r="E291" i="5"/>
  <c r="E292" i="5"/>
  <c r="E293" i="5"/>
  <c r="E269" i="5"/>
  <c r="E270" i="5"/>
  <c r="E271" i="5"/>
  <c r="E272" i="5"/>
  <c r="E273" i="5"/>
  <c r="E274" i="5"/>
  <c r="E275" i="5"/>
  <c r="E276" i="5"/>
  <c r="E277" i="5"/>
  <c r="E278" i="5"/>
  <c r="E259" i="5"/>
  <c r="E260" i="5"/>
  <c r="E261" i="5"/>
  <c r="E262" i="5"/>
  <c r="E263" i="5"/>
  <c r="E264" i="5"/>
  <c r="E265" i="5"/>
  <c r="E266" i="5"/>
  <c r="E267" i="5"/>
  <c r="E268" i="5"/>
  <c r="E258" i="5"/>
  <c r="C171" i="5"/>
  <c r="B171" i="5"/>
  <c r="B99" i="5"/>
  <c r="D89" i="5"/>
  <c r="B45" i="5" l="1"/>
  <c r="G11" i="2" l="1"/>
  <c r="F11" i="2"/>
  <c r="D11" i="2"/>
  <c r="C11" i="2"/>
  <c r="F20" i="2"/>
  <c r="E20" i="2"/>
  <c r="E19" i="2"/>
  <c r="B108" i="5" l="1"/>
  <c r="D662" i="5"/>
  <c r="B588" i="5"/>
  <c r="D549" i="5"/>
  <c r="D498" i="5"/>
  <c r="D501" i="5" s="1"/>
  <c r="C498" i="5"/>
  <c r="C499" i="5" s="1"/>
  <c r="C525" i="5" s="1"/>
  <c r="B498" i="5"/>
  <c r="F484" i="5"/>
  <c r="E484" i="5"/>
  <c r="D484" i="5"/>
  <c r="C484" i="5"/>
  <c r="B484" i="5"/>
  <c r="F479" i="5"/>
  <c r="E479" i="5"/>
  <c r="D479" i="5"/>
  <c r="B479" i="5"/>
  <c r="F474" i="5"/>
  <c r="E474" i="5"/>
  <c r="D474" i="5"/>
  <c r="C474" i="5"/>
  <c r="B474" i="5"/>
  <c r="F469" i="5"/>
  <c r="E469" i="5"/>
  <c r="D469" i="5"/>
  <c r="C469" i="5"/>
  <c r="B469" i="5"/>
  <c r="F464" i="5"/>
  <c r="E464" i="5"/>
  <c r="D464" i="5"/>
  <c r="B464" i="5"/>
  <c r="F459" i="5"/>
  <c r="E459" i="5"/>
  <c r="D459" i="5"/>
  <c r="C459" i="5"/>
  <c r="B459" i="5"/>
  <c r="F448" i="5"/>
  <c r="E448" i="5"/>
  <c r="D448" i="5"/>
  <c r="C448" i="5"/>
  <c r="B448" i="5"/>
  <c r="F442" i="5"/>
  <c r="E442" i="5"/>
  <c r="D442" i="5"/>
  <c r="C442" i="5"/>
  <c r="B442" i="5"/>
  <c r="F436" i="5"/>
  <c r="E436" i="5"/>
  <c r="D436" i="5"/>
  <c r="C436" i="5"/>
  <c r="B436" i="5"/>
  <c r="F430" i="5"/>
  <c r="E430" i="5"/>
  <c r="D430" i="5"/>
  <c r="C430" i="5"/>
  <c r="B430" i="5"/>
  <c r="D398" i="5"/>
  <c r="D409" i="5" s="1"/>
  <c r="D420" i="5" s="1"/>
  <c r="C398" i="5"/>
  <c r="C409" i="5" s="1"/>
  <c r="C420" i="5" s="1"/>
  <c r="B398" i="5"/>
  <c r="E332" i="5"/>
  <c r="E331" i="5"/>
  <c r="E330" i="5"/>
  <c r="E329" i="5"/>
  <c r="E328" i="5"/>
  <c r="E327" i="5"/>
  <c r="E326" i="5"/>
  <c r="E325" i="5"/>
  <c r="E322" i="5"/>
  <c r="E321" i="5"/>
  <c r="E320" i="5"/>
  <c r="E319" i="5"/>
  <c r="E318" i="5"/>
  <c r="E317" i="5"/>
  <c r="E316" i="5"/>
  <c r="E315" i="5"/>
  <c r="D313" i="5"/>
  <c r="D323" i="5" s="1"/>
  <c r="D333" i="5" s="1"/>
  <c r="C313" i="5"/>
  <c r="C323" i="5" s="1"/>
  <c r="C333" i="5" s="1"/>
  <c r="B313" i="5"/>
  <c r="B323" i="5" s="1"/>
  <c r="B333" i="5" s="1"/>
  <c r="E312" i="5"/>
  <c r="E311" i="5"/>
  <c r="E310" i="5"/>
  <c r="E309" i="5"/>
  <c r="E308" i="5"/>
  <c r="E307" i="5"/>
  <c r="E306" i="5"/>
  <c r="E305" i="5"/>
  <c r="C128" i="5"/>
  <c r="D99" i="5"/>
  <c r="C99" i="5"/>
  <c r="C89" i="5"/>
  <c r="C45" i="5"/>
  <c r="B48" i="5"/>
  <c r="D20" i="5"/>
  <c r="C20" i="5"/>
  <c r="B20" i="5"/>
  <c r="D11" i="5"/>
  <c r="C11" i="5"/>
  <c r="B11" i="5"/>
  <c r="D108" i="5" l="1"/>
  <c r="D107" i="5"/>
  <c r="D106" i="5"/>
  <c r="D105" i="5"/>
  <c r="B409" i="5"/>
  <c r="E398" i="5"/>
  <c r="C106" i="5"/>
  <c r="B454" i="5"/>
  <c r="F454" i="5"/>
  <c r="B13" i="5"/>
  <c r="B105" i="5"/>
  <c r="C13" i="5"/>
  <c r="E454" i="5"/>
  <c r="C454" i="5"/>
  <c r="C549" i="5"/>
  <c r="C48" i="5"/>
  <c r="D454" i="5"/>
  <c r="D13" i="5"/>
  <c r="C479" i="5"/>
  <c r="C520" i="5"/>
  <c r="C501" i="5"/>
  <c r="C521" i="5" s="1"/>
  <c r="E662" i="5"/>
  <c r="D504" i="5"/>
  <c r="D522" i="5" s="1"/>
  <c r="D521" i="5"/>
  <c r="C104" i="5"/>
  <c r="B107" i="5"/>
  <c r="C108" i="5"/>
  <c r="E313" i="5"/>
  <c r="E323" i="5" s="1"/>
  <c r="E333" i="5" s="1"/>
  <c r="C464" i="5"/>
  <c r="D104" i="5"/>
  <c r="B106" i="5"/>
  <c r="C107" i="5"/>
  <c r="B499" i="5"/>
  <c r="C502" i="5"/>
  <c r="D520" i="5"/>
  <c r="B104" i="5"/>
  <c r="C105" i="5"/>
  <c r="D499" i="5"/>
  <c r="C47" i="2"/>
  <c r="D47" i="2"/>
  <c r="B47" i="2"/>
  <c r="C109" i="5" l="1"/>
  <c r="B420" i="5"/>
  <c r="E420" i="5" s="1"/>
  <c r="E409" i="5"/>
  <c r="B109" i="5"/>
  <c r="C504" i="5"/>
  <c r="C522" i="5" s="1"/>
  <c r="B525" i="5"/>
  <c r="D525" i="5"/>
  <c r="D502" i="5"/>
  <c r="D109" i="5"/>
  <c r="C526" i="5"/>
  <c r="C505" i="5"/>
  <c r="C527" i="5" s="1"/>
  <c r="D526" i="5" l="1"/>
  <c r="D505" i="5"/>
  <c r="D527" i="5" s="1"/>
  <c r="D119" i="5" l="1"/>
  <c r="C662" i="5" l="1"/>
  <c r="B662" i="5" l="1"/>
  <c r="F662" i="5"/>
  <c r="D536" i="5" l="1"/>
  <c r="C576" i="5"/>
  <c r="B536" i="5"/>
  <c r="D576" i="5"/>
  <c r="C567" i="5"/>
  <c r="C561" i="5"/>
  <c r="C536" i="5"/>
  <c r="D567" i="5"/>
  <c r="B576" i="5"/>
  <c r="B567" i="5" l="1"/>
  <c r="B561" i="5"/>
  <c r="D561" i="5"/>
  <c r="B501" i="5"/>
  <c r="B504" i="5" s="1"/>
  <c r="B502" i="5"/>
  <c r="B520" i="5"/>
  <c r="B522" i="5" l="1"/>
  <c r="B505" i="5"/>
  <c r="B527" i="5" s="1"/>
  <c r="B526" i="5"/>
  <c r="B521" i="5"/>
  <c r="D19" i="2" l="1"/>
  <c r="C19" i="2"/>
  <c r="B20" i="2"/>
  <c r="G30" i="2" l="1"/>
  <c r="F31" i="2"/>
  <c r="E30" i="2"/>
  <c r="F19" i="2"/>
  <c r="D20" i="2"/>
  <c r="D28" i="2"/>
  <c r="E31" i="2"/>
  <c r="B28" i="2"/>
  <c r="F30" i="2"/>
  <c r="D30" i="2"/>
  <c r="B31" i="2"/>
  <c r="D31" i="2"/>
  <c r="C28" i="2"/>
  <c r="G31" i="2"/>
  <c r="C31" i="2"/>
  <c r="B30" i="2"/>
  <c r="B19" i="2"/>
  <c r="C30" i="2"/>
  <c r="G19" i="2"/>
  <c r="C20" i="2"/>
</calcChain>
</file>

<file path=xl/sharedStrings.xml><?xml version="1.0" encoding="utf-8"?>
<sst xmlns="http://schemas.openxmlformats.org/spreadsheetml/2006/main" count="917" uniqueCount="404">
  <si>
    <t>Full year</t>
  </si>
  <si>
    <t>Q3</t>
  </si>
  <si>
    <t>YTD</t>
  </si>
  <si>
    <t>Q2</t>
  </si>
  <si>
    <t xml:space="preserve">YTD </t>
  </si>
  <si>
    <t xml:space="preserve"> </t>
  </si>
  <si>
    <t>Return on equity (ROE)</t>
  </si>
  <si>
    <t>ROE annualised</t>
  </si>
  <si>
    <t>Adjustment for AML fee</t>
  </si>
  <si>
    <t>Profit after tax</t>
  </si>
  <si>
    <t>Return on assets (ROA)</t>
  </si>
  <si>
    <t>Average assets</t>
  </si>
  <si>
    <t>ROA annualised</t>
  </si>
  <si>
    <t>Komplett Bank ASA</t>
  </si>
  <si>
    <t>Total operating expenses</t>
  </si>
  <si>
    <t>Total operating income</t>
  </si>
  <si>
    <t>Cost income ratio</t>
  </si>
  <si>
    <r>
      <t>Marketin</t>
    </r>
    <r>
      <rPr>
        <sz val="10"/>
        <color theme="1"/>
        <rFont val="Calibri"/>
        <family val="2"/>
        <scheme val="minor"/>
      </rPr>
      <t>g expenses</t>
    </r>
  </si>
  <si>
    <t>Average outstanding shares</t>
  </si>
  <si>
    <t>Earnings per share annualised</t>
  </si>
  <si>
    <t>Cost / Income ratio (C/I)</t>
  </si>
  <si>
    <t>Earnings per share (EPS)</t>
  </si>
  <si>
    <t>Interest on hybrid capital after tax</t>
  </si>
  <si>
    <t>Adjusted profit after tax</t>
  </si>
  <si>
    <t>Average total equity - AT1 capital</t>
  </si>
  <si>
    <t>Losses on loans</t>
  </si>
  <si>
    <t>Average net loans</t>
  </si>
  <si>
    <t>Loan loss ratio</t>
  </si>
  <si>
    <t>Quarter</t>
  </si>
  <si>
    <t>Note 1 - General accounting principles</t>
  </si>
  <si>
    <t>Note 2 - Loans to customers</t>
  </si>
  <si>
    <t>Loans to customers</t>
  </si>
  <si>
    <t>Amounts in NOK million</t>
  </si>
  <si>
    <t>Gross lending</t>
  </si>
  <si>
    <t/>
  </si>
  <si>
    <t>Impairment of loans to customers</t>
  </si>
  <si>
    <t>Net loans to customers</t>
  </si>
  <si>
    <t>Defaults and losses</t>
  </si>
  <si>
    <t>Gross defaulted loans to customers*</t>
  </si>
  <si>
    <t>Individual impairment of loans to customers (stage 3)</t>
  </si>
  <si>
    <t>Net defaulted loans</t>
  </si>
  <si>
    <t>Group impairment of loans to customers (stage 1 and stage 2)</t>
  </si>
  <si>
    <t>Gross loans by geographical regions</t>
  </si>
  <si>
    <t>Akershus</t>
  </si>
  <si>
    <t>Aust-Agder</t>
  </si>
  <si>
    <t>Buskerud</t>
  </si>
  <si>
    <t>Finnmark</t>
  </si>
  <si>
    <t>Hedmark</t>
  </si>
  <si>
    <t>Hordaland</t>
  </si>
  <si>
    <t>Møre og Romsdal</t>
  </si>
  <si>
    <t>Nordland</t>
  </si>
  <si>
    <t>Oppland</t>
  </si>
  <si>
    <t>Oslo</t>
  </si>
  <si>
    <t>Rogaland</t>
  </si>
  <si>
    <t>Sogn og Fjordane</t>
  </si>
  <si>
    <t>Telemark</t>
  </si>
  <si>
    <t>Troms</t>
  </si>
  <si>
    <t>Trøndelag</t>
  </si>
  <si>
    <t>Vest-Agder</t>
  </si>
  <si>
    <t>Vestfold</t>
  </si>
  <si>
    <t>Østfold</t>
  </si>
  <si>
    <t>Norway</t>
  </si>
  <si>
    <t>Finland</t>
  </si>
  <si>
    <t>Sweden</t>
  </si>
  <si>
    <t>Total</t>
  </si>
  <si>
    <t>Risk classes</t>
  </si>
  <si>
    <t>Horizon</t>
  </si>
  <si>
    <t>Interval of PD</t>
  </si>
  <si>
    <t>Established loans Norway risk class A</t>
  </si>
  <si>
    <t>12 months</t>
  </si>
  <si>
    <t>New loans Norway risk class A</t>
  </si>
  <si>
    <t>Established loans Norway risk class B</t>
  </si>
  <si>
    <t>Lifetime</t>
  </si>
  <si>
    <t>New loans Norway risk class B</t>
  </si>
  <si>
    <t>Established loans Norway risk class C</t>
  </si>
  <si>
    <t>New loans Norway risk class C</t>
  </si>
  <si>
    <t>Established loans Norway risk class D</t>
  </si>
  <si>
    <t>New loans Norway risk class D</t>
  </si>
  <si>
    <t>Established credit card loans Norway risk class A</t>
  </si>
  <si>
    <t>New credit card loans Norway risk class A</t>
  </si>
  <si>
    <t>Established credit card loans Norway risk class B</t>
  </si>
  <si>
    <t>New credit card loans Norway risk class B</t>
  </si>
  <si>
    <t>Established credit card loans Norway risk class C</t>
  </si>
  <si>
    <t>New credit card loans Norway risk class C</t>
  </si>
  <si>
    <t>Established credit card loans Norway risk class D</t>
  </si>
  <si>
    <t>New credit card loans Norway risk class D</t>
  </si>
  <si>
    <t>Loans Finland risk class A</t>
  </si>
  <si>
    <t>Loans Finland risk class B</t>
  </si>
  <si>
    <t>Loans Finland risk class C</t>
  </si>
  <si>
    <t>Loans Finland risk class D</t>
  </si>
  <si>
    <t>POS Finance risk class A</t>
  </si>
  <si>
    <t>POS Finance risk class B</t>
  </si>
  <si>
    <t>POS Finance risk class C</t>
  </si>
  <si>
    <t>Loans Sweden risk class A</t>
  </si>
  <si>
    <t>Loans Sweden risk class B</t>
  </si>
  <si>
    <t>Loans Sweden risk class C</t>
  </si>
  <si>
    <t>Loans Sweden risk class D</t>
  </si>
  <si>
    <t>New credit card loans Sweden risk class A</t>
  </si>
  <si>
    <t>New credit card loans Sweden risk class B</t>
  </si>
  <si>
    <t>New credit card loans Sweden risk class C</t>
  </si>
  <si>
    <t>New credit card loans Sweden risk class D</t>
  </si>
  <si>
    <t>New credit card loans Finland risk class A</t>
  </si>
  <si>
    <t>New credit card loans Finland risk class B</t>
  </si>
  <si>
    <t>New credit card loans Finland risk class C</t>
  </si>
  <si>
    <t>New credit card loans Finland risk class D</t>
  </si>
  <si>
    <t>Ageing of loans</t>
  </si>
  <si>
    <t>Loans not past due</t>
  </si>
  <si>
    <t>Past due 1 - 30 days</t>
  </si>
  <si>
    <t>Past due 31 - 60 days</t>
  </si>
  <si>
    <t>Past due 61 - 90 days</t>
  </si>
  <si>
    <t>Past due 91+ days</t>
  </si>
  <si>
    <t>Ageing of loans %</t>
  </si>
  <si>
    <t>Implementation of IFRS 9</t>
  </si>
  <si>
    <t>IAS 39 carrying
amount</t>
  </si>
  <si>
    <t>Remeasure-ments</t>
  </si>
  <si>
    <t>IFRS 9 
carrying amount</t>
  </si>
  <si>
    <t>Opening balance under IAS 39</t>
  </si>
  <si>
    <t>Remeasurement of expected credit loss allowance</t>
  </si>
  <si>
    <t>Closing balance under IFRS 9</t>
  </si>
  <si>
    <t>Loans to customers is the only financial instrument that is remeasured as a result of implementing IFRS 9.</t>
  </si>
  <si>
    <t>There are no financial instruments that has been reclassified correspondingly to the implementation of IFRS 9.</t>
  </si>
  <si>
    <t>Loan loss allowance under IAS 39</t>
  </si>
  <si>
    <t>Loan loss allowance under IFRS 9</t>
  </si>
  <si>
    <t xml:space="preserve">There are no other financial instruments than Net loans to customers that are subject to impairment as of </t>
  </si>
  <si>
    <t>31.03.2018 and 01.01.2018.</t>
  </si>
  <si>
    <t>Maximum exposure for loans to customers as at 31.12.2018*</t>
  </si>
  <si>
    <t>Stage 1</t>
  </si>
  <si>
    <t>Stage 2</t>
  </si>
  <si>
    <t>Stage 3</t>
  </si>
  <si>
    <t>Credit risk rating grade</t>
  </si>
  <si>
    <t>Established credit card loans Sweden risk class A</t>
  </si>
  <si>
    <t>Established credit card loans Sweden risk class B</t>
  </si>
  <si>
    <t>Established credit card loans Sweden risk class C</t>
  </si>
  <si>
    <t>Established credit card loans Sweden risk class D</t>
  </si>
  <si>
    <t>Maximum exposure for loans to customers as at 30.09.2018*</t>
  </si>
  <si>
    <t>Maximum exposure for loans to customers as at 30.09.2019*</t>
  </si>
  <si>
    <t>* Exposures also include limits not utilized.</t>
  </si>
  <si>
    <t>Reconciliation of gross lending to customers</t>
  </si>
  <si>
    <t>Gross carrying amount as at 01.01.2018</t>
  </si>
  <si>
    <t>Transfers in Q1 2018:</t>
  </si>
  <si>
    <t xml:space="preserve">    Transfer from stage 1 to stage 2</t>
  </si>
  <si>
    <t xml:space="preserve">    Transfer from stage 1 to stage 3</t>
  </si>
  <si>
    <t xml:space="preserve">    Transfer from stage 2 to stage 3</t>
  </si>
  <si>
    <t xml:space="preserve">    Transfer from stage 3 to stage 2</t>
  </si>
  <si>
    <t xml:space="preserve">    Transfer from stage 2 to stage 1</t>
  </si>
  <si>
    <t xml:space="preserve">    Transfer from stage 3 to stage 1</t>
  </si>
  <si>
    <t>New assets</t>
  </si>
  <si>
    <t>Assets derecognized</t>
  </si>
  <si>
    <t>Gross carrying amount as at 31.03.2018</t>
  </si>
  <si>
    <t>Transfers in Q2 2018:</t>
  </si>
  <si>
    <t>Gross carrying amount as at 30.06.2018</t>
  </si>
  <si>
    <t>Transfers in Q3 2018:</t>
  </si>
  <si>
    <t>Gross carrying amount as at 30.09.2018</t>
  </si>
  <si>
    <t>Transfers in Q4 2018:</t>
  </si>
  <si>
    <t>Gross carrying amount as at 31.12.2018</t>
  </si>
  <si>
    <t>Gross carrying amount as at 01.01.2019</t>
  </si>
  <si>
    <t>Transfers in Q1 2019:</t>
  </si>
  <si>
    <t>Gross carrying amount as at 31.03.2019</t>
  </si>
  <si>
    <t>Transfers in Q2 2019:</t>
  </si>
  <si>
    <t>Gross carrying amount as at 30.06.2019</t>
  </si>
  <si>
    <t>Transfers in Q3 2019:</t>
  </si>
  <si>
    <t>Gross carrying amount as at 30.09.2019</t>
  </si>
  <si>
    <t>Reconciliation of loss allowances</t>
  </si>
  <si>
    <t>Impairment as at 01.01.2018</t>
  </si>
  <si>
    <t>New financial assets originated or change in provisions</t>
  </si>
  <si>
    <t>Assets derecognized or change in provisions</t>
  </si>
  <si>
    <t>Other changes</t>
  </si>
  <si>
    <t>Impairment as at 31.03.2018</t>
  </si>
  <si>
    <t>Impairment as at 30.06.2018</t>
  </si>
  <si>
    <t>Impairment as at 30.09.2018</t>
  </si>
  <si>
    <t>Impairment as at 31.12.2018</t>
  </si>
  <si>
    <t>Impairment as at 01.01.2019</t>
  </si>
  <si>
    <t>Impairment as at 31.03.2019</t>
  </si>
  <si>
    <t>Impairment as at 30.06.2019</t>
  </si>
  <si>
    <t>Impairment as at 30.09.2019</t>
  </si>
  <si>
    <t>Information on products and geographical distribution</t>
  </si>
  <si>
    <t>Consumer loans</t>
  </si>
  <si>
    <t>Credit cards</t>
  </si>
  <si>
    <t>POS Finance</t>
  </si>
  <si>
    <t>Income per product in Q3 2019</t>
  </si>
  <si>
    <t>Interest income</t>
  </si>
  <si>
    <t>Income commissions and fees</t>
  </si>
  <si>
    <t>Income per product Q3 2018</t>
  </si>
  <si>
    <t>Income per product YTD 2019</t>
  </si>
  <si>
    <t>Income per product YTD 2018</t>
  </si>
  <si>
    <t>Income per product 2018</t>
  </si>
  <si>
    <t>Loans per product per 30.09.2019</t>
  </si>
  <si>
    <t>Loans per product per 31.12.2018</t>
  </si>
  <si>
    <t>Loans per product per 30.09.2018</t>
  </si>
  <si>
    <t>Impairment per product per 30.09.2019</t>
  </si>
  <si>
    <t>Impairment per product per 31.12.2018</t>
  </si>
  <si>
    <t>Impairment per product per 30.09.2018</t>
  </si>
  <si>
    <t>Note 3 - Regulatory capital</t>
  </si>
  <si>
    <t>Total capital</t>
  </si>
  <si>
    <t>Share capital</t>
  </si>
  <si>
    <t>Share premium</t>
  </si>
  <si>
    <t>Other equity</t>
  </si>
  <si>
    <t>Phase-in effects of IFRS 9</t>
  </si>
  <si>
    <t>Deductions:</t>
  </si>
  <si>
    <t>Deferred tax assets and other intangible assets and deductions</t>
  </si>
  <si>
    <t>Common equity Tier 1 including phase-in impact of IFRS 9</t>
  </si>
  <si>
    <t>Common equity Tier 1 excluding phase-in impact of IFRS 9</t>
  </si>
  <si>
    <t>Additional Tier 1 capital</t>
  </si>
  <si>
    <t>Core capital including phase-in impact of IFRS 9</t>
  </si>
  <si>
    <t>Core capital excluding phase-in impact of IFRS 9</t>
  </si>
  <si>
    <t>Subordinated loans (Tier 2)</t>
  </si>
  <si>
    <t>Total capital including phase-in impact of IFRS 9</t>
  </si>
  <si>
    <t>Total capital excluding phase-in impact of IFRS 9</t>
  </si>
  <si>
    <t>Calculation basis</t>
  </si>
  <si>
    <t>Loans and deposits with credit institutions</t>
  </si>
  <si>
    <t>Loans to customers and IFRS 9 phase-in effects</t>
  </si>
  <si>
    <t>Certificates and bonds</t>
  </si>
  <si>
    <t>Other assets</t>
  </si>
  <si>
    <t>Calculation basis credit risk</t>
  </si>
  <si>
    <t>Calculation basis operational risk</t>
  </si>
  <si>
    <t>Total calculation basis including phase-in impact of IFRS 9</t>
  </si>
  <si>
    <t>Total calculation basis excluding phase-in impact of IFRS 9</t>
  </si>
  <si>
    <t xml:space="preserve">Capital ratios including phase-in impact of IFRS 9 </t>
  </si>
  <si>
    <t>Common equity tier 1 (%)</t>
  </si>
  <si>
    <t>Core capital (%)</t>
  </si>
  <si>
    <t>Total capital (%)</t>
  </si>
  <si>
    <t>Capital ratios excluding phase-in impact of IFRS 9</t>
  </si>
  <si>
    <t>Note 4 - Loans and deposits with credit institutions</t>
  </si>
  <si>
    <t>Note 5 - Financial instruments</t>
  </si>
  <si>
    <t>Financial instruments at fair value</t>
  </si>
  <si>
    <t>Certificates and bonds - level 1</t>
  </si>
  <si>
    <t>Certificates and bonds - level 2</t>
  </si>
  <si>
    <t>Total financial instruments at fair value</t>
  </si>
  <si>
    <t>Financial instruments at amortized cost</t>
  </si>
  <si>
    <t xml:space="preserve">Financial instruments at amortized cost are valued at originally determined cash flows, adjusted for any impairment losses. </t>
  </si>
  <si>
    <t>Other receivables</t>
  </si>
  <si>
    <t>Total financial assets at amortised cost</t>
  </si>
  <si>
    <t>Deposits from and debt to customers</t>
  </si>
  <si>
    <t>Senior unsecured bond*</t>
  </si>
  <si>
    <t>Other debt</t>
  </si>
  <si>
    <t>Subordinated loans</t>
  </si>
  <si>
    <t>Total financial liabilitiies at amortised cost</t>
  </si>
  <si>
    <t>Note 6 - Subordinated loan</t>
  </si>
  <si>
    <t>Subordinated loans - ISIN NO0010757768 
3 months NIBOR + 5.0 %</t>
  </si>
  <si>
    <t>Total subordinated loans</t>
  </si>
  <si>
    <t>Payables to suppliers</t>
  </si>
  <si>
    <t>Social security tax</t>
  </si>
  <si>
    <t>Payable taxes</t>
  </si>
  <si>
    <t>Other liabilities</t>
  </si>
  <si>
    <t>Total other liabilities</t>
  </si>
  <si>
    <t>Q3 2019</t>
  </si>
  <si>
    <t>Q3 2018</t>
  </si>
  <si>
    <t>YTD 2019</t>
  </si>
  <si>
    <t>YTD 2018</t>
  </si>
  <si>
    <t>Interest income from loans to customers</t>
  </si>
  <si>
    <t>Interest income from loans and deposits with credit institutions</t>
  </si>
  <si>
    <t>Interest from certificates and bonds</t>
  </si>
  <si>
    <t>Total interest income</t>
  </si>
  <si>
    <t>Interest expense from deposits from and debt to customers</t>
  </si>
  <si>
    <t>Interest expense from subordinated loan (Tier 2) and senior unsecured bond</t>
  </si>
  <si>
    <t>Other interest expenses</t>
  </si>
  <si>
    <t>Total interest expenses</t>
  </si>
  <si>
    <t>Net interest income</t>
  </si>
  <si>
    <t>Insurance services</t>
  </si>
  <si>
    <t>Other fees and commissions and bank services income</t>
  </si>
  <si>
    <t>Total income commissions and fees</t>
  </si>
  <si>
    <t>Agent provisions</t>
  </si>
  <si>
    <t>Other expenses comissions and fees</t>
  </si>
  <si>
    <t>Total expenses commissions and fees</t>
  </si>
  <si>
    <t>Net commissions and fees</t>
  </si>
  <si>
    <t>Direct marketing expenses</t>
  </si>
  <si>
    <t>IT-expenses</t>
  </si>
  <si>
    <t>Other general administrative expenses</t>
  </si>
  <si>
    <t>Total general administrative expenses</t>
  </si>
  <si>
    <t>External audit and related services</t>
  </si>
  <si>
    <t>Other consultants</t>
  </si>
  <si>
    <t>Insurance</t>
  </si>
  <si>
    <t>Other</t>
  </si>
  <si>
    <t>Total other operating expenses</t>
  </si>
  <si>
    <t>Fixtures and fittings</t>
  </si>
  <si>
    <t>Office machines</t>
  </si>
  <si>
    <t>Intangible assets</t>
  </si>
  <si>
    <t>Right-of-use assets</t>
  </si>
  <si>
    <t>Accumulated historical cost at 01.01.2018</t>
  </si>
  <si>
    <t>Additions in 2018</t>
  </si>
  <si>
    <t>Disposals in 2018</t>
  </si>
  <si>
    <t>Historical cost at 31.12.2018</t>
  </si>
  <si>
    <t>Additions in Q1 2019</t>
  </si>
  <si>
    <t>Disposals in Q1 2019</t>
  </si>
  <si>
    <t>Historical cost at 31.03.2019</t>
  </si>
  <si>
    <t>Additions in Q2 2019</t>
  </si>
  <si>
    <t>Disposals in Q2 2019</t>
  </si>
  <si>
    <t>Historical cost at 30.06.2019</t>
  </si>
  <si>
    <t>Additions in Q3 2019</t>
  </si>
  <si>
    <t>Disposals in Q3 2019</t>
  </si>
  <si>
    <t>Historical cost at 30.09.2019</t>
  </si>
  <si>
    <t>Accumulated depreciations at 01.01.2018</t>
  </si>
  <si>
    <t>Annual depreciations</t>
  </si>
  <si>
    <t>Accumulated depreciations at 31.12.2018</t>
  </si>
  <si>
    <t>Book value at 31.12.2018</t>
  </si>
  <si>
    <t>Depreciations Q1 2019</t>
  </si>
  <si>
    <t>Accumulated depreciations at 31.03.2019</t>
  </si>
  <si>
    <t>Book value at 31.03.2019</t>
  </si>
  <si>
    <t>Depreciations Q2 2019</t>
  </si>
  <si>
    <t>Accumulated depreciations at 30.06.2019</t>
  </si>
  <si>
    <t>Book value at 30.06.2019</t>
  </si>
  <si>
    <t>Depreciations Q3 2019</t>
  </si>
  <si>
    <t>Accumulated depreciations at 30.09.2019</t>
  </si>
  <si>
    <t>Book value at 30.09.2019</t>
  </si>
  <si>
    <t>Economic life</t>
  </si>
  <si>
    <t>5 years</t>
  </si>
  <si>
    <t>3 years</t>
  </si>
  <si>
    <t>No depreciation</t>
  </si>
  <si>
    <t>Other intagible assets and fixed assets are depreciated on a straight-line basis over their lifetime. Intagible assets consists to a high degree of IT systems and</t>
  </si>
  <si>
    <t>ROE ex. AML fee annualised</t>
  </si>
  <si>
    <t>ROA ex. AML fee annualised</t>
  </si>
  <si>
    <t>Cost income ratio ex. marketing</t>
  </si>
  <si>
    <t>Cost income ratio ex. marketing and AML fee</t>
  </si>
  <si>
    <t>Earnings per share ex. AML fee annualised</t>
  </si>
  <si>
    <t>n/a</t>
  </si>
  <si>
    <t>Loan loss ratio  (LLR)</t>
  </si>
  <si>
    <t>All loans to customers are classed in different risk classes. The risk classes are divided between A to D for all products except for POS Finance where the risk classes are classed from A to C. Risk class A is for loans customers with the historically lowest probability of default, while risk class D (C for POS Finance) has the highest probability of default. Established loans are defined as loans to customers that are at least 6 months old, while new loans are defined as less than 6 months old. The column in the table below which is named “horizon” shows the horizon in which expected losses are calculated for the loans to customers for the different risk classes. The column in the table below named “interval of PD” shows the probability of default in the horizon for the relevant risk class.</t>
  </si>
  <si>
    <t>Note 8- Intangible assets and fixed asssets</t>
  </si>
  <si>
    <t>Note 9 - Net interest income</t>
  </si>
  <si>
    <t>Note 10 - Net commissions and fees</t>
  </si>
  <si>
    <t>Note 11 - General administrative expenses</t>
  </si>
  <si>
    <t>Note 13 - Related parties</t>
  </si>
  <si>
    <t>Note 14 - Subsequent events</t>
  </si>
  <si>
    <t>Note 15 - Leasing agreements</t>
  </si>
  <si>
    <t xml:space="preserve">Komplett Bank is leasing premises for Vollsveien 2A and 2B at Lysaker. The agreement expires 31.12.2023, and the annual rent totals NOK 4.5 million excluding VAT. The Bank has no other significant leasing agreements. Accounting of leasing agreements is described in note 1.
</t>
  </si>
  <si>
    <t>This interim report is prepared in accordance with the same accounting principles as in the annual report for 2018 except for IFRS 16.
IFRS 16 Leases is a new standard that enters into force from 1 January 2019 and replaces IAS 17 Leases. The new standard removes the current distinction between operating and finance leases and is replaced by a model to be used for all leases with individual specific exceptions. Assets are depreciated over the lease term, while the commitment is measured at the present value of agreed, not paid lease. Leases will be treated as financial instruments included in the scope of impairments subject to IFRS 9. Leases are not regarded as significant for the Bank. The initial effect of implementing IFRS 16 was an increase in both assets and liabilities of NOK 17.2 million. 
All numbers are in NOK 1,000,000 unless otherwise specified.</t>
  </si>
  <si>
    <t>* Defaulted loans comprise of loans which are 91 days or more overdue according to agreed payment schedule. Such loans will still be considered defaulted regardless of future payment status.</t>
  </si>
  <si>
    <r>
      <t>Financial instruments at fair value is measured at different levels:</t>
    </r>
    <r>
      <rPr>
        <b/>
        <sz val="10"/>
        <color theme="1"/>
        <rFont val="Calibri"/>
        <family val="2"/>
        <scheme val="minor"/>
      </rPr>
      <t xml:space="preserve">
Level 1 </t>
    </r>
    <r>
      <rPr>
        <sz val="10"/>
        <color theme="1"/>
        <rFont val="Calibri"/>
        <family val="2"/>
        <scheme val="minor"/>
      </rPr>
      <t xml:space="preserve">
Financial instruments in level 1 are determined based on quoted prices in active markets for identical financial instruments available on the balance sheet date.
</t>
    </r>
    <r>
      <rPr>
        <b/>
        <sz val="10"/>
        <color theme="1"/>
        <rFont val="Calibri"/>
        <family val="2"/>
        <scheme val="minor"/>
      </rPr>
      <t xml:space="preserve">Level 2
</t>
    </r>
    <r>
      <rPr>
        <sz val="10"/>
        <color theme="1"/>
        <rFont val="Calibri"/>
        <family val="2"/>
        <scheme val="minor"/>
      </rPr>
      <t xml:space="preserve">Financial instruments in level 2 are determined based on inputs other than quoted prices, but where prices are observable either directly or indirectly. These include quoted prices in markets that are not active.
</t>
    </r>
    <r>
      <rPr>
        <b/>
        <sz val="10"/>
        <color theme="1"/>
        <rFont val="Calibri"/>
        <family val="2"/>
        <scheme val="minor"/>
      </rPr>
      <t xml:space="preserve">
Level 3</t>
    </r>
    <r>
      <rPr>
        <sz val="10"/>
        <color theme="1"/>
        <rFont val="Calibri"/>
        <family val="2"/>
        <scheme val="minor"/>
      </rPr>
      <t xml:space="preserve">
Valuation methods based on non-observable market data are used when valuation cannot be determined in level 1 or 2.</t>
    </r>
  </si>
  <si>
    <t>Type of non-current asset
Amounts in NOK million</t>
  </si>
  <si>
    <t xml:space="preserve"> Amounts in NOK million</t>
  </si>
  <si>
    <t>Cash flow from operating activities</t>
  </si>
  <si>
    <t>Pre-tax operating profit</t>
  </si>
  <si>
    <t>Taxes paid</t>
  </si>
  <si>
    <t>Ordinary depreciation</t>
  </si>
  <si>
    <t>Change in impairments on loans to customers</t>
  </si>
  <si>
    <t>Change in loans to customers</t>
  </si>
  <si>
    <t>Effects of currency on loans to customers in the period</t>
  </si>
  <si>
    <t>Change in deposits from and debt to customers</t>
  </si>
  <si>
    <t>Effects of currency on deposits from and debt to customers in the period</t>
  </si>
  <si>
    <t>Change in certificates and bonds</t>
  </si>
  <si>
    <t>Change in accruals</t>
  </si>
  <si>
    <t>Net cash flow from operating activities</t>
  </si>
  <si>
    <t>Cash flows from investing activities</t>
  </si>
  <si>
    <t>Net Investments/sale of fixed assets</t>
  </si>
  <si>
    <t>Net Investments/sale of intangible assets</t>
  </si>
  <si>
    <t>Net cash flow used in investing activities</t>
  </si>
  <si>
    <t>Cash flows from financing activities</t>
  </si>
  <si>
    <t>Paid-in equity</t>
  </si>
  <si>
    <t>Repayment of senior unsecured bond</t>
  </si>
  <si>
    <t>Payment to Tier 1 capital investors</t>
  </si>
  <si>
    <t>Net cash flow from financing activities</t>
  </si>
  <si>
    <t>Net cash flow for the period</t>
  </si>
  <si>
    <t>Cash and cash equivalents at the start of the period</t>
  </si>
  <si>
    <t>Effects of currency on loans and deposits with credit institutions in the period</t>
  </si>
  <si>
    <t>Cash and cash equivalents at the end of the period</t>
  </si>
  <si>
    <t>Average total equity - AT1 capital (adjusted for AML fee)</t>
  </si>
  <si>
    <t>All numbers in NOK million</t>
  </si>
  <si>
    <t>4.5 % - 6.4 %</t>
  </si>
  <si>
    <t>7.4 % - 8.8 %</t>
  </si>
  <si>
    <t>50.5 % - 54.7 %</t>
  </si>
  <si>
    <t>71.7 % - 76.7 %</t>
  </si>
  <si>
    <t>0.0 % - 7.1 %</t>
  </si>
  <si>
    <t>0.0 % - 8.0 %</t>
  </si>
  <si>
    <t>7.7 % - 13.0 %</t>
  </si>
  <si>
    <t>53.6 % - 59.1 %</t>
  </si>
  <si>
    <t>85.9 % - 90.9 %</t>
  </si>
  <si>
    <t xml:space="preserve">rights acquired and developed in-house. Right-of-use assets relates ro leasing agreements and are depreciated over their lifetime. No impairments have been </t>
  </si>
  <si>
    <t>recognized for other intagible assets or fixed assets either in previos or current period.</t>
  </si>
  <si>
    <t>The Board is not aware of events after the date of the balance sheet that may be of material significance to the accounts.</t>
  </si>
  <si>
    <t>Note 12 - Other expenses</t>
  </si>
  <si>
    <t>Note 7 - Specification of other liabilities</t>
  </si>
  <si>
    <t>Komplett Bank is not part of a group. However, the Bank's largest shareholder is Canica Invest AS with 19.4% of the shares in the Bank. Canica Invest AS owns the majority of the shares in Komplett AS. Komplett Bank is financially and operationally independent of Komplett AS and its affiliated companies (the "Komplett Group"). 
Komplett AS and the Bank have entered into a cooperation agreement in relation to IP rights, marketing cooperation and other services. The agreement aims to give the Bank the right to use "Komplett Bank" as its name, and the profile and graphic design of komplett.no. The agreement gives the Bank the right to use all the intellectual property rights of Komplett AS that are necessary to achieving this purpose. 
As an extension to the cooperation agreement, Komplett AS and the Bank have entered into an agreement on product cooperation in relation to the credit card of the Bank and the credit card's ancillary customer loyalty bonus programme. The agreement aims to promote sales and the use of the credit card, as well as contributing to promote sales for Komplett AS. Pursuant to this agreement, the parties shall arrange for customer loyalty bonus in relation to the use of the Bank's credit card on, among other, purchases from Komplett AS. The product cooperation agreement for credit cards was prolonged Q2 2018 for another 5 years.
Furthermore, the Bank is engaged in a cooperation with the Komplett Group, in particular in connection with its credit card product as well as its payment solutions and distribution of Point-of-sales finance products, which enables the Bank to distribute its products towards customers on Komplett's web shop platforms.</t>
  </si>
  <si>
    <t xml:space="preserve">n/a </t>
  </si>
  <si>
    <t>Statement of cash flow for the period</t>
  </si>
  <si>
    <t>Q1</t>
  </si>
  <si>
    <t>Q4</t>
  </si>
  <si>
    <t>Interest expenses</t>
  </si>
  <si>
    <t>Expenses commissions and fees</t>
  </si>
  <si>
    <t>Net gains / losses (-) on certificates and bonds, and currency</t>
  </si>
  <si>
    <t>Total income</t>
  </si>
  <si>
    <t>Salary and other personnel expenses</t>
  </si>
  <si>
    <t>General administrative expenses</t>
  </si>
  <si>
    <t>Total salary and admin. expenses</t>
  </si>
  <si>
    <t>Other expenses</t>
  </si>
  <si>
    <t>Total operating expenses excl. lossses on loans</t>
  </si>
  <si>
    <t>Tax expenses</t>
  </si>
  <si>
    <t>Assets</t>
  </si>
  <si>
    <t>Other intangible assets</t>
  </si>
  <si>
    <t>Deferred tax assets</t>
  </si>
  <si>
    <t>Fixed assets</t>
  </si>
  <si>
    <t>Total assets</t>
  </si>
  <si>
    <t>Equity and liabilities</t>
  </si>
  <si>
    <t>Senior unsecured bond</t>
  </si>
  <si>
    <t>Deferred tax</t>
  </si>
  <si>
    <t>Tax payable</t>
  </si>
  <si>
    <t>Total liabilities</t>
  </si>
  <si>
    <t>Share premium reserve</t>
  </si>
  <si>
    <t>Other paid-in equity</t>
  </si>
  <si>
    <t>Retained earnings</t>
  </si>
  <si>
    <t>Total equity</t>
  </si>
  <si>
    <t>Total equity and liabilities</t>
  </si>
  <si>
    <t>Cost income ratio ex AML fee</t>
  </si>
  <si>
    <t>Interim statement of Comprehensive income</t>
  </si>
  <si>
    <t xml:space="preserve">Statement of financial position as at the end of the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</si>
</sst>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 #,##0.0_ ;_ * \-#,##0.0_ ;_ * &quot;-&quot;??_ ;_ @_ "/>
    <numFmt numFmtId="165" formatCode="_ * #,##0_ ;_ * \-#,##0_ ;_ * &quot;-&quot;??_ ;_ @_ "/>
    <numFmt numFmtId="166" formatCode="0.0\ %"/>
    <numFmt numFmtId="167" formatCode="_-* #,##0.0_-;\-* #,##0.0_-;_-* &quot;-&quot;?_-;_-@_-"/>
    <numFmt numFmtId="168" formatCode="_ * #,##0.00_ ;_ * \-#,##0.00_ ;_ * &quot;-&quot;??_ ;_ @_ "/>
    <numFmt numFmtId="169" formatCode="0.0"/>
    <numFmt numFmtId="170" formatCode="_ * #,##0.00000000000_ ;_ * \-#,##0.00000000000_ ;_ * &quot;-&quot;??_ ;_ @_ "/>
    <numFmt numFmtId="171" formatCode="_(* #,##0.00_);_(* \(#,##0.00\);_(* &quot;-&quot;??_);_(@_)"/>
    <numFmt numFmtId="172" formatCode="_-* #,##0.000_-;\-* #,##0.000_-;_-* &quot;-&quot;??_-;_-@_-"/>
    <numFmt numFmtId="173" formatCode="0.000\ %"/>
    <numFmt numFmtId="174" formatCode="_ * #,##0.00000000_ ;_ * \-#,##0.00000000_ ;_ * &quot;-&quot;??_ ;_ @_ "/>
    <numFmt numFmtId="175" formatCode="_ * #,##0.000000_ ;_ * \-#,##0.000000_ ;_ * &quot;-&quot;??_ ;_ @_ "/>
    <numFmt numFmtId="176" formatCode="_ * #,##0.0000_ ;_ * \-#,##0.0000_ ;_ * &quot;-&quot;??_ ;_ @_ "/>
    <numFmt numFmtId="177" formatCode="_-* #,##0.000000_-;\-* #,##0.000000_-;_-* &quot;-&quot;??_-;_-@_-"/>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i/>
      <sz val="10"/>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sz val="10"/>
      <name val="Calibri"/>
      <family val="2"/>
      <scheme val="minor"/>
    </font>
    <font>
      <b/>
      <sz val="10"/>
      <color rgb="FFFF0000"/>
      <name val="Calibri"/>
      <family val="2"/>
      <scheme val="minor"/>
    </font>
    <font>
      <i/>
      <sz val="10"/>
      <name val="Calibri"/>
      <family val="2"/>
      <scheme val="minor"/>
    </font>
    <font>
      <i/>
      <sz val="11"/>
      <color theme="1"/>
      <name val="Calibri"/>
      <family val="2"/>
      <scheme val="minor"/>
    </font>
    <font>
      <b/>
      <sz val="10"/>
      <name val="Calibri"/>
      <family val="2"/>
    </font>
    <font>
      <i/>
      <sz val="8"/>
      <color theme="1"/>
      <name val="Calibri"/>
      <family val="2"/>
      <scheme val="minor"/>
    </font>
    <font>
      <i/>
      <sz val="1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thin">
        <color rgb="FFE87722"/>
      </bottom>
      <diagonal/>
    </border>
    <border>
      <left/>
      <right/>
      <top style="thin">
        <color indexed="64"/>
      </top>
      <bottom style="medium">
        <color indexed="64"/>
      </bottom>
      <diagonal/>
    </border>
    <border>
      <left/>
      <right/>
      <top style="thin">
        <color rgb="FFE87722"/>
      </top>
      <bottom style="medium">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bottom style="medium">
        <color rgb="FFE87722"/>
      </bottom>
      <diagonal/>
    </border>
    <border>
      <left/>
      <right/>
      <top style="thin">
        <color rgb="FFE87722"/>
      </top>
      <bottom style="thin">
        <color rgb="FFE87722"/>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lignment vertical="top"/>
    </xf>
    <xf numFmtId="168" fontId="1" fillId="0" borderId="0" applyFont="0" applyFill="0" applyBorder="0" applyAlignment="0" applyProtection="0"/>
    <xf numFmtId="171" fontId="1" fillId="0" borderId="0" applyFont="0" applyFill="0" applyBorder="0" applyAlignment="0" applyProtection="0"/>
    <xf numFmtId="0" fontId="4" fillId="0" borderId="0"/>
    <xf numFmtId="43" fontId="1" fillId="0" borderId="0" applyFont="0" applyFill="0" applyBorder="0" applyAlignment="0" applyProtection="0"/>
  </cellStyleXfs>
  <cellXfs count="237">
    <xf numFmtId="0" fontId="0" fillId="0" borderId="0" xfId="0"/>
    <xf numFmtId="164" fontId="2" fillId="2" borderId="0" xfId="1" applyNumberFormat="1" applyFont="1" applyFill="1" applyBorder="1" applyAlignment="1">
      <alignment horizontal="left" vertical="center"/>
    </xf>
    <xf numFmtId="164"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right" vertical="center"/>
    </xf>
    <xf numFmtId="165" fontId="2" fillId="2" borderId="0" xfId="1" applyNumberFormat="1" applyFont="1" applyFill="1" applyBorder="1" applyAlignment="1">
      <alignment horizontal="left" vertical="center"/>
    </xf>
    <xf numFmtId="167" fontId="0" fillId="0" borderId="0" xfId="0" applyNumberFormat="1"/>
    <xf numFmtId="164" fontId="2" fillId="2" borderId="2" xfId="1" applyNumberFormat="1" applyFont="1" applyFill="1" applyBorder="1" applyAlignment="1">
      <alignment horizontal="left" vertical="center"/>
    </xf>
    <xf numFmtId="166" fontId="2" fillId="2" borderId="2" xfId="2" applyNumberFormat="1" applyFont="1" applyFill="1" applyBorder="1" applyAlignment="1">
      <alignment horizontal="right" vertical="center"/>
    </xf>
    <xf numFmtId="164" fontId="5" fillId="2" borderId="0" xfId="1" applyNumberFormat="1" applyFont="1" applyFill="1" applyBorder="1" applyAlignment="1">
      <alignment horizontal="left" vertical="center"/>
    </xf>
    <xf numFmtId="165" fontId="5" fillId="2" borderId="0" xfId="1" applyNumberFormat="1" applyFont="1" applyFill="1" applyBorder="1" applyAlignment="1">
      <alignment horizontal="left" vertical="center"/>
    </xf>
    <xf numFmtId="164" fontId="5" fillId="2" borderId="2" xfId="1" applyNumberFormat="1" applyFont="1" applyFill="1" applyBorder="1" applyAlignment="1">
      <alignment horizontal="left" vertical="center"/>
    </xf>
    <xf numFmtId="2" fontId="2" fillId="2" borderId="2" xfId="2" applyNumberFormat="1" applyFont="1" applyFill="1" applyBorder="1" applyAlignment="1">
      <alignment horizontal="right" vertical="center"/>
    </xf>
    <xf numFmtId="1" fontId="3" fillId="2" borderId="1" xfId="1" applyNumberFormat="1" applyFont="1" applyFill="1" applyBorder="1" applyAlignment="1">
      <alignment horizontal="right" vertical="center"/>
    </xf>
    <xf numFmtId="2" fontId="5" fillId="2" borderId="2" xfId="2" applyNumberFormat="1" applyFont="1" applyFill="1" applyBorder="1" applyAlignment="1">
      <alignment horizontal="right" vertical="center"/>
    </xf>
    <xf numFmtId="166" fontId="5" fillId="2" borderId="2" xfId="2" applyNumberFormat="1" applyFont="1" applyFill="1" applyBorder="1" applyAlignment="1">
      <alignment horizontal="right" vertical="center"/>
    </xf>
    <xf numFmtId="165" fontId="0" fillId="0" borderId="0" xfId="0" applyNumberFormat="1"/>
    <xf numFmtId="10" fontId="0" fillId="0" borderId="0" xfId="0" applyNumberFormat="1"/>
    <xf numFmtId="0" fontId="2" fillId="0" borderId="0" xfId="0" applyFont="1" applyFill="1" applyBorder="1"/>
    <xf numFmtId="0" fontId="6" fillId="0" borderId="0" xfId="0" applyFont="1" applyFill="1" applyBorder="1"/>
    <xf numFmtId="0" fontId="3" fillId="0" borderId="0" xfId="0" applyFont="1" applyFill="1" applyBorder="1"/>
    <xf numFmtId="0" fontId="3" fillId="0" borderId="0" xfId="0" applyFont="1" applyFill="1" applyBorder="1" applyAlignment="1">
      <alignment vertical="center"/>
    </xf>
    <xf numFmtId="165" fontId="3" fillId="0" borderId="0" xfId="4" applyNumberFormat="1" applyFont="1" applyFill="1" applyBorder="1" applyAlignment="1">
      <alignment horizontal="center" vertical="center"/>
    </xf>
    <xf numFmtId="0" fontId="8" fillId="0" borderId="3" xfId="0" applyFont="1" applyFill="1" applyBorder="1" applyAlignment="1">
      <alignment vertical="center"/>
    </xf>
    <xf numFmtId="14" fontId="6" fillId="0" borderId="3" xfId="0" applyNumberFormat="1" applyFont="1" applyFill="1" applyBorder="1" applyAlignment="1">
      <alignment horizontal="right" vertical="center"/>
    </xf>
    <xf numFmtId="14" fontId="6" fillId="0" borderId="0" xfId="0" applyNumberFormat="1" applyFont="1" applyFill="1" applyBorder="1" applyAlignment="1">
      <alignment horizontal="right" vertical="center"/>
    </xf>
    <xf numFmtId="0" fontId="2" fillId="0" borderId="0" xfId="0" quotePrefix="1" applyFont="1" applyFill="1" applyBorder="1"/>
    <xf numFmtId="0" fontId="2" fillId="0" borderId="0" xfId="0" applyFont="1" applyFill="1" applyBorder="1" applyAlignment="1">
      <alignment vertical="center"/>
    </xf>
    <xf numFmtId="164" fontId="2" fillId="0" borderId="0" xfId="4" applyNumberFormat="1" applyFont="1" applyFill="1" applyBorder="1" applyAlignment="1">
      <alignment horizontal="center" vertical="center"/>
    </xf>
    <xf numFmtId="164" fontId="2" fillId="0" borderId="0" xfId="4" applyNumberFormat="1" applyFont="1" applyFill="1" applyBorder="1"/>
    <xf numFmtId="0" fontId="3" fillId="0" borderId="2" xfId="0" applyFont="1" applyFill="1" applyBorder="1" applyAlignment="1">
      <alignment vertical="center"/>
    </xf>
    <xf numFmtId="164" fontId="3" fillId="0" borderId="2" xfId="4" applyNumberFormat="1" applyFont="1" applyFill="1" applyBorder="1" applyAlignment="1">
      <alignment vertical="center"/>
    </xf>
    <xf numFmtId="164" fontId="3" fillId="0" borderId="0" xfId="4" applyNumberFormat="1" applyFont="1" applyFill="1" applyBorder="1" applyAlignment="1">
      <alignment vertical="center"/>
    </xf>
    <xf numFmtId="164" fontId="2" fillId="0" borderId="0" xfId="4" applyNumberFormat="1" applyFont="1" applyFill="1" applyBorder="1" applyAlignment="1">
      <alignment vertical="center"/>
    </xf>
    <xf numFmtId="170" fontId="2" fillId="0" borderId="0" xfId="4" applyNumberFormat="1" applyFont="1" applyFill="1" applyBorder="1"/>
    <xf numFmtId="0" fontId="3" fillId="0" borderId="4" xfId="0" applyFont="1" applyFill="1" applyBorder="1" applyAlignment="1">
      <alignment vertical="center"/>
    </xf>
    <xf numFmtId="164" fontId="3" fillId="0" borderId="4" xfId="4" applyNumberFormat="1" applyFont="1" applyFill="1" applyBorder="1" applyAlignment="1">
      <alignment vertical="center"/>
    </xf>
    <xf numFmtId="164" fontId="9" fillId="0" borderId="0" xfId="4" applyNumberFormat="1" applyFont="1" applyFill="1" applyBorder="1" applyAlignment="1">
      <alignment horizontal="left" vertical="center"/>
    </xf>
    <xf numFmtId="165" fontId="3" fillId="0" borderId="0" xfId="4" applyNumberFormat="1" applyFont="1" applyFill="1" applyBorder="1" applyAlignment="1">
      <alignment vertical="center"/>
    </xf>
    <xf numFmtId="0" fontId="8" fillId="0" borderId="3" xfId="0" applyFont="1" applyFill="1" applyBorder="1"/>
    <xf numFmtId="0" fontId="3" fillId="0" borderId="4" xfId="0" applyFont="1" applyFill="1" applyBorder="1"/>
    <xf numFmtId="164" fontId="3" fillId="0" borderId="4" xfId="4" applyNumberFormat="1" applyFont="1" applyFill="1" applyBorder="1" applyAlignment="1"/>
    <xf numFmtId="164" fontId="3" fillId="0" borderId="0" xfId="4" applyNumberFormat="1" applyFont="1" applyFill="1" applyBorder="1" applyAlignment="1"/>
    <xf numFmtId="165" fontId="2" fillId="0" borderId="0" xfId="0" applyNumberFormat="1" applyFont="1" applyFill="1" applyBorder="1"/>
    <xf numFmtId="165" fontId="2" fillId="0" borderId="0" xfId="4" applyNumberFormat="1" applyFont="1" applyFill="1" applyBorder="1"/>
    <xf numFmtId="165" fontId="2" fillId="0" borderId="0" xfId="4" applyNumberFormat="1" applyFont="1" applyFill="1" applyBorder="1" applyAlignment="1">
      <alignment horizontal="right" vertical="center"/>
    </xf>
    <xf numFmtId="0" fontId="9" fillId="0" borderId="0" xfId="0" applyFont="1" applyFill="1" applyBorder="1" applyAlignment="1">
      <alignment horizontal="left" vertical="top" wrapText="1"/>
    </xf>
    <xf numFmtId="164" fontId="9" fillId="0" borderId="0" xfId="4" applyNumberFormat="1" applyFont="1" applyFill="1" applyBorder="1" applyAlignment="1">
      <alignment horizontal="left" vertical="top"/>
    </xf>
    <xf numFmtId="164" fontId="9" fillId="0" borderId="0" xfId="4" applyNumberFormat="1" applyFont="1" applyFill="1" applyBorder="1" applyAlignment="1">
      <alignment horizontal="left" vertical="top" wrapText="1"/>
    </xf>
    <xf numFmtId="167" fontId="2" fillId="0" borderId="0" xfId="0" applyNumberFormat="1" applyFont="1" applyFill="1" applyBorder="1"/>
    <xf numFmtId="164" fontId="3" fillId="0" borderId="2" xfId="4" applyNumberFormat="1" applyFont="1" applyFill="1" applyBorder="1" applyAlignment="1">
      <alignment horizontal="left" vertical="top"/>
    </xf>
    <xf numFmtId="164" fontId="3" fillId="0" borderId="0" xfId="4" applyNumberFormat="1" applyFont="1" applyFill="1" applyBorder="1" applyAlignment="1">
      <alignment horizontal="left" vertical="top"/>
    </xf>
    <xf numFmtId="164" fontId="2" fillId="0" borderId="0" xfId="4" applyNumberFormat="1" applyFont="1" applyFill="1" applyBorder="1" applyAlignment="1">
      <alignment horizontal="left" vertical="top"/>
    </xf>
    <xf numFmtId="164" fontId="3" fillId="0" borderId="4" xfId="4" applyNumberFormat="1" applyFont="1" applyFill="1" applyBorder="1" applyAlignment="1">
      <alignment horizontal="left" vertical="top"/>
    </xf>
    <xf numFmtId="165" fontId="3" fillId="0" borderId="0" xfId="4" applyNumberFormat="1" applyFont="1" applyFill="1" applyBorder="1" applyAlignment="1">
      <alignment horizontal="right"/>
    </xf>
    <xf numFmtId="14" fontId="6" fillId="0" borderId="3" xfId="0" applyNumberFormat="1" applyFont="1" applyFill="1" applyBorder="1" applyAlignment="1">
      <alignment horizontal="center" vertical="center"/>
    </xf>
    <xf numFmtId="9" fontId="2" fillId="0" borderId="0" xfId="2" applyFont="1" applyFill="1" applyBorder="1" applyAlignment="1">
      <alignment horizontal="center"/>
    </xf>
    <xf numFmtId="0" fontId="2" fillId="0" borderId="0" xfId="0" applyFont="1" applyFill="1" applyBorder="1" applyAlignment="1">
      <alignment horizontal="center"/>
    </xf>
    <xf numFmtId="166" fontId="2" fillId="0" borderId="0" xfId="0" applyNumberFormat="1" applyFont="1" applyFill="1" applyBorder="1" applyAlignment="1">
      <alignment horizontal="center"/>
    </xf>
    <xf numFmtId="9" fontId="3" fillId="0" borderId="4" xfId="2" applyFont="1" applyFill="1" applyBorder="1" applyAlignment="1">
      <alignment horizontal="center"/>
    </xf>
    <xf numFmtId="9" fontId="2" fillId="0" borderId="0" xfId="2" applyFont="1" applyFill="1" applyBorder="1"/>
    <xf numFmtId="9" fontId="3" fillId="0" borderId="4" xfId="2" applyFont="1" applyFill="1" applyBorder="1" applyAlignment="1">
      <alignment vertical="center"/>
    </xf>
    <xf numFmtId="9" fontId="3" fillId="0" borderId="0" xfId="2" applyFont="1" applyFill="1" applyBorder="1" applyAlignment="1">
      <alignment vertical="center"/>
    </xf>
    <xf numFmtId="9" fontId="3" fillId="0" borderId="0" xfId="2" applyFont="1" applyFill="1" applyBorder="1" applyAlignment="1">
      <alignment horizontal="center" vertical="top" wrapText="1"/>
    </xf>
    <xf numFmtId="9" fontId="3" fillId="0" borderId="0" xfId="2" applyFont="1" applyFill="1" applyBorder="1" applyAlignment="1">
      <alignment horizontal="center" vertical="center" wrapText="1"/>
    </xf>
    <xf numFmtId="9" fontId="3" fillId="0" borderId="3" xfId="2" applyFont="1" applyFill="1" applyBorder="1" applyAlignment="1">
      <alignment vertical="center" wrapText="1"/>
    </xf>
    <xf numFmtId="169" fontId="2" fillId="0" borderId="0" xfId="2" applyNumberFormat="1" applyFont="1" applyFill="1" applyBorder="1"/>
    <xf numFmtId="9" fontId="3" fillId="0" borderId="0" xfId="2" applyFont="1" applyFill="1" applyBorder="1" applyAlignment="1">
      <alignment horizontal="right" vertical="top" wrapText="1"/>
    </xf>
    <xf numFmtId="9" fontId="3" fillId="0" borderId="0" xfId="2" applyFont="1" applyFill="1" applyBorder="1" applyAlignment="1">
      <alignment horizontal="right" vertical="center" wrapText="1"/>
    </xf>
    <xf numFmtId="0" fontId="3" fillId="0" borderId="5" xfId="0" applyFont="1" applyFill="1" applyBorder="1"/>
    <xf numFmtId="169" fontId="2" fillId="0" borderId="5" xfId="2" applyNumberFormat="1" applyFont="1" applyFill="1" applyBorder="1"/>
    <xf numFmtId="164" fontId="3" fillId="0" borderId="4" xfId="2" applyNumberFormat="1" applyFont="1" applyFill="1" applyBorder="1" applyAlignment="1">
      <alignment vertical="center"/>
    </xf>
    <xf numFmtId="164" fontId="3" fillId="0" borderId="0" xfId="2" applyNumberFormat="1" applyFont="1" applyFill="1" applyBorder="1" applyAlignment="1">
      <alignment vertical="center"/>
    </xf>
    <xf numFmtId="164" fontId="3" fillId="2" borderId="2" xfId="5" applyNumberFormat="1" applyFont="1" applyFill="1" applyBorder="1" applyAlignment="1"/>
    <xf numFmtId="164" fontId="2" fillId="2" borderId="0" xfId="5" applyNumberFormat="1" applyFont="1" applyFill="1" applyBorder="1" applyAlignment="1"/>
    <xf numFmtId="164" fontId="3" fillId="2" borderId="0" xfId="5" applyNumberFormat="1"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left" vertical="top" wrapText="1"/>
    </xf>
    <xf numFmtId="164" fontId="2" fillId="0" borderId="0" xfId="4" applyNumberFormat="1" applyFont="1" applyFill="1" applyBorder="1" applyAlignment="1"/>
    <xf numFmtId="164" fontId="3" fillId="2" borderId="2" xfId="5" applyNumberFormat="1" applyFont="1" applyFill="1" applyBorder="1" applyAlignment="1">
      <alignment vertical="center"/>
    </xf>
    <xf numFmtId="164" fontId="2" fillId="2" borderId="0" xfId="5" applyNumberFormat="1" applyFont="1" applyFill="1" applyBorder="1"/>
    <xf numFmtId="164" fontId="3" fillId="2" borderId="0" xfId="0" applyNumberFormat="1" applyFont="1" applyFill="1" applyBorder="1" applyAlignment="1"/>
    <xf numFmtId="164" fontId="3" fillId="2" borderId="4" xfId="5" applyNumberFormat="1" applyFont="1" applyFill="1" applyBorder="1" applyAlignment="1">
      <alignment vertical="center"/>
    </xf>
    <xf numFmtId="164" fontId="3" fillId="2" borderId="0" xfId="5" applyNumberFormat="1" applyFont="1" applyFill="1" applyBorder="1" applyAlignment="1">
      <alignment vertical="center"/>
    </xf>
    <xf numFmtId="43" fontId="2" fillId="0" borderId="0" xfId="0" applyNumberFormat="1" applyFont="1" applyFill="1" applyBorder="1"/>
    <xf numFmtId="0" fontId="3" fillId="2" borderId="0" xfId="0" applyFont="1" applyFill="1" applyBorder="1" applyAlignment="1"/>
    <xf numFmtId="164" fontId="3" fillId="2" borderId="2" xfId="2" applyNumberFormat="1" applyFont="1" applyFill="1" applyBorder="1" applyAlignment="1">
      <alignment vertical="center"/>
    </xf>
    <xf numFmtId="164" fontId="3" fillId="2" borderId="4" xfId="5" applyNumberFormat="1" applyFont="1" applyFill="1" applyBorder="1" applyAlignment="1"/>
    <xf numFmtId="164" fontId="3" fillId="2" borderId="0" xfId="2" applyNumberFormat="1" applyFont="1" applyFill="1" applyBorder="1" applyAlignment="1">
      <alignment vertical="center"/>
    </xf>
    <xf numFmtId="164" fontId="3" fillId="2" borderId="4" xfId="2" applyNumberFormat="1" applyFont="1" applyFill="1" applyBorder="1" applyAlignment="1">
      <alignment vertical="center"/>
    </xf>
    <xf numFmtId="164" fontId="2" fillId="0" borderId="0" xfId="5" applyNumberFormat="1" applyFont="1" applyFill="1" applyBorder="1" applyAlignment="1"/>
    <xf numFmtId="164" fontId="3" fillId="0" borderId="0" xfId="0" applyNumberFormat="1" applyFont="1" applyFill="1" applyBorder="1" applyAlignment="1"/>
    <xf numFmtId="0" fontId="3" fillId="2" borderId="0" xfId="0" applyFont="1" applyFill="1" applyBorder="1" applyAlignment="1">
      <alignment vertical="center" wrapText="1"/>
    </xf>
    <xf numFmtId="0" fontId="8" fillId="0" borderId="0" xfId="0" applyFont="1" applyFill="1" applyBorder="1"/>
    <xf numFmtId="0" fontId="0" fillId="2" borderId="0" xfId="0" applyFill="1"/>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3" fillId="2" borderId="7" xfId="0" applyFont="1" applyFill="1" applyBorder="1" applyAlignment="1">
      <alignment vertical="center" wrapText="1"/>
    </xf>
    <xf numFmtId="0" fontId="6" fillId="2" borderId="7" xfId="0" applyFont="1" applyFill="1" applyBorder="1" applyAlignment="1">
      <alignment horizontal="right" vertical="center" wrapText="1"/>
    </xf>
    <xf numFmtId="0" fontId="2" fillId="2" borderId="0" xfId="0" applyFont="1" applyFill="1" applyBorder="1" applyAlignment="1">
      <alignment vertical="center" wrapText="1"/>
    </xf>
    <xf numFmtId="164" fontId="2" fillId="0" borderId="11" xfId="4" applyNumberFormat="1" applyFont="1" applyFill="1" applyBorder="1" applyAlignment="1">
      <alignment horizontal="right" vertical="top"/>
    </xf>
    <xf numFmtId="164" fontId="2" fillId="0" borderId="12" xfId="4" applyNumberFormat="1" applyFont="1" applyFill="1" applyBorder="1" applyAlignment="1">
      <alignment horizontal="right" vertical="center"/>
    </xf>
    <xf numFmtId="164" fontId="2" fillId="0" borderId="13" xfId="4" quotePrefix="1" applyNumberFormat="1" applyFont="1" applyFill="1" applyBorder="1" applyAlignment="1">
      <alignment horizontal="right" vertical="center"/>
    </xf>
    <xf numFmtId="164" fontId="2" fillId="0" borderId="13" xfId="4" applyNumberFormat="1" applyFont="1" applyFill="1" applyBorder="1" applyAlignment="1">
      <alignment horizontal="right" vertical="center"/>
    </xf>
    <xf numFmtId="164" fontId="2" fillId="0" borderId="11" xfId="4" applyNumberFormat="1" applyFont="1" applyFill="1" applyBorder="1" applyAlignment="1">
      <alignment horizontal="right" vertical="center"/>
    </xf>
    <xf numFmtId="164" fontId="2" fillId="0" borderId="10" xfId="4" applyNumberFormat="1" applyFont="1" applyFill="1" applyBorder="1" applyAlignment="1">
      <alignment horizontal="right" vertical="top"/>
    </xf>
    <xf numFmtId="0" fontId="3" fillId="2" borderId="4" xfId="0" applyFont="1" applyFill="1" applyBorder="1" applyAlignment="1">
      <alignment vertical="center" wrapText="1"/>
    </xf>
    <xf numFmtId="164" fontId="3" fillId="2" borderId="14" xfId="4" applyNumberFormat="1" applyFont="1" applyFill="1" applyBorder="1" applyAlignment="1">
      <alignment horizontal="right" vertical="top"/>
    </xf>
    <xf numFmtId="164" fontId="3" fillId="2" borderId="15" xfId="4" applyNumberFormat="1" applyFont="1" applyFill="1" applyBorder="1" applyAlignment="1">
      <alignment horizontal="right" vertical="top"/>
    </xf>
    <xf numFmtId="164" fontId="3" fillId="2" borderId="0" xfId="4" applyNumberFormat="1" applyFont="1" applyFill="1" applyBorder="1" applyAlignment="1">
      <alignment horizontal="right" vertical="top"/>
    </xf>
    <xf numFmtId="164" fontId="2" fillId="2" borderId="11" xfId="4" applyNumberFormat="1" applyFont="1" applyFill="1" applyBorder="1" applyAlignment="1">
      <alignment horizontal="right" vertical="top"/>
    </xf>
    <xf numFmtId="164" fontId="2" fillId="2" borderId="12" xfId="4" applyNumberFormat="1" applyFont="1" applyFill="1" applyBorder="1" applyAlignment="1">
      <alignment horizontal="right" vertical="center"/>
    </xf>
    <xf numFmtId="164" fontId="2" fillId="2" borderId="13" xfId="4" quotePrefix="1" applyNumberFormat="1" applyFont="1" applyFill="1" applyBorder="1" applyAlignment="1">
      <alignment horizontal="right" vertical="center"/>
    </xf>
    <xf numFmtId="164" fontId="2" fillId="2" borderId="13" xfId="4" applyNumberFormat="1" applyFont="1" applyFill="1" applyBorder="1" applyAlignment="1">
      <alignment horizontal="right" vertical="center"/>
    </xf>
    <xf numFmtId="164" fontId="2" fillId="2" borderId="11" xfId="4" applyNumberFormat="1" applyFont="1" applyFill="1" applyBorder="1" applyAlignment="1">
      <alignment horizontal="right" vertical="center"/>
    </xf>
    <xf numFmtId="0" fontId="0" fillId="2" borderId="12" xfId="0" applyFill="1" applyBorder="1"/>
    <xf numFmtId="164" fontId="2" fillId="0" borderId="0" xfId="0" applyNumberFormat="1" applyFont="1" applyFill="1" applyBorder="1"/>
    <xf numFmtId="164" fontId="2" fillId="0" borderId="11" xfId="0" applyNumberFormat="1" applyFont="1" applyFill="1" applyBorder="1" applyAlignment="1">
      <alignment horizontal="right" vertical="center"/>
    </xf>
    <xf numFmtId="0" fontId="3" fillId="0" borderId="0" xfId="0" applyFont="1" applyFill="1" applyBorder="1" applyAlignment="1">
      <alignment horizontal="left" vertical="center"/>
    </xf>
    <xf numFmtId="164" fontId="2" fillId="0" borderId="0" xfId="0" applyNumberFormat="1" applyFont="1" applyFill="1" applyBorder="1" applyAlignment="1"/>
    <xf numFmtId="164" fontId="2" fillId="0" borderId="1" xfId="0" applyNumberFormat="1" applyFont="1" applyFill="1" applyBorder="1" applyAlignment="1"/>
    <xf numFmtId="0" fontId="3" fillId="0" borderId="2" xfId="0" applyFont="1" applyFill="1" applyBorder="1" applyAlignment="1">
      <alignment wrapText="1"/>
    </xf>
    <xf numFmtId="164" fontId="3" fillId="0" borderId="2" xfId="0" applyNumberFormat="1" applyFont="1" applyFill="1" applyBorder="1" applyAlignment="1"/>
    <xf numFmtId="164" fontId="2" fillId="0" borderId="2" xfId="0" applyNumberFormat="1" applyFont="1" applyFill="1" applyBorder="1" applyAlignment="1"/>
    <xf numFmtId="0" fontId="3" fillId="0" borderId="4" xfId="0" applyFont="1" applyFill="1" applyBorder="1" applyAlignment="1">
      <alignment wrapText="1"/>
    </xf>
    <xf numFmtId="164" fontId="3" fillId="0" borderId="16" xfId="0" applyNumberFormat="1" applyFont="1" applyFill="1" applyBorder="1" applyAlignment="1"/>
    <xf numFmtId="164" fontId="3" fillId="0" borderId="17" xfId="0" applyNumberFormat="1" applyFont="1" applyFill="1" applyBorder="1" applyAlignment="1"/>
    <xf numFmtId="0" fontId="9"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164" fontId="10" fillId="0" borderId="2"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64" fontId="10" fillId="0" borderId="2" xfId="4" applyNumberFormat="1" applyFont="1" applyFill="1" applyBorder="1" applyAlignment="1">
      <alignment horizontal="center" vertical="center"/>
    </xf>
    <xf numFmtId="164" fontId="10" fillId="0" borderId="0" xfId="4" applyNumberFormat="1" applyFont="1" applyFill="1" applyBorder="1" applyAlignment="1">
      <alignment horizontal="center" vertical="center"/>
    </xf>
    <xf numFmtId="164" fontId="3" fillId="0" borderId="0" xfId="0" applyNumberFormat="1" applyFont="1" applyFill="1" applyBorder="1" applyAlignment="1">
      <alignment horizontal="left" vertical="center"/>
    </xf>
    <xf numFmtId="0" fontId="10" fillId="0" borderId="0" xfId="0" applyFont="1" applyFill="1" applyBorder="1" applyAlignment="1">
      <alignment horizontal="left" vertical="top" wrapText="1"/>
    </xf>
    <xf numFmtId="166" fontId="2" fillId="0" borderId="0" xfId="2" applyNumberFormat="1" applyFont="1" applyFill="1" applyBorder="1" applyAlignment="1">
      <alignment horizontal="right" vertical="center"/>
    </xf>
    <xf numFmtId="10" fontId="2" fillId="0" borderId="0" xfId="2" applyNumberFormat="1" applyFont="1" applyFill="1" applyBorder="1"/>
    <xf numFmtId="0" fontId="3" fillId="0" borderId="4" xfId="0" applyFont="1" applyFill="1" applyBorder="1" applyAlignment="1">
      <alignment horizontal="left" vertical="center"/>
    </xf>
    <xf numFmtId="164" fontId="3" fillId="0" borderId="4" xfId="4" applyNumberFormat="1" applyFont="1" applyFill="1" applyBorder="1" applyAlignment="1">
      <alignment horizontal="center"/>
    </xf>
    <xf numFmtId="164" fontId="3" fillId="0" borderId="0" xfId="4" applyNumberFormat="1" applyFont="1" applyFill="1" applyBorder="1" applyAlignment="1">
      <alignment horizontal="center"/>
    </xf>
    <xf numFmtId="165" fontId="3" fillId="0" borderId="0" xfId="4" applyNumberFormat="1" applyFont="1" applyFill="1" applyBorder="1" applyAlignment="1">
      <alignment horizontal="center"/>
    </xf>
    <xf numFmtId="166" fontId="2" fillId="0" borderId="0" xfId="2" applyNumberFormat="1" applyFont="1" applyFill="1" applyBorder="1"/>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165" fontId="3" fillId="0" borderId="0" xfId="4" applyNumberFormat="1" applyFont="1" applyFill="1" applyBorder="1" applyAlignment="1">
      <alignment horizontal="left" vertical="center"/>
    </xf>
    <xf numFmtId="0" fontId="3" fillId="0" borderId="2" xfId="0" applyFont="1" applyFill="1" applyBorder="1"/>
    <xf numFmtId="164" fontId="3" fillId="0" borderId="2" xfId="0" applyNumberFormat="1" applyFont="1" applyFill="1" applyBorder="1"/>
    <xf numFmtId="164" fontId="3" fillId="0" borderId="0" xfId="0" applyNumberFormat="1" applyFont="1" applyFill="1" applyBorder="1"/>
    <xf numFmtId="165" fontId="3" fillId="0" borderId="0" xfId="0" applyNumberFormat="1" applyFont="1" applyFill="1" applyBorder="1"/>
    <xf numFmtId="0" fontId="2" fillId="0" borderId="0" xfId="0" applyFont="1" applyFill="1" applyBorder="1" applyAlignment="1">
      <alignment wrapText="1"/>
    </xf>
    <xf numFmtId="164" fontId="3" fillId="0" borderId="4" xfId="0" applyNumberFormat="1" applyFont="1" applyFill="1" applyBorder="1" applyAlignment="1">
      <alignment horizontal="left" vertical="center"/>
    </xf>
    <xf numFmtId="165" fontId="3" fillId="0" borderId="0" xfId="0" applyNumberFormat="1" applyFont="1" applyFill="1" applyBorder="1" applyAlignment="1">
      <alignment horizontal="left" vertical="center"/>
    </xf>
    <xf numFmtId="1" fontId="6" fillId="0" borderId="3" xfId="0" applyNumberFormat="1" applyFont="1" applyFill="1" applyBorder="1" applyAlignment="1">
      <alignment horizontal="right" vertical="center"/>
    </xf>
    <xf numFmtId="1" fontId="6" fillId="0" borderId="0" xfId="0" applyNumberFormat="1" applyFont="1" applyFill="1" applyBorder="1" applyAlignment="1">
      <alignment horizontal="right" vertical="center"/>
    </xf>
    <xf numFmtId="164" fontId="2" fillId="0" borderId="0" xfId="4" applyNumberFormat="1" applyFont="1" applyFill="1" applyBorder="1" applyAlignment="1">
      <alignment wrapText="1"/>
    </xf>
    <xf numFmtId="0" fontId="3" fillId="0" borderId="2" xfId="0" applyFont="1" applyFill="1" applyBorder="1" applyAlignment="1">
      <alignment horizontal="left" vertical="center"/>
    </xf>
    <xf numFmtId="164" fontId="3" fillId="0" borderId="2" xfId="0" applyNumberFormat="1" applyFont="1" applyFill="1" applyBorder="1" applyAlignment="1">
      <alignment horizontal="left" vertical="center"/>
    </xf>
    <xf numFmtId="0" fontId="8" fillId="0" borderId="3" xfId="0" applyFont="1" applyFill="1" applyBorder="1" applyAlignment="1">
      <alignment wrapText="1"/>
    </xf>
    <xf numFmtId="1" fontId="11" fillId="2" borderId="3" xfId="6" applyNumberFormat="1" applyFont="1" applyFill="1" applyBorder="1" applyAlignment="1">
      <alignment horizontal="right" vertical="center" wrapText="1"/>
    </xf>
    <xf numFmtId="0" fontId="11" fillId="2" borderId="3" xfId="6" applyFont="1" applyFill="1" applyBorder="1" applyAlignment="1">
      <alignment horizontal="right" vertical="center"/>
    </xf>
    <xf numFmtId="3" fontId="2" fillId="0" borderId="0" xfId="0" applyNumberFormat="1" applyFont="1" applyFill="1" applyBorder="1"/>
    <xf numFmtId="0" fontId="12" fillId="0" borderId="0" xfId="6" applyFont="1" applyFill="1" applyBorder="1" applyAlignment="1">
      <alignment vertical="center"/>
    </xf>
    <xf numFmtId="164" fontId="12" fillId="2" borderId="0" xfId="4" applyNumberFormat="1" applyFont="1" applyFill="1" applyBorder="1" applyAlignment="1">
      <alignment horizontal="right" vertical="center"/>
    </xf>
    <xf numFmtId="164" fontId="12" fillId="0" borderId="0" xfId="4" applyNumberFormat="1" applyFont="1" applyFill="1" applyBorder="1" applyAlignment="1">
      <alignment horizontal="right" vertical="center"/>
    </xf>
    <xf numFmtId="38" fontId="12" fillId="0" borderId="0" xfId="6" applyNumberFormat="1" applyFont="1" applyFill="1" applyBorder="1" applyAlignment="1">
      <alignment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38" fontId="11" fillId="0" borderId="0" xfId="6" applyNumberFormat="1" applyFont="1" applyFill="1" applyBorder="1" applyAlignment="1">
      <alignment vertical="center"/>
    </xf>
    <xf numFmtId="165" fontId="11" fillId="0" borderId="0" xfId="7" applyNumberFormat="1" applyFont="1" applyFill="1" applyBorder="1" applyAlignment="1">
      <alignment horizontal="right" vertical="center"/>
    </xf>
    <xf numFmtId="165" fontId="11" fillId="0" borderId="0" xfId="7" applyNumberFormat="1" applyFont="1" applyFill="1" applyBorder="1" applyAlignment="1"/>
    <xf numFmtId="172" fontId="2" fillId="0" borderId="0" xfId="0" applyNumberFormat="1" applyFont="1" applyFill="1" applyBorder="1"/>
    <xf numFmtId="9" fontId="3" fillId="0" borderId="4" xfId="2" applyNumberFormat="1" applyFont="1" applyFill="1" applyBorder="1" applyAlignment="1">
      <alignment horizontal="center"/>
    </xf>
    <xf numFmtId="166" fontId="12" fillId="2" borderId="2" xfId="2" applyNumberFormat="1" applyFont="1" applyFill="1" applyBorder="1" applyAlignment="1">
      <alignment horizontal="right" vertical="center"/>
    </xf>
    <xf numFmtId="166" fontId="14" fillId="2" borderId="2" xfId="2" applyNumberFormat="1" applyFont="1" applyFill="1" applyBorder="1" applyAlignment="1">
      <alignment horizontal="right" vertical="center"/>
    </xf>
    <xf numFmtId="166" fontId="5" fillId="2" borderId="0" xfId="2" applyNumberFormat="1" applyFont="1" applyFill="1" applyBorder="1" applyAlignment="1">
      <alignment horizontal="right" vertical="center"/>
    </xf>
    <xf numFmtId="166" fontId="14" fillId="2" borderId="0" xfId="2" applyNumberFormat="1" applyFont="1" applyFill="1" applyBorder="1" applyAlignment="1">
      <alignment horizontal="right" vertical="center"/>
    </xf>
    <xf numFmtId="10" fontId="2" fillId="2" borderId="0" xfId="2" applyNumberFormat="1" applyFont="1" applyFill="1" applyBorder="1" applyAlignment="1">
      <alignment horizontal="left" vertical="center"/>
    </xf>
    <xf numFmtId="165" fontId="2" fillId="2" borderId="0" xfId="1" applyNumberFormat="1" applyFont="1" applyFill="1" applyBorder="1" applyAlignment="1">
      <alignment horizontal="right" vertical="center"/>
    </xf>
    <xf numFmtId="165" fontId="13" fillId="0" borderId="0" xfId="4" applyNumberFormat="1" applyFont="1" applyFill="1" applyBorder="1" applyAlignment="1">
      <alignment horizontal="center"/>
    </xf>
    <xf numFmtId="9" fontId="3" fillId="0" borderId="4" xfId="2" applyNumberFormat="1" applyFont="1" applyFill="1" applyBorder="1" applyAlignment="1">
      <alignment vertical="center"/>
    </xf>
    <xf numFmtId="174" fontId="3" fillId="2" borderId="0" xfId="0" applyNumberFormat="1" applyFont="1" applyFill="1" applyBorder="1" applyAlignment="1"/>
    <xf numFmtId="43" fontId="6" fillId="0" borderId="0" xfId="1" applyFont="1" applyFill="1" applyBorder="1" applyAlignment="1">
      <alignment horizontal="right" vertical="center"/>
    </xf>
    <xf numFmtId="43" fontId="2" fillId="0" borderId="0" xfId="1" applyFont="1" applyFill="1" applyBorder="1"/>
    <xf numFmtId="164" fontId="3" fillId="0" borderId="2" xfId="4" applyNumberFormat="1" applyFont="1" applyFill="1" applyBorder="1" applyAlignment="1">
      <alignment horizontal="center" vertical="center"/>
    </xf>
    <xf numFmtId="0" fontId="15" fillId="0" borderId="0" xfId="0" applyFont="1"/>
    <xf numFmtId="173" fontId="0" fillId="0" borderId="0" xfId="2" applyNumberFormat="1" applyFont="1"/>
    <xf numFmtId="0" fontId="7" fillId="2" borderId="0" xfId="0" applyFont="1" applyFill="1" applyBorder="1" applyAlignment="1">
      <alignment vertical="center"/>
    </xf>
    <xf numFmtId="0" fontId="7" fillId="2" borderId="0" xfId="0" applyFont="1" applyFill="1" applyAlignment="1">
      <alignment vertical="center"/>
    </xf>
    <xf numFmtId="0" fontId="8" fillId="2" borderId="18" xfId="0" applyFont="1" applyFill="1" applyBorder="1" applyAlignment="1">
      <alignment vertical="center"/>
    </xf>
    <xf numFmtId="0" fontId="6" fillId="2" borderId="18" xfId="0" applyFont="1" applyFill="1" applyBorder="1" applyAlignment="1">
      <alignment horizontal="righ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2" fillId="2" borderId="0" xfId="0" applyFont="1" applyFill="1" applyAlignment="1">
      <alignment vertical="center"/>
    </xf>
    <xf numFmtId="164" fontId="2" fillId="2" borderId="0" xfId="4" applyNumberFormat="1" applyFont="1" applyFill="1" applyAlignment="1">
      <alignment horizontal="center" vertical="center"/>
    </xf>
    <xf numFmtId="164" fontId="2" fillId="0" borderId="0" xfId="4" applyNumberFormat="1" applyFont="1" applyFill="1" applyAlignment="1">
      <alignment horizontal="center" vertical="center"/>
    </xf>
    <xf numFmtId="0" fontId="2" fillId="2" borderId="0" xfId="0" applyFont="1" applyFill="1" applyAlignment="1">
      <alignment vertical="center" wrapText="1"/>
    </xf>
    <xf numFmtId="0" fontId="3" fillId="2" borderId="19" xfId="0" applyFont="1" applyFill="1" applyBorder="1" applyAlignment="1">
      <alignment vertical="center"/>
    </xf>
    <xf numFmtId="164" fontId="3" fillId="2" borderId="19" xfId="4" applyNumberFormat="1" applyFont="1" applyFill="1" applyBorder="1" applyAlignment="1">
      <alignment vertical="center"/>
    </xf>
    <xf numFmtId="0" fontId="3" fillId="2" borderId="0" xfId="0" applyFont="1" applyFill="1" applyAlignment="1">
      <alignment vertical="center"/>
    </xf>
    <xf numFmtId="0" fontId="0" fillId="2" borderId="0" xfId="0" applyFont="1" applyFill="1"/>
    <xf numFmtId="164" fontId="3" fillId="2" borderId="19" xfId="4" applyNumberFormat="1" applyFont="1" applyFill="1" applyBorder="1" applyAlignment="1">
      <alignment horizontal="center" vertical="center"/>
    </xf>
    <xf numFmtId="0" fontId="2" fillId="2" borderId="0" xfId="0" applyFont="1" applyFill="1"/>
    <xf numFmtId="164" fontId="3" fillId="0" borderId="19" xfId="4" applyNumberFormat="1" applyFont="1" applyFill="1" applyBorder="1" applyAlignment="1">
      <alignment horizontal="center" vertical="center"/>
    </xf>
    <xf numFmtId="0" fontId="2" fillId="2" borderId="0" xfId="0" applyFont="1" applyFill="1" applyAlignment="1">
      <alignment vertical="top" wrapText="1"/>
    </xf>
    <xf numFmtId="175" fontId="0" fillId="0" borderId="0" xfId="0" applyNumberFormat="1"/>
    <xf numFmtId="9" fontId="5" fillId="2" borderId="2" xfId="2" applyNumberFormat="1" applyFont="1" applyFill="1" applyBorder="1" applyAlignment="1">
      <alignment horizontal="right" vertical="center"/>
    </xf>
    <xf numFmtId="9" fontId="5" fillId="0" borderId="2" xfId="2" applyNumberFormat="1" applyFont="1" applyFill="1" applyBorder="1" applyAlignment="1">
      <alignment horizontal="right" vertical="center"/>
    </xf>
    <xf numFmtId="166" fontId="2" fillId="0" borderId="2" xfId="2" applyNumberFormat="1" applyFont="1" applyFill="1" applyBorder="1" applyAlignment="1">
      <alignment horizontal="right" vertical="center"/>
    </xf>
    <xf numFmtId="165" fontId="2" fillId="0" borderId="0" xfId="1" applyNumberFormat="1" applyFont="1" applyFill="1" applyBorder="1" applyAlignment="1">
      <alignment horizontal="left" vertical="center"/>
    </xf>
    <xf numFmtId="165" fontId="5" fillId="0" borderId="0" xfId="1" applyNumberFormat="1" applyFont="1" applyFill="1" applyBorder="1" applyAlignment="1">
      <alignment horizontal="left" vertical="center"/>
    </xf>
    <xf numFmtId="166" fontId="5" fillId="0" borderId="2" xfId="2" applyNumberFormat="1" applyFont="1" applyFill="1" applyBorder="1" applyAlignment="1">
      <alignment horizontal="right" vertical="center"/>
    </xf>
    <xf numFmtId="0" fontId="2" fillId="2" borderId="2" xfId="2" applyNumberFormat="1" applyFont="1" applyFill="1" applyBorder="1" applyAlignment="1">
      <alignment horizontal="right" vertical="center"/>
    </xf>
    <xf numFmtId="0" fontId="16" fillId="2" borderId="0" xfId="0" applyFont="1" applyFill="1" applyBorder="1" applyAlignment="1">
      <alignment horizontal="right"/>
    </xf>
    <xf numFmtId="0" fontId="17" fillId="2" borderId="18" xfId="0" applyFont="1" applyFill="1" applyBorder="1" applyAlignment="1">
      <alignment horizontal="left" indent="2"/>
    </xf>
    <xf numFmtId="0" fontId="3" fillId="2" borderId="18" xfId="0" applyFont="1" applyFill="1" applyBorder="1" applyAlignment="1">
      <alignment horizontal="right" vertical="center"/>
    </xf>
    <xf numFmtId="164" fontId="0" fillId="2" borderId="0" xfId="0" applyNumberFormat="1" applyFill="1"/>
    <xf numFmtId="164" fontId="3" fillId="2" borderId="19" xfId="1" applyNumberFormat="1" applyFont="1" applyFill="1" applyBorder="1" applyAlignment="1">
      <alignment horizontal="left" vertical="center"/>
    </xf>
    <xf numFmtId="164" fontId="6" fillId="2" borderId="0" xfId="2" applyNumberFormat="1" applyFont="1" applyFill="1" applyBorder="1" applyAlignment="1">
      <alignment horizontal="left"/>
    </xf>
    <xf numFmtId="164" fontId="0" fillId="2" borderId="0" xfId="0" applyNumberFormat="1" applyFont="1" applyFill="1" applyBorder="1" applyAlignment="1">
      <alignment horizontal="left" vertical="center"/>
    </xf>
    <xf numFmtId="164" fontId="0" fillId="2" borderId="0" xfId="0" applyNumberFormat="1" applyFont="1" applyFill="1" applyBorder="1" applyAlignment="1">
      <alignment horizontal="left"/>
    </xf>
    <xf numFmtId="164" fontId="5" fillId="2" borderId="0" xfId="1" applyNumberFormat="1" applyFont="1" applyFill="1" applyBorder="1" applyAlignment="1">
      <alignment horizontal="left" vertical="center" indent="2"/>
    </xf>
    <xf numFmtId="167" fontId="0" fillId="2" borderId="0" xfId="0" applyNumberFormat="1" applyFill="1"/>
    <xf numFmtId="0" fontId="18" fillId="2" borderId="0" xfId="0" applyFont="1" applyFill="1" applyBorder="1" applyAlignment="1">
      <alignment horizontal="left"/>
    </xf>
    <xf numFmtId="164" fontId="18" fillId="2" borderId="0" xfId="0" applyNumberFormat="1" applyFont="1" applyFill="1" applyBorder="1" applyAlignment="1">
      <alignment horizontal="left"/>
    </xf>
    <xf numFmtId="0" fontId="19" fillId="2" borderId="0" xfId="0" applyFont="1" applyFill="1" applyBorder="1" applyAlignment="1">
      <alignment horizontal="left"/>
    </xf>
    <xf numFmtId="176" fontId="19" fillId="2" borderId="0" xfId="0" applyNumberFormat="1" applyFont="1" applyFill="1" applyBorder="1" applyAlignment="1">
      <alignment horizontal="left"/>
    </xf>
    <xf numFmtId="164" fontId="17" fillId="2" borderId="18" xfId="0" applyNumberFormat="1" applyFont="1" applyFill="1" applyBorder="1" applyAlignment="1">
      <alignment horizontal="left" indent="2"/>
    </xf>
    <xf numFmtId="164" fontId="3" fillId="2" borderId="0" xfId="0" applyNumberFormat="1" applyFont="1" applyFill="1" applyBorder="1"/>
    <xf numFmtId="164" fontId="2" fillId="2" borderId="0" xfId="0" applyNumberFormat="1" applyFont="1" applyFill="1" applyBorder="1"/>
    <xf numFmtId="165" fontId="0" fillId="2" borderId="0" xfId="0" applyNumberFormat="1" applyFill="1"/>
    <xf numFmtId="164" fontId="2" fillId="2" borderId="0" xfId="0" applyNumberFormat="1" applyFont="1" applyFill="1" applyBorder="1" applyAlignment="1">
      <alignment wrapText="1"/>
    </xf>
    <xf numFmtId="164" fontId="3" fillId="2" borderId="19" xfId="0" applyNumberFormat="1" applyFont="1" applyFill="1" applyBorder="1"/>
    <xf numFmtId="177" fontId="0" fillId="2" borderId="0" xfId="1" applyNumberFormat="1" applyFont="1" applyFill="1"/>
    <xf numFmtId="0" fontId="2" fillId="0" borderId="0" xfId="0" applyFont="1" applyFill="1" applyBorder="1" applyAlignment="1">
      <alignment horizontal="left" vertical="top" wrapText="1"/>
    </xf>
    <xf numFmtId="0" fontId="2" fillId="0" borderId="0" xfId="0" applyFont="1" applyFill="1" applyBorder="1"/>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8">
    <cellStyle name="=C:\WINNT35\SYSTEM32\COMMAND.COM" xfId="3" xr:uid="{24DA755B-C580-49CD-A1F9-AD8E3CC48636}"/>
    <cellStyle name="Comma 2" xfId="5" xr:uid="{B92375D6-F96C-479A-B142-139FF2FB5582}"/>
    <cellStyle name="Comma 4" xfId="7" xr:uid="{2A4C7BCC-0590-44A4-B3C7-6E8C7CDEA973}"/>
    <cellStyle name="Komma" xfId="1" builtinId="3"/>
    <cellStyle name="Komma 2" xfId="4" xr:uid="{DA469C91-C86B-44BC-B90E-787307BD3A79}"/>
    <cellStyle name="Normal" xfId="0" builtinId="0"/>
    <cellStyle name="Normal 3 2 5" xfId="6" xr:uid="{ADAEBFE4-B2AD-49BB-9822-E77CE5EB7326}"/>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7527D-CAF0-4FD8-B208-5C4B7B79E5E1}">
  <dimension ref="A1:M60"/>
  <sheetViews>
    <sheetView tabSelected="1" workbookViewId="0">
      <selection activeCell="B14" sqref="B14"/>
    </sheetView>
  </sheetViews>
  <sheetFormatPr baseColWidth="10" defaultColWidth="11.42578125" defaultRowHeight="15" x14ac:dyDescent="0.25"/>
  <cols>
    <col min="1" max="1" width="68.7109375" style="93" bestFit="1" customWidth="1"/>
    <col min="2" max="6" width="13.42578125" style="93" bestFit="1" customWidth="1"/>
    <col min="7" max="8" width="14.42578125" style="93" bestFit="1" customWidth="1"/>
    <col min="9" max="9" width="7.28515625" style="93" customWidth="1"/>
    <col min="10" max="11" width="12.85546875" style="93" bestFit="1" customWidth="1"/>
    <col min="12" max="12" width="7" style="93" customWidth="1"/>
    <col min="13" max="13" width="12.85546875" style="93" bestFit="1" customWidth="1"/>
    <col min="14" max="16384" width="11.42578125" style="93"/>
  </cols>
  <sheetData>
    <row r="1" spans="1:13" ht="18.75" x14ac:dyDescent="0.25">
      <c r="A1" s="185" t="s">
        <v>402</v>
      </c>
      <c r="B1" s="211" t="s">
        <v>28</v>
      </c>
      <c r="C1" s="211" t="s">
        <v>28</v>
      </c>
      <c r="D1" s="211" t="s">
        <v>28</v>
      </c>
      <c r="E1" s="211" t="s">
        <v>28</v>
      </c>
      <c r="F1" s="211" t="s">
        <v>28</v>
      </c>
      <c r="G1" s="211" t="s">
        <v>28</v>
      </c>
      <c r="H1" s="211" t="s">
        <v>28</v>
      </c>
      <c r="J1" s="211" t="s">
        <v>2</v>
      </c>
      <c r="K1" s="211" t="s">
        <v>2</v>
      </c>
      <c r="M1" s="211" t="s">
        <v>0</v>
      </c>
    </row>
    <row r="2" spans="1:13" x14ac:dyDescent="0.25">
      <c r="B2" s="211">
        <v>2018</v>
      </c>
      <c r="C2" s="211">
        <v>2018</v>
      </c>
      <c r="D2" s="211">
        <v>2018</v>
      </c>
      <c r="E2" s="211">
        <v>2018</v>
      </c>
      <c r="F2" s="211">
        <v>2019</v>
      </c>
      <c r="G2" s="211">
        <v>2019</v>
      </c>
      <c r="H2" s="211">
        <v>2019</v>
      </c>
      <c r="J2" s="211">
        <v>2018</v>
      </c>
      <c r="K2" s="211">
        <v>2019</v>
      </c>
      <c r="M2" s="211">
        <v>2018</v>
      </c>
    </row>
    <row r="3" spans="1:13" ht="15.75" thickBot="1" x14ac:dyDescent="0.3">
      <c r="A3" s="212" t="s">
        <v>329</v>
      </c>
      <c r="B3" s="213" t="s">
        <v>374</v>
      </c>
      <c r="C3" s="213" t="s">
        <v>3</v>
      </c>
      <c r="D3" s="213" t="s">
        <v>1</v>
      </c>
      <c r="E3" s="213" t="s">
        <v>375</v>
      </c>
      <c r="F3" s="213" t="s">
        <v>374</v>
      </c>
      <c r="G3" s="213" t="s">
        <v>3</v>
      </c>
      <c r="H3" s="213" t="s">
        <v>1</v>
      </c>
      <c r="J3" s="213"/>
      <c r="K3" s="213"/>
      <c r="M3" s="213"/>
    </row>
    <row r="4" spans="1:13" x14ac:dyDescent="0.25">
      <c r="A4" s="1" t="s">
        <v>180</v>
      </c>
      <c r="B4" s="1">
        <v>233.73393696999997</v>
      </c>
      <c r="C4" s="1">
        <v>265.24375526999995</v>
      </c>
      <c r="D4" s="1">
        <v>289.9310576200001</v>
      </c>
      <c r="E4" s="1">
        <v>311.51427267999998</v>
      </c>
      <c r="F4" s="1">
        <v>310.15266901999996</v>
      </c>
      <c r="G4" s="1">
        <v>316.69770798000008</v>
      </c>
      <c r="H4" s="1">
        <v>322.55738497999999</v>
      </c>
      <c r="J4" s="1">
        <f>SUM(B4:D4)</f>
        <v>788.90874985999994</v>
      </c>
      <c r="K4" s="1">
        <f>SUM(F4:H4)</f>
        <v>949.40776198000003</v>
      </c>
      <c r="L4" s="214"/>
      <c r="M4" s="1">
        <f>SUM(B4:E4)</f>
        <v>1100.4230225399999</v>
      </c>
    </row>
    <row r="5" spans="1:13" x14ac:dyDescent="0.25">
      <c r="A5" s="1" t="s">
        <v>376</v>
      </c>
      <c r="B5" s="1">
        <v>-26.230834389999998</v>
      </c>
      <c r="C5" s="1">
        <v>-34.339632109999997</v>
      </c>
      <c r="D5" s="1">
        <v>-40.295856379999996</v>
      </c>
      <c r="E5" s="1">
        <v>-40.437774529999999</v>
      </c>
      <c r="F5" s="1">
        <v>-46.041721259999996</v>
      </c>
      <c r="G5" s="1">
        <v>-41.723515030000002</v>
      </c>
      <c r="H5" s="1">
        <v>-40.194429939999999</v>
      </c>
      <c r="J5" s="1">
        <f t="shared" ref="J5:J25" si="0">SUM(B5:D5)</f>
        <v>-100.86632287999998</v>
      </c>
      <c r="K5" s="1">
        <f t="shared" ref="K5:K26" si="1">SUM(F5:H5)</f>
        <v>-127.95966622999998</v>
      </c>
      <c r="L5" s="214"/>
      <c r="M5" s="1">
        <f t="shared" ref="M5:M26" si="2">SUM(B5:E5)</f>
        <v>-141.30409741</v>
      </c>
    </row>
    <row r="6" spans="1:13" x14ac:dyDescent="0.25">
      <c r="A6" s="215" t="s">
        <v>257</v>
      </c>
      <c r="B6" s="215">
        <v>207.50310257999999</v>
      </c>
      <c r="C6" s="215">
        <v>230.90412315999995</v>
      </c>
      <c r="D6" s="215">
        <v>249.63520124000007</v>
      </c>
      <c r="E6" s="215">
        <v>271.07649815000002</v>
      </c>
      <c r="F6" s="215">
        <v>264.11094775999993</v>
      </c>
      <c r="G6" s="215">
        <v>274.97419295000003</v>
      </c>
      <c r="H6" s="215">
        <v>282.36295503999997</v>
      </c>
      <c r="J6" s="215">
        <f t="shared" si="0"/>
        <v>688.04242698000007</v>
      </c>
      <c r="K6" s="215">
        <f t="shared" si="1"/>
        <v>821.44809574999988</v>
      </c>
      <c r="L6" s="214"/>
      <c r="M6" s="215">
        <f t="shared" si="2"/>
        <v>959.11892513000009</v>
      </c>
    </row>
    <row r="7" spans="1:13" x14ac:dyDescent="0.25">
      <c r="A7" s="216"/>
      <c r="B7" s="216"/>
      <c r="C7" s="216"/>
      <c r="D7" s="216"/>
      <c r="E7" s="216"/>
      <c r="F7" s="216"/>
      <c r="G7" s="216"/>
      <c r="H7" s="216"/>
      <c r="J7" s="216"/>
      <c r="K7" s="216"/>
      <c r="L7" s="214"/>
      <c r="M7" s="216"/>
    </row>
    <row r="8" spans="1:13" x14ac:dyDescent="0.25">
      <c r="A8" s="1" t="s">
        <v>181</v>
      </c>
      <c r="B8" s="1">
        <v>28.826192129999995</v>
      </c>
      <c r="C8" s="1">
        <v>34.388705799999997</v>
      </c>
      <c r="D8" s="1">
        <v>41.64606530999999</v>
      </c>
      <c r="E8" s="1">
        <v>43.377126389999994</v>
      </c>
      <c r="F8" s="1">
        <v>44.644735000000011</v>
      </c>
      <c r="G8" s="1">
        <v>41.989763459999999</v>
      </c>
      <c r="H8" s="1">
        <v>42.486276119999992</v>
      </c>
      <c r="J8" s="1">
        <f t="shared" si="0"/>
        <v>104.86096323999999</v>
      </c>
      <c r="K8" s="1">
        <f t="shared" si="1"/>
        <v>129.12077457999999</v>
      </c>
      <c r="L8" s="214"/>
      <c r="M8" s="1">
        <f t="shared" si="2"/>
        <v>148.23808962999999</v>
      </c>
    </row>
    <row r="9" spans="1:13" x14ac:dyDescent="0.25">
      <c r="A9" s="1" t="s">
        <v>377</v>
      </c>
      <c r="B9" s="1">
        <v>-14.961296439999996</v>
      </c>
      <c r="C9" s="1">
        <v>-20.22674147</v>
      </c>
      <c r="D9" s="1">
        <v>-20.285959519999995</v>
      </c>
      <c r="E9" s="1">
        <v>-18.694393860000005</v>
      </c>
      <c r="F9" s="1">
        <v>-24.929711659999999</v>
      </c>
      <c r="G9" s="1">
        <v>-24.203628690000002</v>
      </c>
      <c r="H9" s="1">
        <v>-28.189438810000002</v>
      </c>
      <c r="J9" s="1">
        <f t="shared" si="0"/>
        <v>-55.473997429999997</v>
      </c>
      <c r="K9" s="1">
        <f t="shared" si="1"/>
        <v>-77.322779159999996</v>
      </c>
      <c r="L9" s="214"/>
      <c r="M9" s="1">
        <f t="shared" si="2"/>
        <v>-74.168391290000002</v>
      </c>
    </row>
    <row r="10" spans="1:13" x14ac:dyDescent="0.25">
      <c r="A10" s="215" t="s">
        <v>264</v>
      </c>
      <c r="B10" s="215">
        <v>13.864895689999999</v>
      </c>
      <c r="C10" s="215">
        <v>14.161964329999995</v>
      </c>
      <c r="D10" s="215">
        <v>21.360105789999995</v>
      </c>
      <c r="E10" s="215">
        <v>24.682732529999985</v>
      </c>
      <c r="F10" s="215">
        <v>19.715023340000009</v>
      </c>
      <c r="G10" s="215">
        <v>17.78613477</v>
      </c>
      <c r="H10" s="215">
        <v>14.296837309999992</v>
      </c>
      <c r="J10" s="215">
        <f t="shared" si="0"/>
        <v>49.386965809999992</v>
      </c>
      <c r="K10" s="215">
        <f t="shared" si="1"/>
        <v>51.797995419999999</v>
      </c>
      <c r="L10" s="214"/>
      <c r="M10" s="215">
        <f t="shared" si="2"/>
        <v>74.069698339999974</v>
      </c>
    </row>
    <row r="11" spans="1:13" x14ac:dyDescent="0.25">
      <c r="A11" s="217"/>
      <c r="B11" s="216"/>
      <c r="C11" s="216"/>
      <c r="D11" s="216"/>
      <c r="E11" s="216"/>
      <c r="F11" s="216"/>
      <c r="G11" s="216"/>
      <c r="H11" s="216"/>
      <c r="J11" s="217"/>
      <c r="K11" s="217"/>
      <c r="L11" s="214"/>
      <c r="M11" s="217"/>
    </row>
    <row r="12" spans="1:13" x14ac:dyDescent="0.25">
      <c r="A12" s="1" t="s">
        <v>378</v>
      </c>
      <c r="B12" s="1">
        <v>-1.2209560699999999</v>
      </c>
      <c r="C12" s="1">
        <v>-0.21776011000000001</v>
      </c>
      <c r="D12" s="1">
        <v>-0.81694232999999983</v>
      </c>
      <c r="E12" s="1">
        <v>0.43090246999999954</v>
      </c>
      <c r="F12" s="1">
        <v>-1.0016896400000002</v>
      </c>
      <c r="G12" s="1">
        <v>2.4613112899999998</v>
      </c>
      <c r="H12" s="1">
        <v>-1.9617846000000008</v>
      </c>
      <c r="J12" s="1">
        <f t="shared" si="0"/>
        <v>-2.2556585099999999</v>
      </c>
      <c r="K12" s="1">
        <f t="shared" si="1"/>
        <v>-0.50216295000000111</v>
      </c>
      <c r="L12" s="214"/>
      <c r="M12" s="1">
        <f t="shared" si="2"/>
        <v>-1.8247560400000005</v>
      </c>
    </row>
    <row r="13" spans="1:13" x14ac:dyDescent="0.25">
      <c r="A13" s="215" t="s">
        <v>379</v>
      </c>
      <c r="B13" s="215">
        <v>220.14704219999999</v>
      </c>
      <c r="C13" s="215">
        <v>244.84832737999994</v>
      </c>
      <c r="D13" s="215">
        <v>270.17836470000009</v>
      </c>
      <c r="E13" s="215">
        <v>296.19013314999995</v>
      </c>
      <c r="F13" s="215">
        <v>282.82428145999995</v>
      </c>
      <c r="G13" s="215">
        <v>295.22163901000005</v>
      </c>
      <c r="H13" s="215">
        <v>294.69800774999993</v>
      </c>
      <c r="J13" s="215">
        <f t="shared" si="0"/>
        <v>735.17373427999996</v>
      </c>
      <c r="K13" s="215">
        <f t="shared" si="1"/>
        <v>872.74392822000004</v>
      </c>
      <c r="L13" s="214"/>
      <c r="M13" s="215">
        <f t="shared" si="2"/>
        <v>1031.36386743</v>
      </c>
    </row>
    <row r="14" spans="1:13" x14ac:dyDescent="0.25">
      <c r="A14" s="218"/>
      <c r="B14" s="218"/>
      <c r="C14" s="218"/>
      <c r="D14" s="218"/>
      <c r="E14" s="218"/>
      <c r="F14" s="218"/>
      <c r="G14" s="218"/>
      <c r="H14" s="218"/>
      <c r="J14" s="218"/>
      <c r="K14" s="218"/>
      <c r="L14" s="214"/>
      <c r="M14" s="218"/>
    </row>
    <row r="15" spans="1:13" x14ac:dyDescent="0.25">
      <c r="A15" s="1" t="s">
        <v>380</v>
      </c>
      <c r="B15" s="1">
        <v>-24.87273642000001</v>
      </c>
      <c r="C15" s="1">
        <v>-29.61450206</v>
      </c>
      <c r="D15" s="1">
        <v>-24.752564329999995</v>
      </c>
      <c r="E15" s="1">
        <v>-29.87553063</v>
      </c>
      <c r="F15" s="1">
        <v>-31.661911410000005</v>
      </c>
      <c r="G15" s="1">
        <v>-35.31939706</v>
      </c>
      <c r="H15" s="1">
        <v>-33.533647429999995</v>
      </c>
      <c r="J15" s="1">
        <f t="shared" si="0"/>
        <v>-79.23980281</v>
      </c>
      <c r="K15" s="1">
        <f>SUM(F15:H15)</f>
        <v>-100.51495589999999</v>
      </c>
      <c r="L15" s="214"/>
      <c r="M15" s="1">
        <f t="shared" si="2"/>
        <v>-109.11533344</v>
      </c>
    </row>
    <row r="16" spans="1:13" x14ac:dyDescent="0.25">
      <c r="A16" s="1" t="s">
        <v>381</v>
      </c>
      <c r="B16" s="1">
        <v>-40.127561820000004</v>
      </c>
      <c r="C16" s="1">
        <v>-38.852388699999999</v>
      </c>
      <c r="D16" s="1">
        <v>-47.078094339999993</v>
      </c>
      <c r="E16" s="1">
        <v>-44.322882849999999</v>
      </c>
      <c r="F16" s="1">
        <v>-49.504853789999999</v>
      </c>
      <c r="G16" s="1">
        <v>-44.813582449999998</v>
      </c>
      <c r="H16" s="1">
        <v>-45.806918629999998</v>
      </c>
      <c r="J16" s="1">
        <f t="shared" si="0"/>
        <v>-126.05804486</v>
      </c>
      <c r="K16" s="1">
        <f t="shared" si="1"/>
        <v>-140.12535487</v>
      </c>
      <c r="L16" s="214"/>
      <c r="M16" s="1">
        <f t="shared" si="2"/>
        <v>-170.38092770999998</v>
      </c>
    </row>
    <row r="17" spans="1:13" x14ac:dyDescent="0.25">
      <c r="A17" s="219" t="s">
        <v>265</v>
      </c>
      <c r="B17" s="219">
        <v>-27.20604084</v>
      </c>
      <c r="C17" s="219">
        <v>-25.193534370000002</v>
      </c>
      <c r="D17" s="219">
        <v>-31.149612210000004</v>
      </c>
      <c r="E17" s="219">
        <v>-23.671846109999997</v>
      </c>
      <c r="F17" s="219">
        <v>-28.64832049</v>
      </c>
      <c r="G17" s="219">
        <v>-23.581503300000005</v>
      </c>
      <c r="H17" s="219">
        <v>-20.897250610000004</v>
      </c>
      <c r="J17" s="219">
        <f t="shared" si="0"/>
        <v>-83.54918742000001</v>
      </c>
      <c r="K17" s="219">
        <f t="shared" si="1"/>
        <v>-73.127074400000012</v>
      </c>
      <c r="L17" s="214"/>
      <c r="M17" s="219">
        <f t="shared" si="2"/>
        <v>-107.22103353</v>
      </c>
    </row>
    <row r="18" spans="1:13" x14ac:dyDescent="0.25">
      <c r="A18" s="215" t="s">
        <v>382</v>
      </c>
      <c r="B18" s="215">
        <v>-65.000298240000006</v>
      </c>
      <c r="C18" s="215">
        <v>-68.466890759999998</v>
      </c>
      <c r="D18" s="215">
        <v>-71.830658669999991</v>
      </c>
      <c r="E18" s="215">
        <v>-74.198413479999999</v>
      </c>
      <c r="F18" s="215">
        <v>-81.1667652</v>
      </c>
      <c r="G18" s="215">
        <v>-80.132979509999998</v>
      </c>
      <c r="H18" s="215">
        <v>-79.34056606</v>
      </c>
      <c r="J18" s="215">
        <f t="shared" si="0"/>
        <v>-205.29784767000001</v>
      </c>
      <c r="K18" s="215">
        <f>SUM(F18:H18)</f>
        <v>-240.64031076999999</v>
      </c>
      <c r="L18" s="214"/>
      <c r="M18" s="215">
        <f t="shared" si="2"/>
        <v>-279.49626115000001</v>
      </c>
    </row>
    <row r="19" spans="1:13" x14ac:dyDescent="0.25">
      <c r="A19" s="218"/>
      <c r="B19" s="218"/>
      <c r="C19" s="218"/>
      <c r="D19" s="218"/>
      <c r="E19" s="218"/>
      <c r="F19" s="218"/>
      <c r="G19" s="218"/>
      <c r="H19" s="218"/>
      <c r="I19" s="93" t="s">
        <v>5</v>
      </c>
      <c r="J19" s="218"/>
      <c r="K19" s="218"/>
      <c r="L19" s="214"/>
      <c r="M19" s="218"/>
    </row>
    <row r="20" spans="1:13" x14ac:dyDescent="0.25">
      <c r="A20" s="1" t="s">
        <v>333</v>
      </c>
      <c r="B20" s="1">
        <v>-5.6062430000000001</v>
      </c>
      <c r="C20" s="1">
        <v>-6.7936140000000016</v>
      </c>
      <c r="D20" s="1">
        <v>-7.8446685000000018</v>
      </c>
      <c r="E20" s="1">
        <v>-8.4793731000000001</v>
      </c>
      <c r="F20" s="1">
        <v>-11.816524279999999</v>
      </c>
      <c r="G20" s="1">
        <v>-12.787190280000003</v>
      </c>
      <c r="H20" s="1">
        <v>-14.298263279999999</v>
      </c>
      <c r="J20" s="1">
        <f t="shared" si="0"/>
        <v>-20.244525500000002</v>
      </c>
      <c r="K20" s="1">
        <f t="shared" si="1"/>
        <v>-38.901977840000001</v>
      </c>
      <c r="L20" s="214"/>
      <c r="M20" s="1">
        <f t="shared" si="2"/>
        <v>-28.723898600000002</v>
      </c>
    </row>
    <row r="21" spans="1:13" x14ac:dyDescent="0.25">
      <c r="A21" s="1" t="s">
        <v>383</v>
      </c>
      <c r="B21" s="1">
        <v>-6.5604444800000001</v>
      </c>
      <c r="C21" s="1">
        <v>-6.9630903800000015</v>
      </c>
      <c r="D21" s="1">
        <v>-6.6306318599999994</v>
      </c>
      <c r="E21" s="1">
        <v>-10.870160580000002</v>
      </c>
      <c r="F21" s="1">
        <v>-15.22048141</v>
      </c>
      <c r="G21" s="1">
        <v>-35.24812876</v>
      </c>
      <c r="H21" s="1">
        <v>-12.214944920000001</v>
      </c>
      <c r="J21" s="1">
        <f t="shared" si="0"/>
        <v>-20.154166719999999</v>
      </c>
      <c r="K21" s="1">
        <f t="shared" si="1"/>
        <v>-62.683555089999999</v>
      </c>
      <c r="L21" s="214"/>
      <c r="M21" s="1">
        <f t="shared" si="2"/>
        <v>-31.024327300000003</v>
      </c>
    </row>
    <row r="22" spans="1:13" x14ac:dyDescent="0.25">
      <c r="A22" s="215" t="s">
        <v>384</v>
      </c>
      <c r="B22" s="215">
        <v>-77.166985720000014</v>
      </c>
      <c r="C22" s="215">
        <v>-82.223595139999986</v>
      </c>
      <c r="D22" s="215">
        <v>-86.305959029999983</v>
      </c>
      <c r="E22" s="215">
        <v>-93.547947159999993</v>
      </c>
      <c r="F22" s="215">
        <v>-108.20377089</v>
      </c>
      <c r="G22" s="215">
        <v>-128.16829855</v>
      </c>
      <c r="H22" s="215">
        <v>-105.85377425999999</v>
      </c>
      <c r="I22" s="220" t="s">
        <v>5</v>
      </c>
      <c r="J22" s="215">
        <f t="shared" si="0"/>
        <v>-245.69653989</v>
      </c>
      <c r="K22" s="215">
        <f t="shared" si="1"/>
        <v>-342.22584370000004</v>
      </c>
      <c r="L22" s="214"/>
      <c r="M22" s="215">
        <f t="shared" si="2"/>
        <v>-339.24448704999998</v>
      </c>
    </row>
    <row r="23" spans="1:13" x14ac:dyDescent="0.25">
      <c r="A23" s="1" t="s">
        <v>25</v>
      </c>
      <c r="B23" s="1">
        <v>-46.615685499999991</v>
      </c>
      <c r="C23" s="1">
        <v>-46.406756420000001</v>
      </c>
      <c r="D23" s="1">
        <v>-83.011138089999974</v>
      </c>
      <c r="E23" s="1">
        <v>-72.99025168</v>
      </c>
      <c r="F23" s="1">
        <v>-72.33973622000002</v>
      </c>
      <c r="G23" s="1">
        <v>-78.462860580000012</v>
      </c>
      <c r="H23" s="1">
        <v>-81.786848280000001</v>
      </c>
      <c r="J23" s="1">
        <f t="shared" si="0"/>
        <v>-176.03358000999998</v>
      </c>
      <c r="K23" s="1">
        <f t="shared" si="1"/>
        <v>-232.58944508000002</v>
      </c>
      <c r="L23" s="214"/>
      <c r="M23" s="1">
        <f t="shared" si="2"/>
        <v>-249.02383168999998</v>
      </c>
    </row>
    <row r="24" spans="1:13" x14ac:dyDescent="0.25">
      <c r="A24" s="2" t="s">
        <v>331</v>
      </c>
      <c r="B24" s="2">
        <v>96.364370979999975</v>
      </c>
      <c r="C24" s="2">
        <v>116.21797581999996</v>
      </c>
      <c r="D24" s="2">
        <v>100.86126758000015</v>
      </c>
      <c r="E24" s="2">
        <v>129.65193430999997</v>
      </c>
      <c r="F24" s="2">
        <v>102.28077434999993</v>
      </c>
      <c r="G24" s="2">
        <v>88.590479880000032</v>
      </c>
      <c r="H24" s="2">
        <v>107.05738520999995</v>
      </c>
      <c r="J24" s="2">
        <f t="shared" si="0"/>
        <v>313.4436143800001</v>
      </c>
      <c r="K24" s="2">
        <f t="shared" si="1"/>
        <v>297.92863943999993</v>
      </c>
      <c r="L24" s="214"/>
      <c r="M24" s="2">
        <f t="shared" si="2"/>
        <v>443.0955486900001</v>
      </c>
    </row>
    <row r="25" spans="1:13" x14ac:dyDescent="0.25">
      <c r="A25" s="1" t="s">
        <v>385</v>
      </c>
      <c r="B25" s="1">
        <v>-24.846544340000001</v>
      </c>
      <c r="C25" s="1">
        <v>-28.58403796</v>
      </c>
      <c r="D25" s="1">
        <v>-25.800458899999999</v>
      </c>
      <c r="E25" s="1">
        <v>-32.787307640000002</v>
      </c>
      <c r="F25" s="1">
        <v>-25.874914839999999</v>
      </c>
      <c r="G25" s="1">
        <v>-27.205995729999998</v>
      </c>
      <c r="H25" s="1">
        <v>-26.581303069999997</v>
      </c>
      <c r="J25" s="1">
        <f t="shared" si="0"/>
        <v>-79.231041199999993</v>
      </c>
      <c r="K25" s="1">
        <f t="shared" si="1"/>
        <v>-79.662213640000004</v>
      </c>
      <c r="L25" s="214"/>
      <c r="M25" s="1">
        <f t="shared" si="2"/>
        <v>-112.01834883999999</v>
      </c>
    </row>
    <row r="26" spans="1:13" x14ac:dyDescent="0.25">
      <c r="A26" s="215" t="s">
        <v>9</v>
      </c>
      <c r="B26" s="215">
        <v>71.517826639999981</v>
      </c>
      <c r="C26" s="215">
        <v>87.633937859999961</v>
      </c>
      <c r="D26" s="215">
        <v>75.06080868000015</v>
      </c>
      <c r="E26" s="215">
        <v>96.864626669999964</v>
      </c>
      <c r="F26" s="215">
        <v>76.405859509999942</v>
      </c>
      <c r="G26" s="215">
        <v>61.384484150000034</v>
      </c>
      <c r="H26" s="215">
        <v>80.47608213999996</v>
      </c>
      <c r="J26" s="215">
        <f>SUM(B26:D26)</f>
        <v>234.21257318000011</v>
      </c>
      <c r="K26" s="215">
        <f t="shared" si="1"/>
        <v>218.26642579999992</v>
      </c>
      <c r="L26" s="214"/>
      <c r="M26" s="215">
        <f t="shared" si="2"/>
        <v>331.07719985000006</v>
      </c>
    </row>
    <row r="27" spans="1:13" x14ac:dyDescent="0.25">
      <c r="A27" s="221"/>
      <c r="B27" s="222"/>
      <c r="C27" s="222"/>
      <c r="D27" s="222"/>
      <c r="E27" s="222"/>
      <c r="F27" s="222"/>
      <c r="G27" s="222"/>
      <c r="H27" s="222"/>
      <c r="J27" s="221"/>
      <c r="K27" s="221"/>
      <c r="M27" s="221"/>
    </row>
    <row r="28" spans="1:13" x14ac:dyDescent="0.25">
      <c r="A28" s="223"/>
      <c r="B28" s="224"/>
      <c r="C28" s="223"/>
      <c r="D28" s="223"/>
      <c r="E28" s="223"/>
      <c r="F28" s="223"/>
      <c r="G28" s="223"/>
      <c r="H28" s="223"/>
      <c r="J28" s="223"/>
      <c r="K28" s="223"/>
      <c r="M28" s="223"/>
    </row>
    <row r="29" spans="1:13" ht="18.75" x14ac:dyDescent="0.25">
      <c r="A29" s="185" t="s">
        <v>403</v>
      </c>
      <c r="B29" s="211" t="s">
        <v>28</v>
      </c>
      <c r="C29" s="211" t="s">
        <v>28</v>
      </c>
      <c r="D29" s="211" t="s">
        <v>28</v>
      </c>
      <c r="E29" s="211" t="s">
        <v>28</v>
      </c>
      <c r="F29" s="211" t="s">
        <v>28</v>
      </c>
      <c r="G29" s="211" t="s">
        <v>28</v>
      </c>
      <c r="H29" s="211" t="s">
        <v>28</v>
      </c>
      <c r="J29" s="211" t="s">
        <v>2</v>
      </c>
      <c r="K29" s="211" t="s">
        <v>2</v>
      </c>
      <c r="M29" s="211" t="s">
        <v>0</v>
      </c>
    </row>
    <row r="30" spans="1:13" x14ac:dyDescent="0.25">
      <c r="A30" s="198"/>
      <c r="B30" s="211">
        <v>2018</v>
      </c>
      <c r="C30" s="211">
        <v>2018</v>
      </c>
      <c r="D30" s="211">
        <v>2018</v>
      </c>
      <c r="E30" s="211">
        <v>2018</v>
      </c>
      <c r="F30" s="211">
        <v>2019</v>
      </c>
      <c r="G30" s="211">
        <v>2019</v>
      </c>
      <c r="H30" s="211">
        <v>2019</v>
      </c>
      <c r="J30" s="211">
        <v>2018</v>
      </c>
      <c r="K30" s="211">
        <v>2019</v>
      </c>
      <c r="M30" s="211">
        <v>2018</v>
      </c>
    </row>
    <row r="31" spans="1:13" ht="15.75" thickBot="1" x14ac:dyDescent="0.3">
      <c r="A31" s="225" t="s">
        <v>329</v>
      </c>
      <c r="B31" s="213" t="s">
        <v>374</v>
      </c>
      <c r="C31" s="213" t="s">
        <v>3</v>
      </c>
      <c r="D31" s="213" t="s">
        <v>1</v>
      </c>
      <c r="E31" s="213" t="s">
        <v>375</v>
      </c>
      <c r="F31" s="213" t="s">
        <v>374</v>
      </c>
      <c r="G31" s="213" t="s">
        <v>3</v>
      </c>
      <c r="H31" s="213" t="s">
        <v>1</v>
      </c>
      <c r="J31" s="225"/>
      <c r="K31" s="225"/>
      <c r="M31" s="225"/>
    </row>
    <row r="32" spans="1:13" x14ac:dyDescent="0.25">
      <c r="A32" s="226" t="s">
        <v>386</v>
      </c>
      <c r="B32" s="226"/>
      <c r="C32" s="226"/>
      <c r="D32" s="226"/>
      <c r="E32" s="226"/>
      <c r="F32" s="226"/>
      <c r="G32" s="226"/>
      <c r="H32" s="226"/>
      <c r="J32" s="226"/>
      <c r="K32" s="226"/>
      <c r="M32" s="226"/>
    </row>
    <row r="33" spans="1:13" x14ac:dyDescent="0.25">
      <c r="A33" s="227" t="s">
        <v>209</v>
      </c>
      <c r="B33" s="227">
        <v>490.17399999999998</v>
      </c>
      <c r="C33" s="227">
        <v>811.827</v>
      </c>
      <c r="D33" s="227">
        <v>1095.367</v>
      </c>
      <c r="E33" s="227">
        <v>1232.3520000000001</v>
      </c>
      <c r="F33" s="227">
        <v>1059.817</v>
      </c>
      <c r="G33" s="227">
        <v>1313.4949999999999</v>
      </c>
      <c r="H33" s="227">
        <v>1145.181</v>
      </c>
      <c r="I33" s="228"/>
      <c r="J33" s="227">
        <f>D33</f>
        <v>1095.367</v>
      </c>
      <c r="K33" s="227">
        <f t="shared" ref="K33:K57" si="3">H33</f>
        <v>1145.181</v>
      </c>
      <c r="L33" s="214"/>
      <c r="M33" s="227">
        <f t="shared" ref="M33:M57" si="4">E33</f>
        <v>1232.3520000000001</v>
      </c>
    </row>
    <row r="34" spans="1:13" x14ac:dyDescent="0.25">
      <c r="A34" s="227" t="s">
        <v>36</v>
      </c>
      <c r="B34" s="227">
        <v>5914.58</v>
      </c>
      <c r="C34" s="227">
        <v>6801.0240000000003</v>
      </c>
      <c r="D34" s="227">
        <v>7455.6670000000004</v>
      </c>
      <c r="E34" s="227">
        <v>7844.3209999999999</v>
      </c>
      <c r="F34" s="227">
        <v>7902.94</v>
      </c>
      <c r="G34" s="227">
        <v>8090.384</v>
      </c>
      <c r="H34" s="227">
        <v>8361.4140000000007</v>
      </c>
      <c r="I34" s="228"/>
      <c r="J34" s="227">
        <f t="shared" ref="J34:J44" si="5">D34</f>
        <v>7455.6670000000004</v>
      </c>
      <c r="K34" s="227">
        <f t="shared" si="3"/>
        <v>8361.4140000000007</v>
      </c>
      <c r="L34" s="214"/>
      <c r="M34" s="227">
        <f t="shared" si="4"/>
        <v>7844.3209999999999</v>
      </c>
    </row>
    <row r="35" spans="1:13" x14ac:dyDescent="0.25">
      <c r="A35" s="229" t="s">
        <v>211</v>
      </c>
      <c r="B35" s="229">
        <v>381.82400000000001</v>
      </c>
      <c r="C35" s="229">
        <v>396.81400000000002</v>
      </c>
      <c r="D35" s="229">
        <v>436.95600000000002</v>
      </c>
      <c r="E35" s="229">
        <v>436.41399999999999</v>
      </c>
      <c r="F35" s="229">
        <v>449.93</v>
      </c>
      <c r="G35" s="229">
        <v>1150.7909999999999</v>
      </c>
      <c r="H35" s="229">
        <v>1197.3800000000001</v>
      </c>
      <c r="I35" s="228"/>
      <c r="J35" s="229">
        <f t="shared" si="5"/>
        <v>436.95600000000002</v>
      </c>
      <c r="K35" s="229">
        <f t="shared" si="3"/>
        <v>1197.3800000000001</v>
      </c>
      <c r="L35" s="214"/>
      <c r="M35" s="229">
        <f t="shared" si="4"/>
        <v>436.41399999999999</v>
      </c>
    </row>
    <row r="36" spans="1:13" x14ac:dyDescent="0.25">
      <c r="A36" s="227" t="s">
        <v>387</v>
      </c>
      <c r="B36" s="227">
        <v>61.39</v>
      </c>
      <c r="C36" s="227">
        <v>72.010999999999996</v>
      </c>
      <c r="D36" s="227">
        <v>80.686000000000007</v>
      </c>
      <c r="E36" s="227">
        <v>95.974999999999994</v>
      </c>
      <c r="F36" s="227">
        <v>109.145</v>
      </c>
      <c r="G36" s="227">
        <v>118.70099999999999</v>
      </c>
      <c r="H36" s="227">
        <v>124.91</v>
      </c>
      <c r="I36" s="228"/>
      <c r="J36" s="227">
        <f t="shared" si="5"/>
        <v>80.686000000000007</v>
      </c>
      <c r="K36" s="227">
        <f t="shared" si="3"/>
        <v>124.91</v>
      </c>
      <c r="L36" s="214"/>
      <c r="M36" s="227">
        <f t="shared" si="4"/>
        <v>95.974999999999994</v>
      </c>
    </row>
    <row r="37" spans="1:13" x14ac:dyDescent="0.25">
      <c r="A37" s="227" t="s">
        <v>388</v>
      </c>
      <c r="B37" s="227">
        <v>0</v>
      </c>
      <c r="C37" s="227">
        <v>0</v>
      </c>
      <c r="D37" s="227">
        <v>0</v>
      </c>
      <c r="E37" s="227">
        <v>39.530999999999999</v>
      </c>
      <c r="F37" s="227">
        <v>0</v>
      </c>
      <c r="G37" s="227">
        <v>0</v>
      </c>
      <c r="H37" s="227">
        <v>0</v>
      </c>
      <c r="I37" s="228"/>
      <c r="J37" s="227">
        <f t="shared" si="5"/>
        <v>0</v>
      </c>
      <c r="K37" s="227">
        <f t="shared" si="3"/>
        <v>0</v>
      </c>
      <c r="L37" s="214"/>
      <c r="M37" s="227">
        <f t="shared" si="4"/>
        <v>39.530999999999999</v>
      </c>
    </row>
    <row r="38" spans="1:13" x14ac:dyDescent="0.25">
      <c r="A38" s="227" t="s">
        <v>389</v>
      </c>
      <c r="B38" s="227">
        <v>1.367</v>
      </c>
      <c r="C38" s="227">
        <v>1.6919999999999999</v>
      </c>
      <c r="D38" s="227">
        <v>1.641</v>
      </c>
      <c r="E38" s="227">
        <v>1.6950000000000001</v>
      </c>
      <c r="F38" s="227">
        <v>18.215</v>
      </c>
      <c r="G38" s="227">
        <v>17.388000000000002</v>
      </c>
      <c r="H38" s="227">
        <v>18.341000000000001</v>
      </c>
      <c r="I38" s="228"/>
      <c r="J38" s="227">
        <f t="shared" si="5"/>
        <v>1.641</v>
      </c>
      <c r="K38" s="227">
        <f t="shared" si="3"/>
        <v>18.341000000000001</v>
      </c>
      <c r="L38" s="214"/>
      <c r="M38" s="227">
        <f t="shared" si="4"/>
        <v>1.6950000000000001</v>
      </c>
    </row>
    <row r="39" spans="1:13" x14ac:dyDescent="0.25">
      <c r="A39" s="227" t="s">
        <v>230</v>
      </c>
      <c r="B39" s="227">
        <v>9.8780000000000001</v>
      </c>
      <c r="C39" s="227">
        <v>46.820999999999998</v>
      </c>
      <c r="D39" s="227">
        <v>9.9220000000000006</v>
      </c>
      <c r="E39" s="227">
        <v>10.363</v>
      </c>
      <c r="F39" s="227">
        <v>12.175000000000001</v>
      </c>
      <c r="G39" s="227">
        <v>7.0350000000000001</v>
      </c>
      <c r="H39" s="227">
        <v>24.731000000000002</v>
      </c>
      <c r="I39" s="228"/>
      <c r="J39" s="227">
        <f t="shared" si="5"/>
        <v>9.9220000000000006</v>
      </c>
      <c r="K39" s="227">
        <f t="shared" si="3"/>
        <v>24.731000000000002</v>
      </c>
      <c r="L39" s="214"/>
      <c r="M39" s="227">
        <f t="shared" si="4"/>
        <v>10.363</v>
      </c>
    </row>
    <row r="40" spans="1:13" x14ac:dyDescent="0.25">
      <c r="A40" s="230" t="s">
        <v>390</v>
      </c>
      <c r="B40" s="230">
        <v>6859.2129999999997</v>
      </c>
      <c r="C40" s="230">
        <v>8130.19</v>
      </c>
      <c r="D40" s="230">
        <v>9080.2379999999994</v>
      </c>
      <c r="E40" s="230">
        <v>9660.65</v>
      </c>
      <c r="F40" s="230">
        <v>9552.223</v>
      </c>
      <c r="G40" s="230">
        <v>10697.793</v>
      </c>
      <c r="H40" s="230">
        <v>10871.957</v>
      </c>
      <c r="I40" s="228"/>
      <c r="J40" s="230">
        <f t="shared" si="5"/>
        <v>9080.2379999999994</v>
      </c>
      <c r="K40" s="230">
        <f t="shared" si="3"/>
        <v>10871.957</v>
      </c>
      <c r="L40" s="214"/>
      <c r="M40" s="230">
        <f t="shared" si="4"/>
        <v>9660.65</v>
      </c>
    </row>
    <row r="41" spans="1:13" x14ac:dyDescent="0.25">
      <c r="A41" s="227"/>
      <c r="B41" s="227"/>
      <c r="C41" s="227"/>
      <c r="D41" s="227"/>
      <c r="E41" s="227"/>
      <c r="F41" s="227"/>
      <c r="G41" s="227"/>
      <c r="H41" s="227"/>
      <c r="I41" s="228"/>
      <c r="J41" s="227"/>
      <c r="K41" s="227"/>
      <c r="L41" s="214"/>
      <c r="M41" s="227"/>
    </row>
    <row r="42" spans="1:13" x14ac:dyDescent="0.25">
      <c r="A42" s="226" t="s">
        <v>391</v>
      </c>
      <c r="B42" s="226"/>
      <c r="C42" s="226"/>
      <c r="D42" s="226"/>
      <c r="E42" s="226"/>
      <c r="F42" s="226"/>
      <c r="G42" s="226"/>
      <c r="H42" s="226"/>
      <c r="I42" s="228"/>
      <c r="J42" s="226"/>
      <c r="K42" s="226"/>
      <c r="L42" s="214"/>
      <c r="M42" s="226"/>
    </row>
    <row r="43" spans="1:13" x14ac:dyDescent="0.25">
      <c r="A43" s="227" t="s">
        <v>232</v>
      </c>
      <c r="B43" s="227">
        <v>4928.4070000000002</v>
      </c>
      <c r="C43" s="227">
        <v>6072.07</v>
      </c>
      <c r="D43" s="227">
        <v>6908.6509999999998</v>
      </c>
      <c r="E43" s="227">
        <v>7365.6329999999998</v>
      </c>
      <c r="F43" s="227">
        <v>7281.3810000000003</v>
      </c>
      <c r="G43" s="227">
        <v>8431.8510000000006</v>
      </c>
      <c r="H43" s="227">
        <v>8754.768</v>
      </c>
      <c r="I43" s="228"/>
      <c r="J43" s="227">
        <f t="shared" si="5"/>
        <v>6908.6509999999998</v>
      </c>
      <c r="K43" s="227">
        <f t="shared" si="3"/>
        <v>8754.768</v>
      </c>
      <c r="L43" s="214"/>
      <c r="M43" s="227">
        <f t="shared" si="4"/>
        <v>7365.6329999999998</v>
      </c>
    </row>
    <row r="44" spans="1:13" x14ac:dyDescent="0.25">
      <c r="A44" s="227" t="s">
        <v>392</v>
      </c>
      <c r="B44" s="227">
        <v>399.375</v>
      </c>
      <c r="C44" s="227">
        <v>399.5</v>
      </c>
      <c r="D44" s="227">
        <v>399.625</v>
      </c>
      <c r="E44" s="227">
        <v>399.75</v>
      </c>
      <c r="F44" s="227">
        <v>298.875</v>
      </c>
      <c r="G44" s="227">
        <v>231</v>
      </c>
      <c r="H44" s="227">
        <v>0</v>
      </c>
      <c r="I44" s="228"/>
      <c r="J44" s="227">
        <f t="shared" si="5"/>
        <v>399.625</v>
      </c>
      <c r="K44" s="227">
        <f t="shared" si="3"/>
        <v>0</v>
      </c>
      <c r="L44" s="214"/>
      <c r="M44" s="227">
        <f t="shared" si="4"/>
        <v>399.75</v>
      </c>
    </row>
    <row r="45" spans="1:13" x14ac:dyDescent="0.25">
      <c r="A45" s="227" t="s">
        <v>234</v>
      </c>
      <c r="B45" s="227">
        <v>75.384</v>
      </c>
      <c r="C45" s="227">
        <v>89.031000000000006</v>
      </c>
      <c r="D45" s="227">
        <v>100.05</v>
      </c>
      <c r="E45" s="227">
        <v>100.005</v>
      </c>
      <c r="F45" s="227">
        <v>132.46299999999999</v>
      </c>
      <c r="G45" s="227">
        <v>148.84</v>
      </c>
      <c r="H45" s="227">
        <v>125.703</v>
      </c>
      <c r="I45" s="228"/>
      <c r="J45" s="227">
        <f>D45</f>
        <v>100.05</v>
      </c>
      <c r="K45" s="227">
        <f t="shared" si="3"/>
        <v>125.703</v>
      </c>
      <c r="L45" s="214"/>
      <c r="M45" s="227">
        <f t="shared" si="4"/>
        <v>100.005</v>
      </c>
    </row>
    <row r="46" spans="1:13" x14ac:dyDescent="0.25">
      <c r="A46" s="227" t="s">
        <v>205</v>
      </c>
      <c r="B46" s="227">
        <v>64.632000000000005</v>
      </c>
      <c r="C46" s="227">
        <v>64.664000000000001</v>
      </c>
      <c r="D46" s="227">
        <v>64.697000000000003</v>
      </c>
      <c r="E46" s="227">
        <v>64.728999999999999</v>
      </c>
      <c r="F46" s="227">
        <v>64.762</v>
      </c>
      <c r="G46" s="227">
        <v>64.793999999999997</v>
      </c>
      <c r="H46" s="227">
        <v>64.826999999999998</v>
      </c>
      <c r="I46" s="228"/>
      <c r="J46" s="227">
        <f>D46</f>
        <v>64.697000000000003</v>
      </c>
      <c r="K46" s="227">
        <f t="shared" si="3"/>
        <v>64.826999999999998</v>
      </c>
      <c r="L46" s="214"/>
      <c r="M46" s="227">
        <f t="shared" si="4"/>
        <v>64.728999999999999</v>
      </c>
    </row>
    <row r="47" spans="1:13" x14ac:dyDescent="0.25">
      <c r="A47" s="227" t="s">
        <v>393</v>
      </c>
      <c r="B47" s="227">
        <v>24.452000000000002</v>
      </c>
      <c r="C47" s="227">
        <v>53.036000000000001</v>
      </c>
      <c r="D47" s="227">
        <v>78.835999999999999</v>
      </c>
      <c r="E47" s="227">
        <v>0</v>
      </c>
      <c r="F47" s="227">
        <v>25.791</v>
      </c>
      <c r="G47" s="227">
        <v>13.55</v>
      </c>
      <c r="H47" s="227">
        <v>40.131999999999998</v>
      </c>
      <c r="I47" s="228"/>
      <c r="J47" s="227">
        <f>D47</f>
        <v>78.835999999999999</v>
      </c>
      <c r="K47" s="227">
        <f t="shared" si="3"/>
        <v>40.131999999999998</v>
      </c>
      <c r="L47" s="214"/>
      <c r="M47" s="227">
        <f t="shared" si="4"/>
        <v>0</v>
      </c>
    </row>
    <row r="48" spans="1:13" x14ac:dyDescent="0.25">
      <c r="A48" s="227" t="s">
        <v>394</v>
      </c>
      <c r="B48" s="227">
        <v>10.007</v>
      </c>
      <c r="C48" s="227">
        <v>10.007</v>
      </c>
      <c r="D48" s="227">
        <v>10.007</v>
      </c>
      <c r="E48" s="227">
        <v>110.776</v>
      </c>
      <c r="F48" s="227">
        <v>27.814</v>
      </c>
      <c r="G48" s="227">
        <v>23.745999999999999</v>
      </c>
      <c r="H48" s="227">
        <v>23.745999999999999</v>
      </c>
      <c r="I48" s="228"/>
      <c r="J48" s="227">
        <f>D48</f>
        <v>10.007</v>
      </c>
      <c r="K48" s="227">
        <f t="shared" si="3"/>
        <v>23.745999999999999</v>
      </c>
      <c r="L48" s="214"/>
      <c r="M48" s="227">
        <f t="shared" si="4"/>
        <v>110.776</v>
      </c>
    </row>
    <row r="49" spans="1:13" x14ac:dyDescent="0.25">
      <c r="A49" s="230" t="s">
        <v>395</v>
      </c>
      <c r="B49" s="230">
        <v>5502.2569999999996</v>
      </c>
      <c r="C49" s="230">
        <v>6688.308</v>
      </c>
      <c r="D49" s="230">
        <v>7561.866</v>
      </c>
      <c r="E49" s="230">
        <v>8040.893</v>
      </c>
      <c r="F49" s="230">
        <v>7831.0860000000002</v>
      </c>
      <c r="G49" s="230">
        <v>8913.7810000000009</v>
      </c>
      <c r="H49" s="230">
        <v>9009.1749999999993</v>
      </c>
      <c r="I49" s="228"/>
      <c r="J49" s="230">
        <f>D49</f>
        <v>7561.866</v>
      </c>
      <c r="K49" s="230">
        <f t="shared" si="3"/>
        <v>9009.1749999999993</v>
      </c>
      <c r="L49" s="214"/>
      <c r="M49" s="230">
        <f t="shared" si="4"/>
        <v>8040.893</v>
      </c>
    </row>
    <row r="50" spans="1:13" x14ac:dyDescent="0.25">
      <c r="A50" s="227"/>
      <c r="B50" s="227"/>
      <c r="C50" s="227"/>
      <c r="D50" s="227"/>
      <c r="E50" s="227"/>
      <c r="F50" s="227"/>
      <c r="G50" s="227"/>
      <c r="H50" s="227"/>
      <c r="I50" s="228"/>
      <c r="J50" s="227"/>
      <c r="K50" s="227"/>
      <c r="L50" s="214"/>
      <c r="M50" s="227"/>
    </row>
    <row r="51" spans="1:13" x14ac:dyDescent="0.25">
      <c r="A51" s="227" t="s">
        <v>194</v>
      </c>
      <c r="B51" s="227">
        <v>171.381</v>
      </c>
      <c r="C51" s="227">
        <v>171.446</v>
      </c>
      <c r="D51" s="227">
        <v>171.464</v>
      </c>
      <c r="E51" s="227">
        <v>172.71199999999999</v>
      </c>
      <c r="F51" s="227">
        <v>182.61199999999999</v>
      </c>
      <c r="G51" s="227">
        <v>182.76900000000001</v>
      </c>
      <c r="H51" s="227">
        <v>182.76900000000001</v>
      </c>
      <c r="I51" s="228"/>
      <c r="J51" s="227">
        <f t="shared" ref="J51:J57" si="6">D51</f>
        <v>171.464</v>
      </c>
      <c r="K51" s="227">
        <f t="shared" si="3"/>
        <v>182.76900000000001</v>
      </c>
      <c r="L51" s="214"/>
      <c r="M51" s="227">
        <f t="shared" si="4"/>
        <v>172.71199999999999</v>
      </c>
    </row>
    <row r="52" spans="1:13" x14ac:dyDescent="0.25">
      <c r="A52" s="227" t="s">
        <v>396</v>
      </c>
      <c r="B52" s="227">
        <v>771.851</v>
      </c>
      <c r="C52" s="227">
        <v>771.851</v>
      </c>
      <c r="D52" s="227">
        <v>771.851</v>
      </c>
      <c r="E52" s="227">
        <v>771.851</v>
      </c>
      <c r="F52" s="227">
        <v>786.67200000000003</v>
      </c>
      <c r="G52" s="227">
        <v>786.67200000000003</v>
      </c>
      <c r="H52" s="227">
        <v>786.67200000000003</v>
      </c>
      <c r="I52" s="228"/>
      <c r="J52" s="227">
        <f t="shared" si="6"/>
        <v>771.851</v>
      </c>
      <c r="K52" s="227">
        <f t="shared" si="3"/>
        <v>786.67200000000003</v>
      </c>
      <c r="L52" s="214"/>
      <c r="M52" s="227">
        <f t="shared" si="4"/>
        <v>771.851</v>
      </c>
    </row>
    <row r="53" spans="1:13" x14ac:dyDescent="0.25">
      <c r="A53" s="227" t="s">
        <v>397</v>
      </c>
      <c r="B53" s="227">
        <v>38.49</v>
      </c>
      <c r="C53" s="227">
        <v>36.607999999999997</v>
      </c>
      <c r="D53" s="227">
        <v>38.948999999999998</v>
      </c>
      <c r="E53" s="227">
        <v>42.226999999999997</v>
      </c>
      <c r="F53" s="227">
        <v>43.445999999999998</v>
      </c>
      <c r="G53" s="227">
        <v>45.679000000000002</v>
      </c>
      <c r="H53" s="227">
        <v>44.947000000000003</v>
      </c>
      <c r="I53" s="228"/>
      <c r="J53" s="227">
        <f t="shared" si="6"/>
        <v>38.948999999999998</v>
      </c>
      <c r="K53" s="227">
        <f t="shared" si="3"/>
        <v>44.947000000000003</v>
      </c>
      <c r="L53" s="214"/>
      <c r="M53" s="227">
        <f t="shared" si="4"/>
        <v>42.226999999999997</v>
      </c>
    </row>
    <row r="54" spans="1:13" x14ac:dyDescent="0.25">
      <c r="A54" s="227" t="s">
        <v>398</v>
      </c>
      <c r="B54" s="227">
        <v>330.68400000000003</v>
      </c>
      <c r="C54" s="227">
        <v>417.42599999999999</v>
      </c>
      <c r="D54" s="227">
        <v>491.55900000000003</v>
      </c>
      <c r="E54" s="227">
        <v>588.41700000000003</v>
      </c>
      <c r="F54" s="227">
        <v>663.85699999999997</v>
      </c>
      <c r="G54" s="227">
        <v>724.34199999999998</v>
      </c>
      <c r="H54" s="227">
        <v>803.84400000000005</v>
      </c>
      <c r="I54" s="228"/>
      <c r="J54" s="227">
        <f t="shared" si="6"/>
        <v>491.55900000000003</v>
      </c>
      <c r="K54" s="227">
        <f t="shared" si="3"/>
        <v>803.84400000000005</v>
      </c>
      <c r="L54" s="214"/>
      <c r="M54" s="227">
        <f t="shared" si="4"/>
        <v>588.41700000000003</v>
      </c>
    </row>
    <row r="55" spans="1:13" x14ac:dyDescent="0.25">
      <c r="A55" s="227" t="s">
        <v>202</v>
      </c>
      <c r="B55" s="227">
        <v>44.55</v>
      </c>
      <c r="C55" s="227">
        <v>44.55</v>
      </c>
      <c r="D55" s="227">
        <v>44.55</v>
      </c>
      <c r="E55" s="227">
        <v>44.55</v>
      </c>
      <c r="F55" s="227">
        <v>44.55</v>
      </c>
      <c r="G55" s="227">
        <v>44.55</v>
      </c>
      <c r="H55" s="227">
        <v>44.55</v>
      </c>
      <c r="I55" s="228"/>
      <c r="J55" s="227">
        <f t="shared" si="6"/>
        <v>44.55</v>
      </c>
      <c r="K55" s="227">
        <f t="shared" si="3"/>
        <v>44.55</v>
      </c>
      <c r="L55" s="214"/>
      <c r="M55" s="227">
        <f t="shared" si="4"/>
        <v>44.55</v>
      </c>
    </row>
    <row r="56" spans="1:13" x14ac:dyDescent="0.25">
      <c r="A56" s="230" t="s">
        <v>399</v>
      </c>
      <c r="B56" s="230">
        <v>1356.9559999999999</v>
      </c>
      <c r="C56" s="230">
        <v>1441.8820000000001</v>
      </c>
      <c r="D56" s="230">
        <v>1518.3720000000001</v>
      </c>
      <c r="E56" s="230">
        <v>1619.7570000000001</v>
      </c>
      <c r="F56" s="230">
        <v>1721.1369999999999</v>
      </c>
      <c r="G56" s="230">
        <v>1784.0119999999999</v>
      </c>
      <c r="H56" s="230">
        <v>1862.7819999999999</v>
      </c>
      <c r="I56" s="228"/>
      <c r="J56" s="230">
        <f t="shared" si="6"/>
        <v>1518.3720000000001</v>
      </c>
      <c r="K56" s="230">
        <f t="shared" si="3"/>
        <v>1862.7819999999999</v>
      </c>
      <c r="L56" s="214"/>
      <c r="M56" s="230">
        <f t="shared" si="4"/>
        <v>1619.7570000000001</v>
      </c>
    </row>
    <row r="57" spans="1:13" x14ac:dyDescent="0.25">
      <c r="A57" s="230" t="s">
        <v>400</v>
      </c>
      <c r="B57" s="230">
        <v>6859.2129999999997</v>
      </c>
      <c r="C57" s="230">
        <v>8130.19</v>
      </c>
      <c r="D57" s="230">
        <v>9080.2379999999994</v>
      </c>
      <c r="E57" s="230">
        <v>9660.65</v>
      </c>
      <c r="F57" s="230">
        <v>9552.223</v>
      </c>
      <c r="G57" s="230">
        <v>10697.793</v>
      </c>
      <c r="H57" s="230">
        <v>10871.957</v>
      </c>
      <c r="I57" s="228"/>
      <c r="J57" s="230">
        <f t="shared" si="6"/>
        <v>9080.2379999999994</v>
      </c>
      <c r="K57" s="230">
        <f t="shared" si="3"/>
        <v>10871.957</v>
      </c>
      <c r="L57" s="214"/>
      <c r="M57" s="230">
        <f t="shared" si="4"/>
        <v>9660.65</v>
      </c>
    </row>
    <row r="59" spans="1:13" x14ac:dyDescent="0.25">
      <c r="B59" s="231"/>
      <c r="C59" s="231"/>
      <c r="D59" s="231"/>
      <c r="E59" s="231"/>
      <c r="F59" s="231"/>
      <c r="G59" s="231"/>
      <c r="H59" s="231"/>
    </row>
    <row r="60" spans="1:13" x14ac:dyDescent="0.25">
      <c r="B60" s="231"/>
      <c r="C60" s="231"/>
      <c r="D60" s="231"/>
      <c r="E60" s="231"/>
      <c r="F60" s="231"/>
      <c r="G60" s="231"/>
      <c r="H60" s="231"/>
    </row>
  </sheetData>
  <pageMargins left="0.7" right="0.7" top="0.75" bottom="0.75" header="0.3" footer="0.3"/>
  <pageSetup paperSize="9" orientation="portrait" r:id="rId1"/>
  <ignoredErrors>
    <ignoredError sqref="J4:M18 J20:M26 K19:M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0581-A1DE-420D-AFE9-82C2D010A0A9}">
  <dimension ref="A1:F31"/>
  <sheetViews>
    <sheetView showGridLines="0" zoomScaleNormal="100" workbookViewId="0"/>
  </sheetViews>
  <sheetFormatPr baseColWidth="10" defaultColWidth="11.42578125" defaultRowHeight="15" x14ac:dyDescent="0.25"/>
  <cols>
    <col min="1" max="1" width="69.5703125" customWidth="1"/>
  </cols>
  <sheetData>
    <row r="1" spans="1:6" ht="18.75" x14ac:dyDescent="0.25">
      <c r="A1" s="185" t="s">
        <v>373</v>
      </c>
      <c r="B1" s="186"/>
      <c r="C1" s="186"/>
      <c r="D1" s="186"/>
      <c r="E1" s="186"/>
      <c r="F1" s="186"/>
    </row>
    <row r="2" spans="1:6" ht="18.75" x14ac:dyDescent="0.25">
      <c r="A2" s="185"/>
      <c r="B2" s="186"/>
      <c r="C2" s="186"/>
      <c r="D2" s="186"/>
      <c r="E2" s="186"/>
      <c r="F2" s="186"/>
    </row>
    <row r="3" spans="1:6" ht="15.75" thickBot="1" x14ac:dyDescent="0.3">
      <c r="A3" s="187" t="s">
        <v>329</v>
      </c>
      <c r="B3" s="188" t="s">
        <v>245</v>
      </c>
      <c r="C3" s="188" t="s">
        <v>246</v>
      </c>
      <c r="D3" s="188" t="s">
        <v>247</v>
      </c>
      <c r="E3" s="188" t="s">
        <v>248</v>
      </c>
      <c r="F3" s="188">
        <v>2018</v>
      </c>
    </row>
    <row r="4" spans="1:6" x14ac:dyDescent="0.25">
      <c r="A4" s="189" t="s">
        <v>330</v>
      </c>
      <c r="B4" s="190"/>
      <c r="C4" s="190"/>
      <c r="D4" s="190"/>
      <c r="E4" s="190"/>
      <c r="F4" s="190"/>
    </row>
    <row r="5" spans="1:6" x14ac:dyDescent="0.25">
      <c r="A5" s="191" t="s">
        <v>331</v>
      </c>
      <c r="B5" s="192">
        <v>107.05738520999989</v>
      </c>
      <c r="C5" s="192">
        <v>100.86126752000001</v>
      </c>
      <c r="D5" s="192">
        <v>297.92863943999993</v>
      </c>
      <c r="E5" s="192">
        <v>313.44394732000001</v>
      </c>
      <c r="F5" s="192">
        <v>443.09588163000006</v>
      </c>
    </row>
    <row r="6" spans="1:6" x14ac:dyDescent="0.25">
      <c r="A6" s="191" t="s">
        <v>332</v>
      </c>
      <c r="B6" s="192">
        <v>0</v>
      </c>
      <c r="C6" s="192">
        <v>0</v>
      </c>
      <c r="D6" s="192">
        <v>-87.029680999999997</v>
      </c>
      <c r="E6" s="192">
        <v>-37.559820000000002</v>
      </c>
      <c r="F6" s="192">
        <v>-82.661428999999998</v>
      </c>
    </row>
    <row r="7" spans="1:6" x14ac:dyDescent="0.25">
      <c r="A7" s="191" t="s">
        <v>333</v>
      </c>
      <c r="B7" s="192">
        <v>14.298263279999999</v>
      </c>
      <c r="C7" s="192">
        <v>7.8446685</v>
      </c>
      <c r="D7" s="192">
        <v>38.901977839999986</v>
      </c>
      <c r="E7" s="192">
        <v>20.244525500000002</v>
      </c>
      <c r="F7" s="192">
        <v>28.723898599999995</v>
      </c>
    </row>
    <row r="8" spans="1:6" x14ac:dyDescent="0.25">
      <c r="A8" s="191" t="s">
        <v>334</v>
      </c>
      <c r="B8" s="192">
        <v>60.362458149999952</v>
      </c>
      <c r="C8" s="193">
        <v>55.471311999999998</v>
      </c>
      <c r="D8" s="192">
        <v>136.68973151999995</v>
      </c>
      <c r="E8" s="193">
        <v>139.84961787</v>
      </c>
      <c r="F8" s="192">
        <v>178.9708655</v>
      </c>
    </row>
    <row r="9" spans="1:6" x14ac:dyDescent="0.25">
      <c r="A9" s="191" t="s">
        <v>335</v>
      </c>
      <c r="B9" s="193">
        <v>-331.39309712000249</v>
      </c>
      <c r="C9" s="192">
        <v>-710.11421482000105</v>
      </c>
      <c r="D9" s="192">
        <v>-653.78260373000012</v>
      </c>
      <c r="E9" s="192">
        <v>-2292.35222858</v>
      </c>
      <c r="F9" s="192">
        <v>-2720.1280161200007</v>
      </c>
    </row>
    <row r="10" spans="1:6" x14ac:dyDescent="0.25">
      <c r="A10" s="191" t="s">
        <v>336</v>
      </c>
      <c r="B10" s="192">
        <v>55.693633219634336</v>
      </c>
      <c r="C10" s="192">
        <v>-8.2066293770649992</v>
      </c>
      <c r="D10" s="192">
        <v>-30.192212756437698</v>
      </c>
      <c r="E10" s="192">
        <v>-49.056689739737898</v>
      </c>
      <c r="F10" s="192">
        <v>66.442819944882004</v>
      </c>
    </row>
    <row r="11" spans="1:6" x14ac:dyDescent="0.25">
      <c r="A11" s="191" t="s">
        <v>337</v>
      </c>
      <c r="B11" s="193">
        <v>322.91724161999991</v>
      </c>
      <c r="C11" s="192">
        <v>836.58047194999983</v>
      </c>
      <c r="D11" s="192">
        <v>1389.1349087199987</v>
      </c>
      <c r="E11" s="192">
        <v>2578.1766208599993</v>
      </c>
      <c r="F11" s="192">
        <v>3035.1592822400007</v>
      </c>
    </row>
    <row r="12" spans="1:6" x14ac:dyDescent="0.25">
      <c r="A12" s="194" t="s">
        <v>338</v>
      </c>
      <c r="B12" s="192">
        <v>-60.959810346643302</v>
      </c>
      <c r="C12" s="192">
        <v>0</v>
      </c>
      <c r="D12" s="192">
        <v>-58.294387052565298</v>
      </c>
      <c r="E12" s="192">
        <v>0</v>
      </c>
      <c r="F12" s="192">
        <v>0</v>
      </c>
    </row>
    <row r="13" spans="1:6" x14ac:dyDescent="0.25">
      <c r="A13" s="191" t="s">
        <v>339</v>
      </c>
      <c r="B13" s="192">
        <v>-46.589558769999996</v>
      </c>
      <c r="C13" s="192">
        <v>-40.142349270000039</v>
      </c>
      <c r="D13" s="192">
        <v>-760.96665787999996</v>
      </c>
      <c r="E13" s="192">
        <v>-55.338299269999993</v>
      </c>
      <c r="F13" s="192">
        <v>-54.795559270000012</v>
      </c>
    </row>
    <row r="14" spans="1:6" x14ac:dyDescent="0.25">
      <c r="A14" s="191" t="s">
        <v>340</v>
      </c>
      <c r="B14" s="193">
        <v>-29.505896999998601</v>
      </c>
      <c r="C14" s="192">
        <v>51.137570990001699</v>
      </c>
      <c r="D14" s="192">
        <v>3.6820677056609799</v>
      </c>
      <c r="E14" s="192">
        <v>36.172675860001199</v>
      </c>
      <c r="F14" s="192">
        <v>34.275994189999665</v>
      </c>
    </row>
    <row r="15" spans="1:6" x14ac:dyDescent="0.25">
      <c r="A15" s="195" t="s">
        <v>341</v>
      </c>
      <c r="B15" s="196">
        <f>SUM(B5:B14)</f>
        <v>91.880618242989712</v>
      </c>
      <c r="C15" s="196">
        <f t="shared" ref="C15:D15" si="0">SUM(C5:C14)</f>
        <v>293.43209749293538</v>
      </c>
      <c r="D15" s="196">
        <f t="shared" si="0"/>
        <v>276.07178280665653</v>
      </c>
      <c r="E15" s="196">
        <f>SUM(E5:E14)</f>
        <v>653.58034982026254</v>
      </c>
      <c r="F15" s="196">
        <f>SUM(F5:F14)</f>
        <v>929.08373771488209</v>
      </c>
    </row>
    <row r="16" spans="1:6" x14ac:dyDescent="0.25">
      <c r="A16" s="191"/>
      <c r="B16" s="192"/>
      <c r="C16" s="192"/>
      <c r="D16" s="192"/>
      <c r="E16" s="192"/>
      <c r="F16" s="192"/>
    </row>
    <row r="17" spans="1:6" x14ac:dyDescent="0.25">
      <c r="A17" s="197" t="s">
        <v>342</v>
      </c>
      <c r="B17" s="198"/>
      <c r="C17" s="198"/>
      <c r="D17" s="198"/>
      <c r="E17" s="198"/>
      <c r="F17" s="198"/>
    </row>
    <row r="18" spans="1:6" x14ac:dyDescent="0.25">
      <c r="A18" s="191" t="s">
        <v>343</v>
      </c>
      <c r="B18" s="192">
        <v>0</v>
      </c>
      <c r="C18" s="192">
        <v>-2.8430999999999998E-2</v>
      </c>
      <c r="D18" s="192">
        <v>-0.44474428566072799</v>
      </c>
      <c r="E18" s="192">
        <v>-0.90907899999999986</v>
      </c>
      <c r="F18" s="192">
        <v>-1.1163704999999999</v>
      </c>
    </row>
    <row r="19" spans="1:6" x14ac:dyDescent="0.25">
      <c r="A19" s="191" t="s">
        <v>344</v>
      </c>
      <c r="B19" s="192">
        <v>-19.460092150000001</v>
      </c>
      <c r="C19" s="192">
        <v>-16.439521170000003</v>
      </c>
      <c r="D19" s="192">
        <v>-65.161685570000003</v>
      </c>
      <c r="E19" s="192">
        <v>-43.501070720000001</v>
      </c>
      <c r="F19" s="192">
        <v>-67.516202620000001</v>
      </c>
    </row>
    <row r="20" spans="1:6" x14ac:dyDescent="0.25">
      <c r="A20" s="195" t="s">
        <v>345</v>
      </c>
      <c r="B20" s="199">
        <f>SUM(B18:B19)</f>
        <v>-19.460092150000001</v>
      </c>
      <c r="C20" s="199">
        <f>SUM(C18:C19)</f>
        <v>-16.467952170000004</v>
      </c>
      <c r="D20" s="199">
        <f>SUM(D18:D19)</f>
        <v>-65.606429855660735</v>
      </c>
      <c r="E20" s="199">
        <f>SUM(E18:E19)</f>
        <v>-44.41014972</v>
      </c>
      <c r="F20" s="199">
        <f>SUM(F18:F19)</f>
        <v>-68.632573120000004</v>
      </c>
    </row>
    <row r="21" spans="1:6" x14ac:dyDescent="0.25">
      <c r="A21" s="191"/>
      <c r="B21" s="192"/>
      <c r="C21" s="192"/>
      <c r="D21" s="192"/>
      <c r="E21" s="192"/>
      <c r="F21" s="192"/>
    </row>
    <row r="22" spans="1:6" x14ac:dyDescent="0.25">
      <c r="A22" s="189" t="s">
        <v>346</v>
      </c>
      <c r="B22" s="200"/>
      <c r="C22" s="200"/>
      <c r="D22" s="200"/>
      <c r="E22" s="200"/>
      <c r="F22" s="200"/>
    </row>
    <row r="23" spans="1:6" x14ac:dyDescent="0.25">
      <c r="A23" s="191" t="s">
        <v>347</v>
      </c>
      <c r="B23" s="193">
        <v>0</v>
      </c>
      <c r="C23" s="192">
        <v>1.7531000000000001E-2</v>
      </c>
      <c r="D23" s="192">
        <v>24.87757624</v>
      </c>
      <c r="E23" s="192">
        <v>8.3235000000000003E-2</v>
      </c>
      <c r="F23" s="192">
        <v>1.3315159999999999</v>
      </c>
    </row>
    <row r="24" spans="1:6" x14ac:dyDescent="0.25">
      <c r="A24" s="191" t="s">
        <v>348</v>
      </c>
      <c r="B24" s="192">
        <v>-239</v>
      </c>
      <c r="C24" s="192">
        <v>0</v>
      </c>
      <c r="D24" s="192">
        <v>-400</v>
      </c>
      <c r="E24" s="192">
        <v>0</v>
      </c>
      <c r="F24" s="192">
        <v>0</v>
      </c>
    </row>
    <row r="25" spans="1:6" x14ac:dyDescent="0.25">
      <c r="A25" s="191" t="s">
        <v>349</v>
      </c>
      <c r="B25" s="192">
        <v>-0.97404999999999997</v>
      </c>
      <c r="C25" s="192">
        <v>-0.92805000000000004</v>
      </c>
      <c r="D25" s="192">
        <v>-2.8392629999999999</v>
      </c>
      <c r="E25" s="192">
        <v>-2.740275</v>
      </c>
      <c r="F25" s="192">
        <v>-3.6625749999999999</v>
      </c>
    </row>
    <row r="26" spans="1:6" x14ac:dyDescent="0.25">
      <c r="A26" s="195" t="s">
        <v>350</v>
      </c>
      <c r="B26" s="201">
        <f>SUM(B23:B25)</f>
        <v>-239.97405000000001</v>
      </c>
      <c r="C26" s="199">
        <f>SUM(C23:C25)</f>
        <v>-0.91051900000000008</v>
      </c>
      <c r="D26" s="201">
        <f>SUM(D23:D25)</f>
        <v>-377.96168676000002</v>
      </c>
      <c r="E26" s="199">
        <f>SUM(E23:E25)</f>
        <v>-2.6570399999999998</v>
      </c>
      <c r="F26" s="199">
        <f>SUM(F23:F25)</f>
        <v>-2.3310589999999998</v>
      </c>
    </row>
    <row r="27" spans="1:6" x14ac:dyDescent="0.25">
      <c r="A27" s="191"/>
      <c r="B27" s="200"/>
      <c r="C27" s="200"/>
      <c r="D27" s="200"/>
      <c r="E27" s="200"/>
      <c r="F27" s="200"/>
    </row>
    <row r="28" spans="1:6" x14ac:dyDescent="0.25">
      <c r="A28" s="191" t="s">
        <v>351</v>
      </c>
      <c r="B28" s="192">
        <f>+B26+B20+B15</f>
        <v>-167.55352390701029</v>
      </c>
      <c r="C28" s="192">
        <f>+C26+C20+C15</f>
        <v>276.05362632293537</v>
      </c>
      <c r="D28" s="192">
        <f>+D26+D20+D15</f>
        <v>-167.49633380900423</v>
      </c>
      <c r="E28" s="192">
        <f>+E26+E20+E15</f>
        <v>606.51316010026255</v>
      </c>
      <c r="F28" s="192">
        <f>+F26+F20+F15</f>
        <v>858.12010559488203</v>
      </c>
    </row>
    <row r="29" spans="1:6" x14ac:dyDescent="0.25">
      <c r="A29" s="191" t="s">
        <v>352</v>
      </c>
      <c r="B29" s="192">
        <v>1313.4945806100004</v>
      </c>
      <c r="C29" s="192">
        <v>811.82736495000006</v>
      </c>
      <c r="D29" s="193">
        <v>1232.3523296000001</v>
      </c>
      <c r="E29" s="192">
        <v>442.27480099000002</v>
      </c>
      <c r="F29" s="192">
        <v>442.27480099000002</v>
      </c>
    </row>
    <row r="30" spans="1:6" x14ac:dyDescent="0.25">
      <c r="A30" s="202" t="s">
        <v>353</v>
      </c>
      <c r="B30" s="192">
        <v>-0.76044905299103305</v>
      </c>
      <c r="C30" s="192">
        <v>7.4862050470649999</v>
      </c>
      <c r="D30" s="192">
        <v>80.324611859002999</v>
      </c>
      <c r="E30" s="193">
        <v>46.509235229737897</v>
      </c>
      <c r="F30" s="192">
        <v>-68.042576984882004</v>
      </c>
    </row>
    <row r="31" spans="1:6" x14ac:dyDescent="0.25">
      <c r="A31" s="195" t="s">
        <v>354</v>
      </c>
      <c r="B31" s="199">
        <f>SUM(B28:B30)</f>
        <v>1145.180607649999</v>
      </c>
      <c r="C31" s="199">
        <f>SUM(C28:C30)</f>
        <v>1095.3671963200004</v>
      </c>
      <c r="D31" s="199">
        <f>SUM(D28:D30)</f>
        <v>1145.1806076499988</v>
      </c>
      <c r="E31" s="199">
        <v>1095.3971963200004</v>
      </c>
      <c r="F31" s="199">
        <f>SUM(F28:F30)</f>
        <v>1232.3523295999998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4C462-C214-4EE6-B268-35980B2DC621}">
  <sheetPr>
    <tabColor theme="2"/>
  </sheetPr>
  <dimension ref="A2:I721"/>
  <sheetViews>
    <sheetView showGridLines="0" zoomScaleNormal="100" zoomScaleSheetLayoutView="70" workbookViewId="0">
      <selection activeCell="A2" sqref="A2"/>
    </sheetView>
  </sheetViews>
  <sheetFormatPr baseColWidth="10" defaultColWidth="9.140625" defaultRowHeight="12.75" x14ac:dyDescent="0.2"/>
  <cols>
    <col min="1" max="1" width="52.5703125" style="17" customWidth="1"/>
    <col min="2" max="2" width="14.85546875" style="17" bestFit="1" customWidth="1"/>
    <col min="3" max="4" width="14.28515625" style="17" bestFit="1" customWidth="1"/>
    <col min="5" max="5" width="12.5703125" style="17" customWidth="1"/>
    <col min="6" max="6" width="13.28515625" style="17" bestFit="1" customWidth="1"/>
    <col min="7" max="7" width="15" style="17" bestFit="1" customWidth="1"/>
    <col min="8" max="8" width="12.5703125" style="17" bestFit="1" customWidth="1"/>
    <col min="9" max="16384" width="9.140625" style="17"/>
  </cols>
  <sheetData>
    <row r="2" spans="1:8" ht="15" x14ac:dyDescent="0.25">
      <c r="A2" s="18" t="s">
        <v>29</v>
      </c>
      <c r="B2" s="18"/>
      <c r="C2" s="19"/>
      <c r="D2" s="19"/>
      <c r="E2" s="19"/>
      <c r="F2" s="19"/>
      <c r="G2" s="19"/>
    </row>
    <row r="3" spans="1:8" ht="15" x14ac:dyDescent="0.25">
      <c r="A3" s="18"/>
      <c r="B3" s="18"/>
      <c r="C3" s="19"/>
      <c r="D3" s="19"/>
      <c r="E3" s="19"/>
      <c r="F3" s="19"/>
      <c r="G3" s="19"/>
    </row>
    <row r="4" spans="1:8" ht="129.75" customHeight="1" x14ac:dyDescent="0.2">
      <c r="A4" s="232" t="s">
        <v>325</v>
      </c>
      <c r="B4" s="232"/>
      <c r="C4" s="232"/>
      <c r="D4" s="232"/>
      <c r="E4" s="232"/>
      <c r="F4" s="232"/>
      <c r="G4" s="232"/>
    </row>
    <row r="5" spans="1:8" x14ac:dyDescent="0.2">
      <c r="A5" s="20"/>
      <c r="B5" s="20"/>
      <c r="C5" s="21"/>
      <c r="D5" s="21"/>
      <c r="E5" s="21"/>
      <c r="F5" s="21"/>
      <c r="G5" s="21"/>
    </row>
    <row r="6" spans="1:8" ht="15" x14ac:dyDescent="0.25">
      <c r="A6" s="18" t="s">
        <v>30</v>
      </c>
      <c r="B6" s="20"/>
      <c r="C6" s="21"/>
      <c r="D6" s="21"/>
      <c r="E6" s="21"/>
      <c r="F6" s="21"/>
      <c r="G6" s="21"/>
    </row>
    <row r="8" spans="1:8" ht="15" x14ac:dyDescent="0.25">
      <c r="A8" s="19" t="s">
        <v>31</v>
      </c>
      <c r="B8" s="18"/>
      <c r="C8" s="19"/>
      <c r="D8" s="19"/>
      <c r="E8" s="19"/>
      <c r="F8" s="19"/>
    </row>
    <row r="9" spans="1:8" ht="15" x14ac:dyDescent="0.2">
      <c r="A9" s="22" t="s">
        <v>32</v>
      </c>
      <c r="B9" s="23">
        <v>43738</v>
      </c>
      <c r="C9" s="23">
        <v>43465</v>
      </c>
      <c r="D9" s="23">
        <v>43373</v>
      </c>
      <c r="E9" s="24"/>
    </row>
    <row r="10" spans="1:8" x14ac:dyDescent="0.2">
      <c r="A10" s="26" t="s">
        <v>31</v>
      </c>
      <c r="B10" s="27">
        <v>8969.7526414900021</v>
      </c>
      <c r="C10" s="27">
        <v>8315.970037760002</v>
      </c>
      <c r="D10" s="27">
        <v>7888.19425022</v>
      </c>
      <c r="E10" s="28"/>
    </row>
    <row r="11" spans="1:8" x14ac:dyDescent="0.2">
      <c r="A11" s="29" t="s">
        <v>33</v>
      </c>
      <c r="B11" s="30">
        <f t="shared" ref="B11:D11" si="0">B10</f>
        <v>8969.7526414900021</v>
      </c>
      <c r="C11" s="30">
        <f t="shared" si="0"/>
        <v>8315.970037760002</v>
      </c>
      <c r="D11" s="30">
        <f t="shared" si="0"/>
        <v>7888.19425022</v>
      </c>
      <c r="E11" s="31"/>
      <c r="G11" s="25" t="s">
        <v>34</v>
      </c>
    </row>
    <row r="12" spans="1:8" x14ac:dyDescent="0.2">
      <c r="A12" s="26" t="s">
        <v>35</v>
      </c>
      <c r="B12" s="27">
        <v>608.33832175999999</v>
      </c>
      <c r="C12" s="27">
        <v>471.64859024000003</v>
      </c>
      <c r="D12" s="27">
        <v>432.52734261000001</v>
      </c>
      <c r="E12" s="32"/>
      <c r="G12" s="33"/>
    </row>
    <row r="13" spans="1:8" ht="13.5" thickBot="1" x14ac:dyDescent="0.25">
      <c r="A13" s="34" t="s">
        <v>36</v>
      </c>
      <c r="B13" s="35">
        <f>+B11-B12</f>
        <v>8361.4143197300018</v>
      </c>
      <c r="C13" s="35">
        <f>+C11-C12</f>
        <v>7844.321447520002</v>
      </c>
      <c r="D13" s="35">
        <f>+D11-D12</f>
        <v>7455.6669076099997</v>
      </c>
      <c r="E13" s="31"/>
      <c r="G13" s="36"/>
      <c r="H13" s="36"/>
    </row>
    <row r="14" spans="1:8" x14ac:dyDescent="0.2">
      <c r="A14" s="20"/>
      <c r="B14" s="37"/>
      <c r="C14" s="31"/>
      <c r="D14" s="31"/>
      <c r="E14" s="31"/>
    </row>
    <row r="15" spans="1:8" x14ac:dyDescent="0.2">
      <c r="A15" s="19"/>
      <c r="B15" s="19"/>
      <c r="C15" s="19"/>
      <c r="D15" s="19"/>
      <c r="E15" s="19"/>
      <c r="F15" s="19"/>
      <c r="G15" s="19"/>
    </row>
    <row r="16" spans="1:8" x14ac:dyDescent="0.2">
      <c r="A16" s="19" t="s">
        <v>37</v>
      </c>
      <c r="B16" s="19"/>
      <c r="C16" s="19"/>
      <c r="D16" s="19"/>
      <c r="E16" s="19"/>
      <c r="F16" s="19"/>
    </row>
    <row r="17" spans="1:7" ht="15" x14ac:dyDescent="0.2">
      <c r="A17" s="38" t="s">
        <v>32</v>
      </c>
      <c r="B17" s="23">
        <v>43738</v>
      </c>
      <c r="C17" s="23">
        <v>43465</v>
      </c>
      <c r="D17" s="23">
        <v>43373</v>
      </c>
      <c r="E17" s="24"/>
    </row>
    <row r="18" spans="1:7" x14ac:dyDescent="0.2">
      <c r="A18" s="17" t="s">
        <v>38</v>
      </c>
      <c r="B18" s="28">
        <v>1060.5517153553185</v>
      </c>
      <c r="C18" s="28">
        <v>839.66448919729203</v>
      </c>
      <c r="D18" s="28">
        <v>751.86342529321996</v>
      </c>
      <c r="E18" s="28"/>
    </row>
    <row r="19" spans="1:7" x14ac:dyDescent="0.2">
      <c r="A19" s="17" t="s">
        <v>39</v>
      </c>
      <c r="B19" s="28">
        <v>356.19377567043699</v>
      </c>
      <c r="C19" s="28">
        <v>268.81159667265513</v>
      </c>
      <c r="D19" s="28">
        <v>243.81772651142199</v>
      </c>
      <c r="E19" s="28"/>
    </row>
    <row r="20" spans="1:7" ht="13.5" thickBot="1" x14ac:dyDescent="0.25">
      <c r="A20" s="39" t="s">
        <v>40</v>
      </c>
      <c r="B20" s="40">
        <f>+B18-B19</f>
        <v>704.35793968488156</v>
      </c>
      <c r="C20" s="40">
        <f>+C18-C19</f>
        <v>570.8528925246369</v>
      </c>
      <c r="D20" s="40">
        <f>+D18-D19</f>
        <v>508.04569878179797</v>
      </c>
      <c r="E20" s="41"/>
      <c r="F20" s="42"/>
    </row>
    <row r="21" spans="1:7" x14ac:dyDescent="0.2">
      <c r="A21" s="17" t="s">
        <v>41</v>
      </c>
      <c r="B21" s="28">
        <v>252.14454225886001</v>
      </c>
      <c r="C21" s="28">
        <v>202.836992848449</v>
      </c>
      <c r="D21" s="28">
        <v>188.70961609857801</v>
      </c>
      <c r="E21" s="28"/>
    </row>
    <row r="22" spans="1:7" x14ac:dyDescent="0.2">
      <c r="B22" s="28"/>
      <c r="C22" s="28"/>
      <c r="D22" s="28"/>
      <c r="E22" s="28"/>
    </row>
    <row r="23" spans="1:7" ht="36" customHeight="1" x14ac:dyDescent="0.2">
      <c r="A23" s="232" t="s">
        <v>326</v>
      </c>
      <c r="B23" s="232"/>
      <c r="C23" s="232"/>
      <c r="D23" s="232"/>
      <c r="E23" s="232"/>
      <c r="F23" s="232"/>
      <c r="G23" s="232"/>
    </row>
    <row r="24" spans="1:7" x14ac:dyDescent="0.2">
      <c r="C24" s="43"/>
      <c r="D24" s="43"/>
      <c r="E24" s="43"/>
      <c r="F24" s="43"/>
      <c r="G24" s="44"/>
    </row>
    <row r="25" spans="1:7" x14ac:dyDescent="0.2">
      <c r="A25" s="19" t="s">
        <v>42</v>
      </c>
      <c r="B25" s="20"/>
      <c r="C25" s="37"/>
      <c r="D25" s="37"/>
      <c r="E25" s="37"/>
      <c r="F25" s="37"/>
    </row>
    <row r="26" spans="1:7" ht="15" x14ac:dyDescent="0.2">
      <c r="A26" s="38" t="s">
        <v>32</v>
      </c>
      <c r="B26" s="23">
        <v>43738</v>
      </c>
      <c r="C26" s="23">
        <v>43465</v>
      </c>
      <c r="D26" s="23">
        <v>43373</v>
      </c>
      <c r="E26" s="24"/>
    </row>
    <row r="27" spans="1:7" x14ac:dyDescent="0.2">
      <c r="A27" s="45" t="s">
        <v>43</v>
      </c>
      <c r="B27" s="46">
        <v>609.34596608402126</v>
      </c>
      <c r="C27" s="46">
        <v>706.87731273240809</v>
      </c>
      <c r="D27" s="46">
        <v>721.25</v>
      </c>
      <c r="E27" s="46"/>
    </row>
    <row r="28" spans="1:7" x14ac:dyDescent="0.2">
      <c r="A28" s="45" t="s">
        <v>44</v>
      </c>
      <c r="B28" s="46">
        <v>111.33345173477674</v>
      </c>
      <c r="C28" s="46">
        <v>122.21001204367276</v>
      </c>
      <c r="D28" s="46">
        <v>125.33</v>
      </c>
      <c r="E28" s="46"/>
    </row>
    <row r="29" spans="1:7" x14ac:dyDescent="0.2">
      <c r="A29" s="45" t="s">
        <v>45</v>
      </c>
      <c r="B29" s="46">
        <v>318.55822179059192</v>
      </c>
      <c r="C29" s="46">
        <v>349.17574078704388</v>
      </c>
      <c r="D29" s="46">
        <v>356.37</v>
      </c>
      <c r="E29" s="46"/>
    </row>
    <row r="30" spans="1:7" x14ac:dyDescent="0.2">
      <c r="A30" s="45" t="s">
        <v>46</v>
      </c>
      <c r="B30" s="46">
        <v>113.6558094155797</v>
      </c>
      <c r="C30" s="46">
        <v>117.02757944648198</v>
      </c>
      <c r="D30" s="46">
        <v>119.37</v>
      </c>
      <c r="E30" s="46"/>
    </row>
    <row r="31" spans="1:7" x14ac:dyDescent="0.2">
      <c r="A31" s="45" t="s">
        <v>47</v>
      </c>
      <c r="B31" s="46">
        <v>207.22281609415194</v>
      </c>
      <c r="C31" s="46">
        <v>232.62057732349638</v>
      </c>
      <c r="D31" s="46">
        <v>237.53</v>
      </c>
      <c r="E31" s="46"/>
    </row>
    <row r="32" spans="1:7" x14ac:dyDescent="0.2">
      <c r="A32" s="45" t="s">
        <v>48</v>
      </c>
      <c r="B32" s="46">
        <v>507.54565889531494</v>
      </c>
      <c r="C32" s="46">
        <v>555.47025493125193</v>
      </c>
      <c r="D32" s="46">
        <v>567.38</v>
      </c>
      <c r="E32" s="46"/>
    </row>
    <row r="33" spans="1:8" x14ac:dyDescent="0.2">
      <c r="A33" s="45" t="s">
        <v>49</v>
      </c>
      <c r="B33" s="46">
        <v>251.03116992501566</v>
      </c>
      <c r="C33" s="46">
        <v>273.45282147112414</v>
      </c>
      <c r="D33" s="46">
        <v>278.66000000000003</v>
      </c>
      <c r="E33" s="46"/>
    </row>
    <row r="34" spans="1:8" x14ac:dyDescent="0.2">
      <c r="A34" s="45" t="s">
        <v>50</v>
      </c>
      <c r="B34" s="46">
        <v>267.00533252465254</v>
      </c>
      <c r="C34" s="46">
        <v>287.00418221165052</v>
      </c>
      <c r="D34" s="46">
        <v>292.7</v>
      </c>
      <c r="E34" s="46"/>
      <c r="G34" s="47"/>
      <c r="H34" s="47"/>
    </row>
    <row r="35" spans="1:8" x14ac:dyDescent="0.2">
      <c r="A35" s="45" t="s">
        <v>51</v>
      </c>
      <c r="B35" s="46">
        <v>174.14761324743256</v>
      </c>
      <c r="C35" s="46">
        <v>196.00542248557775</v>
      </c>
      <c r="D35" s="46">
        <v>199.37</v>
      </c>
      <c r="E35" s="46"/>
      <c r="H35" s="48"/>
    </row>
    <row r="36" spans="1:8" x14ac:dyDescent="0.2">
      <c r="A36" s="45" t="s">
        <v>52</v>
      </c>
      <c r="B36" s="46">
        <v>661.5725503340766</v>
      </c>
      <c r="C36" s="46">
        <v>748.06750597206678</v>
      </c>
      <c r="D36" s="46">
        <v>761.7</v>
      </c>
      <c r="E36" s="46"/>
    </row>
    <row r="37" spans="1:8" x14ac:dyDescent="0.2">
      <c r="A37" s="45" t="s">
        <v>53</v>
      </c>
      <c r="B37" s="46">
        <v>468.02531513901539</v>
      </c>
      <c r="C37" s="46">
        <v>518.12866485883603</v>
      </c>
      <c r="D37" s="46">
        <v>529.70000000000005</v>
      </c>
      <c r="E37" s="46"/>
    </row>
    <row r="38" spans="1:8" x14ac:dyDescent="0.2">
      <c r="A38" s="45" t="s">
        <v>54</v>
      </c>
      <c r="B38" s="46">
        <v>72.414764850986202</v>
      </c>
      <c r="C38" s="46">
        <v>81.879556754787544</v>
      </c>
      <c r="D38" s="46">
        <v>83.22</v>
      </c>
      <c r="E38" s="46"/>
    </row>
    <row r="39" spans="1:8" x14ac:dyDescent="0.2">
      <c r="A39" s="45" t="s">
        <v>55</v>
      </c>
      <c r="B39" s="46">
        <v>171.64431895494087</v>
      </c>
      <c r="C39" s="46">
        <v>193.27849282181509</v>
      </c>
      <c r="D39" s="46">
        <v>196.66</v>
      </c>
      <c r="E39" s="46"/>
    </row>
    <row r="40" spans="1:8" x14ac:dyDescent="0.2">
      <c r="A40" s="45" t="s">
        <v>56</v>
      </c>
      <c r="B40" s="46">
        <v>171.43083097350461</v>
      </c>
      <c r="C40" s="46">
        <v>185.65858158061434</v>
      </c>
      <c r="D40" s="46">
        <v>188.74</v>
      </c>
      <c r="E40" s="46"/>
    </row>
    <row r="41" spans="1:8" x14ac:dyDescent="0.2">
      <c r="A41" s="45" t="s">
        <v>57</v>
      </c>
      <c r="B41" s="46">
        <v>377.64415165224489</v>
      </c>
      <c r="C41" s="46">
        <v>408.43527116686323</v>
      </c>
      <c r="D41" s="46">
        <v>417.59</v>
      </c>
      <c r="E41" s="46"/>
    </row>
    <row r="42" spans="1:8" x14ac:dyDescent="0.2">
      <c r="A42" s="45" t="s">
        <v>58</v>
      </c>
      <c r="B42" s="46">
        <v>162.26843956009188</v>
      </c>
      <c r="C42" s="46">
        <v>174.96606946619474</v>
      </c>
      <c r="D42" s="46">
        <v>179.36</v>
      </c>
      <c r="E42" s="46"/>
      <c r="G42" s="48"/>
    </row>
    <row r="43" spans="1:8" x14ac:dyDescent="0.2">
      <c r="A43" s="45" t="s">
        <v>59</v>
      </c>
      <c r="B43" s="46">
        <v>298.24387348258216</v>
      </c>
      <c r="C43" s="46">
        <v>339.00077671809493</v>
      </c>
      <c r="D43" s="46">
        <v>344.73</v>
      </c>
      <c r="E43" s="46"/>
    </row>
    <row r="44" spans="1:8" x14ac:dyDescent="0.2">
      <c r="A44" s="45" t="s">
        <v>60</v>
      </c>
      <c r="B44" s="46">
        <v>345.88825876997248</v>
      </c>
      <c r="C44" s="46">
        <v>390.56633256261665</v>
      </c>
      <c r="D44" s="46">
        <v>398.71</v>
      </c>
      <c r="E44" s="46"/>
    </row>
    <row r="45" spans="1:8" x14ac:dyDescent="0.2">
      <c r="A45" s="29" t="s">
        <v>61</v>
      </c>
      <c r="B45" s="49">
        <f>SUM(B27:B44)</f>
        <v>5288.9785434289515</v>
      </c>
      <c r="C45" s="49">
        <f>SUM(C27:C44)</f>
        <v>5879.8251553345963</v>
      </c>
      <c r="D45" s="49">
        <f>SUM(D27:D44)</f>
        <v>5998.37</v>
      </c>
      <c r="E45" s="50"/>
      <c r="H45" s="17" t="s">
        <v>5</v>
      </c>
    </row>
    <row r="46" spans="1:8" x14ac:dyDescent="0.2">
      <c r="A46" s="26" t="s">
        <v>62</v>
      </c>
      <c r="B46" s="51">
        <v>2524.0869952600001</v>
      </c>
      <c r="C46" s="51">
        <v>1847.5267756600001</v>
      </c>
      <c r="D46" s="51">
        <v>1557.2164506899999</v>
      </c>
      <c r="E46" s="51"/>
    </row>
    <row r="47" spans="1:8" x14ac:dyDescent="0.2">
      <c r="A47" s="26" t="s">
        <v>63</v>
      </c>
      <c r="B47" s="51">
        <v>1156.77850825</v>
      </c>
      <c r="C47" s="51">
        <v>588.6150677654025</v>
      </c>
      <c r="D47" s="51">
        <v>332.5803850100001</v>
      </c>
      <c r="E47" s="51"/>
    </row>
    <row r="48" spans="1:8" ht="13.5" thickBot="1" x14ac:dyDescent="0.25">
      <c r="A48" s="34" t="s">
        <v>64</v>
      </c>
      <c r="B48" s="52">
        <f>SUM(B45:B47)</f>
        <v>8969.8440469389516</v>
      </c>
      <c r="C48" s="52">
        <f t="shared" ref="C48" si="1">SUM(C45:C47)</f>
        <v>8315.9669987599991</v>
      </c>
      <c r="D48" s="52">
        <f>SUM(D45:D47)</f>
        <v>7888.1668356999999</v>
      </c>
      <c r="E48" s="50"/>
    </row>
    <row r="49" spans="1:7" x14ac:dyDescent="0.2">
      <c r="A49" s="20"/>
      <c r="B49" s="20"/>
      <c r="C49" s="37"/>
      <c r="D49" s="37"/>
      <c r="E49" s="37"/>
      <c r="F49" s="37"/>
      <c r="G49" s="53"/>
    </row>
    <row r="50" spans="1:7" x14ac:dyDescent="0.2">
      <c r="A50" s="19" t="s">
        <v>65</v>
      </c>
      <c r="B50" s="20"/>
      <c r="C50" s="37"/>
      <c r="D50" s="37"/>
      <c r="E50" s="37"/>
      <c r="F50" s="37"/>
    </row>
    <row r="51" spans="1:7" ht="77.25" customHeight="1" x14ac:dyDescent="0.2">
      <c r="A51" s="232" t="s">
        <v>316</v>
      </c>
      <c r="B51" s="232"/>
      <c r="C51" s="232"/>
      <c r="D51" s="232"/>
      <c r="E51" s="232"/>
      <c r="F51" s="232"/>
      <c r="G51" s="232"/>
    </row>
    <row r="52" spans="1:7" ht="15" customHeight="1" x14ac:dyDescent="0.2">
      <c r="A52" s="141"/>
      <c r="B52" s="141"/>
      <c r="C52" s="141"/>
      <c r="D52" s="141"/>
      <c r="E52" s="141"/>
      <c r="F52" s="141"/>
      <c r="G52" s="141"/>
    </row>
    <row r="53" spans="1:7" ht="15" x14ac:dyDescent="0.2">
      <c r="A53" s="38"/>
      <c r="B53" s="23">
        <v>43738</v>
      </c>
      <c r="C53" s="23">
        <v>43465</v>
      </c>
      <c r="D53" s="23">
        <v>43373</v>
      </c>
      <c r="E53" s="54" t="s">
        <v>66</v>
      </c>
      <c r="F53" s="54" t="s">
        <v>67</v>
      </c>
    </row>
    <row r="54" spans="1:7" x14ac:dyDescent="0.2">
      <c r="A54" s="45" t="s">
        <v>68</v>
      </c>
      <c r="B54" s="55">
        <v>0.30184206720264323</v>
      </c>
      <c r="C54" s="55">
        <v>0.35315447975342157</v>
      </c>
      <c r="D54" s="55">
        <v>0.33489169131522362</v>
      </c>
      <c r="E54" s="56" t="s">
        <v>69</v>
      </c>
      <c r="F54" s="56" t="s">
        <v>357</v>
      </c>
    </row>
    <row r="55" spans="1:7" x14ac:dyDescent="0.2">
      <c r="A55" s="45" t="s">
        <v>70</v>
      </c>
      <c r="B55" s="55">
        <v>5.8223892485349329E-2</v>
      </c>
      <c r="C55" s="55">
        <v>7.8332387281898508E-2</v>
      </c>
      <c r="D55" s="55">
        <v>0.1452510356490026</v>
      </c>
      <c r="E55" s="56" t="s">
        <v>69</v>
      </c>
      <c r="F55" s="56" t="s">
        <v>358</v>
      </c>
    </row>
    <row r="56" spans="1:7" x14ac:dyDescent="0.2">
      <c r="A56" s="45" t="s">
        <v>71</v>
      </c>
      <c r="B56" s="55">
        <v>3.4730010263698728E-2</v>
      </c>
      <c r="C56" s="55">
        <v>5.6529756288672968E-2</v>
      </c>
      <c r="D56" s="55">
        <v>5.0088521134191127E-2</v>
      </c>
      <c r="E56" s="56" t="s">
        <v>72</v>
      </c>
      <c r="F56" s="56" t="s">
        <v>359</v>
      </c>
    </row>
    <row r="57" spans="1:7" x14ac:dyDescent="0.2">
      <c r="A57" s="45" t="s">
        <v>73</v>
      </c>
      <c r="B57" s="55">
        <v>8.7736004348059303E-3</v>
      </c>
      <c r="C57" s="55">
        <v>1.1161900686719897E-2</v>
      </c>
      <c r="D57" s="55">
        <v>1.4463519636907977E-2</v>
      </c>
      <c r="E57" s="56" t="s">
        <v>72</v>
      </c>
      <c r="F57" s="57">
        <v>0.622</v>
      </c>
    </row>
    <row r="58" spans="1:7" x14ac:dyDescent="0.2">
      <c r="A58" s="45" t="s">
        <v>74</v>
      </c>
      <c r="B58" s="55">
        <v>9.6845509741558203E-3</v>
      </c>
      <c r="C58" s="55">
        <v>9.8140070464021213E-3</v>
      </c>
      <c r="D58" s="55">
        <v>9.0170145493838304E-3</v>
      </c>
      <c r="E58" s="56" t="s">
        <v>72</v>
      </c>
      <c r="F58" s="57" t="s">
        <v>360</v>
      </c>
    </row>
    <row r="59" spans="1:7" x14ac:dyDescent="0.2">
      <c r="A59" s="45" t="s">
        <v>75</v>
      </c>
      <c r="B59" s="55">
        <v>2.6668496153720743E-3</v>
      </c>
      <c r="C59" s="55">
        <v>3.0041549365083567E-3</v>
      </c>
      <c r="D59" s="55">
        <v>3.0308089857761164E-3</v>
      </c>
      <c r="E59" s="56" t="s">
        <v>72</v>
      </c>
      <c r="F59" s="57">
        <v>0.86399999999999999</v>
      </c>
    </row>
    <row r="60" spans="1:7" x14ac:dyDescent="0.2">
      <c r="A60" s="45" t="s">
        <v>76</v>
      </c>
      <c r="B60" s="55">
        <v>4.5025800086185286E-2</v>
      </c>
      <c r="C60" s="55">
        <v>5.2772755283156343E-2</v>
      </c>
      <c r="D60" s="55">
        <v>5.4748537679270078E-2</v>
      </c>
      <c r="E60" s="56" t="s">
        <v>72</v>
      </c>
      <c r="F60" s="57">
        <v>1</v>
      </c>
    </row>
    <row r="61" spans="1:7" x14ac:dyDescent="0.2">
      <c r="A61" s="45" t="s">
        <v>77</v>
      </c>
      <c r="B61" s="55">
        <v>2.0724902656017747E-3</v>
      </c>
      <c r="C61" s="55">
        <v>1.9881950279752882E-3</v>
      </c>
      <c r="D61" s="55">
        <v>2.6261375800279434E-3</v>
      </c>
      <c r="E61" s="56" t="s">
        <v>72</v>
      </c>
      <c r="F61" s="57">
        <v>1</v>
      </c>
    </row>
    <row r="62" spans="1:7" x14ac:dyDescent="0.2">
      <c r="A62" s="45" t="s">
        <v>78</v>
      </c>
      <c r="B62" s="55">
        <v>5.3000990105045949E-2</v>
      </c>
      <c r="C62" s="55">
        <v>6.0182857899255253E-2</v>
      </c>
      <c r="D62" s="55">
        <v>6.3112442224784043E-2</v>
      </c>
      <c r="E62" s="56" t="s">
        <v>69</v>
      </c>
      <c r="F62" s="57" t="s">
        <v>361</v>
      </c>
    </row>
    <row r="63" spans="1:7" x14ac:dyDescent="0.2">
      <c r="A63" s="45" t="s">
        <v>79</v>
      </c>
      <c r="B63" s="55">
        <v>2.2082854910537232E-3</v>
      </c>
      <c r="C63" s="55">
        <v>5.2552601195431153E-3</v>
      </c>
      <c r="D63" s="55">
        <v>4.6550395764230739E-3</v>
      </c>
      <c r="E63" s="56" t="s">
        <v>69</v>
      </c>
      <c r="F63" s="57" t="s">
        <v>362</v>
      </c>
    </row>
    <row r="64" spans="1:7" x14ac:dyDescent="0.2">
      <c r="A64" s="45" t="s">
        <v>80</v>
      </c>
      <c r="B64" s="55">
        <v>1.8515401488757011E-2</v>
      </c>
      <c r="C64" s="55">
        <v>2.0762692078318722E-2</v>
      </c>
      <c r="D64" s="55">
        <v>2.506989257217734E-2</v>
      </c>
      <c r="E64" s="56" t="s">
        <v>72</v>
      </c>
      <c r="F64" s="57">
        <v>0.376</v>
      </c>
    </row>
    <row r="65" spans="1:6" x14ac:dyDescent="0.2">
      <c r="A65" s="45" t="s">
        <v>81</v>
      </c>
      <c r="B65" s="55">
        <v>5.6804257615296187E-4</v>
      </c>
      <c r="C65" s="55">
        <v>1.127024082955878E-3</v>
      </c>
      <c r="D65" s="55">
        <v>1.5769123006239515E-3</v>
      </c>
      <c r="E65" s="56" t="s">
        <v>72</v>
      </c>
      <c r="F65" s="57">
        <v>0.44500000000000001</v>
      </c>
    </row>
    <row r="66" spans="1:6" x14ac:dyDescent="0.2">
      <c r="A66" s="45" t="s">
        <v>82</v>
      </c>
      <c r="B66" s="55">
        <v>3.0851264311944179E-3</v>
      </c>
      <c r="C66" s="55">
        <v>2.9750584796287291E-3</v>
      </c>
      <c r="D66" s="55">
        <v>2.4942016040428124E-3</v>
      </c>
      <c r="E66" s="56" t="s">
        <v>72</v>
      </c>
      <c r="F66" s="57">
        <v>0.73299999999999998</v>
      </c>
    </row>
    <row r="67" spans="1:6" x14ac:dyDescent="0.2">
      <c r="A67" s="45" t="s">
        <v>83</v>
      </c>
      <c r="B67" s="55">
        <v>1.3495469106489957E-4</v>
      </c>
      <c r="C67" s="55">
        <v>1.4263124216068638E-4</v>
      </c>
      <c r="D67" s="55">
        <v>2.3548099087700768E-4</v>
      </c>
      <c r="E67" s="56" t="s">
        <v>72</v>
      </c>
      <c r="F67" s="57">
        <v>0.83299999999999996</v>
      </c>
    </row>
    <row r="68" spans="1:6" x14ac:dyDescent="0.2">
      <c r="A68" s="45" t="s">
        <v>84</v>
      </c>
      <c r="B68" s="55">
        <v>1.251419212174059E-2</v>
      </c>
      <c r="C68" s="55">
        <v>1.7849157589040762E-2</v>
      </c>
      <c r="D68" s="55">
        <v>1.8798489809289581E-2</v>
      </c>
      <c r="E68" s="56" t="s">
        <v>72</v>
      </c>
      <c r="F68" s="57">
        <v>1</v>
      </c>
    </row>
    <row r="69" spans="1:6" x14ac:dyDescent="0.2">
      <c r="A69" s="45" t="s">
        <v>85</v>
      </c>
      <c r="B69" s="55">
        <v>9.264529511383813E-5</v>
      </c>
      <c r="C69" s="55">
        <v>1.2612685372921092E-4</v>
      </c>
      <c r="D69" s="55">
        <v>1.5167149822640827E-4</v>
      </c>
      <c r="E69" s="56" t="s">
        <v>72</v>
      </c>
      <c r="F69" s="57">
        <v>1</v>
      </c>
    </row>
    <row r="70" spans="1:6" x14ac:dyDescent="0.2">
      <c r="A70" s="45" t="s">
        <v>86</v>
      </c>
      <c r="B70" s="55">
        <v>0.21622910928328884</v>
      </c>
      <c r="C70" s="55">
        <v>0.17816186325306135</v>
      </c>
      <c r="D70" s="55">
        <v>0.16388422280608705</v>
      </c>
      <c r="E70" s="56" t="s">
        <v>69</v>
      </c>
      <c r="F70" s="56" t="s">
        <v>363</v>
      </c>
    </row>
    <row r="71" spans="1:6" x14ac:dyDescent="0.2">
      <c r="A71" s="45" t="s">
        <v>87</v>
      </c>
      <c r="B71" s="55">
        <v>1.8643285710833964E-2</v>
      </c>
      <c r="C71" s="55">
        <v>1.5215113906734322E-2</v>
      </c>
      <c r="D71" s="55">
        <v>1.2128651392088409E-2</v>
      </c>
      <c r="E71" s="56" t="s">
        <v>72</v>
      </c>
      <c r="F71" s="56" t="s">
        <v>364</v>
      </c>
    </row>
    <row r="72" spans="1:6" x14ac:dyDescent="0.2">
      <c r="A72" s="45" t="s">
        <v>88</v>
      </c>
      <c r="B72" s="55">
        <v>4.8334296457563479E-3</v>
      </c>
      <c r="C72" s="55">
        <v>4.5396918147575255E-3</v>
      </c>
      <c r="D72" s="55">
        <v>2.9475205800617893E-3</v>
      </c>
      <c r="E72" s="56" t="s">
        <v>72</v>
      </c>
      <c r="F72" s="56" t="s">
        <v>365</v>
      </c>
    </row>
    <row r="73" spans="1:6" x14ac:dyDescent="0.2">
      <c r="A73" s="45" t="s">
        <v>89</v>
      </c>
      <c r="B73" s="55">
        <v>4.2144794611276813E-2</v>
      </c>
      <c r="C73" s="55">
        <v>2.4214636249319084E-2</v>
      </c>
      <c r="D73" s="55">
        <v>1.8240398443686974E-2</v>
      </c>
      <c r="E73" s="56" t="s">
        <v>72</v>
      </c>
      <c r="F73" s="57">
        <v>1</v>
      </c>
    </row>
    <row r="74" spans="1:6" x14ac:dyDescent="0.2">
      <c r="A74" s="45" t="s">
        <v>90</v>
      </c>
      <c r="B74" s="55">
        <v>3.2017971215044558E-2</v>
      </c>
      <c r="C74" s="55">
        <v>3.2107413328399496E-2</v>
      </c>
      <c r="D74" s="55">
        <v>2.5524762069901574E-2</v>
      </c>
      <c r="E74" s="56" t="s">
        <v>69</v>
      </c>
      <c r="F74" s="57">
        <v>0.08</v>
      </c>
    </row>
    <row r="75" spans="1:6" x14ac:dyDescent="0.2">
      <c r="A75" s="45" t="s">
        <v>91</v>
      </c>
      <c r="B75" s="55">
        <v>6.7775669437052056E-3</v>
      </c>
      <c r="C75" s="55">
        <v>6.1323430468028343E-3</v>
      </c>
      <c r="D75" s="55">
        <v>3.5551822579545827E-3</v>
      </c>
      <c r="E75" s="56" t="s">
        <v>72</v>
      </c>
      <c r="F75" s="57">
        <v>0.44500000000000001</v>
      </c>
    </row>
    <row r="76" spans="1:6" x14ac:dyDescent="0.2">
      <c r="A76" s="45" t="s">
        <v>92</v>
      </c>
      <c r="B76" s="55">
        <v>6.7561228063652088E-3</v>
      </c>
      <c r="C76" s="55">
        <v>2.7161587286162851E-3</v>
      </c>
      <c r="D76" s="55">
        <v>1.2234138280836824E-3</v>
      </c>
      <c r="E76" s="56" t="s">
        <v>72</v>
      </c>
      <c r="F76" s="57">
        <v>1</v>
      </c>
    </row>
    <row r="77" spans="1:6" x14ac:dyDescent="0.2">
      <c r="A77" s="17" t="s">
        <v>93</v>
      </c>
      <c r="B77" s="55">
        <v>9.1553069580429386E-2</v>
      </c>
      <c r="C77" s="55">
        <v>5.0056534219266161E-2</v>
      </c>
      <c r="D77" s="55">
        <v>3.5685430511666318E-2</v>
      </c>
      <c r="E77" s="56" t="s">
        <v>69</v>
      </c>
      <c r="F77" s="57">
        <v>7.6999999999999999E-2</v>
      </c>
    </row>
    <row r="78" spans="1:6" x14ac:dyDescent="0.2">
      <c r="A78" s="17" t="s">
        <v>94</v>
      </c>
      <c r="B78" s="55">
        <v>8.3817301917383392E-3</v>
      </c>
      <c r="C78" s="55">
        <v>6.4140770746441249E-3</v>
      </c>
      <c r="D78" s="55">
        <v>4.6470856389966312E-3</v>
      </c>
      <c r="E78" s="56" t="s">
        <v>72</v>
      </c>
      <c r="F78" s="57">
        <v>0.53600000000000003</v>
      </c>
    </row>
    <row r="79" spans="1:6" x14ac:dyDescent="0.2">
      <c r="A79" s="17" t="s">
        <v>95</v>
      </c>
      <c r="B79" s="55">
        <v>2.5358949190089105E-3</v>
      </c>
      <c r="C79" s="55">
        <v>1.497764196815675E-3</v>
      </c>
      <c r="D79" s="55">
        <v>5.7880366714463567E-4</v>
      </c>
      <c r="E79" s="56" t="s">
        <v>72</v>
      </c>
      <c r="F79" s="57">
        <v>0.85899999999999999</v>
      </c>
    </row>
    <row r="80" spans="1:6" x14ac:dyDescent="0.2">
      <c r="A80" s="17" t="s">
        <v>96</v>
      </c>
      <c r="B80" s="55">
        <v>1.4106668347875944E-2</v>
      </c>
      <c r="C80" s="55">
        <v>3.7659595321956922E-3</v>
      </c>
      <c r="D80" s="55">
        <v>1.3731316981009372E-3</v>
      </c>
      <c r="E80" s="56" t="s">
        <v>72</v>
      </c>
      <c r="F80" s="57">
        <v>1</v>
      </c>
    </row>
    <row r="81" spans="1:7" x14ac:dyDescent="0.2">
      <c r="A81" s="17" t="s">
        <v>97</v>
      </c>
      <c r="B81" s="55">
        <v>2.5528957348735204E-3</v>
      </c>
      <c r="C81" s="55">
        <v>0</v>
      </c>
      <c r="D81" s="55">
        <v>0</v>
      </c>
      <c r="E81" s="56" t="s">
        <v>69</v>
      </c>
      <c r="F81" s="56" t="s">
        <v>362</v>
      </c>
    </row>
    <row r="82" spans="1:7" x14ac:dyDescent="0.2">
      <c r="A82" s="17" t="s">
        <v>98</v>
      </c>
      <c r="B82" s="55">
        <v>4.3226935090214579E-5</v>
      </c>
      <c r="C82" s="55">
        <v>0</v>
      </c>
      <c r="D82" s="55">
        <v>0</v>
      </c>
      <c r="E82" s="56" t="s">
        <v>72</v>
      </c>
      <c r="F82" s="57">
        <v>0.44500000000000001</v>
      </c>
    </row>
    <row r="83" spans="1:7" x14ac:dyDescent="0.2">
      <c r="A83" s="17" t="s">
        <v>99</v>
      </c>
      <c r="B83" s="55">
        <v>5.4279174942569799E-6</v>
      </c>
      <c r="C83" s="55">
        <v>0</v>
      </c>
      <c r="D83" s="55">
        <v>0</v>
      </c>
      <c r="E83" s="56" t="s">
        <v>72</v>
      </c>
      <c r="F83" s="57">
        <v>0.83499999999999996</v>
      </c>
    </row>
    <row r="84" spans="1:7" x14ac:dyDescent="0.2">
      <c r="A84" s="17" t="s">
        <v>100</v>
      </c>
      <c r="B84" s="55">
        <v>3.5636020606570209E-6</v>
      </c>
      <c r="C84" s="55">
        <v>0</v>
      </c>
      <c r="D84" s="55">
        <v>0</v>
      </c>
      <c r="E84" s="56" t="s">
        <v>72</v>
      </c>
      <c r="F84" s="57">
        <v>1</v>
      </c>
    </row>
    <row r="85" spans="1:7" x14ac:dyDescent="0.2">
      <c r="A85" s="17" t="s">
        <v>101</v>
      </c>
      <c r="B85" s="55">
        <v>2.6510895238112162E-4</v>
      </c>
      <c r="C85" s="55">
        <v>0</v>
      </c>
      <c r="D85" s="55">
        <v>0</v>
      </c>
      <c r="E85" s="56" t="s">
        <v>69</v>
      </c>
      <c r="F85" s="56" t="s">
        <v>362</v>
      </c>
    </row>
    <row r="86" spans="1:7" x14ac:dyDescent="0.2">
      <c r="A86" s="17" t="s">
        <v>102</v>
      </c>
      <c r="B86" s="55">
        <v>1.1234074841115397E-5</v>
      </c>
      <c r="C86" s="55">
        <v>0</v>
      </c>
      <c r="D86" s="55">
        <v>0</v>
      </c>
      <c r="E86" s="56" t="s">
        <v>72</v>
      </c>
      <c r="F86" s="57">
        <v>0.44500000000000001</v>
      </c>
    </row>
    <row r="87" spans="1:7" x14ac:dyDescent="0.2">
      <c r="A87" s="17" t="s">
        <v>103</v>
      </c>
      <c r="B87" s="55">
        <v>0</v>
      </c>
      <c r="C87" s="55">
        <v>0</v>
      </c>
      <c r="D87" s="55">
        <v>0</v>
      </c>
      <c r="E87" s="56" t="s">
        <v>72</v>
      </c>
      <c r="F87" s="57">
        <v>0.83499999999999996</v>
      </c>
    </row>
    <row r="88" spans="1:7" x14ac:dyDescent="0.2">
      <c r="A88" s="17" t="s">
        <v>104</v>
      </c>
      <c r="B88" s="55">
        <v>0</v>
      </c>
      <c r="C88" s="55">
        <v>0</v>
      </c>
      <c r="D88" s="55">
        <v>0</v>
      </c>
      <c r="E88" s="56" t="s">
        <v>72</v>
      </c>
      <c r="F88" s="57">
        <v>1</v>
      </c>
    </row>
    <row r="89" spans="1:7" ht="13.5" thickBot="1" x14ac:dyDescent="0.25">
      <c r="A89" s="34" t="s">
        <v>64</v>
      </c>
      <c r="B89" s="170">
        <f>SUM(B54:B88)</f>
        <v>1</v>
      </c>
      <c r="C89" s="170">
        <f>SUM(C54:C88)</f>
        <v>1.0000000000000002</v>
      </c>
      <c r="D89" s="170">
        <f>SUM(D54:D88)</f>
        <v>1</v>
      </c>
      <c r="E89" s="58"/>
      <c r="F89" s="58"/>
    </row>
    <row r="90" spans="1:7" x14ac:dyDescent="0.2">
      <c r="C90" s="43"/>
      <c r="D90" s="43"/>
      <c r="E90" s="43"/>
      <c r="F90" s="43"/>
      <c r="G90" s="44"/>
    </row>
    <row r="91" spans="1:7" x14ac:dyDescent="0.2">
      <c r="C91" s="43"/>
      <c r="D91" s="43"/>
      <c r="E91" s="43"/>
      <c r="F91" s="43"/>
      <c r="G91" s="44"/>
    </row>
    <row r="92" spans="1:7" x14ac:dyDescent="0.2">
      <c r="A92" s="19" t="s">
        <v>105</v>
      </c>
      <c r="B92" s="19"/>
      <c r="C92" s="43"/>
      <c r="D92" s="43"/>
      <c r="E92" s="43"/>
      <c r="F92" s="43"/>
    </row>
    <row r="93" spans="1:7" ht="15" x14ac:dyDescent="0.2">
      <c r="A93" s="38" t="s">
        <v>32</v>
      </c>
      <c r="B93" s="23">
        <v>43738</v>
      </c>
      <c r="C93" s="23">
        <v>43465</v>
      </c>
      <c r="D93" s="23">
        <v>43373</v>
      </c>
      <c r="E93" s="24"/>
    </row>
    <row r="94" spans="1:7" x14ac:dyDescent="0.2">
      <c r="A94" s="17" t="s">
        <v>106</v>
      </c>
      <c r="B94" s="28">
        <v>5911.2519387140019</v>
      </c>
      <c r="C94" s="28">
        <v>5891.2507213603076</v>
      </c>
      <c r="D94" s="28">
        <v>5332.1987390125996</v>
      </c>
      <c r="E94" s="28"/>
    </row>
    <row r="95" spans="1:7" x14ac:dyDescent="0.2">
      <c r="A95" s="17" t="s">
        <v>107</v>
      </c>
      <c r="B95" s="28">
        <v>1340.4455686043329</v>
      </c>
      <c r="C95" s="28">
        <v>1065.5280454452302</v>
      </c>
      <c r="D95" s="28">
        <v>1380.7305688030499</v>
      </c>
      <c r="E95" s="28"/>
    </row>
    <row r="96" spans="1:7" x14ac:dyDescent="0.2">
      <c r="A96" s="17" t="s">
        <v>108</v>
      </c>
      <c r="B96" s="28">
        <v>447.93388112405165</v>
      </c>
      <c r="C96" s="28">
        <v>352.26663895165944</v>
      </c>
      <c r="D96" s="28">
        <v>348.89947593938399</v>
      </c>
      <c r="E96" s="28"/>
    </row>
    <row r="97" spans="1:9" x14ac:dyDescent="0.2">
      <c r="A97" s="17" t="s">
        <v>109</v>
      </c>
      <c r="B97" s="28">
        <v>223.76688070616473</v>
      </c>
      <c r="C97" s="28">
        <v>196.7633579759069</v>
      </c>
      <c r="D97" s="28">
        <v>152.150886900995</v>
      </c>
      <c r="E97" s="28"/>
    </row>
    <row r="98" spans="1:9" x14ac:dyDescent="0.2">
      <c r="A98" s="17" t="s">
        <v>110</v>
      </c>
      <c r="B98" s="28">
        <v>1046.3543723414527</v>
      </c>
      <c r="C98" s="28">
        <v>810.16127402689494</v>
      </c>
      <c r="D98" s="28">
        <v>674.214579563965</v>
      </c>
      <c r="E98" s="28"/>
    </row>
    <row r="99" spans="1:9" ht="13.5" thickBot="1" x14ac:dyDescent="0.25">
      <c r="A99" s="34" t="s">
        <v>64</v>
      </c>
      <c r="B99" s="35">
        <f>SUM(B94:B98)</f>
        <v>8969.752641490004</v>
      </c>
      <c r="C99" s="35">
        <f>SUM(C94:C98)</f>
        <v>8315.9700377600002</v>
      </c>
      <c r="D99" s="35">
        <f>SUM(D94:D98)</f>
        <v>7888.1942502199936</v>
      </c>
      <c r="E99" s="31"/>
      <c r="G99" s="48"/>
      <c r="H99" s="48"/>
      <c r="I99" s="48"/>
    </row>
    <row r="100" spans="1:9" x14ac:dyDescent="0.2">
      <c r="A100" s="20"/>
      <c r="B100" s="37"/>
      <c r="C100" s="37"/>
    </row>
    <row r="101" spans="1:9" x14ac:dyDescent="0.2">
      <c r="A101" s="20"/>
      <c r="B101" s="20"/>
      <c r="C101" s="37"/>
      <c r="D101" s="37"/>
      <c r="E101" s="37"/>
      <c r="F101" s="37"/>
      <c r="G101" s="37"/>
    </row>
    <row r="102" spans="1:9" x14ac:dyDescent="0.2">
      <c r="A102" s="19" t="s">
        <v>111</v>
      </c>
      <c r="B102" s="19"/>
      <c r="C102" s="43"/>
      <c r="D102" s="43"/>
      <c r="E102" s="43"/>
      <c r="F102" s="43"/>
      <c r="G102" s="44"/>
    </row>
    <row r="103" spans="1:9" ht="15" x14ac:dyDescent="0.2">
      <c r="A103" s="38"/>
      <c r="B103" s="23">
        <v>43738</v>
      </c>
      <c r="C103" s="23">
        <v>43465</v>
      </c>
      <c r="D103" s="23">
        <v>43373</v>
      </c>
      <c r="E103" s="24"/>
    </row>
    <row r="104" spans="1:9" x14ac:dyDescent="0.2">
      <c r="A104" s="17" t="s">
        <v>106</v>
      </c>
      <c r="B104" s="59">
        <f t="shared" ref="B104:D108" si="2">B94/B$99</f>
        <v>0.65902061907161558</v>
      </c>
      <c r="C104" s="59">
        <f t="shared" si="2"/>
        <v>0.70842616010040149</v>
      </c>
      <c r="D104" s="59">
        <f t="shared" si="2"/>
        <v>0.67597203743605705</v>
      </c>
      <c r="E104" s="59"/>
    </row>
    <row r="105" spans="1:9" x14ac:dyDescent="0.2">
      <c r="A105" s="17" t="s">
        <v>107</v>
      </c>
      <c r="B105" s="59">
        <f t="shared" si="2"/>
        <v>0.14944063924394529</v>
      </c>
      <c r="C105" s="59">
        <f t="shared" si="2"/>
        <v>0.12813033724352405</v>
      </c>
      <c r="D105" s="59">
        <f>D95/D$99</f>
        <v>0.17503759732647844</v>
      </c>
      <c r="E105" s="59"/>
    </row>
    <row r="106" spans="1:9" x14ac:dyDescent="0.2">
      <c r="A106" s="17" t="s">
        <v>108</v>
      </c>
      <c r="B106" s="59">
        <f t="shared" si="2"/>
        <v>4.99382646353159E-2</v>
      </c>
      <c r="C106" s="59">
        <f t="shared" si="2"/>
        <v>4.2360258316484559E-2</v>
      </c>
      <c r="D106" s="59">
        <f>D96/D$99</f>
        <v>4.4230588759861425E-2</v>
      </c>
      <c r="E106" s="59"/>
    </row>
    <row r="107" spans="1:9" x14ac:dyDescent="0.2">
      <c r="A107" s="17" t="s">
        <v>109</v>
      </c>
      <c r="B107" s="59">
        <f t="shared" si="2"/>
        <v>2.4946828485673141E-2</v>
      </c>
      <c r="C107" s="59">
        <f t="shared" si="2"/>
        <v>2.3660902706776385E-2</v>
      </c>
      <c r="D107" s="59">
        <f>D97/D$99</f>
        <v>1.9288430542484636E-2</v>
      </c>
      <c r="E107" s="59"/>
    </row>
    <row r="108" spans="1:9" x14ac:dyDescent="0.2">
      <c r="A108" s="17" t="s">
        <v>110</v>
      </c>
      <c r="B108" s="59">
        <f t="shared" si="2"/>
        <v>0.11665364856345005</v>
      </c>
      <c r="C108" s="59">
        <f t="shared" si="2"/>
        <v>9.7422341632813408E-2</v>
      </c>
      <c r="D108" s="59">
        <f>D98/D$99</f>
        <v>8.5471345935118404E-2</v>
      </c>
      <c r="E108" s="59"/>
    </row>
    <row r="109" spans="1:9" ht="13.5" thickBot="1" x14ac:dyDescent="0.25">
      <c r="A109" s="34" t="s">
        <v>64</v>
      </c>
      <c r="B109" s="178">
        <f>SUM(B104:B108)</f>
        <v>0.99999999999999989</v>
      </c>
      <c r="C109" s="178">
        <f>SUM(C104:C108)</f>
        <v>0.99999999999999989</v>
      </c>
      <c r="D109" s="178">
        <f>SUM(D104:D108)</f>
        <v>1</v>
      </c>
      <c r="E109" s="61"/>
    </row>
    <row r="110" spans="1:9" x14ac:dyDescent="0.2">
      <c r="A110" s="20"/>
      <c r="B110" s="61"/>
      <c r="C110" s="61"/>
      <c r="D110" s="61"/>
      <c r="E110" s="61"/>
    </row>
    <row r="111" spans="1:9" x14ac:dyDescent="0.2">
      <c r="A111" s="20"/>
      <c r="B111" s="61"/>
      <c r="C111" s="61"/>
      <c r="D111" s="61"/>
      <c r="E111" s="61"/>
    </row>
    <row r="112" spans="1:9" hidden="1" x14ac:dyDescent="0.2">
      <c r="A112" s="19" t="s">
        <v>112</v>
      </c>
      <c r="B112" s="61"/>
      <c r="C112" s="61"/>
      <c r="D112" s="61"/>
      <c r="E112" s="61"/>
    </row>
    <row r="113" spans="1:5" ht="25.5" hidden="1" x14ac:dyDescent="0.2">
      <c r="A113" s="20"/>
      <c r="B113" s="62" t="s">
        <v>113</v>
      </c>
      <c r="C113" s="63" t="s">
        <v>114</v>
      </c>
      <c r="D113" s="63" t="s">
        <v>115</v>
      </c>
      <c r="E113" s="63"/>
    </row>
    <row r="114" spans="1:5" hidden="1" x14ac:dyDescent="0.2">
      <c r="A114" s="20"/>
      <c r="B114" s="62"/>
      <c r="C114" s="63"/>
      <c r="D114" s="63"/>
      <c r="E114" s="63"/>
    </row>
    <row r="115" spans="1:5" ht="15" hidden="1" x14ac:dyDescent="0.2">
      <c r="A115" s="38" t="s">
        <v>32</v>
      </c>
      <c r="B115" s="23">
        <v>43100</v>
      </c>
      <c r="C115" s="64"/>
      <c r="D115" s="23">
        <v>43101</v>
      </c>
      <c r="E115" s="24"/>
    </row>
    <row r="116" spans="1:5" hidden="1" x14ac:dyDescent="0.2">
      <c r="A116" s="19" t="s">
        <v>36</v>
      </c>
      <c r="B116" s="59"/>
      <c r="C116" s="59"/>
      <c r="D116" s="59"/>
      <c r="E116" s="59"/>
    </row>
    <row r="117" spans="1:5" hidden="1" x14ac:dyDescent="0.2">
      <c r="A117" s="17" t="s">
        <v>116</v>
      </c>
      <c r="B117" s="28">
        <v>5460.9528699000002</v>
      </c>
      <c r="C117" s="28">
        <v>0</v>
      </c>
      <c r="D117" s="28">
        <v>0</v>
      </c>
      <c r="E117" s="28"/>
    </row>
    <row r="118" spans="1:5" hidden="1" x14ac:dyDescent="0.2">
      <c r="A118" s="17" t="s">
        <v>117</v>
      </c>
      <c r="B118" s="28">
        <v>0</v>
      </c>
      <c r="C118" s="65">
        <v>157.78857300000001</v>
      </c>
      <c r="D118" s="28">
        <v>0</v>
      </c>
      <c r="E118" s="28"/>
    </row>
    <row r="119" spans="1:5" ht="13.5" hidden="1" thickBot="1" x14ac:dyDescent="0.25">
      <c r="A119" s="34" t="s">
        <v>118</v>
      </c>
      <c r="B119" s="60"/>
      <c r="C119" s="60"/>
      <c r="D119" s="35">
        <f>+B117-C118</f>
        <v>5303.1642969000004</v>
      </c>
      <c r="E119" s="31"/>
    </row>
    <row r="120" spans="1:5" hidden="1" x14ac:dyDescent="0.2"/>
    <row r="121" spans="1:5" hidden="1" x14ac:dyDescent="0.2">
      <c r="A121" s="26" t="s">
        <v>119</v>
      </c>
      <c r="B121" s="61"/>
      <c r="C121" s="61"/>
      <c r="D121" s="61"/>
      <c r="E121" s="61"/>
    </row>
    <row r="122" spans="1:5" hidden="1" x14ac:dyDescent="0.2">
      <c r="A122" s="26" t="s">
        <v>120</v>
      </c>
      <c r="B122" s="61"/>
      <c r="C122" s="61"/>
      <c r="D122" s="61"/>
      <c r="E122" s="61"/>
    </row>
    <row r="123" spans="1:5" hidden="1" x14ac:dyDescent="0.2">
      <c r="A123" s="26"/>
      <c r="B123" s="61"/>
      <c r="C123" s="61"/>
      <c r="D123" s="61"/>
      <c r="E123" s="61"/>
    </row>
    <row r="124" spans="1:5" hidden="1" x14ac:dyDescent="0.2">
      <c r="A124" s="26"/>
      <c r="B124" s="61"/>
      <c r="C124" s="61"/>
      <c r="D124" s="61"/>
      <c r="E124" s="61"/>
    </row>
    <row r="125" spans="1:5" ht="38.25" hidden="1" x14ac:dyDescent="0.2">
      <c r="A125" s="20"/>
      <c r="B125" s="62" t="s">
        <v>121</v>
      </c>
      <c r="C125" s="63" t="s">
        <v>114</v>
      </c>
      <c r="D125" s="63" t="s">
        <v>122</v>
      </c>
      <c r="E125" s="63"/>
    </row>
    <row r="126" spans="1:5" hidden="1" x14ac:dyDescent="0.2">
      <c r="A126" s="20"/>
      <c r="B126" s="66"/>
      <c r="C126" s="63"/>
      <c r="D126" s="67"/>
      <c r="E126" s="67"/>
    </row>
    <row r="127" spans="1:5" ht="15" hidden="1" x14ac:dyDescent="0.2">
      <c r="A127" s="38" t="s">
        <v>32</v>
      </c>
      <c r="B127" s="23">
        <v>43100</v>
      </c>
      <c r="C127" s="64"/>
      <c r="D127" s="23">
        <v>43101</v>
      </c>
      <c r="E127" s="24"/>
    </row>
    <row r="128" spans="1:5" ht="13.5" hidden="1" thickBot="1" x14ac:dyDescent="0.25">
      <c r="A128" s="68" t="s">
        <v>36</v>
      </c>
      <c r="B128" s="69">
        <v>134.88915173999999</v>
      </c>
      <c r="C128" s="69">
        <f>+D128-B128</f>
        <v>157.78857299999999</v>
      </c>
      <c r="D128" s="69">
        <v>292.67772473999997</v>
      </c>
      <c r="E128" s="65"/>
    </row>
    <row r="129" spans="1:5" hidden="1" x14ac:dyDescent="0.2">
      <c r="A129" s="26"/>
      <c r="B129" s="59"/>
      <c r="C129" s="59"/>
      <c r="D129" s="59"/>
      <c r="E129" s="59"/>
    </row>
    <row r="130" spans="1:5" hidden="1" x14ac:dyDescent="0.2">
      <c r="A130" s="26" t="s">
        <v>123</v>
      </c>
      <c r="B130" s="61"/>
      <c r="C130" s="61"/>
      <c r="D130" s="61"/>
      <c r="E130" s="61"/>
    </row>
    <row r="131" spans="1:5" hidden="1" x14ac:dyDescent="0.2">
      <c r="A131" s="17" t="s">
        <v>124</v>
      </c>
      <c r="B131" s="61"/>
      <c r="C131" s="61"/>
      <c r="D131" s="61"/>
      <c r="E131" s="61"/>
    </row>
    <row r="132" spans="1:5" hidden="1" x14ac:dyDescent="0.2">
      <c r="A132" s="26"/>
      <c r="B132" s="61"/>
      <c r="C132" s="61"/>
      <c r="D132" s="61"/>
      <c r="E132" s="61"/>
    </row>
    <row r="133" spans="1:5" x14ac:dyDescent="0.2">
      <c r="A133" s="19" t="s">
        <v>135</v>
      </c>
      <c r="B133" s="61"/>
      <c r="C133" s="61"/>
      <c r="D133" s="61"/>
      <c r="E133" s="61"/>
    </row>
    <row r="134" spans="1:5" ht="15" x14ac:dyDescent="0.2">
      <c r="A134" s="38" t="s">
        <v>32</v>
      </c>
      <c r="B134" s="23" t="s">
        <v>126</v>
      </c>
      <c r="C134" s="23" t="s">
        <v>127</v>
      </c>
      <c r="D134" s="23" t="s">
        <v>128</v>
      </c>
      <c r="E134" s="24"/>
    </row>
    <row r="135" spans="1:5" x14ac:dyDescent="0.2">
      <c r="A135" s="19" t="s">
        <v>129</v>
      </c>
      <c r="B135" s="59"/>
      <c r="C135" s="59"/>
      <c r="D135" s="59"/>
      <c r="E135" s="59"/>
    </row>
    <row r="136" spans="1:5" x14ac:dyDescent="0.2">
      <c r="A136" s="17" t="s">
        <v>68</v>
      </c>
      <c r="B136" s="28">
        <v>4176.4873757744426</v>
      </c>
      <c r="C136" s="28">
        <v>0</v>
      </c>
      <c r="D136" s="28">
        <v>0</v>
      </c>
      <c r="E136" s="28"/>
    </row>
    <row r="137" spans="1:5" x14ac:dyDescent="0.2">
      <c r="A137" s="17" t="s">
        <v>70</v>
      </c>
      <c r="B137" s="28">
        <v>783.5505936928954</v>
      </c>
      <c r="C137" s="28">
        <v>0</v>
      </c>
      <c r="D137" s="28">
        <v>0</v>
      </c>
      <c r="E137" s="28"/>
    </row>
    <row r="138" spans="1:5" x14ac:dyDescent="0.2">
      <c r="A138" s="17" t="s">
        <v>71</v>
      </c>
      <c r="B138" s="28">
        <v>0</v>
      </c>
      <c r="C138" s="28">
        <v>327.94475415335341</v>
      </c>
      <c r="D138" s="28">
        <v>0</v>
      </c>
      <c r="E138" s="28"/>
    </row>
    <row r="139" spans="1:5" x14ac:dyDescent="0.2">
      <c r="A139" s="17" t="s">
        <v>73</v>
      </c>
      <c r="B139" s="28">
        <v>0</v>
      </c>
      <c r="C139" s="28">
        <v>92.923766628128831</v>
      </c>
      <c r="D139" s="28">
        <v>0</v>
      </c>
      <c r="E139" s="28"/>
    </row>
    <row r="140" spans="1:5" x14ac:dyDescent="0.2">
      <c r="A140" s="17" t="s">
        <v>74</v>
      </c>
      <c r="B140" s="28">
        <v>0</v>
      </c>
      <c r="C140" s="28">
        <v>85.290363167829767</v>
      </c>
      <c r="D140" s="28">
        <v>0</v>
      </c>
      <c r="E140" s="28"/>
    </row>
    <row r="141" spans="1:5" x14ac:dyDescent="0.2">
      <c r="A141" s="17" t="s">
        <v>75</v>
      </c>
      <c r="B141" s="28">
        <v>0</v>
      </c>
      <c r="C141" s="28">
        <v>24.782296780261085</v>
      </c>
      <c r="D141" s="28">
        <v>0</v>
      </c>
      <c r="E141" s="28"/>
    </row>
    <row r="142" spans="1:5" x14ac:dyDescent="0.2">
      <c r="A142" s="17" t="s">
        <v>76</v>
      </c>
      <c r="B142" s="28">
        <v>0</v>
      </c>
      <c r="C142" s="28">
        <v>0</v>
      </c>
      <c r="D142" s="28">
        <v>400.55570953859075</v>
      </c>
      <c r="E142" s="28"/>
    </row>
    <row r="143" spans="1:5" x14ac:dyDescent="0.2">
      <c r="A143" s="17" t="s">
        <v>77</v>
      </c>
      <c r="B143" s="28">
        <v>0</v>
      </c>
      <c r="C143" s="28">
        <v>0</v>
      </c>
      <c r="D143" s="28">
        <v>18.4371584127529</v>
      </c>
      <c r="E143" s="28"/>
    </row>
    <row r="144" spans="1:5" x14ac:dyDescent="0.2">
      <c r="A144" s="17" t="s">
        <v>78</v>
      </c>
      <c r="B144" s="28">
        <v>1233.2597416403482</v>
      </c>
      <c r="C144" s="28">
        <v>0</v>
      </c>
      <c r="D144" s="28">
        <v>0</v>
      </c>
      <c r="E144" s="28"/>
    </row>
    <row r="145" spans="1:5" x14ac:dyDescent="0.2">
      <c r="A145" s="17" t="s">
        <v>79</v>
      </c>
      <c r="B145" s="28">
        <v>49.642627484739215</v>
      </c>
      <c r="C145" s="28">
        <v>0</v>
      </c>
      <c r="D145" s="28">
        <v>0</v>
      </c>
      <c r="E145" s="28"/>
    </row>
    <row r="146" spans="1:5" x14ac:dyDescent="0.2">
      <c r="A146" s="17" t="s">
        <v>80</v>
      </c>
      <c r="B146" s="28">
        <v>0</v>
      </c>
      <c r="C146" s="28">
        <v>177.52771152625448</v>
      </c>
      <c r="D146" s="28">
        <v>0</v>
      </c>
      <c r="E146" s="28"/>
    </row>
    <row r="147" spans="1:5" x14ac:dyDescent="0.2">
      <c r="A147" s="17" t="s">
        <v>81</v>
      </c>
      <c r="B147" s="28">
        <v>0</v>
      </c>
      <c r="C147" s="28">
        <v>5.1613472486461651</v>
      </c>
      <c r="D147" s="28">
        <v>0</v>
      </c>
      <c r="E147" s="28"/>
    </row>
    <row r="148" spans="1:5" x14ac:dyDescent="0.2">
      <c r="A148" s="17" t="s">
        <v>82</v>
      </c>
      <c r="B148" s="28">
        <v>0</v>
      </c>
      <c r="C148" s="28">
        <v>26.78356672726909</v>
      </c>
      <c r="D148" s="28">
        <v>0</v>
      </c>
      <c r="E148" s="28"/>
    </row>
    <row r="149" spans="1:5" x14ac:dyDescent="0.2">
      <c r="A149" s="17" t="s">
        <v>83</v>
      </c>
      <c r="B149" s="28">
        <v>0</v>
      </c>
      <c r="C149" s="28">
        <v>1.1149164686928894</v>
      </c>
      <c r="D149" s="28">
        <v>0</v>
      </c>
      <c r="E149" s="28"/>
    </row>
    <row r="150" spans="1:5" x14ac:dyDescent="0.2">
      <c r="A150" s="17" t="s">
        <v>84</v>
      </c>
      <c r="B150" s="28">
        <v>0</v>
      </c>
      <c r="C150" s="28">
        <v>0</v>
      </c>
      <c r="D150" s="28">
        <v>111.32797407333598</v>
      </c>
      <c r="E150" s="28"/>
    </row>
    <row r="151" spans="1:5" x14ac:dyDescent="0.2">
      <c r="A151" s="17" t="s">
        <v>85</v>
      </c>
      <c r="B151" s="28">
        <v>0</v>
      </c>
      <c r="C151" s="28">
        <v>0</v>
      </c>
      <c r="D151" s="28">
        <v>0.82418528596277951</v>
      </c>
      <c r="E151" s="28"/>
    </row>
    <row r="152" spans="1:5" x14ac:dyDescent="0.2">
      <c r="A152" s="17" t="s">
        <v>86</v>
      </c>
      <c r="B152" s="28">
        <v>2313.6743749321672</v>
      </c>
      <c r="C152" s="28">
        <v>0</v>
      </c>
      <c r="D152" s="28">
        <v>0</v>
      </c>
      <c r="E152" s="28"/>
    </row>
    <row r="153" spans="1:5" x14ac:dyDescent="0.2">
      <c r="A153" s="17" t="s">
        <v>87</v>
      </c>
      <c r="B153" s="28">
        <v>0</v>
      </c>
      <c r="C153" s="28">
        <v>170.54785033141488</v>
      </c>
      <c r="D153" s="28">
        <v>0</v>
      </c>
      <c r="E153" s="28"/>
    </row>
    <row r="154" spans="1:5" x14ac:dyDescent="0.2">
      <c r="A154" s="17" t="s">
        <v>88</v>
      </c>
      <c r="B154" s="28">
        <v>0</v>
      </c>
      <c r="C154" s="28">
        <v>41.176329191558587</v>
      </c>
      <c r="D154" s="28">
        <v>0</v>
      </c>
      <c r="E154" s="28"/>
    </row>
    <row r="155" spans="1:5" x14ac:dyDescent="0.2">
      <c r="A155" s="17" t="s">
        <v>89</v>
      </c>
      <c r="B155" s="28">
        <v>0</v>
      </c>
      <c r="C155" s="28">
        <v>0</v>
      </c>
      <c r="D155" s="28">
        <v>374.92588863640549</v>
      </c>
      <c r="E155" s="28"/>
    </row>
    <row r="156" spans="1:5" x14ac:dyDescent="0.2">
      <c r="A156" s="17" t="s">
        <v>90</v>
      </c>
      <c r="B156" s="28">
        <v>284.83627505740372</v>
      </c>
      <c r="C156" s="28">
        <v>0</v>
      </c>
      <c r="D156" s="28">
        <v>0</v>
      </c>
      <c r="E156" s="28"/>
    </row>
    <row r="157" spans="1:5" x14ac:dyDescent="0.2">
      <c r="A157" s="17" t="s">
        <v>91</v>
      </c>
      <c r="B157" s="28">
        <v>0</v>
      </c>
      <c r="C157" s="28">
        <v>60.294167585798959</v>
      </c>
      <c r="D157" s="28">
        <v>0</v>
      </c>
      <c r="E157" s="28"/>
    </row>
    <row r="158" spans="1:5" x14ac:dyDescent="0.2">
      <c r="A158" s="17" t="s">
        <v>92</v>
      </c>
      <c r="B158" s="28">
        <v>0</v>
      </c>
      <c r="C158" s="28">
        <v>0</v>
      </c>
      <c r="D158" s="28">
        <v>60.103397591013206</v>
      </c>
      <c r="E158" s="28"/>
    </row>
    <row r="159" spans="1:5" x14ac:dyDescent="0.2">
      <c r="A159" s="17" t="s">
        <v>93</v>
      </c>
      <c r="B159" s="28">
        <v>994.82011259421597</v>
      </c>
      <c r="C159" s="28">
        <v>0</v>
      </c>
      <c r="D159" s="28">
        <v>0</v>
      </c>
      <c r="E159" s="28"/>
    </row>
    <row r="160" spans="1:5" x14ac:dyDescent="0.2">
      <c r="A160" s="17" t="s">
        <v>94</v>
      </c>
      <c r="B160" s="28">
        <v>0</v>
      </c>
      <c r="C160" s="28">
        <v>80.911973999898819</v>
      </c>
      <c r="D160" s="28">
        <v>0</v>
      </c>
      <c r="E160" s="28"/>
    </row>
    <row r="161" spans="1:5" x14ac:dyDescent="0.2">
      <c r="A161" s="17" t="s">
        <v>95</v>
      </c>
      <c r="B161" s="28">
        <v>0</v>
      </c>
      <c r="C161" s="28">
        <v>22.694903684763247</v>
      </c>
      <c r="D161" s="28">
        <v>0</v>
      </c>
      <c r="E161" s="28"/>
    </row>
    <row r="162" spans="1:5" x14ac:dyDescent="0.2">
      <c r="A162" s="17" t="s">
        <v>96</v>
      </c>
      <c r="B162" s="28">
        <v>0</v>
      </c>
      <c r="C162" s="28">
        <v>0</v>
      </c>
      <c r="D162" s="28">
        <v>125.49486157921054</v>
      </c>
      <c r="E162" s="28"/>
    </row>
    <row r="163" spans="1:5" x14ac:dyDescent="0.2">
      <c r="A163" s="17" t="s">
        <v>97</v>
      </c>
      <c r="B163" s="28">
        <v>137.64177124772229</v>
      </c>
      <c r="C163" s="28">
        <v>0</v>
      </c>
      <c r="D163" s="28">
        <v>0</v>
      </c>
      <c r="E163" s="28"/>
    </row>
    <row r="164" spans="1:5" x14ac:dyDescent="0.2">
      <c r="A164" s="17" t="s">
        <v>98</v>
      </c>
      <c r="B164" s="28">
        <v>0</v>
      </c>
      <c r="C164" s="28">
        <v>0.6719079898647794</v>
      </c>
      <c r="D164" s="28">
        <v>0</v>
      </c>
      <c r="E164" s="28"/>
    </row>
    <row r="165" spans="1:5" x14ac:dyDescent="0.2">
      <c r="A165" s="17" t="s">
        <v>99</v>
      </c>
      <c r="B165" s="28">
        <v>0</v>
      </c>
      <c r="C165" s="28">
        <v>4.258571766748602E-2</v>
      </c>
      <c r="D165" s="28">
        <v>0</v>
      </c>
      <c r="E165" s="28"/>
    </row>
    <row r="166" spans="1:5" x14ac:dyDescent="0.2">
      <c r="A166" s="17" t="s">
        <v>100</v>
      </c>
      <c r="B166" s="28">
        <v>0</v>
      </c>
      <c r="C166" s="28">
        <v>0</v>
      </c>
      <c r="D166" s="28">
        <v>3.1702294000048543E-2</v>
      </c>
      <c r="E166" s="28"/>
    </row>
    <row r="167" spans="1:5" x14ac:dyDescent="0.2">
      <c r="A167" s="17" t="s">
        <v>101</v>
      </c>
      <c r="B167" s="28">
        <v>6.5283662766638555</v>
      </c>
      <c r="C167" s="28">
        <v>0</v>
      </c>
      <c r="D167" s="28">
        <v>0</v>
      </c>
      <c r="E167" s="28"/>
    </row>
    <row r="168" spans="1:5" x14ac:dyDescent="0.2">
      <c r="A168" s="17" t="s">
        <v>102</v>
      </c>
      <c r="B168" s="28">
        <v>0</v>
      </c>
      <c r="C168" s="28">
        <v>0.12145797724025779</v>
      </c>
      <c r="D168" s="28">
        <v>0</v>
      </c>
      <c r="E168" s="28"/>
    </row>
    <row r="169" spans="1:5" x14ac:dyDescent="0.2">
      <c r="A169" s="17" t="s">
        <v>103</v>
      </c>
      <c r="B169" s="28">
        <v>0</v>
      </c>
      <c r="C169" s="28">
        <v>0</v>
      </c>
      <c r="D169" s="28">
        <v>0</v>
      </c>
      <c r="E169" s="28"/>
    </row>
    <row r="170" spans="1:5" x14ac:dyDescent="0.2">
      <c r="A170" s="17" t="s">
        <v>104</v>
      </c>
      <c r="B170" s="28">
        <v>0</v>
      </c>
      <c r="C170" s="28">
        <v>0</v>
      </c>
      <c r="D170" s="28">
        <v>0</v>
      </c>
      <c r="E170" s="28"/>
    </row>
    <row r="171" spans="1:5" ht="13.5" thickBot="1" x14ac:dyDescent="0.25">
      <c r="A171" s="34" t="s">
        <v>64</v>
      </c>
      <c r="B171" s="70">
        <f>SUM(B136:B170)</f>
        <v>9980.4412387005978</v>
      </c>
      <c r="C171" s="70">
        <f>SUM(C136:C170)</f>
        <v>1117.9898991786426</v>
      </c>
      <c r="D171" s="70">
        <f>SUM(D136:D170)</f>
        <v>1091.7008774112717</v>
      </c>
      <c r="E171" s="71"/>
    </row>
    <row r="172" spans="1:5" x14ac:dyDescent="0.2">
      <c r="A172" s="20"/>
      <c r="B172" s="71"/>
      <c r="C172" s="71"/>
      <c r="D172" s="71"/>
      <c r="E172" s="71"/>
    </row>
    <row r="173" spans="1:5" x14ac:dyDescent="0.2">
      <c r="A173" s="19" t="s">
        <v>125</v>
      </c>
      <c r="B173" s="61"/>
      <c r="C173" s="61"/>
      <c r="D173" s="61"/>
      <c r="E173" s="71"/>
    </row>
    <row r="174" spans="1:5" ht="15" x14ac:dyDescent="0.2">
      <c r="A174" s="38" t="s">
        <v>32</v>
      </c>
      <c r="B174" s="23" t="s">
        <v>126</v>
      </c>
      <c r="C174" s="23" t="s">
        <v>127</v>
      </c>
      <c r="D174" s="23" t="s">
        <v>128</v>
      </c>
      <c r="E174" s="71"/>
    </row>
    <row r="175" spans="1:5" x14ac:dyDescent="0.2">
      <c r="A175" s="19" t="s">
        <v>129</v>
      </c>
      <c r="B175" s="59"/>
      <c r="C175" s="59"/>
      <c r="D175" s="59"/>
      <c r="E175" s="71"/>
    </row>
    <row r="176" spans="1:5" x14ac:dyDescent="0.2">
      <c r="A176" s="17" t="s">
        <v>68</v>
      </c>
      <c r="B176" s="28">
        <v>4373.7113373187358</v>
      </c>
      <c r="C176" s="28">
        <v>0</v>
      </c>
      <c r="D176" s="28">
        <v>0</v>
      </c>
      <c r="E176" s="71"/>
    </row>
    <row r="177" spans="1:5" x14ac:dyDescent="0.2">
      <c r="A177" s="17" t="s">
        <v>70</v>
      </c>
      <c r="B177" s="28">
        <v>938.19917141746782</v>
      </c>
      <c r="C177" s="28">
        <v>0</v>
      </c>
      <c r="D177" s="28">
        <v>0</v>
      </c>
      <c r="E177" s="71"/>
    </row>
    <row r="178" spans="1:5" x14ac:dyDescent="0.2">
      <c r="A178" s="17" t="s">
        <v>71</v>
      </c>
      <c r="B178" s="28">
        <v>0</v>
      </c>
      <c r="C178" s="28">
        <v>521.11337954082524</v>
      </c>
      <c r="D178" s="28">
        <v>0</v>
      </c>
      <c r="E178" s="71"/>
    </row>
    <row r="179" spans="1:5" x14ac:dyDescent="0.2">
      <c r="A179" s="17" t="s">
        <v>73</v>
      </c>
      <c r="B179" s="28">
        <v>0</v>
      </c>
      <c r="C179" s="28">
        <v>117.22798316183604</v>
      </c>
      <c r="D179" s="28">
        <v>0</v>
      </c>
      <c r="E179" s="71"/>
    </row>
    <row r="180" spans="1:5" x14ac:dyDescent="0.2">
      <c r="A180" s="17" t="s">
        <v>74</v>
      </c>
      <c r="B180" s="28">
        <v>0</v>
      </c>
      <c r="C180" s="28">
        <v>81.18491595232247</v>
      </c>
      <c r="D180" s="28">
        <v>0</v>
      </c>
      <c r="E180" s="71"/>
    </row>
    <row r="181" spans="1:5" x14ac:dyDescent="0.2">
      <c r="A181" s="17" t="s">
        <v>75</v>
      </c>
      <c r="B181" s="28">
        <v>0</v>
      </c>
      <c r="C181" s="28">
        <v>26.718326785359118</v>
      </c>
      <c r="D181" s="28">
        <v>0</v>
      </c>
      <c r="E181" s="71"/>
    </row>
    <row r="182" spans="1:5" x14ac:dyDescent="0.2">
      <c r="A182" s="17" t="s">
        <v>76</v>
      </c>
      <c r="B182" s="28">
        <v>0</v>
      </c>
      <c r="C182" s="28">
        <v>0</v>
      </c>
      <c r="D182" s="28">
        <v>442.96836434150811</v>
      </c>
      <c r="E182" s="71"/>
    </row>
    <row r="183" spans="1:5" x14ac:dyDescent="0.2">
      <c r="A183" s="17" t="s">
        <v>77</v>
      </c>
      <c r="B183" s="28">
        <v>0</v>
      </c>
      <c r="C183" s="28">
        <v>0</v>
      </c>
      <c r="D183" s="28">
        <v>26.121014587686872</v>
      </c>
      <c r="E183" s="61"/>
    </row>
    <row r="184" spans="1:5" x14ac:dyDescent="0.2">
      <c r="A184" s="17" t="s">
        <v>78</v>
      </c>
      <c r="B184" s="28">
        <v>1268.008654234181</v>
      </c>
      <c r="C184" s="28">
        <v>0</v>
      </c>
      <c r="D184" s="28">
        <v>0</v>
      </c>
      <c r="E184" s="71"/>
    </row>
    <row r="185" spans="1:5" x14ac:dyDescent="0.2">
      <c r="A185" s="17" t="s">
        <v>79</v>
      </c>
      <c r="B185" s="28">
        <v>115.773418571421</v>
      </c>
      <c r="C185" s="28">
        <v>0</v>
      </c>
      <c r="D185" s="28">
        <v>0</v>
      </c>
      <c r="E185" s="71"/>
    </row>
    <row r="186" spans="1:5" x14ac:dyDescent="0.2">
      <c r="A186" s="17" t="s">
        <v>80</v>
      </c>
      <c r="B186" s="28">
        <v>0</v>
      </c>
      <c r="C186" s="28">
        <v>194.4360185666379</v>
      </c>
      <c r="D186" s="28">
        <v>0</v>
      </c>
      <c r="E186" s="71"/>
    </row>
    <row r="187" spans="1:5" x14ac:dyDescent="0.2">
      <c r="A187" s="17" t="s">
        <v>81</v>
      </c>
      <c r="B187" s="28">
        <v>0</v>
      </c>
      <c r="C187" s="28">
        <v>9.7743290473381155</v>
      </c>
      <c r="D187" s="28">
        <v>0</v>
      </c>
      <c r="E187" s="71"/>
    </row>
    <row r="188" spans="1:5" x14ac:dyDescent="0.2">
      <c r="A188" s="17" t="s">
        <v>82</v>
      </c>
      <c r="B188" s="28">
        <v>0</v>
      </c>
      <c r="C188" s="28">
        <v>23.957785713844885</v>
      </c>
      <c r="D188" s="28">
        <v>0</v>
      </c>
      <c r="E188" s="71"/>
    </row>
    <row r="189" spans="1:5" x14ac:dyDescent="0.2">
      <c r="A189" s="17" t="s">
        <v>83</v>
      </c>
      <c r="B189" s="28">
        <v>0</v>
      </c>
      <c r="C189" s="28">
        <v>1.0984677805541274</v>
      </c>
      <c r="D189" s="28">
        <v>0</v>
      </c>
      <c r="E189" s="71"/>
    </row>
    <row r="190" spans="1:5" x14ac:dyDescent="0.2">
      <c r="A190" s="17" t="s">
        <v>84</v>
      </c>
      <c r="B190" s="28">
        <v>0</v>
      </c>
      <c r="C190" s="28">
        <v>0</v>
      </c>
      <c r="D190" s="28">
        <v>147.51264646126802</v>
      </c>
      <c r="E190" s="71"/>
    </row>
    <row r="191" spans="1:5" x14ac:dyDescent="0.2">
      <c r="A191" s="17" t="s">
        <v>85</v>
      </c>
      <c r="B191" s="28">
        <v>0</v>
      </c>
      <c r="C191" s="28">
        <v>0</v>
      </c>
      <c r="D191" s="28">
        <v>1.0423632538743823</v>
      </c>
      <c r="E191" s="61"/>
    </row>
    <row r="192" spans="1:5" x14ac:dyDescent="0.2">
      <c r="A192" s="17" t="s">
        <v>86</v>
      </c>
      <c r="B192" s="28">
        <v>1683.2430794531524</v>
      </c>
      <c r="C192" s="28">
        <v>0</v>
      </c>
      <c r="D192" s="28">
        <v>0</v>
      </c>
      <c r="E192" s="71"/>
    </row>
    <row r="193" spans="1:5" x14ac:dyDescent="0.2">
      <c r="A193" s="17" t="s">
        <v>87</v>
      </c>
      <c r="B193" s="28">
        <v>0</v>
      </c>
      <c r="C193" s="28">
        <v>130.21138957834941</v>
      </c>
      <c r="D193" s="28">
        <v>0</v>
      </c>
      <c r="E193" s="71"/>
    </row>
    <row r="194" spans="1:5" x14ac:dyDescent="0.2">
      <c r="A194" s="17" t="s">
        <v>88</v>
      </c>
      <c r="B194" s="28">
        <v>0</v>
      </c>
      <c r="C194" s="28">
        <v>36.03936192309061</v>
      </c>
      <c r="D194" s="28">
        <v>0</v>
      </c>
      <c r="E194" s="71"/>
    </row>
    <row r="195" spans="1:5" x14ac:dyDescent="0.2">
      <c r="A195" s="17" t="s">
        <v>89</v>
      </c>
      <c r="B195" s="28">
        <v>0</v>
      </c>
      <c r="C195" s="28">
        <v>0</v>
      </c>
      <c r="D195" s="28">
        <v>196.89079025365734</v>
      </c>
      <c r="E195" s="61"/>
    </row>
    <row r="196" spans="1:5" x14ac:dyDescent="0.2">
      <c r="A196" s="17" t="s">
        <v>90</v>
      </c>
      <c r="B196" s="28">
        <v>265.34862989870282</v>
      </c>
      <c r="C196" s="28">
        <v>0</v>
      </c>
      <c r="D196" s="28">
        <v>0</v>
      </c>
      <c r="E196" s="71"/>
    </row>
    <row r="197" spans="1:5" x14ac:dyDescent="0.2">
      <c r="A197" s="17" t="s">
        <v>91</v>
      </c>
      <c r="B197" s="28">
        <v>0</v>
      </c>
      <c r="C197" s="28">
        <v>50.680159404142273</v>
      </c>
      <c r="D197" s="28">
        <v>0</v>
      </c>
      <c r="E197" s="71"/>
    </row>
    <row r="198" spans="1:5" x14ac:dyDescent="0.2">
      <c r="A198" s="17" t="s">
        <v>92</v>
      </c>
      <c r="B198" s="28">
        <v>0</v>
      </c>
      <c r="C198" s="28">
        <v>0</v>
      </c>
      <c r="D198" s="28">
        <v>22.447432617944276</v>
      </c>
      <c r="E198" s="61"/>
    </row>
    <row r="199" spans="1:5" x14ac:dyDescent="0.2">
      <c r="A199" s="17" t="s">
        <v>93</v>
      </c>
      <c r="B199" s="28">
        <v>460.75263243296723</v>
      </c>
      <c r="C199" s="28">
        <v>0</v>
      </c>
      <c r="D199" s="28">
        <v>0</v>
      </c>
      <c r="E199" s="71"/>
    </row>
    <row r="200" spans="1:5" x14ac:dyDescent="0.2">
      <c r="A200" s="17" t="s">
        <v>94</v>
      </c>
      <c r="B200" s="28">
        <v>0</v>
      </c>
      <c r="C200" s="28">
        <v>152.40128804218094</v>
      </c>
      <c r="D200" s="28">
        <v>0</v>
      </c>
      <c r="E200" s="71"/>
    </row>
    <row r="201" spans="1:5" x14ac:dyDescent="0.2">
      <c r="A201" s="17" t="s">
        <v>95</v>
      </c>
      <c r="B201" s="28">
        <v>0</v>
      </c>
      <c r="C201" s="28">
        <v>12.328914707180944</v>
      </c>
      <c r="D201" s="28">
        <v>0</v>
      </c>
      <c r="E201" s="71"/>
    </row>
    <row r="202" spans="1:5" x14ac:dyDescent="0.2">
      <c r="A202" s="17" t="s">
        <v>96</v>
      </c>
      <c r="B202" s="28">
        <v>0</v>
      </c>
      <c r="C202" s="28">
        <v>0</v>
      </c>
      <c r="D202" s="28">
        <v>32.381327287919277</v>
      </c>
      <c r="E202" s="61"/>
    </row>
    <row r="203" spans="1:5" x14ac:dyDescent="0.2">
      <c r="A203" s="17" t="s">
        <v>130</v>
      </c>
      <c r="B203" s="28">
        <v>0</v>
      </c>
      <c r="C203" s="28">
        <v>0</v>
      </c>
      <c r="D203" s="28">
        <v>0</v>
      </c>
      <c r="E203" s="71"/>
    </row>
    <row r="204" spans="1:5" x14ac:dyDescent="0.2">
      <c r="A204" s="17" t="s">
        <v>131</v>
      </c>
      <c r="B204" s="28">
        <v>0</v>
      </c>
      <c r="C204" s="28">
        <v>0</v>
      </c>
      <c r="D204" s="28">
        <v>0</v>
      </c>
      <c r="E204" s="71"/>
    </row>
    <row r="205" spans="1:5" x14ac:dyDescent="0.2">
      <c r="A205" s="17" t="s">
        <v>132</v>
      </c>
      <c r="B205" s="28">
        <v>0</v>
      </c>
      <c r="C205" s="28">
        <v>0</v>
      </c>
      <c r="D205" s="28">
        <v>0</v>
      </c>
      <c r="E205" s="71"/>
    </row>
    <row r="206" spans="1:5" x14ac:dyDescent="0.2">
      <c r="A206" s="17" t="s">
        <v>133</v>
      </c>
      <c r="B206" s="28">
        <v>0</v>
      </c>
      <c r="C206" s="28">
        <v>0</v>
      </c>
      <c r="D206" s="28">
        <v>0</v>
      </c>
      <c r="E206" s="61"/>
    </row>
    <row r="207" spans="1:5" x14ac:dyDescent="0.2">
      <c r="A207" s="17" t="s">
        <v>101</v>
      </c>
      <c r="B207" s="28">
        <v>0</v>
      </c>
      <c r="C207" s="28">
        <v>0</v>
      </c>
      <c r="D207" s="28">
        <v>0</v>
      </c>
      <c r="E207" s="61"/>
    </row>
    <row r="208" spans="1:5" x14ac:dyDescent="0.2">
      <c r="A208" s="17" t="s">
        <v>102</v>
      </c>
      <c r="B208" s="28">
        <v>0</v>
      </c>
      <c r="C208" s="28">
        <v>0</v>
      </c>
      <c r="D208" s="28">
        <v>0</v>
      </c>
      <c r="E208" s="61"/>
    </row>
    <row r="209" spans="1:5" x14ac:dyDescent="0.2">
      <c r="A209" s="17" t="s">
        <v>103</v>
      </c>
      <c r="B209" s="28">
        <v>0</v>
      </c>
      <c r="C209" s="28">
        <v>0</v>
      </c>
      <c r="D209" s="28">
        <v>0</v>
      </c>
      <c r="E209" s="61"/>
    </row>
    <row r="210" spans="1:5" x14ac:dyDescent="0.2">
      <c r="A210" s="17" t="s">
        <v>104</v>
      </c>
      <c r="B210" s="28">
        <v>0</v>
      </c>
      <c r="C210" s="28">
        <v>0</v>
      </c>
      <c r="D210" s="28">
        <v>0</v>
      </c>
      <c r="E210" s="61"/>
    </row>
    <row r="211" spans="1:5" ht="13.5" thickBot="1" x14ac:dyDescent="0.25">
      <c r="A211" s="34" t="s">
        <v>64</v>
      </c>
      <c r="B211" s="70">
        <f>SUM(B176:B210)</f>
        <v>9105.0369233266283</v>
      </c>
      <c r="C211" s="70">
        <f>SUM(C176:C210)</f>
        <v>1357.1723202036619</v>
      </c>
      <c r="D211" s="70">
        <f>SUM(D176:D210)</f>
        <v>869.36393880385822</v>
      </c>
      <c r="E211" s="71"/>
    </row>
    <row r="212" spans="1:5" x14ac:dyDescent="0.2">
      <c r="A212" s="20"/>
      <c r="B212" s="71"/>
      <c r="C212" s="71"/>
      <c r="D212" s="71"/>
      <c r="E212" s="71"/>
    </row>
    <row r="213" spans="1:5" x14ac:dyDescent="0.2">
      <c r="A213" s="19" t="s">
        <v>134</v>
      </c>
      <c r="B213" s="61"/>
      <c r="C213" s="61"/>
      <c r="D213" s="61"/>
      <c r="E213" s="71"/>
    </row>
    <row r="214" spans="1:5" ht="15" x14ac:dyDescent="0.2">
      <c r="A214" s="38" t="s">
        <v>32</v>
      </c>
      <c r="B214" s="23" t="s">
        <v>126</v>
      </c>
      <c r="C214" s="23" t="s">
        <v>127</v>
      </c>
      <c r="D214" s="23" t="s">
        <v>128</v>
      </c>
      <c r="E214" s="61"/>
    </row>
    <row r="215" spans="1:5" x14ac:dyDescent="0.2">
      <c r="A215" s="19" t="s">
        <v>129</v>
      </c>
      <c r="B215" s="59"/>
      <c r="C215" s="59"/>
      <c r="D215" s="59"/>
      <c r="E215" s="71"/>
    </row>
    <row r="216" spans="1:5" x14ac:dyDescent="0.2">
      <c r="A216" s="17" t="s">
        <v>68</v>
      </c>
      <c r="B216" s="28">
        <v>3767.59</v>
      </c>
      <c r="C216" s="28">
        <v>0</v>
      </c>
      <c r="D216" s="28">
        <v>0</v>
      </c>
      <c r="E216" s="71"/>
    </row>
    <row r="217" spans="1:5" x14ac:dyDescent="0.2">
      <c r="A217" s="17" t="s">
        <v>70</v>
      </c>
      <c r="B217" s="28">
        <v>1571.26</v>
      </c>
      <c r="C217" s="28">
        <v>0</v>
      </c>
      <c r="D217" s="28">
        <v>0</v>
      </c>
      <c r="E217" s="71"/>
    </row>
    <row r="218" spans="1:5" x14ac:dyDescent="0.2">
      <c r="A218" s="17" t="s">
        <v>71</v>
      </c>
      <c r="B218" s="28">
        <v>0</v>
      </c>
      <c r="C218" s="28">
        <v>422.38</v>
      </c>
      <c r="D218" s="28">
        <v>0</v>
      </c>
      <c r="E218" s="71"/>
    </row>
    <row r="219" spans="1:5" x14ac:dyDescent="0.2">
      <c r="A219" s="17" t="s">
        <v>73</v>
      </c>
      <c r="B219" s="28">
        <v>0</v>
      </c>
      <c r="C219" s="28">
        <v>136.88999999999999</v>
      </c>
      <c r="D219" s="28">
        <v>0</v>
      </c>
      <c r="E219" s="71"/>
    </row>
    <row r="220" spans="1:5" x14ac:dyDescent="0.2">
      <c r="A220" s="17" t="s">
        <v>74</v>
      </c>
      <c r="B220" s="28">
        <v>0</v>
      </c>
      <c r="C220" s="28">
        <v>69.78</v>
      </c>
      <c r="D220" s="28">
        <v>0</v>
      </c>
      <c r="E220" s="71"/>
    </row>
    <row r="221" spans="1:5" x14ac:dyDescent="0.2">
      <c r="A221" s="17" t="s">
        <v>75</v>
      </c>
      <c r="B221" s="28">
        <v>0</v>
      </c>
      <c r="C221" s="28">
        <v>24.77</v>
      </c>
      <c r="D221" s="28">
        <v>0</v>
      </c>
      <c r="E221" s="71"/>
    </row>
    <row r="222" spans="1:5" x14ac:dyDescent="0.2">
      <c r="A222" s="17" t="s">
        <v>76</v>
      </c>
      <c r="B222" s="28">
        <v>0</v>
      </c>
      <c r="C222" s="28">
        <v>0</v>
      </c>
      <c r="D222" s="28">
        <v>427.64342529321999</v>
      </c>
      <c r="E222" s="71"/>
    </row>
    <row r="223" spans="1:5" x14ac:dyDescent="0.2">
      <c r="A223" s="17" t="s">
        <v>77</v>
      </c>
      <c r="B223" s="28">
        <v>0</v>
      </c>
      <c r="C223" s="28">
        <v>0</v>
      </c>
      <c r="D223" s="28">
        <v>20.85</v>
      </c>
      <c r="E223" s="61"/>
    </row>
    <row r="224" spans="1:5" x14ac:dyDescent="0.2">
      <c r="A224" s="17" t="s">
        <v>78</v>
      </c>
      <c r="B224" s="28">
        <v>1241.8699999999999</v>
      </c>
      <c r="C224" s="28">
        <v>0</v>
      </c>
      <c r="D224" s="28">
        <v>0</v>
      </c>
      <c r="E224" s="71"/>
    </row>
    <row r="225" spans="1:5" x14ac:dyDescent="0.2">
      <c r="A225" s="17" t="s">
        <v>79</v>
      </c>
      <c r="B225" s="28">
        <v>97.06</v>
      </c>
      <c r="C225" s="28">
        <v>0</v>
      </c>
      <c r="D225" s="28">
        <v>0</v>
      </c>
      <c r="E225" s="71"/>
    </row>
    <row r="226" spans="1:5" x14ac:dyDescent="0.2">
      <c r="A226" s="17" t="s">
        <v>80</v>
      </c>
      <c r="B226" s="28">
        <v>0</v>
      </c>
      <c r="C226" s="28">
        <v>209.81</v>
      </c>
      <c r="D226" s="28">
        <v>0</v>
      </c>
      <c r="E226" s="71"/>
    </row>
    <row r="227" spans="1:5" x14ac:dyDescent="0.2">
      <c r="A227" s="17" t="s">
        <v>81</v>
      </c>
      <c r="B227" s="28">
        <v>0</v>
      </c>
      <c r="C227" s="28">
        <v>12.44</v>
      </c>
      <c r="D227" s="28">
        <v>0</v>
      </c>
      <c r="E227" s="71"/>
    </row>
    <row r="228" spans="1:5" x14ac:dyDescent="0.2">
      <c r="A228" s="17" t="s">
        <v>82</v>
      </c>
      <c r="B228" s="28">
        <v>0</v>
      </c>
      <c r="C228" s="28">
        <v>18.559999999999999</v>
      </c>
      <c r="D228" s="28">
        <v>0</v>
      </c>
      <c r="E228" s="71"/>
    </row>
    <row r="229" spans="1:5" x14ac:dyDescent="0.2">
      <c r="A229" s="17" t="s">
        <v>83</v>
      </c>
      <c r="B229" s="28">
        <v>0</v>
      </c>
      <c r="C229" s="28">
        <v>1.71</v>
      </c>
      <c r="D229" s="28">
        <v>0</v>
      </c>
      <c r="E229" s="71"/>
    </row>
    <row r="230" spans="1:5" x14ac:dyDescent="0.2">
      <c r="A230" s="17" t="s">
        <v>84</v>
      </c>
      <c r="B230" s="28">
        <v>0</v>
      </c>
      <c r="C230" s="28">
        <v>0</v>
      </c>
      <c r="D230" s="28">
        <v>145.49</v>
      </c>
      <c r="E230" s="71"/>
    </row>
    <row r="231" spans="1:5" x14ac:dyDescent="0.2">
      <c r="A231" s="17" t="s">
        <v>85</v>
      </c>
      <c r="B231" s="28">
        <v>0</v>
      </c>
      <c r="C231" s="28">
        <v>0</v>
      </c>
      <c r="D231" s="28">
        <v>1.17</v>
      </c>
      <c r="E231" s="61"/>
    </row>
    <row r="232" spans="1:5" x14ac:dyDescent="0.2">
      <c r="A232" s="17" t="s">
        <v>86</v>
      </c>
      <c r="B232" s="28">
        <v>1422.21</v>
      </c>
      <c r="C232" s="28">
        <v>0</v>
      </c>
      <c r="D232" s="28">
        <v>0</v>
      </c>
      <c r="E232" s="71"/>
    </row>
    <row r="233" spans="1:5" x14ac:dyDescent="0.2">
      <c r="A233" s="17" t="s">
        <v>87</v>
      </c>
      <c r="B233" s="28">
        <v>0</v>
      </c>
      <c r="C233" s="28">
        <v>97.92</v>
      </c>
      <c r="D233" s="28">
        <v>0</v>
      </c>
      <c r="E233" s="71"/>
    </row>
    <row r="234" spans="1:5" x14ac:dyDescent="0.2">
      <c r="A234" s="17" t="s">
        <v>88</v>
      </c>
      <c r="B234" s="28">
        <v>0</v>
      </c>
      <c r="C234" s="28">
        <v>21.78</v>
      </c>
      <c r="D234" s="28">
        <v>0</v>
      </c>
      <c r="E234" s="71"/>
    </row>
    <row r="235" spans="1:5" x14ac:dyDescent="0.2">
      <c r="A235" s="17" t="s">
        <v>89</v>
      </c>
      <c r="B235" s="28">
        <v>0</v>
      </c>
      <c r="C235" s="28">
        <v>0</v>
      </c>
      <c r="D235" s="28">
        <v>136.12</v>
      </c>
      <c r="E235" s="61"/>
    </row>
    <row r="236" spans="1:5" x14ac:dyDescent="0.2">
      <c r="A236" s="17" t="s">
        <v>90</v>
      </c>
      <c r="B236" s="28">
        <v>197.55</v>
      </c>
      <c r="C236" s="28">
        <v>0</v>
      </c>
      <c r="D236" s="28">
        <v>0</v>
      </c>
      <c r="E236" s="71"/>
    </row>
    <row r="237" spans="1:5" x14ac:dyDescent="0.2">
      <c r="A237" s="17" t="s">
        <v>91</v>
      </c>
      <c r="B237" s="28">
        <v>0</v>
      </c>
      <c r="C237" s="28">
        <v>27.52</v>
      </c>
      <c r="D237" s="28">
        <v>0</v>
      </c>
      <c r="E237" s="71"/>
    </row>
    <row r="238" spans="1:5" x14ac:dyDescent="0.2">
      <c r="A238" s="17" t="s">
        <v>92</v>
      </c>
      <c r="B238" s="28">
        <v>0</v>
      </c>
      <c r="C238" s="28">
        <v>0</v>
      </c>
      <c r="D238" s="28">
        <v>9.4700000000000006</v>
      </c>
      <c r="E238" s="61"/>
    </row>
    <row r="239" spans="1:5" x14ac:dyDescent="0.2">
      <c r="A239" s="17" t="s">
        <v>93</v>
      </c>
      <c r="B239" s="28">
        <v>373.9</v>
      </c>
      <c r="C239" s="28">
        <v>0</v>
      </c>
      <c r="D239" s="28">
        <v>0</v>
      </c>
      <c r="E239" s="71"/>
    </row>
    <row r="240" spans="1:5" x14ac:dyDescent="0.2">
      <c r="A240" s="17" t="s">
        <v>94</v>
      </c>
      <c r="B240" s="28">
        <v>0</v>
      </c>
      <c r="C240" s="28">
        <v>43.1</v>
      </c>
      <c r="D240" s="28">
        <v>0</v>
      </c>
      <c r="E240" s="71"/>
    </row>
    <row r="241" spans="1:5" x14ac:dyDescent="0.2">
      <c r="A241" s="17" t="s">
        <v>95</v>
      </c>
      <c r="B241" s="28">
        <v>0</v>
      </c>
      <c r="C241" s="28">
        <v>4.7300000000000004</v>
      </c>
      <c r="D241" s="28">
        <v>0</v>
      </c>
      <c r="E241" s="71"/>
    </row>
    <row r="242" spans="1:5" x14ac:dyDescent="0.2">
      <c r="A242" s="17" t="s">
        <v>96</v>
      </c>
      <c r="B242" s="28">
        <v>0</v>
      </c>
      <c r="C242" s="28">
        <v>0</v>
      </c>
      <c r="D242" s="28">
        <v>11.12</v>
      </c>
      <c r="E242" s="61"/>
    </row>
    <row r="243" spans="1:5" x14ac:dyDescent="0.2">
      <c r="A243" s="17" t="s">
        <v>97</v>
      </c>
      <c r="B243" s="28">
        <v>0</v>
      </c>
      <c r="C243" s="28">
        <v>0</v>
      </c>
      <c r="D243" s="28">
        <v>0</v>
      </c>
      <c r="E243" s="71"/>
    </row>
    <row r="244" spans="1:5" x14ac:dyDescent="0.2">
      <c r="A244" s="17" t="s">
        <v>98</v>
      </c>
      <c r="B244" s="28">
        <v>0</v>
      </c>
      <c r="C244" s="28">
        <v>0</v>
      </c>
      <c r="D244" s="28">
        <v>0</v>
      </c>
      <c r="E244" s="71"/>
    </row>
    <row r="245" spans="1:5" x14ac:dyDescent="0.2">
      <c r="A245" s="17" t="s">
        <v>99</v>
      </c>
      <c r="B245" s="28">
        <v>0</v>
      </c>
      <c r="C245" s="28">
        <v>0</v>
      </c>
      <c r="D245" s="28">
        <v>0</v>
      </c>
      <c r="E245" s="71"/>
    </row>
    <row r="246" spans="1:5" x14ac:dyDescent="0.2">
      <c r="A246" s="17" t="s">
        <v>100</v>
      </c>
      <c r="B246" s="28">
        <v>0</v>
      </c>
      <c r="C246" s="28">
        <v>0</v>
      </c>
      <c r="D246" s="28">
        <v>0</v>
      </c>
      <c r="E246" s="61"/>
    </row>
    <row r="247" spans="1:5" x14ac:dyDescent="0.2">
      <c r="A247" s="17" t="s">
        <v>101</v>
      </c>
      <c r="B247" s="28">
        <v>0</v>
      </c>
      <c r="C247" s="28">
        <v>0</v>
      </c>
      <c r="D247" s="28">
        <v>0</v>
      </c>
      <c r="E247" s="71"/>
    </row>
    <row r="248" spans="1:5" x14ac:dyDescent="0.2">
      <c r="A248" s="17" t="s">
        <v>102</v>
      </c>
      <c r="B248" s="28">
        <v>0</v>
      </c>
      <c r="C248" s="28">
        <v>0</v>
      </c>
      <c r="D248" s="28">
        <v>0</v>
      </c>
      <c r="E248" s="71"/>
    </row>
    <row r="249" spans="1:5" x14ac:dyDescent="0.2">
      <c r="A249" s="17" t="s">
        <v>103</v>
      </c>
      <c r="B249" s="28">
        <v>0</v>
      </c>
      <c r="C249" s="28">
        <v>0</v>
      </c>
      <c r="D249" s="28">
        <v>0</v>
      </c>
      <c r="E249" s="71"/>
    </row>
    <row r="250" spans="1:5" x14ac:dyDescent="0.2">
      <c r="A250" s="17" t="s">
        <v>104</v>
      </c>
      <c r="B250" s="28">
        <v>0</v>
      </c>
      <c r="C250" s="28">
        <v>0</v>
      </c>
      <c r="D250" s="28">
        <v>0</v>
      </c>
      <c r="E250" s="61"/>
    </row>
    <row r="251" spans="1:5" ht="13.5" thickBot="1" x14ac:dyDescent="0.25">
      <c r="A251" s="34" t="s">
        <v>64</v>
      </c>
      <c r="B251" s="70">
        <f>SUM(B216:B250)</f>
        <v>8671.44</v>
      </c>
      <c r="C251" s="70">
        <f>SUM(C216:C250)</f>
        <v>1091.3899999999999</v>
      </c>
      <c r="D251" s="70">
        <f>SUM(D216:D250)</f>
        <v>751.86342529322008</v>
      </c>
      <c r="E251" s="71"/>
    </row>
    <row r="252" spans="1:5" x14ac:dyDescent="0.2">
      <c r="A252" s="20"/>
      <c r="B252" s="71"/>
      <c r="C252" s="71"/>
      <c r="D252" s="71"/>
      <c r="E252" s="71"/>
    </row>
    <row r="253" spans="1:5" x14ac:dyDescent="0.2">
      <c r="A253" s="26" t="s">
        <v>136</v>
      </c>
      <c r="B253" s="61"/>
      <c r="C253" s="61"/>
      <c r="D253" s="61"/>
      <c r="E253" s="61"/>
    </row>
    <row r="254" spans="1:5" x14ac:dyDescent="0.2">
      <c r="A254" s="26"/>
      <c r="B254" s="61"/>
      <c r="C254" s="61"/>
      <c r="D254" s="61"/>
      <c r="E254" s="61"/>
    </row>
    <row r="255" spans="1:5" x14ac:dyDescent="0.2">
      <c r="A255" s="19" t="s">
        <v>137</v>
      </c>
      <c r="B255" s="61"/>
      <c r="C255" s="61"/>
      <c r="D255" s="61"/>
      <c r="E255" s="61"/>
    </row>
    <row r="256" spans="1:5" ht="15" x14ac:dyDescent="0.2">
      <c r="A256" s="38" t="s">
        <v>32</v>
      </c>
      <c r="B256" s="23" t="s">
        <v>126</v>
      </c>
      <c r="C256" s="23" t="s">
        <v>127</v>
      </c>
      <c r="D256" s="23" t="s">
        <v>128</v>
      </c>
      <c r="E256" s="23" t="s">
        <v>64</v>
      </c>
    </row>
    <row r="257" spans="1:5" x14ac:dyDescent="0.2">
      <c r="B257" s="59"/>
      <c r="C257" s="59"/>
      <c r="D257" s="59"/>
    </row>
    <row r="258" spans="1:5" x14ac:dyDescent="0.2">
      <c r="A258" s="72" t="s">
        <v>138</v>
      </c>
      <c r="B258" s="72">
        <v>4386.4978901086633</v>
      </c>
      <c r="C258" s="72">
        <v>804.76257189851606</v>
      </c>
      <c r="D258" s="72">
        <v>404.58155995042898</v>
      </c>
      <c r="E258" s="72">
        <f>SUM(B258:D258)</f>
        <v>5595.8420219576092</v>
      </c>
    </row>
    <row r="259" spans="1:5" x14ac:dyDescent="0.2">
      <c r="A259" s="17" t="s">
        <v>139</v>
      </c>
      <c r="B259" s="73"/>
      <c r="C259" s="73"/>
      <c r="D259" s="73"/>
      <c r="E259" s="74">
        <f t="shared" ref="E259:E298" si="3">SUM(B259:D259)</f>
        <v>0</v>
      </c>
    </row>
    <row r="260" spans="1:5" x14ac:dyDescent="0.2">
      <c r="A260" s="75" t="s">
        <v>140</v>
      </c>
      <c r="B260" s="73">
        <v>-328.94408328139798</v>
      </c>
      <c r="C260" s="73">
        <v>328.94408328139798</v>
      </c>
      <c r="D260" s="73">
        <v>0</v>
      </c>
      <c r="E260" s="74">
        <f t="shared" si="3"/>
        <v>0</v>
      </c>
    </row>
    <row r="261" spans="1:5" x14ac:dyDescent="0.2">
      <c r="A261" s="75" t="s">
        <v>141</v>
      </c>
      <c r="B261" s="73">
        <v>-9.8603130014876665</v>
      </c>
      <c r="C261" s="73">
        <v>0</v>
      </c>
      <c r="D261" s="73">
        <v>9.8603130014876665</v>
      </c>
      <c r="E261" s="74">
        <f t="shared" si="3"/>
        <v>0</v>
      </c>
    </row>
    <row r="262" spans="1:5" x14ac:dyDescent="0.2">
      <c r="A262" s="75" t="s">
        <v>142</v>
      </c>
      <c r="B262" s="73">
        <v>0</v>
      </c>
      <c r="C262" s="73">
        <v>-187.80792122010467</v>
      </c>
      <c r="D262" s="73">
        <v>187.80792122010467</v>
      </c>
      <c r="E262" s="74">
        <f t="shared" si="3"/>
        <v>0</v>
      </c>
    </row>
    <row r="263" spans="1:5" x14ac:dyDescent="0.2">
      <c r="A263" s="75" t="s">
        <v>143</v>
      </c>
      <c r="B263" s="73">
        <v>0</v>
      </c>
      <c r="C263" s="73">
        <v>0</v>
      </c>
      <c r="D263" s="73">
        <v>0</v>
      </c>
      <c r="E263" s="74">
        <f t="shared" si="3"/>
        <v>0</v>
      </c>
    </row>
    <row r="264" spans="1:5" x14ac:dyDescent="0.2">
      <c r="A264" s="76" t="s">
        <v>144</v>
      </c>
      <c r="B264" s="73">
        <v>157.82007705488635</v>
      </c>
      <c r="C264" s="73">
        <v>-157.82007705488635</v>
      </c>
      <c r="D264" s="73">
        <v>0</v>
      </c>
      <c r="E264" s="74">
        <f t="shared" si="3"/>
        <v>0</v>
      </c>
    </row>
    <row r="265" spans="1:5" x14ac:dyDescent="0.2">
      <c r="A265" s="17" t="s">
        <v>145</v>
      </c>
      <c r="B265" s="73">
        <v>1.4186021000000002</v>
      </c>
      <c r="C265" s="73">
        <v>0</v>
      </c>
      <c r="D265" s="73">
        <v>-1.4186021000000002</v>
      </c>
      <c r="E265" s="74">
        <f t="shared" si="3"/>
        <v>0</v>
      </c>
    </row>
    <row r="266" spans="1:5" x14ac:dyDescent="0.2">
      <c r="A266" s="17" t="s">
        <v>146</v>
      </c>
      <c r="B266" s="73">
        <v>1026.5355850014898</v>
      </c>
      <c r="C266" s="73">
        <v>105.89724622592188</v>
      </c>
      <c r="D266" s="73">
        <v>3.7381108287468856</v>
      </c>
      <c r="E266" s="74">
        <f t="shared" si="3"/>
        <v>1136.1709420561585</v>
      </c>
    </row>
    <row r="267" spans="1:5" x14ac:dyDescent="0.2">
      <c r="A267" s="17" t="s">
        <v>147</v>
      </c>
      <c r="B267" s="73">
        <v>-409.7422875152547</v>
      </c>
      <c r="C267" s="73">
        <v>-44.676411450536996</v>
      </c>
      <c r="D267" s="73">
        <v>-24.015047047974999</v>
      </c>
      <c r="E267" s="74">
        <f t="shared" si="3"/>
        <v>-478.43374601376667</v>
      </c>
    </row>
    <row r="268" spans="1:5" x14ac:dyDescent="0.2">
      <c r="A268" s="78" t="s">
        <v>148</v>
      </c>
      <c r="B268" s="78">
        <f>SUM(B258:B267)</f>
        <v>4823.7254704668976</v>
      </c>
      <c r="C268" s="78">
        <f>SUM(C258:C267)</f>
        <v>849.29949168030782</v>
      </c>
      <c r="D268" s="78">
        <f>SUM(D258:D267)</f>
        <v>580.55425585279318</v>
      </c>
      <c r="E268" s="78">
        <f t="shared" si="3"/>
        <v>6253.5792179999989</v>
      </c>
    </row>
    <row r="269" spans="1:5" x14ac:dyDescent="0.2">
      <c r="A269" s="17" t="s">
        <v>149</v>
      </c>
      <c r="B269" s="73"/>
      <c r="C269" s="73"/>
      <c r="D269" s="73"/>
      <c r="E269" s="74">
        <f t="shared" si="3"/>
        <v>0</v>
      </c>
    </row>
    <row r="270" spans="1:5" x14ac:dyDescent="0.2">
      <c r="A270" s="75" t="s">
        <v>140</v>
      </c>
      <c r="B270" s="73">
        <v>-361.46902338654002</v>
      </c>
      <c r="C270" s="73">
        <v>361.46902338654002</v>
      </c>
      <c r="D270" s="73">
        <v>0</v>
      </c>
      <c r="E270" s="74">
        <f t="shared" si="3"/>
        <v>0</v>
      </c>
    </row>
    <row r="271" spans="1:5" x14ac:dyDescent="0.2">
      <c r="A271" s="75" t="s">
        <v>141</v>
      </c>
      <c r="B271" s="73">
        <v>-28.044909842870002</v>
      </c>
      <c r="C271" s="73">
        <v>0</v>
      </c>
      <c r="D271" s="73">
        <v>28.044909842870002</v>
      </c>
      <c r="E271" s="74">
        <f t="shared" si="3"/>
        <v>0</v>
      </c>
    </row>
    <row r="272" spans="1:5" x14ac:dyDescent="0.2">
      <c r="A272" s="75" t="s">
        <v>142</v>
      </c>
      <c r="B272" s="73">
        <v>0</v>
      </c>
      <c r="C272" s="73">
        <v>-154.55961431595998</v>
      </c>
      <c r="D272" s="73">
        <v>154.55961431595998</v>
      </c>
      <c r="E272" s="74">
        <f t="shared" si="3"/>
        <v>0</v>
      </c>
    </row>
    <row r="273" spans="1:8" x14ac:dyDescent="0.2">
      <c r="A273" s="75" t="s">
        <v>143</v>
      </c>
      <c r="B273" s="73">
        <v>0</v>
      </c>
      <c r="C273" s="73">
        <v>0</v>
      </c>
      <c r="D273" s="73">
        <v>0</v>
      </c>
      <c r="E273" s="74">
        <f t="shared" si="3"/>
        <v>0</v>
      </c>
    </row>
    <row r="274" spans="1:8" x14ac:dyDescent="0.2">
      <c r="A274" s="76" t="s">
        <v>144</v>
      </c>
      <c r="B274" s="73">
        <v>198.76740991017502</v>
      </c>
      <c r="C274" s="73">
        <v>-198.76740991017502</v>
      </c>
      <c r="D274" s="73">
        <v>0</v>
      </c>
      <c r="E274" s="74">
        <f t="shared" si="3"/>
        <v>0</v>
      </c>
      <c r="H274" s="17" t="s">
        <v>5</v>
      </c>
    </row>
    <row r="275" spans="1:8" x14ac:dyDescent="0.2">
      <c r="A275" s="17" t="s">
        <v>145</v>
      </c>
      <c r="B275" s="73">
        <v>0.72996246999999992</v>
      </c>
      <c r="C275" s="73">
        <v>0</v>
      </c>
      <c r="D275" s="73">
        <v>-0.72996246999999992</v>
      </c>
      <c r="E275" s="74">
        <f t="shared" si="3"/>
        <v>0</v>
      </c>
    </row>
    <row r="276" spans="1:8" x14ac:dyDescent="0.2">
      <c r="A276" s="17" t="s">
        <v>146</v>
      </c>
      <c r="B276" s="73">
        <v>1339.9841540699499</v>
      </c>
      <c r="C276" s="73">
        <v>154.056043317747</v>
      </c>
      <c r="D276" s="73">
        <v>7.6295458996666747</v>
      </c>
      <c r="E276" s="74">
        <f t="shared" si="3"/>
        <v>1501.6697432873636</v>
      </c>
    </row>
    <row r="277" spans="1:8" x14ac:dyDescent="0.2">
      <c r="A277" s="17" t="s">
        <v>147</v>
      </c>
      <c r="B277" s="73">
        <v>-429.66826995088996</v>
      </c>
      <c r="C277" s="73">
        <v>-96.023039424620009</v>
      </c>
      <c r="D277" s="73">
        <v>-51.477616511855004</v>
      </c>
      <c r="E277" s="74">
        <f t="shared" si="3"/>
        <v>-577.16892588736494</v>
      </c>
    </row>
    <row r="278" spans="1:8" x14ac:dyDescent="0.2">
      <c r="A278" s="78" t="s">
        <v>150</v>
      </c>
      <c r="B278" s="78">
        <f>SUM(B268:B277)</f>
        <v>5544.0247937367221</v>
      </c>
      <c r="C278" s="78">
        <f>SUM(C268:C277)</f>
        <v>915.47449473383972</v>
      </c>
      <c r="D278" s="78">
        <f>SUM(D268:D277)</f>
        <v>718.58074692943478</v>
      </c>
      <c r="E278" s="78">
        <f t="shared" si="3"/>
        <v>7178.0800353999966</v>
      </c>
    </row>
    <row r="279" spans="1:8" x14ac:dyDescent="0.2">
      <c r="A279" s="17" t="s">
        <v>151</v>
      </c>
      <c r="B279" s="73"/>
      <c r="C279" s="73"/>
      <c r="D279" s="73"/>
      <c r="E279" s="74">
        <f t="shared" si="3"/>
        <v>0</v>
      </c>
    </row>
    <row r="280" spans="1:8" x14ac:dyDescent="0.2">
      <c r="A280" s="75" t="s">
        <v>140</v>
      </c>
      <c r="B280" s="73">
        <v>-410.365021249687</v>
      </c>
      <c r="C280" s="73">
        <v>410.365021249687</v>
      </c>
      <c r="D280" s="73">
        <v>0</v>
      </c>
      <c r="E280" s="74">
        <f t="shared" si="3"/>
        <v>0</v>
      </c>
    </row>
    <row r="281" spans="1:8" x14ac:dyDescent="0.2">
      <c r="A281" s="75" t="s">
        <v>141</v>
      </c>
      <c r="B281" s="73">
        <v>-29.113067057803001</v>
      </c>
      <c r="C281" s="73">
        <v>0</v>
      </c>
      <c r="D281" s="73">
        <v>29.113067057803001</v>
      </c>
      <c r="E281" s="74">
        <f t="shared" si="3"/>
        <v>0</v>
      </c>
    </row>
    <row r="282" spans="1:8" x14ac:dyDescent="0.2">
      <c r="A282" s="75" t="s">
        <v>142</v>
      </c>
      <c r="B282" s="73">
        <v>0</v>
      </c>
      <c r="C282" s="73">
        <v>-102.260557964844</v>
      </c>
      <c r="D282" s="73">
        <v>102.260557964844</v>
      </c>
      <c r="E282" s="74">
        <f t="shared" si="3"/>
        <v>0</v>
      </c>
    </row>
    <row r="283" spans="1:8" x14ac:dyDescent="0.2">
      <c r="A283" s="75" t="s">
        <v>143</v>
      </c>
      <c r="B283" s="73">
        <v>0</v>
      </c>
      <c r="C283" s="73">
        <v>0</v>
      </c>
      <c r="D283" s="73">
        <v>0</v>
      </c>
      <c r="E283" s="74">
        <f t="shared" si="3"/>
        <v>0</v>
      </c>
    </row>
    <row r="284" spans="1:8" x14ac:dyDescent="0.2">
      <c r="A284" s="76" t="s">
        <v>144</v>
      </c>
      <c r="B284" s="73">
        <v>205.46260005239304</v>
      </c>
      <c r="C284" s="73">
        <v>-205.46260005239304</v>
      </c>
      <c r="D284" s="73">
        <v>0</v>
      </c>
      <c r="E284" s="74">
        <f t="shared" si="3"/>
        <v>0</v>
      </c>
    </row>
    <row r="285" spans="1:8" x14ac:dyDescent="0.2">
      <c r="A285" s="17" t="s">
        <v>145</v>
      </c>
      <c r="B285" s="73">
        <v>8.084485000000001E-2</v>
      </c>
      <c r="C285" s="73">
        <v>0</v>
      </c>
      <c r="D285" s="73">
        <v>-8.084485000000001E-2</v>
      </c>
      <c r="E285" s="74">
        <f t="shared" si="3"/>
        <v>0</v>
      </c>
    </row>
    <row r="286" spans="1:8" x14ac:dyDescent="0.2">
      <c r="A286" s="17" t="s">
        <v>146</v>
      </c>
      <c r="B286" s="73">
        <v>1256.6641264306711</v>
      </c>
      <c r="C286" s="73">
        <v>145.14916268211024</v>
      </c>
      <c r="D286" s="73">
        <v>2.119327176678067</v>
      </c>
      <c r="E286" s="74">
        <f t="shared" si="3"/>
        <v>1403.9326162894595</v>
      </c>
    </row>
    <row r="287" spans="1:8" x14ac:dyDescent="0.2">
      <c r="A287" s="17" t="s">
        <v>147</v>
      </c>
      <c r="B287" s="73">
        <v>-455.62003273797802</v>
      </c>
      <c r="C287" s="73">
        <v>-138.06893974593601</v>
      </c>
      <c r="D287" s="73">
        <v>-100.12942898554</v>
      </c>
      <c r="E287" s="74">
        <f t="shared" si="3"/>
        <v>-693.8184014694541</v>
      </c>
    </row>
    <row r="288" spans="1:8" x14ac:dyDescent="0.2">
      <c r="A288" s="78" t="s">
        <v>152</v>
      </c>
      <c r="B288" s="78">
        <f>SUM(B278:B287)</f>
        <v>6111.1342440243179</v>
      </c>
      <c r="C288" s="78">
        <f>SUM(C278:C287)</f>
        <v>1025.1965809024641</v>
      </c>
      <c r="D288" s="78">
        <f>SUM(D278:D287)</f>
        <v>751.86342529321996</v>
      </c>
      <c r="E288" s="78">
        <f t="shared" si="3"/>
        <v>7888.1942502200018</v>
      </c>
    </row>
    <row r="289" spans="1:9" x14ac:dyDescent="0.2">
      <c r="A289" s="17" t="s">
        <v>153</v>
      </c>
      <c r="B289" s="79"/>
      <c r="C289" s="79"/>
      <c r="D289" s="79"/>
      <c r="E289" s="80">
        <f t="shared" si="3"/>
        <v>0</v>
      </c>
    </row>
    <row r="290" spans="1:9" x14ac:dyDescent="0.2">
      <c r="A290" s="75" t="s">
        <v>140</v>
      </c>
      <c r="B290" s="73">
        <v>-541.77371943122</v>
      </c>
      <c r="C290" s="73">
        <v>541.77371943122</v>
      </c>
      <c r="D290" s="73">
        <v>0</v>
      </c>
      <c r="E290" s="80">
        <f t="shared" si="3"/>
        <v>0</v>
      </c>
    </row>
    <row r="291" spans="1:9" x14ac:dyDescent="0.2">
      <c r="A291" s="75" t="s">
        <v>141</v>
      </c>
      <c r="B291" s="73">
        <v>-52.149658460218006</v>
      </c>
      <c r="C291" s="73">
        <v>0</v>
      </c>
      <c r="D291" s="73">
        <v>52.149658460218006</v>
      </c>
      <c r="E291" s="80">
        <f t="shared" si="3"/>
        <v>0</v>
      </c>
    </row>
    <row r="292" spans="1:9" x14ac:dyDescent="0.2">
      <c r="A292" s="75" t="s">
        <v>142</v>
      </c>
      <c r="B292" s="73">
        <v>0</v>
      </c>
      <c r="C292" s="73">
        <v>-143.45899281389197</v>
      </c>
      <c r="D292" s="73">
        <v>143.45899281389197</v>
      </c>
      <c r="E292" s="80">
        <f t="shared" si="3"/>
        <v>0</v>
      </c>
    </row>
    <row r="293" spans="1:9" x14ac:dyDescent="0.2">
      <c r="A293" s="75" t="s">
        <v>143</v>
      </c>
      <c r="B293" s="73">
        <v>0</v>
      </c>
      <c r="C293" s="73">
        <v>0.62477309948600002</v>
      </c>
      <c r="D293" s="73">
        <v>-0.62477309948599991</v>
      </c>
      <c r="E293" s="179">
        <f t="shared" si="3"/>
        <v>0</v>
      </c>
    </row>
    <row r="294" spans="1:9" x14ac:dyDescent="0.2">
      <c r="A294" s="76" t="s">
        <v>144</v>
      </c>
      <c r="B294" s="73">
        <v>210.451726896504</v>
      </c>
      <c r="C294" s="73">
        <v>-210.451726896504</v>
      </c>
      <c r="D294" s="73">
        <v>0</v>
      </c>
      <c r="E294" s="80">
        <f t="shared" si="3"/>
        <v>0</v>
      </c>
    </row>
    <row r="295" spans="1:9" x14ac:dyDescent="0.2">
      <c r="A295" s="17" t="s">
        <v>145</v>
      </c>
      <c r="B295" s="73">
        <v>1.0457184100000001</v>
      </c>
      <c r="C295" s="73">
        <v>0</v>
      </c>
      <c r="D295" s="73">
        <v>-1.0457184100000001</v>
      </c>
      <c r="E295" s="80">
        <f t="shared" si="3"/>
        <v>0</v>
      </c>
    </row>
    <row r="296" spans="1:9" x14ac:dyDescent="0.2">
      <c r="A296" s="17" t="s">
        <v>146</v>
      </c>
      <c r="B296" s="73">
        <v>1122.5971287553787</v>
      </c>
      <c r="C296" s="73">
        <v>129.67677899069204</v>
      </c>
      <c r="D296" s="73">
        <v>32.865173975899637</v>
      </c>
      <c r="E296" s="80">
        <f t="shared" si="3"/>
        <v>1285.1390817219703</v>
      </c>
    </row>
    <row r="297" spans="1:9" x14ac:dyDescent="0.2">
      <c r="A297" s="17" t="s">
        <v>147</v>
      </c>
      <c r="B297" s="73">
        <v>-538.08572273857214</v>
      </c>
      <c r="C297" s="73">
        <v>-185.17853249644</v>
      </c>
      <c r="D297" s="73">
        <v>-134.09903853695801</v>
      </c>
      <c r="E297" s="74">
        <f t="shared" si="3"/>
        <v>-857.36329377197012</v>
      </c>
    </row>
    <row r="298" spans="1:9" ht="13.5" thickBot="1" x14ac:dyDescent="0.25">
      <c r="A298" s="34" t="s">
        <v>154</v>
      </c>
      <c r="B298" s="81">
        <f>SUM(B288:B297)</f>
        <v>6313.2197174561888</v>
      </c>
      <c r="C298" s="81">
        <f>SUM(C288:C297)</f>
        <v>1158.1826002170262</v>
      </c>
      <c r="D298" s="81">
        <f>SUM(D288:D297)</f>
        <v>844.56772049678568</v>
      </c>
      <c r="E298" s="81">
        <f t="shared" si="3"/>
        <v>8315.9700381700004</v>
      </c>
    </row>
    <row r="299" spans="1:9" x14ac:dyDescent="0.2">
      <c r="A299" s="20"/>
      <c r="B299" s="82"/>
      <c r="C299" s="82"/>
      <c r="D299" s="82"/>
      <c r="E299" s="82"/>
    </row>
    <row r="300" spans="1:9" x14ac:dyDescent="0.2">
      <c r="A300" s="19" t="s">
        <v>137</v>
      </c>
      <c r="B300" s="61"/>
      <c r="C300" s="61"/>
      <c r="D300" s="61"/>
      <c r="E300" s="61"/>
    </row>
    <row r="301" spans="1:9" ht="15" x14ac:dyDescent="0.2">
      <c r="A301" s="38" t="s">
        <v>32</v>
      </c>
      <c r="B301" s="23" t="s">
        <v>126</v>
      </c>
      <c r="C301" s="23" t="s">
        <v>127</v>
      </c>
      <c r="D301" s="23" t="s">
        <v>128</v>
      </c>
      <c r="E301" s="23" t="s">
        <v>64</v>
      </c>
    </row>
    <row r="302" spans="1:9" x14ac:dyDescent="0.2">
      <c r="B302" s="59"/>
      <c r="C302" s="59"/>
      <c r="D302" s="59"/>
    </row>
    <row r="303" spans="1:9" ht="13.5" thickBot="1" x14ac:dyDescent="0.25">
      <c r="A303" s="34" t="s">
        <v>155</v>
      </c>
      <c r="B303" s="81">
        <v>6313.2197174561879</v>
      </c>
      <c r="C303" s="81">
        <v>1158.1826002170262</v>
      </c>
      <c r="D303" s="81">
        <v>844.5677204967858</v>
      </c>
      <c r="E303" s="81">
        <f>SUM(B303:D303)</f>
        <v>8315.9700381700004</v>
      </c>
      <c r="G303" s="48"/>
      <c r="H303" s="48"/>
      <c r="I303" s="48"/>
    </row>
    <row r="304" spans="1:9" x14ac:dyDescent="0.2">
      <c r="A304" s="17" t="s">
        <v>156</v>
      </c>
      <c r="B304" s="31"/>
      <c r="C304" s="31"/>
      <c r="D304" s="31"/>
      <c r="E304" s="31"/>
    </row>
    <row r="305" spans="1:8" x14ac:dyDescent="0.2">
      <c r="A305" s="75" t="s">
        <v>140</v>
      </c>
      <c r="B305" s="32">
        <v>-430.70182255046399</v>
      </c>
      <c r="C305" s="32">
        <v>430.70182255046399</v>
      </c>
      <c r="D305" s="32">
        <v>0</v>
      </c>
      <c r="E305" s="31">
        <f t="shared" ref="E305:E313" si="4">SUM(B305:D305)</f>
        <v>0</v>
      </c>
    </row>
    <row r="306" spans="1:8" x14ac:dyDescent="0.2">
      <c r="A306" s="75" t="s">
        <v>141</v>
      </c>
      <c r="B306" s="32">
        <v>-48.001633938476004</v>
      </c>
      <c r="C306" s="32">
        <v>0</v>
      </c>
      <c r="D306" s="32">
        <v>48.001633938476004</v>
      </c>
      <c r="E306" s="31">
        <f t="shared" si="4"/>
        <v>0</v>
      </c>
    </row>
    <row r="307" spans="1:8" x14ac:dyDescent="0.2">
      <c r="A307" s="75" t="s">
        <v>142</v>
      </c>
      <c r="B307" s="32">
        <v>0</v>
      </c>
      <c r="C307" s="32">
        <v>-176.52157269827501</v>
      </c>
      <c r="D307" s="32">
        <v>176.52157269827501</v>
      </c>
      <c r="E307" s="31">
        <f t="shared" si="4"/>
        <v>0</v>
      </c>
    </row>
    <row r="308" spans="1:8" x14ac:dyDescent="0.2">
      <c r="A308" s="75" t="s">
        <v>143</v>
      </c>
      <c r="B308" s="32">
        <v>0</v>
      </c>
      <c r="C308" s="32">
        <v>0.69050551999999998</v>
      </c>
      <c r="D308" s="32">
        <v>-0.69050551999999998</v>
      </c>
      <c r="E308" s="31">
        <f t="shared" si="4"/>
        <v>0</v>
      </c>
    </row>
    <row r="309" spans="1:8" x14ac:dyDescent="0.2">
      <c r="A309" s="76" t="s">
        <v>144</v>
      </c>
      <c r="B309" s="32">
        <v>251.41773391001902</v>
      </c>
      <c r="C309" s="32">
        <v>-251.41773391001902</v>
      </c>
      <c r="D309" s="32">
        <v>0</v>
      </c>
      <c r="E309" s="31">
        <f t="shared" si="4"/>
        <v>0</v>
      </c>
    </row>
    <row r="310" spans="1:8" x14ac:dyDescent="0.2">
      <c r="A310" s="17" t="s">
        <v>145</v>
      </c>
      <c r="B310" s="32">
        <v>7.6996519999999999E-2</v>
      </c>
      <c r="C310" s="32">
        <v>0</v>
      </c>
      <c r="D310" s="32">
        <v>-7.6996519999999999E-2</v>
      </c>
      <c r="E310" s="31">
        <f t="shared" si="4"/>
        <v>0</v>
      </c>
    </row>
    <row r="311" spans="1:8" x14ac:dyDescent="0.2">
      <c r="A311" s="17" t="s">
        <v>146</v>
      </c>
      <c r="B311" s="32">
        <v>886.49762726894608</v>
      </c>
      <c r="C311" s="32">
        <v>57.943048103490547</v>
      </c>
      <c r="D311" s="32">
        <v>14.808211847522795</v>
      </c>
      <c r="E311" s="31">
        <f t="shared" si="4"/>
        <v>959.24888721995944</v>
      </c>
    </row>
    <row r="312" spans="1:8" x14ac:dyDescent="0.2">
      <c r="A312" s="17" t="s">
        <v>147</v>
      </c>
      <c r="B312" s="32">
        <v>-538.37496446688795</v>
      </c>
      <c r="C312" s="32">
        <v>-119.4335517470022</v>
      </c>
      <c r="D312" s="32">
        <v>-214.2544148160718</v>
      </c>
      <c r="E312" s="31">
        <f t="shared" si="4"/>
        <v>-872.06293102996187</v>
      </c>
    </row>
    <row r="313" spans="1:8" ht="13.5" thickBot="1" x14ac:dyDescent="0.25">
      <c r="A313" s="34" t="s">
        <v>157</v>
      </c>
      <c r="B313" s="35">
        <f>SUM(B303:B312)</f>
        <v>6434.1336541993251</v>
      </c>
      <c r="C313" s="35">
        <f>SUM(C303:C312)</f>
        <v>1100.1451180356846</v>
      </c>
      <c r="D313" s="35">
        <f>SUM(D303:D312)</f>
        <v>868.87722212498784</v>
      </c>
      <c r="E313" s="35">
        <f t="shared" si="4"/>
        <v>8403.1559943599968</v>
      </c>
      <c r="G313" s="28"/>
      <c r="H313" s="83"/>
    </row>
    <row r="314" spans="1:8" x14ac:dyDescent="0.2">
      <c r="A314" s="17" t="s">
        <v>158</v>
      </c>
      <c r="B314" s="31"/>
      <c r="C314" s="31"/>
      <c r="D314" s="31"/>
      <c r="E314" s="31"/>
      <c r="G314" s="28"/>
      <c r="H314" s="83"/>
    </row>
    <row r="315" spans="1:8" x14ac:dyDescent="0.2">
      <c r="A315" s="75" t="s">
        <v>140</v>
      </c>
      <c r="B315" s="32">
        <v>-401.4444914419355</v>
      </c>
      <c r="C315" s="32">
        <v>401.4444914419355</v>
      </c>
      <c r="D315" s="32">
        <v>0</v>
      </c>
      <c r="E315" s="31">
        <f t="shared" ref="E315:E322" si="5">SUM(B315:D315)</f>
        <v>0</v>
      </c>
      <c r="G315" s="28"/>
      <c r="H315" s="83"/>
    </row>
    <row r="316" spans="1:8" x14ac:dyDescent="0.2">
      <c r="A316" s="75" t="s">
        <v>141</v>
      </c>
      <c r="B316" s="32">
        <v>-50.848044095809101</v>
      </c>
      <c r="C316" s="32">
        <v>0</v>
      </c>
      <c r="D316" s="32">
        <v>50.848044095809101</v>
      </c>
      <c r="E316" s="31">
        <f t="shared" si="5"/>
        <v>0</v>
      </c>
      <c r="G316" s="28"/>
      <c r="H316" s="83"/>
    </row>
    <row r="317" spans="1:8" x14ac:dyDescent="0.2">
      <c r="A317" s="75" t="s">
        <v>142</v>
      </c>
      <c r="B317" s="32">
        <v>0</v>
      </c>
      <c r="C317" s="32">
        <v>-145.69971642314701</v>
      </c>
      <c r="D317" s="32">
        <v>145.69971642314701</v>
      </c>
      <c r="E317" s="31">
        <f t="shared" si="5"/>
        <v>0</v>
      </c>
      <c r="G317" s="28"/>
      <c r="H317" s="83"/>
    </row>
    <row r="318" spans="1:8" x14ac:dyDescent="0.2">
      <c r="A318" s="75" t="s">
        <v>143</v>
      </c>
      <c r="B318" s="32">
        <v>0</v>
      </c>
      <c r="C318" s="32">
        <v>0.57998551627600003</v>
      </c>
      <c r="D318" s="32">
        <v>-0.57998551627600003</v>
      </c>
      <c r="E318" s="31">
        <f t="shared" si="5"/>
        <v>0</v>
      </c>
      <c r="G318" s="28"/>
      <c r="H318" s="83"/>
    </row>
    <row r="319" spans="1:8" x14ac:dyDescent="0.2">
      <c r="A319" s="76" t="s">
        <v>144</v>
      </c>
      <c r="B319" s="32">
        <v>218.58683904060999</v>
      </c>
      <c r="C319" s="32">
        <v>-218.58683904060999</v>
      </c>
      <c r="D319" s="32">
        <v>0</v>
      </c>
      <c r="E319" s="31">
        <f t="shared" si="5"/>
        <v>0</v>
      </c>
      <c r="G319" s="28"/>
      <c r="H319" s="83"/>
    </row>
    <row r="320" spans="1:8" x14ac:dyDescent="0.2">
      <c r="A320" s="17" t="s">
        <v>145</v>
      </c>
      <c r="B320" s="32">
        <v>0.88029526000000002</v>
      </c>
      <c r="C320" s="32">
        <v>0</v>
      </c>
      <c r="D320" s="32">
        <v>-0.88029526000000002</v>
      </c>
      <c r="E320" s="31">
        <f t="shared" si="5"/>
        <v>0</v>
      </c>
      <c r="G320" s="28"/>
      <c r="H320" s="83"/>
    </row>
    <row r="321" spans="1:8" x14ac:dyDescent="0.2">
      <c r="A321" s="17" t="s">
        <v>146</v>
      </c>
      <c r="B321" s="32">
        <v>925.72624879515774</v>
      </c>
      <c r="C321" s="32">
        <v>75.69595466930167</v>
      </c>
      <c r="D321" s="32">
        <v>16.09762656547014</v>
      </c>
      <c r="E321" s="31">
        <f t="shared" si="5"/>
        <v>1017.5198300299296</v>
      </c>
      <c r="G321" s="28"/>
      <c r="H321" s="83"/>
    </row>
    <row r="322" spans="1:8" x14ac:dyDescent="0.2">
      <c r="A322" s="17" t="s">
        <v>147</v>
      </c>
      <c r="B322" s="32">
        <v>-484.07247641429507</v>
      </c>
      <c r="C322" s="32">
        <v>-173.34037848622523</v>
      </c>
      <c r="D322" s="32">
        <v>-124.90342470941</v>
      </c>
      <c r="E322" s="31">
        <f t="shared" si="5"/>
        <v>-782.31627960993035</v>
      </c>
      <c r="G322" s="28"/>
      <c r="H322" s="83"/>
    </row>
    <row r="323" spans="1:8" ht="13.5" thickBot="1" x14ac:dyDescent="0.25">
      <c r="A323" s="34" t="s">
        <v>159</v>
      </c>
      <c r="B323" s="35">
        <f>SUM(B313:B322)</f>
        <v>6642.962025343053</v>
      </c>
      <c r="C323" s="35">
        <f>SUM(C313:C322)</f>
        <v>1040.2386157132157</v>
      </c>
      <c r="D323" s="35">
        <f>SUM(D313:D322)</f>
        <v>955.15890372372792</v>
      </c>
      <c r="E323" s="35">
        <f>SUM(E313:E322)</f>
        <v>8638.3595447799962</v>
      </c>
      <c r="G323" s="28"/>
      <c r="H323" s="83"/>
    </row>
    <row r="324" spans="1:8" x14ac:dyDescent="0.2">
      <c r="A324" s="17" t="s">
        <v>160</v>
      </c>
      <c r="B324" s="31"/>
      <c r="C324" s="31"/>
      <c r="D324" s="31"/>
      <c r="E324" s="31"/>
      <c r="G324" s="28"/>
      <c r="H324" s="83"/>
    </row>
    <row r="325" spans="1:8" x14ac:dyDescent="0.2">
      <c r="A325" s="75" t="s">
        <v>140</v>
      </c>
      <c r="B325" s="32">
        <v>-482.70475906845701</v>
      </c>
      <c r="C325" s="32">
        <v>482.70475906845701</v>
      </c>
      <c r="D325" s="32">
        <v>0</v>
      </c>
      <c r="E325" s="31">
        <f t="shared" ref="E325:E332" si="6">SUM(B325:D325)</f>
        <v>0</v>
      </c>
      <c r="G325" s="28"/>
      <c r="H325" s="83"/>
    </row>
    <row r="326" spans="1:8" x14ac:dyDescent="0.2">
      <c r="A326" s="75" t="s">
        <v>141</v>
      </c>
      <c r="B326" s="32">
        <v>-50.371801616310492</v>
      </c>
      <c r="C326" s="32">
        <v>0</v>
      </c>
      <c r="D326" s="32">
        <v>50.371801616310492</v>
      </c>
      <c r="E326" s="31">
        <f t="shared" si="6"/>
        <v>0</v>
      </c>
      <c r="G326" s="28"/>
      <c r="H326" s="83"/>
    </row>
    <row r="327" spans="1:8" x14ac:dyDescent="0.2">
      <c r="A327" s="75" t="s">
        <v>142</v>
      </c>
      <c r="B327" s="32">
        <v>0</v>
      </c>
      <c r="C327" s="32">
        <v>-173.59363212000548</v>
      </c>
      <c r="D327" s="32">
        <v>173.59363212000548</v>
      </c>
      <c r="E327" s="31">
        <f t="shared" si="6"/>
        <v>0</v>
      </c>
      <c r="G327" s="28"/>
      <c r="H327" s="83"/>
    </row>
    <row r="328" spans="1:8" x14ac:dyDescent="0.2">
      <c r="A328" s="75" t="s">
        <v>143</v>
      </c>
      <c r="B328" s="32">
        <v>0</v>
      </c>
      <c r="C328" s="32">
        <v>1.7822688357315002</v>
      </c>
      <c r="D328" s="32">
        <v>-1.7822688357315002</v>
      </c>
      <c r="E328" s="31">
        <f t="shared" si="6"/>
        <v>0</v>
      </c>
      <c r="G328" s="28"/>
      <c r="H328" s="83"/>
    </row>
    <row r="329" spans="1:8" x14ac:dyDescent="0.2">
      <c r="A329" s="76" t="s">
        <v>144</v>
      </c>
      <c r="B329" s="32">
        <v>236.03918440979052</v>
      </c>
      <c r="C329" s="32">
        <v>-236.03918440979052</v>
      </c>
      <c r="D329" s="32">
        <v>0</v>
      </c>
      <c r="E329" s="31">
        <f t="shared" si="6"/>
        <v>0</v>
      </c>
      <c r="G329" s="28"/>
      <c r="H329" s="83"/>
    </row>
    <row r="330" spans="1:8" x14ac:dyDescent="0.2">
      <c r="A330" s="17" t="s">
        <v>145</v>
      </c>
      <c r="B330" s="32">
        <v>1.2404897968699999</v>
      </c>
      <c r="C330" s="32">
        <v>0</v>
      </c>
      <c r="D330" s="32">
        <v>-1.2404897968699999</v>
      </c>
      <c r="E330" s="31">
        <f t="shared" si="6"/>
        <v>0</v>
      </c>
      <c r="G330" s="28"/>
      <c r="H330" s="83"/>
    </row>
    <row r="331" spans="1:8" x14ac:dyDescent="0.2">
      <c r="A331" s="17" t="s">
        <v>146</v>
      </c>
      <c r="B331" s="32">
        <v>967.6302776234312</v>
      </c>
      <c r="C331" s="32">
        <v>78.004823873485989</v>
      </c>
      <c r="D331" s="32">
        <v>19.207835188919187</v>
      </c>
      <c r="E331" s="31">
        <f t="shared" si="6"/>
        <v>1064.8429366858365</v>
      </c>
      <c r="G331" s="28"/>
      <c r="H331" s="83"/>
    </row>
    <row r="332" spans="1:8" x14ac:dyDescent="0.2">
      <c r="A332" s="17" t="s">
        <v>147</v>
      </c>
      <c r="B332" s="32">
        <v>-489.19131127653355</v>
      </c>
      <c r="C332" s="32">
        <v>-109.53035430934693</v>
      </c>
      <c r="D332" s="32">
        <v>-134.72830335995096</v>
      </c>
      <c r="E332" s="31">
        <f t="shared" si="6"/>
        <v>-733.44996894583142</v>
      </c>
      <c r="G332" s="28"/>
      <c r="H332" s="83"/>
    </row>
    <row r="333" spans="1:8" ht="13.5" thickBot="1" x14ac:dyDescent="0.25">
      <c r="A333" s="34" t="s">
        <v>161</v>
      </c>
      <c r="B333" s="35">
        <f>SUM(B323:B332)</f>
        <v>6825.6041052118444</v>
      </c>
      <c r="C333" s="35">
        <f>SUM(C323:C332)</f>
        <v>1083.5672966517473</v>
      </c>
      <c r="D333" s="35">
        <f>SUM(D323:D332)</f>
        <v>1060.5811106564106</v>
      </c>
      <c r="E333" s="35">
        <f>SUM(E323:E332)</f>
        <v>8969.7525125200009</v>
      </c>
    </row>
    <row r="334" spans="1:8" x14ac:dyDescent="0.2">
      <c r="A334" s="20"/>
      <c r="B334" s="31"/>
      <c r="C334" s="31"/>
      <c r="D334" s="31"/>
      <c r="E334" s="31"/>
    </row>
    <row r="335" spans="1:8" x14ac:dyDescent="0.2">
      <c r="A335" s="19" t="s">
        <v>162</v>
      </c>
      <c r="B335" s="61"/>
      <c r="C335" s="61"/>
      <c r="D335" s="61"/>
    </row>
    <row r="336" spans="1:8" ht="15" x14ac:dyDescent="0.2">
      <c r="A336" s="38" t="s">
        <v>32</v>
      </c>
      <c r="B336" s="23" t="s">
        <v>126</v>
      </c>
      <c r="C336" s="23" t="s">
        <v>127</v>
      </c>
      <c r="D336" s="23" t="s">
        <v>128</v>
      </c>
      <c r="E336" s="23" t="s">
        <v>64</v>
      </c>
    </row>
    <row r="337" spans="1:8" x14ac:dyDescent="0.2">
      <c r="B337" s="59"/>
      <c r="C337" s="59"/>
      <c r="D337" s="59"/>
    </row>
    <row r="338" spans="1:8" x14ac:dyDescent="0.2">
      <c r="A338" s="29" t="s">
        <v>163</v>
      </c>
      <c r="B338" s="72">
        <v>78.265971006719255</v>
      </c>
      <c r="C338" s="72">
        <v>90.522602210232506</v>
      </c>
      <c r="D338" s="72">
        <v>123.88915163230101</v>
      </c>
      <c r="E338" s="72">
        <v>292.67772484925274</v>
      </c>
    </row>
    <row r="339" spans="1:8" x14ac:dyDescent="0.2">
      <c r="A339" s="17" t="s">
        <v>139</v>
      </c>
      <c r="B339" s="73"/>
      <c r="C339" s="73"/>
      <c r="D339" s="73"/>
      <c r="E339" s="84"/>
    </row>
    <row r="340" spans="1:8" x14ac:dyDescent="0.2">
      <c r="A340" s="75" t="s">
        <v>140</v>
      </c>
      <c r="B340" s="73">
        <v>-4.8291055627935862</v>
      </c>
      <c r="C340" s="73">
        <v>4.8291055627935862</v>
      </c>
      <c r="D340" s="73">
        <v>0</v>
      </c>
      <c r="E340" s="80">
        <f t="shared" ref="E340:E349" si="7">SUM(B340:D340)</f>
        <v>0</v>
      </c>
      <c r="G340" s="83"/>
      <c r="H340" s="83"/>
    </row>
    <row r="341" spans="1:8" x14ac:dyDescent="0.2">
      <c r="A341" s="75" t="s">
        <v>141</v>
      </c>
      <c r="B341" s="73">
        <v>-0.12277944657688017</v>
      </c>
      <c r="C341" s="73">
        <v>0</v>
      </c>
      <c r="D341" s="73">
        <v>0.12277944657688017</v>
      </c>
      <c r="E341" s="80">
        <f t="shared" si="7"/>
        <v>0</v>
      </c>
      <c r="G341" s="83"/>
      <c r="H341" s="83"/>
    </row>
    <row r="342" spans="1:8" x14ac:dyDescent="0.2">
      <c r="A342" s="75" t="s">
        <v>142</v>
      </c>
      <c r="B342" s="73">
        <v>0</v>
      </c>
      <c r="C342" s="73">
        <v>-24.94920055908111</v>
      </c>
      <c r="D342" s="73">
        <v>24.94920055908111</v>
      </c>
      <c r="E342" s="80">
        <f t="shared" si="7"/>
        <v>0</v>
      </c>
      <c r="G342" s="83"/>
      <c r="H342" s="83"/>
    </row>
    <row r="343" spans="1:8" x14ac:dyDescent="0.2">
      <c r="A343" s="75" t="s">
        <v>143</v>
      </c>
      <c r="B343" s="73">
        <v>0</v>
      </c>
      <c r="C343" s="73">
        <v>0</v>
      </c>
      <c r="D343" s="73">
        <v>0</v>
      </c>
      <c r="E343" s="80">
        <f t="shared" si="7"/>
        <v>0</v>
      </c>
      <c r="G343" s="83"/>
      <c r="H343" s="83"/>
    </row>
    <row r="344" spans="1:8" x14ac:dyDescent="0.2">
      <c r="A344" s="75" t="s">
        <v>144</v>
      </c>
      <c r="B344" s="73">
        <v>17.528873947243717</v>
      </c>
      <c r="C344" s="73">
        <v>-17.528873947243717</v>
      </c>
      <c r="D344" s="73">
        <v>0</v>
      </c>
      <c r="E344" s="80">
        <f t="shared" si="7"/>
        <v>0</v>
      </c>
      <c r="G344" s="83"/>
      <c r="H344" s="83"/>
    </row>
    <row r="345" spans="1:8" x14ac:dyDescent="0.2">
      <c r="A345" s="75" t="s">
        <v>145</v>
      </c>
      <c r="B345" s="73">
        <v>0.40430100000000002</v>
      </c>
      <c r="C345" s="73">
        <v>0</v>
      </c>
      <c r="D345" s="73">
        <v>-0.40430100000000002</v>
      </c>
      <c r="E345" s="80">
        <f t="shared" si="7"/>
        <v>0</v>
      </c>
      <c r="G345" s="83"/>
      <c r="H345" s="83"/>
    </row>
    <row r="346" spans="1:8" x14ac:dyDescent="0.2">
      <c r="A346" s="76" t="s">
        <v>164</v>
      </c>
      <c r="B346" s="73">
        <v>21.642198272541009</v>
      </c>
      <c r="C346" s="73">
        <v>54.721354100715914</v>
      </c>
      <c r="D346" s="73">
        <v>37.696795260525661</v>
      </c>
      <c r="E346" s="80">
        <f t="shared" si="7"/>
        <v>114.06034763378258</v>
      </c>
      <c r="G346" s="83"/>
      <c r="H346" s="83"/>
    </row>
    <row r="347" spans="1:8" x14ac:dyDescent="0.2">
      <c r="A347" s="76" t="s">
        <v>165</v>
      </c>
      <c r="B347" s="73">
        <v>-26.452320891220946</v>
      </c>
      <c r="C347" s="73">
        <v>-8.3827172987265719</v>
      </c>
      <c r="D347" s="73">
        <v>-5.907283913411006</v>
      </c>
      <c r="E347" s="80">
        <f t="shared" si="7"/>
        <v>-40.742322103358525</v>
      </c>
      <c r="G347" s="83"/>
      <c r="H347" s="83"/>
    </row>
    <row r="348" spans="1:8" x14ac:dyDescent="0.2">
      <c r="A348" s="17" t="s">
        <v>166</v>
      </c>
      <c r="B348" s="73">
        <v>-12.204481387329453</v>
      </c>
      <c r="C348" s="73">
        <v>-14.791919402918987</v>
      </c>
      <c r="D348" s="73">
        <v>0</v>
      </c>
      <c r="E348" s="80">
        <f t="shared" si="7"/>
        <v>-26.99640079024844</v>
      </c>
      <c r="G348" s="83"/>
      <c r="H348" s="83"/>
    </row>
    <row r="349" spans="1:8" x14ac:dyDescent="0.2">
      <c r="A349" s="29" t="s">
        <v>167</v>
      </c>
      <c r="B349" s="85">
        <f>SUM(B338:B348)</f>
        <v>74.232656938583119</v>
      </c>
      <c r="C349" s="85">
        <f>SUM(C338:C348)</f>
        <v>84.420350665771622</v>
      </c>
      <c r="D349" s="85">
        <f>SUM(D338:D348)</f>
        <v>180.34634198507365</v>
      </c>
      <c r="E349" s="85">
        <f t="shared" si="7"/>
        <v>338.99934958942839</v>
      </c>
    </row>
    <row r="350" spans="1:8" x14ac:dyDescent="0.2">
      <c r="A350" s="17" t="s">
        <v>149</v>
      </c>
      <c r="B350" s="73"/>
      <c r="C350" s="73"/>
      <c r="D350" s="73"/>
      <c r="E350" s="84"/>
    </row>
    <row r="351" spans="1:8" x14ac:dyDescent="0.2">
      <c r="A351" s="75" t="s">
        <v>140</v>
      </c>
      <c r="B351" s="73">
        <v>-4.6348028167516162</v>
      </c>
      <c r="C351" s="73">
        <v>4.6348028167516162</v>
      </c>
      <c r="D351" s="73">
        <v>0</v>
      </c>
      <c r="E351" s="80">
        <f t="shared" ref="E351:E360" si="8">SUM(B351:D351)</f>
        <v>0</v>
      </c>
    </row>
    <row r="352" spans="1:8" x14ac:dyDescent="0.2">
      <c r="A352" s="75" t="s">
        <v>141</v>
      </c>
      <c r="B352" s="73">
        <v>-0.34672208412539401</v>
      </c>
      <c r="C352" s="73">
        <v>0</v>
      </c>
      <c r="D352" s="73">
        <v>0.34672208412539401</v>
      </c>
      <c r="E352" s="80">
        <f t="shared" si="8"/>
        <v>0</v>
      </c>
    </row>
    <row r="353" spans="1:5" x14ac:dyDescent="0.2">
      <c r="A353" s="75" t="s">
        <v>142</v>
      </c>
      <c r="B353" s="73">
        <v>0</v>
      </c>
      <c r="C353" s="73">
        <v>-20.03481353931814</v>
      </c>
      <c r="D353" s="73">
        <v>20.03481353931814</v>
      </c>
      <c r="E353" s="80">
        <f t="shared" si="8"/>
        <v>0</v>
      </c>
    </row>
    <row r="354" spans="1:5" x14ac:dyDescent="0.2">
      <c r="A354" s="75" t="s">
        <v>143</v>
      </c>
      <c r="B354" s="73">
        <v>0</v>
      </c>
      <c r="C354" s="73">
        <v>0</v>
      </c>
      <c r="D354" s="73">
        <v>0</v>
      </c>
      <c r="E354" s="80">
        <f t="shared" si="8"/>
        <v>0</v>
      </c>
    </row>
    <row r="355" spans="1:5" x14ac:dyDescent="0.2">
      <c r="A355" s="75" t="s">
        <v>144</v>
      </c>
      <c r="B355" s="73">
        <v>18.41528042046966</v>
      </c>
      <c r="C355" s="73">
        <v>-18.41528042046966</v>
      </c>
      <c r="D355" s="73">
        <v>0</v>
      </c>
      <c r="E355" s="80">
        <f t="shared" si="8"/>
        <v>0</v>
      </c>
    </row>
    <row r="356" spans="1:5" x14ac:dyDescent="0.2">
      <c r="A356" s="75" t="s">
        <v>145</v>
      </c>
      <c r="B356" s="73">
        <v>0.216336</v>
      </c>
      <c r="C356" s="73">
        <v>0</v>
      </c>
      <c r="D356" s="73">
        <v>-0.216336</v>
      </c>
      <c r="E356" s="80">
        <f t="shared" si="8"/>
        <v>0</v>
      </c>
    </row>
    <row r="357" spans="1:5" x14ac:dyDescent="0.2">
      <c r="A357" s="76" t="s">
        <v>164</v>
      </c>
      <c r="B357" s="73">
        <v>17.961391386549003</v>
      </c>
      <c r="C357" s="73">
        <v>51.338722804039591</v>
      </c>
      <c r="D357" s="73">
        <v>32.327339029903541</v>
      </c>
      <c r="E357" s="80">
        <f t="shared" si="8"/>
        <v>101.62745322049214</v>
      </c>
    </row>
    <row r="358" spans="1:5" x14ac:dyDescent="0.2">
      <c r="A358" s="76" t="s">
        <v>165</v>
      </c>
      <c r="B358" s="73">
        <v>-18.399173816360289</v>
      </c>
      <c r="C358" s="73">
        <v>-7.7266632776198376</v>
      </c>
      <c r="D358" s="73">
        <v>-9.3414035088084155</v>
      </c>
      <c r="E358" s="80">
        <f t="shared" si="8"/>
        <v>-35.467240602788543</v>
      </c>
    </row>
    <row r="359" spans="1:5" x14ac:dyDescent="0.2">
      <c r="A359" s="17" t="s">
        <v>166</v>
      </c>
      <c r="B359" s="73">
        <v>-9.4945122362901078</v>
      </c>
      <c r="C359" s="73">
        <v>-20.372377837743095</v>
      </c>
      <c r="D359" s="73">
        <v>1.7633568439756926</v>
      </c>
      <c r="E359" s="80">
        <f t="shared" si="8"/>
        <v>-28.103533230057508</v>
      </c>
    </row>
    <row r="360" spans="1:5" x14ac:dyDescent="0.2">
      <c r="A360" s="29" t="s">
        <v>168</v>
      </c>
      <c r="B360" s="85">
        <f>SUM(B349:B359)</f>
        <v>77.95045379207437</v>
      </c>
      <c r="C360" s="85">
        <f>SUM(C349:C359)</f>
        <v>73.844741211412099</v>
      </c>
      <c r="D360" s="85">
        <f>SUM(D349:D359)</f>
        <v>225.26083397358801</v>
      </c>
      <c r="E360" s="85">
        <f t="shared" si="8"/>
        <v>377.05602897707445</v>
      </c>
    </row>
    <row r="361" spans="1:5" x14ac:dyDescent="0.2">
      <c r="A361" s="17" t="s">
        <v>151</v>
      </c>
      <c r="B361" s="73"/>
      <c r="C361" s="73"/>
      <c r="D361" s="73"/>
      <c r="E361" s="84"/>
    </row>
    <row r="362" spans="1:5" x14ac:dyDescent="0.2">
      <c r="A362" s="75" t="s">
        <v>140</v>
      </c>
      <c r="B362" s="73">
        <v>-4.5506913923696466</v>
      </c>
      <c r="C362" s="73">
        <v>4.5506913923696466</v>
      </c>
      <c r="D362" s="73">
        <v>0</v>
      </c>
      <c r="E362" s="80">
        <f t="shared" ref="E362:E371" si="9">SUM(B362:D362)</f>
        <v>0</v>
      </c>
    </row>
    <row r="363" spans="1:5" x14ac:dyDescent="0.2">
      <c r="A363" s="75" t="s">
        <v>141</v>
      </c>
      <c r="B363" s="73">
        <v>-0.35648029851294089</v>
      </c>
      <c r="C363" s="73">
        <v>0</v>
      </c>
      <c r="D363" s="73">
        <v>0.35648029851294089</v>
      </c>
      <c r="E363" s="80">
        <f t="shared" si="9"/>
        <v>0</v>
      </c>
    </row>
    <row r="364" spans="1:5" x14ac:dyDescent="0.2">
      <c r="A364" s="75" t="s">
        <v>142</v>
      </c>
      <c r="B364" s="73">
        <v>0</v>
      </c>
      <c r="C364" s="73">
        <v>-11.471294386165898</v>
      </c>
      <c r="D364" s="73">
        <v>11.471294386165898</v>
      </c>
      <c r="E364" s="80">
        <f t="shared" si="9"/>
        <v>0</v>
      </c>
    </row>
    <row r="365" spans="1:5" x14ac:dyDescent="0.2">
      <c r="A365" s="75" t="s">
        <v>143</v>
      </c>
      <c r="B365" s="73">
        <v>0</v>
      </c>
      <c r="C365" s="73">
        <v>0</v>
      </c>
      <c r="D365" s="73">
        <v>0</v>
      </c>
      <c r="E365" s="80">
        <f t="shared" si="9"/>
        <v>0</v>
      </c>
    </row>
    <row r="366" spans="1:5" x14ac:dyDescent="0.2">
      <c r="A366" s="75" t="s">
        <v>144</v>
      </c>
      <c r="B366" s="73">
        <v>16.892128699095515</v>
      </c>
      <c r="C366" s="73">
        <v>-16.892128699095515</v>
      </c>
      <c r="D366" s="73">
        <v>0</v>
      </c>
      <c r="E366" s="80">
        <f t="shared" si="9"/>
        <v>0</v>
      </c>
    </row>
    <row r="367" spans="1:5" x14ac:dyDescent="0.2">
      <c r="A367" s="75" t="s">
        <v>145</v>
      </c>
      <c r="B367" s="73">
        <v>2.4441000000000001E-2</v>
      </c>
      <c r="C367" s="73">
        <v>0</v>
      </c>
      <c r="D367" s="73">
        <v>-2.4441000000000001E-2</v>
      </c>
      <c r="E367" s="80">
        <f t="shared" si="9"/>
        <v>0</v>
      </c>
    </row>
    <row r="368" spans="1:5" x14ac:dyDescent="0.2">
      <c r="A368" s="76" t="s">
        <v>164</v>
      </c>
      <c r="B368" s="73">
        <v>15.088799717034169</v>
      </c>
      <c r="C368" s="73">
        <v>45.506604449553947</v>
      </c>
      <c r="D368" s="73">
        <v>33.547134249791434</v>
      </c>
      <c r="E368" s="80">
        <f t="shared" si="9"/>
        <v>94.142538416379551</v>
      </c>
    </row>
    <row r="369" spans="1:5" x14ac:dyDescent="0.2">
      <c r="A369" s="76" t="s">
        <v>165</v>
      </c>
      <c r="B369" s="73">
        <v>-16.936645636564013</v>
      </c>
      <c r="C369" s="73">
        <v>-11.731636687880599</v>
      </c>
      <c r="D369" s="73">
        <v>-26.592721212342099</v>
      </c>
      <c r="E369" s="80">
        <f t="shared" si="9"/>
        <v>-55.26100353678671</v>
      </c>
    </row>
    <row r="370" spans="1:5" x14ac:dyDescent="0.2">
      <c r="A370" s="17" t="s">
        <v>166</v>
      </c>
      <c r="B370" s="73">
        <v>12.505400066777513</v>
      </c>
      <c r="C370" s="73">
        <v>4.2852310515986458</v>
      </c>
      <c r="D370" s="73">
        <v>-0.20085446652599842</v>
      </c>
      <c r="E370" s="80">
        <f t="shared" si="9"/>
        <v>16.589776651850158</v>
      </c>
    </row>
    <row r="371" spans="1:5" x14ac:dyDescent="0.2">
      <c r="A371" s="29" t="s">
        <v>169</v>
      </c>
      <c r="B371" s="72">
        <f>SUM(B360:B370)</f>
        <v>100.61740594753498</v>
      </c>
      <c r="C371" s="72">
        <f>SUM(C360:C370)</f>
        <v>88.092208331792335</v>
      </c>
      <c r="D371" s="72">
        <f>SUM(D360:D370)</f>
        <v>243.81772622919019</v>
      </c>
      <c r="E371" s="72">
        <f t="shared" si="9"/>
        <v>432.52734050851745</v>
      </c>
    </row>
    <row r="372" spans="1:5" x14ac:dyDescent="0.2">
      <c r="A372" s="17" t="s">
        <v>153</v>
      </c>
      <c r="B372" s="73"/>
      <c r="C372" s="73"/>
      <c r="D372" s="73"/>
      <c r="E372" s="84"/>
    </row>
    <row r="373" spans="1:5" x14ac:dyDescent="0.2">
      <c r="A373" s="75" t="s">
        <v>140</v>
      </c>
      <c r="B373" s="73">
        <v>-7.1094829863713658</v>
      </c>
      <c r="C373" s="73">
        <v>7.1094829863713658</v>
      </c>
      <c r="D373" s="73">
        <v>0</v>
      </c>
      <c r="E373" s="80">
        <f t="shared" ref="E373:E382" si="10">SUM(B373:D373)</f>
        <v>0</v>
      </c>
    </row>
    <row r="374" spans="1:5" x14ac:dyDescent="0.2">
      <c r="A374" s="75" t="s">
        <v>141</v>
      </c>
      <c r="B374" s="73">
        <v>-0.72280591488102697</v>
      </c>
      <c r="C374" s="73">
        <v>0</v>
      </c>
      <c r="D374" s="73">
        <v>0.72280591488102697</v>
      </c>
      <c r="E374" s="80">
        <f t="shared" si="10"/>
        <v>0</v>
      </c>
    </row>
    <row r="375" spans="1:5" x14ac:dyDescent="0.2">
      <c r="A375" s="75" t="s">
        <v>142</v>
      </c>
      <c r="B375" s="73">
        <v>0</v>
      </c>
      <c r="C375" s="73">
        <v>-15.995184985797859</v>
      </c>
      <c r="D375" s="73">
        <v>15.995184985797859</v>
      </c>
      <c r="E375" s="80">
        <f t="shared" si="10"/>
        <v>0</v>
      </c>
    </row>
    <row r="376" spans="1:5" x14ac:dyDescent="0.2">
      <c r="A376" s="75" t="s">
        <v>143</v>
      </c>
      <c r="B376" s="73">
        <v>0</v>
      </c>
      <c r="C376" s="73">
        <v>0.20631690159495</v>
      </c>
      <c r="D376" s="73">
        <v>-0.20631690159495</v>
      </c>
      <c r="E376" s="80">
        <f t="shared" si="10"/>
        <v>0</v>
      </c>
    </row>
    <row r="377" spans="1:5" x14ac:dyDescent="0.2">
      <c r="A377" s="75" t="s">
        <v>144</v>
      </c>
      <c r="B377" s="73">
        <v>17.807705599047875</v>
      </c>
      <c r="C377" s="73">
        <v>-17.807705599047875</v>
      </c>
      <c r="D377" s="73">
        <v>0</v>
      </c>
      <c r="E377" s="80">
        <f t="shared" si="10"/>
        <v>0</v>
      </c>
    </row>
    <row r="378" spans="1:5" x14ac:dyDescent="0.2">
      <c r="A378" s="75" t="s">
        <v>145</v>
      </c>
      <c r="B378" s="73">
        <v>0.312834</v>
      </c>
      <c r="C378" s="73">
        <v>0</v>
      </c>
      <c r="D378" s="73">
        <v>-0.312834</v>
      </c>
      <c r="E378" s="80">
        <f t="shared" si="10"/>
        <v>0</v>
      </c>
    </row>
    <row r="379" spans="1:5" x14ac:dyDescent="0.2">
      <c r="A379" s="76" t="s">
        <v>164</v>
      </c>
      <c r="B379" s="73">
        <v>13.244028640294324</v>
      </c>
      <c r="C379" s="73">
        <v>49.402714855355747</v>
      </c>
      <c r="D379" s="73">
        <v>38.356521719850065</v>
      </c>
      <c r="E379" s="80">
        <f t="shared" si="10"/>
        <v>101.00326521550014</v>
      </c>
    </row>
    <row r="380" spans="1:5" x14ac:dyDescent="0.2">
      <c r="A380" s="76" t="s">
        <v>165</v>
      </c>
      <c r="B380" s="73">
        <v>-18.951836690625093</v>
      </c>
      <c r="C380" s="73">
        <v>-15.449636878286373</v>
      </c>
      <c r="D380" s="73">
        <v>-31.37413502880797</v>
      </c>
      <c r="E380" s="80">
        <f t="shared" si="10"/>
        <v>-65.77560859771944</v>
      </c>
    </row>
    <row r="381" spans="1:5" x14ac:dyDescent="0.2">
      <c r="A381" s="17" t="s">
        <v>166</v>
      </c>
      <c r="B381" s="73">
        <v>-3.1156487443712915</v>
      </c>
      <c r="C381" s="73">
        <v>5.1965941870588503</v>
      </c>
      <c r="D381" s="73">
        <v>1.812644716702057</v>
      </c>
      <c r="E381" s="80">
        <f t="shared" si="10"/>
        <v>3.8935901593896158</v>
      </c>
    </row>
    <row r="382" spans="1:5" ht="13.5" thickBot="1" x14ac:dyDescent="0.25">
      <c r="A382" s="34" t="s">
        <v>170</v>
      </c>
      <c r="B382" s="86">
        <f>SUM(B371:B381)</f>
        <v>102.08219985062841</v>
      </c>
      <c r="C382" s="86">
        <f>SUM(C371:C381)</f>
        <v>100.75478979904112</v>
      </c>
      <c r="D382" s="86">
        <f>SUM(D371:D381)</f>
        <v>268.81159763601823</v>
      </c>
      <c r="E382" s="86">
        <f t="shared" si="10"/>
        <v>471.64858728568777</v>
      </c>
    </row>
    <row r="383" spans="1:5" x14ac:dyDescent="0.2">
      <c r="A383" s="20"/>
      <c r="B383" s="87"/>
      <c r="C383" s="87"/>
      <c r="D383" s="87"/>
      <c r="E383" s="87"/>
    </row>
    <row r="384" spans="1:5" x14ac:dyDescent="0.2">
      <c r="A384" s="19" t="s">
        <v>162</v>
      </c>
      <c r="B384" s="61"/>
      <c r="C384" s="61"/>
      <c r="D384" s="61"/>
    </row>
    <row r="385" spans="1:9" ht="15" x14ac:dyDescent="0.2">
      <c r="A385" s="38" t="s">
        <v>32</v>
      </c>
      <c r="B385" s="23" t="s">
        <v>126</v>
      </c>
      <c r="C385" s="23" t="s">
        <v>127</v>
      </c>
      <c r="D385" s="23" t="s">
        <v>128</v>
      </c>
      <c r="E385" s="23" t="s">
        <v>64</v>
      </c>
    </row>
    <row r="386" spans="1:9" x14ac:dyDescent="0.2">
      <c r="B386" s="59"/>
      <c r="C386" s="59"/>
      <c r="D386" s="59"/>
    </row>
    <row r="387" spans="1:9" ht="13.5" thickBot="1" x14ac:dyDescent="0.25">
      <c r="A387" s="34" t="s">
        <v>171</v>
      </c>
      <c r="B387" s="88">
        <v>102.08219985062841</v>
      </c>
      <c r="C387" s="88">
        <v>100.75478979904112</v>
      </c>
      <c r="D387" s="88">
        <v>268.81159763601823</v>
      </c>
      <c r="E387" s="88">
        <f>SUM(B387:D387)</f>
        <v>471.64858728568777</v>
      </c>
      <c r="G387" s="83"/>
      <c r="H387" s="83"/>
      <c r="I387" s="83"/>
    </row>
    <row r="388" spans="1:9" x14ac:dyDescent="0.2">
      <c r="A388" s="17" t="s">
        <v>156</v>
      </c>
      <c r="B388" s="73"/>
      <c r="C388" s="73"/>
      <c r="D388" s="73"/>
      <c r="E388" s="84"/>
    </row>
    <row r="389" spans="1:9" x14ac:dyDescent="0.2">
      <c r="A389" s="75" t="s">
        <v>140</v>
      </c>
      <c r="B389" s="73">
        <v>-5.1739393668086322</v>
      </c>
      <c r="C389" s="73">
        <v>5.1739393668086322</v>
      </c>
      <c r="D389" s="73">
        <v>0</v>
      </c>
      <c r="E389" s="80">
        <f t="shared" ref="E389:E420" si="11">SUM(B389:D389)</f>
        <v>0</v>
      </c>
    </row>
    <row r="390" spans="1:9" x14ac:dyDescent="0.2">
      <c r="A390" s="75" t="s">
        <v>141</v>
      </c>
      <c r="B390" s="73">
        <v>-0.62979950911822558</v>
      </c>
      <c r="C390" s="73">
        <v>0</v>
      </c>
      <c r="D390" s="73">
        <v>0.62979950911822558</v>
      </c>
      <c r="E390" s="80">
        <f t="shared" si="11"/>
        <v>0</v>
      </c>
    </row>
    <row r="391" spans="1:9" x14ac:dyDescent="0.2">
      <c r="A391" s="75" t="s">
        <v>142</v>
      </c>
      <c r="B391" s="73">
        <v>0</v>
      </c>
      <c r="C391" s="73">
        <v>-23.827651316074082</v>
      </c>
      <c r="D391" s="73">
        <v>23.827651316074082</v>
      </c>
      <c r="E391" s="80">
        <f t="shared" si="11"/>
        <v>0</v>
      </c>
    </row>
    <row r="392" spans="1:9" x14ac:dyDescent="0.2">
      <c r="A392" s="75" t="s">
        <v>143</v>
      </c>
      <c r="B392" s="73">
        <v>0</v>
      </c>
      <c r="C392" s="73">
        <v>0.20715165599999999</v>
      </c>
      <c r="D392" s="73">
        <v>-0.20715165599999999</v>
      </c>
      <c r="E392" s="80">
        <f t="shared" si="11"/>
        <v>0</v>
      </c>
    </row>
    <row r="393" spans="1:9" x14ac:dyDescent="0.2">
      <c r="A393" s="75" t="s">
        <v>144</v>
      </c>
      <c r="B393" s="73">
        <v>18.273807944814958</v>
      </c>
      <c r="C393" s="73">
        <v>-18.273807944814958</v>
      </c>
      <c r="D393" s="73">
        <v>0</v>
      </c>
      <c r="E393" s="80">
        <f t="shared" si="11"/>
        <v>0</v>
      </c>
    </row>
    <row r="394" spans="1:9" x14ac:dyDescent="0.2">
      <c r="A394" s="75" t="s">
        <v>145</v>
      </c>
      <c r="B394" s="73">
        <v>2.3098955999999997E-2</v>
      </c>
      <c r="C394" s="73">
        <v>0</v>
      </c>
      <c r="D394" s="73">
        <v>-2.3098955999999997E-2</v>
      </c>
      <c r="E394" s="80">
        <f t="shared" si="11"/>
        <v>0</v>
      </c>
    </row>
    <row r="395" spans="1:9" x14ac:dyDescent="0.2">
      <c r="A395" s="76" t="s">
        <v>164</v>
      </c>
      <c r="B395" s="73">
        <v>16.116046364079502</v>
      </c>
      <c r="C395" s="73">
        <v>52.000495555575299</v>
      </c>
      <c r="D395" s="73">
        <v>40.990196638682704</v>
      </c>
      <c r="E395" s="80">
        <f t="shared" si="11"/>
        <v>109.1067385583375</v>
      </c>
    </row>
    <row r="396" spans="1:9" x14ac:dyDescent="0.2">
      <c r="A396" s="76" t="s">
        <v>165</v>
      </c>
      <c r="B396" s="73">
        <v>-18.775465377654324</v>
      </c>
      <c r="C396" s="73">
        <v>-14.005898183254452</v>
      </c>
      <c r="D396" s="73">
        <v>-49.664196483961256</v>
      </c>
      <c r="E396" s="80">
        <f t="shared" si="11"/>
        <v>-82.445560044870035</v>
      </c>
    </row>
    <row r="397" spans="1:9" x14ac:dyDescent="0.2">
      <c r="A397" s="17" t="s">
        <v>166</v>
      </c>
      <c r="B397" s="73">
        <v>1.1005214209980503</v>
      </c>
      <c r="C397" s="73">
        <v>0.80092547573271933</v>
      </c>
      <c r="D397" s="73">
        <v>4.6730005624802118E-3</v>
      </c>
      <c r="E397" s="80">
        <f t="shared" si="11"/>
        <v>1.9061198972932498</v>
      </c>
    </row>
    <row r="398" spans="1:9" ht="13.5" thickBot="1" x14ac:dyDescent="0.25">
      <c r="A398" s="34" t="s">
        <v>172</v>
      </c>
      <c r="B398" s="88">
        <f>SUM(B387:B397)</f>
        <v>113.01647028293974</v>
      </c>
      <c r="C398" s="88">
        <f>SUM(C387:C397)</f>
        <v>102.82994440901427</v>
      </c>
      <c r="D398" s="88">
        <f>SUM(D387:D397)</f>
        <v>284.36947100449447</v>
      </c>
      <c r="E398" s="88">
        <f t="shared" si="11"/>
        <v>500.21588569644848</v>
      </c>
    </row>
    <row r="399" spans="1:9" x14ac:dyDescent="0.2">
      <c r="A399" s="17" t="s">
        <v>158</v>
      </c>
      <c r="B399" s="73"/>
      <c r="C399" s="73"/>
      <c r="D399" s="73"/>
      <c r="E399" s="84"/>
    </row>
    <row r="400" spans="1:9" x14ac:dyDescent="0.2">
      <c r="A400" s="75" t="s">
        <v>140</v>
      </c>
      <c r="B400" s="73">
        <v>-5.3201991556647288</v>
      </c>
      <c r="C400" s="73">
        <v>5.3201991556647288</v>
      </c>
      <c r="D400" s="73">
        <v>0</v>
      </c>
      <c r="E400" s="80">
        <f t="shared" si="11"/>
        <v>0</v>
      </c>
    </row>
    <row r="401" spans="1:5" x14ac:dyDescent="0.2">
      <c r="A401" s="75" t="s">
        <v>141</v>
      </c>
      <c r="B401" s="73">
        <v>-0.71819078555960036</v>
      </c>
      <c r="C401" s="73">
        <v>0</v>
      </c>
      <c r="D401" s="73">
        <v>0.71819078555960036</v>
      </c>
      <c r="E401" s="80">
        <f t="shared" si="11"/>
        <v>0</v>
      </c>
    </row>
    <row r="402" spans="1:5" x14ac:dyDescent="0.2">
      <c r="A402" s="75" t="s">
        <v>142</v>
      </c>
      <c r="B402" s="73">
        <v>0</v>
      </c>
      <c r="C402" s="73">
        <v>-23.415990766788862</v>
      </c>
      <c r="D402" s="73">
        <v>23.415990766788862</v>
      </c>
      <c r="E402" s="80">
        <f t="shared" si="11"/>
        <v>0</v>
      </c>
    </row>
    <row r="403" spans="1:5" x14ac:dyDescent="0.2">
      <c r="A403" s="75" t="s">
        <v>143</v>
      </c>
      <c r="B403" s="73">
        <v>0</v>
      </c>
      <c r="C403" s="73">
        <v>0.2484021362835</v>
      </c>
      <c r="D403" s="73">
        <v>-0.2484021362835</v>
      </c>
      <c r="E403" s="80">
        <f t="shared" si="11"/>
        <v>0</v>
      </c>
    </row>
    <row r="404" spans="1:5" x14ac:dyDescent="0.2">
      <c r="A404" s="75" t="s">
        <v>144</v>
      </c>
      <c r="B404" s="73">
        <v>16.099646139499345</v>
      </c>
      <c r="C404" s="73">
        <v>-16.099646139499345</v>
      </c>
      <c r="D404" s="73">
        <v>0</v>
      </c>
      <c r="E404" s="80">
        <f t="shared" si="11"/>
        <v>0</v>
      </c>
    </row>
    <row r="405" spans="1:5" x14ac:dyDescent="0.2">
      <c r="A405" s="75" t="s">
        <v>145</v>
      </c>
      <c r="B405" s="73">
        <v>0.63942700299999999</v>
      </c>
      <c r="C405" s="73">
        <v>0</v>
      </c>
      <c r="D405" s="73">
        <v>-0.63942700299999999</v>
      </c>
      <c r="E405" s="80">
        <f t="shared" si="11"/>
        <v>0</v>
      </c>
    </row>
    <row r="406" spans="1:5" x14ac:dyDescent="0.2">
      <c r="A406" s="76" t="s">
        <v>164</v>
      </c>
      <c r="B406" s="73">
        <v>13.34860504516028</v>
      </c>
      <c r="C406" s="73">
        <v>50.132026083869292</v>
      </c>
      <c r="D406" s="73">
        <v>43.858378480343475</v>
      </c>
      <c r="E406" s="80">
        <f t="shared" si="11"/>
        <v>107.33900960937305</v>
      </c>
    </row>
    <row r="407" spans="1:5" x14ac:dyDescent="0.2">
      <c r="A407" s="76" t="s">
        <v>165</v>
      </c>
      <c r="B407" s="73">
        <v>-17.112349389491161</v>
      </c>
      <c r="C407" s="73">
        <v>-15.909761023027055</v>
      </c>
      <c r="D407" s="73">
        <v>-32.619932299419204</v>
      </c>
      <c r="E407" s="80">
        <f t="shared" si="11"/>
        <v>-65.642042711937421</v>
      </c>
    </row>
    <row r="408" spans="1:5" x14ac:dyDescent="0.2">
      <c r="A408" s="17" t="s">
        <v>166</v>
      </c>
      <c r="B408" s="73">
        <v>-10.869650890261221</v>
      </c>
      <c r="C408" s="73">
        <v>18.162227804216094</v>
      </c>
      <c r="D408" s="73">
        <v>-1.2295643583046314</v>
      </c>
      <c r="E408" s="80">
        <f t="shared" si="11"/>
        <v>6.0630125556502419</v>
      </c>
    </row>
    <row r="409" spans="1:5" ht="13.5" thickBot="1" x14ac:dyDescent="0.25">
      <c r="A409" s="34" t="s">
        <v>173</v>
      </c>
      <c r="B409" s="88">
        <f>SUM(B398:B408)</f>
        <v>109.08375824962263</v>
      </c>
      <c r="C409" s="88">
        <f>SUM(C398:C408)</f>
        <v>121.26740165973263</v>
      </c>
      <c r="D409" s="88">
        <f>SUM(D398:D408)</f>
        <v>317.62470524017914</v>
      </c>
      <c r="E409" s="88">
        <f t="shared" si="11"/>
        <v>547.97586514953446</v>
      </c>
    </row>
    <row r="410" spans="1:5" x14ac:dyDescent="0.2">
      <c r="A410" s="17" t="s">
        <v>160</v>
      </c>
      <c r="B410" s="73"/>
      <c r="C410" s="73"/>
      <c r="D410" s="73"/>
      <c r="E410" s="84"/>
    </row>
    <row r="411" spans="1:5" x14ac:dyDescent="0.2">
      <c r="A411" s="75" t="s">
        <v>140</v>
      </c>
      <c r="B411" s="89">
        <v>-7.1384259084998893</v>
      </c>
      <c r="C411" s="89">
        <v>7.1384259084998893</v>
      </c>
      <c r="D411" s="89">
        <v>0</v>
      </c>
      <c r="E411" s="90">
        <f t="shared" si="11"/>
        <v>0</v>
      </c>
    </row>
    <row r="412" spans="1:5" x14ac:dyDescent="0.2">
      <c r="A412" s="75" t="s">
        <v>141</v>
      </c>
      <c r="B412" s="89">
        <v>-0.86214037998371773</v>
      </c>
      <c r="C412" s="89">
        <v>0</v>
      </c>
      <c r="D412" s="89">
        <v>0.86214037998371773</v>
      </c>
      <c r="E412" s="90">
        <f t="shared" si="11"/>
        <v>0</v>
      </c>
    </row>
    <row r="413" spans="1:5" x14ac:dyDescent="0.2">
      <c r="A413" s="75" t="s">
        <v>142</v>
      </c>
      <c r="B413" s="89">
        <v>0</v>
      </c>
      <c r="C413" s="89">
        <v>-29.258577646388662</v>
      </c>
      <c r="D413" s="89">
        <v>29.258577646388662</v>
      </c>
      <c r="E413" s="90">
        <f t="shared" si="11"/>
        <v>0</v>
      </c>
    </row>
    <row r="414" spans="1:5" x14ac:dyDescent="0.2">
      <c r="A414" s="75" t="s">
        <v>143</v>
      </c>
      <c r="B414" s="89">
        <v>0</v>
      </c>
      <c r="C414" s="89">
        <v>0.61779185635614997</v>
      </c>
      <c r="D414" s="89">
        <v>-0.61779185635614997</v>
      </c>
      <c r="E414" s="90">
        <f t="shared" si="11"/>
        <v>0</v>
      </c>
    </row>
    <row r="415" spans="1:5" x14ac:dyDescent="0.2">
      <c r="A415" s="75" t="s">
        <v>144</v>
      </c>
      <c r="B415" s="89">
        <v>23.075139773596717</v>
      </c>
      <c r="C415" s="89">
        <v>-23.075139773596717</v>
      </c>
      <c r="D415" s="89">
        <v>0</v>
      </c>
      <c r="E415" s="90">
        <f t="shared" si="11"/>
        <v>0</v>
      </c>
    </row>
    <row r="416" spans="1:5" x14ac:dyDescent="0.2">
      <c r="A416" s="75" t="s">
        <v>145</v>
      </c>
      <c r="B416" s="89">
        <v>1.1714620666200002</v>
      </c>
      <c r="C416" s="89">
        <v>0</v>
      </c>
      <c r="D416" s="89">
        <v>-1.1714620666200002</v>
      </c>
      <c r="E416" s="90">
        <f t="shared" si="11"/>
        <v>0</v>
      </c>
    </row>
    <row r="417" spans="1:8" x14ac:dyDescent="0.2">
      <c r="A417" s="76" t="s">
        <v>164</v>
      </c>
      <c r="B417" s="89">
        <v>17.854613749673643</v>
      </c>
      <c r="C417" s="89">
        <v>68.963461529196877</v>
      </c>
      <c r="D417" s="89">
        <v>41.997382994287818</v>
      </c>
      <c r="E417" s="90">
        <f t="shared" si="11"/>
        <v>128.81545827315836</v>
      </c>
    </row>
    <row r="418" spans="1:8" x14ac:dyDescent="0.2">
      <c r="A418" s="76" t="s">
        <v>165</v>
      </c>
      <c r="B418" s="89">
        <v>-28.065397486695083</v>
      </c>
      <c r="C418" s="89">
        <v>-14.874074767564455</v>
      </c>
      <c r="D418" s="89">
        <v>-34.646312722750821</v>
      </c>
      <c r="E418" s="90">
        <f t="shared" si="11"/>
        <v>-77.585784977010363</v>
      </c>
    </row>
    <row r="419" spans="1:8" x14ac:dyDescent="0.2">
      <c r="A419" s="17" t="s">
        <v>166</v>
      </c>
      <c r="B419" s="89">
        <v>4.6510995041262806</v>
      </c>
      <c r="C419" s="89">
        <v>1.5951911553462625</v>
      </c>
      <c r="D419" s="89">
        <v>2.8865350972023145</v>
      </c>
      <c r="E419" s="90">
        <f t="shared" si="11"/>
        <v>9.1328257566748583</v>
      </c>
    </row>
    <row r="420" spans="1:8" ht="13.5" thickBot="1" x14ac:dyDescent="0.25">
      <c r="A420" s="34" t="s">
        <v>174</v>
      </c>
      <c r="B420" s="88">
        <f>SUM(B409:B419)</f>
        <v>119.77010956846058</v>
      </c>
      <c r="C420" s="88">
        <f>SUM(C409:C419)</f>
        <v>132.37447992158201</v>
      </c>
      <c r="D420" s="88">
        <f>SUM(D409:D419)</f>
        <v>356.19377471231473</v>
      </c>
      <c r="E420" s="88">
        <f t="shared" si="11"/>
        <v>608.3383642023573</v>
      </c>
    </row>
    <row r="421" spans="1:8" x14ac:dyDescent="0.2">
      <c r="A421" s="20"/>
      <c r="B421" s="87"/>
      <c r="C421" s="87"/>
      <c r="D421" s="87"/>
      <c r="E421" s="87"/>
    </row>
    <row r="422" spans="1:8" x14ac:dyDescent="0.2">
      <c r="A422" s="20"/>
      <c r="B422" s="71"/>
      <c r="C422" s="71"/>
      <c r="D422" s="71"/>
      <c r="E422" s="71"/>
    </row>
    <row r="423" spans="1:8" x14ac:dyDescent="0.2">
      <c r="A423" s="19" t="s">
        <v>175</v>
      </c>
      <c r="B423" s="71"/>
      <c r="C423" s="71"/>
      <c r="D423" s="71"/>
      <c r="E423" s="71"/>
      <c r="H423" s="91"/>
    </row>
    <row r="424" spans="1:8" ht="15" x14ac:dyDescent="0.2">
      <c r="A424" s="38" t="s">
        <v>32</v>
      </c>
      <c r="B424" s="23"/>
      <c r="C424" s="23"/>
      <c r="D424" s="23"/>
      <c r="E424" s="23"/>
      <c r="F424" s="23"/>
      <c r="H424" s="91"/>
    </row>
    <row r="425" spans="1:8" ht="15" x14ac:dyDescent="0.2">
      <c r="A425" s="92"/>
      <c r="B425" s="24"/>
      <c r="C425" s="24"/>
      <c r="D425" s="24"/>
      <c r="E425" s="24"/>
      <c r="F425" s="24"/>
    </row>
    <row r="426" spans="1:8" ht="15" customHeight="1" x14ac:dyDescent="0.25">
      <c r="A426" s="93"/>
      <c r="B426" s="234" t="s">
        <v>176</v>
      </c>
      <c r="C426" s="235"/>
      <c r="D426" s="236"/>
      <c r="E426" s="94" t="s">
        <v>177</v>
      </c>
      <c r="F426" s="95" t="s">
        <v>178</v>
      </c>
    </row>
    <row r="427" spans="1:8" ht="15" x14ac:dyDescent="0.2">
      <c r="A427" s="96" t="s">
        <v>179</v>
      </c>
      <c r="B427" s="95" t="s">
        <v>61</v>
      </c>
      <c r="C427" s="97" t="s">
        <v>62</v>
      </c>
      <c r="D427" s="95" t="s">
        <v>63</v>
      </c>
      <c r="E427" s="95"/>
      <c r="F427" s="95"/>
    </row>
    <row r="428" spans="1:8" x14ac:dyDescent="0.2">
      <c r="A428" s="98" t="s">
        <v>180</v>
      </c>
      <c r="B428" s="99">
        <v>154.53007056999999</v>
      </c>
      <c r="C428" s="100">
        <v>76.923355229999999</v>
      </c>
      <c r="D428" s="101">
        <v>33.24904196</v>
      </c>
      <c r="E428" s="102">
        <v>40.466595480000002</v>
      </c>
      <c r="F428" s="103">
        <v>12.844329800000001</v>
      </c>
    </row>
    <row r="429" spans="1:8" x14ac:dyDescent="0.2">
      <c r="A429" s="98" t="s">
        <v>181</v>
      </c>
      <c r="B429" s="104">
        <v>11.30311103</v>
      </c>
      <c r="C429" s="100">
        <v>6.5503857700000001</v>
      </c>
      <c r="D429" s="102">
        <v>0.90551431999999998</v>
      </c>
      <c r="E429" s="102">
        <v>10.21001483</v>
      </c>
      <c r="F429" s="103">
        <v>12.017250170000001</v>
      </c>
    </row>
    <row r="430" spans="1:8" ht="13.5" thickBot="1" x14ac:dyDescent="0.25">
      <c r="A430" s="105" t="s">
        <v>64</v>
      </c>
      <c r="B430" s="106">
        <f>SUM(B428:B429)</f>
        <v>165.83318159999999</v>
      </c>
      <c r="C430" s="106">
        <f t="shared" ref="C430:D430" si="12">SUM(C428:C429)</f>
        <v>83.473741000000004</v>
      </c>
      <c r="D430" s="106">
        <f t="shared" si="12"/>
        <v>34.154556280000001</v>
      </c>
      <c r="E430" s="106">
        <f>SUM(E428:E429)</f>
        <v>50.676610310000001</v>
      </c>
      <c r="F430" s="107">
        <f>SUM(F428:F429)</f>
        <v>24.861579970000001</v>
      </c>
    </row>
    <row r="431" spans="1:8" x14ac:dyDescent="0.2">
      <c r="A431" s="91"/>
      <c r="B431" s="108"/>
      <c r="C431" s="108"/>
      <c r="D431" s="108"/>
      <c r="E431" s="108"/>
      <c r="F431" s="108"/>
    </row>
    <row r="432" spans="1:8" ht="15" x14ac:dyDescent="0.25">
      <c r="A432" s="93"/>
      <c r="B432" s="234" t="s">
        <v>176</v>
      </c>
      <c r="C432" s="235"/>
      <c r="D432" s="236"/>
      <c r="E432" s="94" t="s">
        <v>177</v>
      </c>
      <c r="F432" s="95" t="s">
        <v>178</v>
      </c>
    </row>
    <row r="433" spans="1:6" ht="15" x14ac:dyDescent="0.2">
      <c r="A433" s="96" t="s">
        <v>182</v>
      </c>
      <c r="B433" s="95" t="s">
        <v>61</v>
      </c>
      <c r="C433" s="97" t="s">
        <v>62</v>
      </c>
      <c r="D433" s="95" t="s">
        <v>63</v>
      </c>
      <c r="E433" s="95"/>
      <c r="F433" s="95"/>
    </row>
    <row r="434" spans="1:6" x14ac:dyDescent="0.2">
      <c r="A434" s="98" t="s">
        <v>180</v>
      </c>
      <c r="B434" s="109">
        <v>177.65509116999999</v>
      </c>
      <c r="C434" s="110">
        <v>49.002529960000004</v>
      </c>
      <c r="D434" s="111">
        <v>10.678115129999998</v>
      </c>
      <c r="E434" s="112">
        <v>45.215789810000004</v>
      </c>
      <c r="F434" s="113">
        <v>4.3093019699999999</v>
      </c>
    </row>
    <row r="435" spans="1:6" x14ac:dyDescent="0.2">
      <c r="A435" s="98" t="s">
        <v>181</v>
      </c>
      <c r="B435" s="104">
        <v>14.325549089999999</v>
      </c>
      <c r="C435" s="100">
        <v>4.9357861300000003</v>
      </c>
      <c r="D435" s="102">
        <v>0.43901412000000001</v>
      </c>
      <c r="E435" s="102">
        <v>11.20910795</v>
      </c>
      <c r="F435" s="103">
        <v>7.2043754099999999</v>
      </c>
    </row>
    <row r="436" spans="1:6" ht="13.5" thickBot="1" x14ac:dyDescent="0.25">
      <c r="A436" s="105" t="s">
        <v>64</v>
      </c>
      <c r="B436" s="106">
        <f>SUM(B434:B435)</f>
        <v>191.98064026</v>
      </c>
      <c r="C436" s="106">
        <f t="shared" ref="C436:D436" si="13">SUM(C434:C435)</f>
        <v>53.938316090000001</v>
      </c>
      <c r="D436" s="106">
        <f t="shared" si="13"/>
        <v>11.117129249999998</v>
      </c>
      <c r="E436" s="106">
        <f>SUM(E434:E435)</f>
        <v>56.424897760000007</v>
      </c>
      <c r="F436" s="107">
        <f>SUM(F434:F435)</f>
        <v>11.513677380000001</v>
      </c>
    </row>
    <row r="437" spans="1:6" x14ac:dyDescent="0.2">
      <c r="A437" s="91"/>
      <c r="B437" s="108"/>
      <c r="C437" s="108"/>
      <c r="D437" s="108"/>
      <c r="E437" s="108"/>
      <c r="F437" s="108"/>
    </row>
    <row r="438" spans="1:6" ht="15" x14ac:dyDescent="0.25">
      <c r="A438" s="93"/>
      <c r="B438" s="234" t="s">
        <v>176</v>
      </c>
      <c r="C438" s="235"/>
      <c r="D438" s="236"/>
      <c r="E438" s="94" t="s">
        <v>177</v>
      </c>
      <c r="F438" s="95" t="s">
        <v>178</v>
      </c>
    </row>
    <row r="439" spans="1:6" ht="15" x14ac:dyDescent="0.2">
      <c r="A439" s="96" t="s">
        <v>183</v>
      </c>
      <c r="B439" s="95" t="s">
        <v>61</v>
      </c>
      <c r="C439" s="97" t="s">
        <v>62</v>
      </c>
      <c r="D439" s="95" t="s">
        <v>63</v>
      </c>
      <c r="E439" s="95"/>
      <c r="F439" s="95"/>
    </row>
    <row r="440" spans="1:6" x14ac:dyDescent="0.2">
      <c r="A440" s="98" t="s">
        <v>180</v>
      </c>
      <c r="B440" s="99">
        <v>479.63718587</v>
      </c>
      <c r="C440" s="100">
        <v>208.71169728000001</v>
      </c>
      <c r="D440" s="101">
        <v>85.219008239999994</v>
      </c>
      <c r="E440" s="102">
        <v>125.48285231</v>
      </c>
      <c r="F440" s="103">
        <v>34.599471260000001</v>
      </c>
    </row>
    <row r="441" spans="1:6" x14ac:dyDescent="0.2">
      <c r="A441" s="98" t="s">
        <v>181</v>
      </c>
      <c r="B441" s="104">
        <v>32.53233299</v>
      </c>
      <c r="C441" s="100">
        <v>20.729669520000002</v>
      </c>
      <c r="D441" s="102">
        <v>5.3291291200000011</v>
      </c>
      <c r="E441" s="102">
        <v>31.152916300000001</v>
      </c>
      <c r="F441" s="103">
        <v>34.879581929999993</v>
      </c>
    </row>
    <row r="442" spans="1:6" ht="13.5" thickBot="1" x14ac:dyDescent="0.25">
      <c r="A442" s="105" t="s">
        <v>64</v>
      </c>
      <c r="B442" s="106">
        <f>SUM(B440:B441)</f>
        <v>512.16951886000004</v>
      </c>
      <c r="C442" s="106">
        <f>SUM(C440:C441)</f>
        <v>229.44136680000003</v>
      </c>
      <c r="D442" s="106">
        <f>SUM(D440:D441)</f>
        <v>90.548137359999998</v>
      </c>
      <c r="E442" s="106">
        <f>SUM(E440:E441)</f>
        <v>156.63576861000001</v>
      </c>
      <c r="F442" s="107">
        <f>SUM(F440:F441)</f>
        <v>69.479053190000002</v>
      </c>
    </row>
    <row r="443" spans="1:6" x14ac:dyDescent="0.2">
      <c r="A443" s="91"/>
      <c r="B443" s="108"/>
      <c r="C443" s="108"/>
      <c r="D443" s="108"/>
      <c r="E443" s="108"/>
      <c r="F443" s="108"/>
    </row>
    <row r="444" spans="1:6" ht="15" x14ac:dyDescent="0.25">
      <c r="A444" s="93"/>
      <c r="B444" s="234" t="s">
        <v>176</v>
      </c>
      <c r="C444" s="235"/>
      <c r="D444" s="236"/>
      <c r="E444" s="94" t="s">
        <v>177</v>
      </c>
      <c r="F444" s="95" t="s">
        <v>178</v>
      </c>
    </row>
    <row r="445" spans="1:6" ht="15" x14ac:dyDescent="0.2">
      <c r="A445" s="96" t="s">
        <v>184</v>
      </c>
      <c r="B445" s="95" t="s">
        <v>61</v>
      </c>
      <c r="C445" s="97" t="s">
        <v>62</v>
      </c>
      <c r="D445" s="95" t="s">
        <v>63</v>
      </c>
      <c r="E445" s="95"/>
      <c r="F445" s="95"/>
    </row>
    <row r="446" spans="1:6" x14ac:dyDescent="0.2">
      <c r="A446" s="98" t="s">
        <v>180</v>
      </c>
      <c r="B446" s="109">
        <v>493.30849872999994</v>
      </c>
      <c r="C446" s="110">
        <v>128.42434901000001</v>
      </c>
      <c r="D446" s="111">
        <v>13.55348876</v>
      </c>
      <c r="E446" s="112">
        <v>138.48771597000001</v>
      </c>
      <c r="F446" s="113">
        <v>6.4510369699999996</v>
      </c>
    </row>
    <row r="447" spans="1:6" x14ac:dyDescent="0.2">
      <c r="A447" s="98" t="s">
        <v>181</v>
      </c>
      <c r="B447" s="104">
        <v>37.658046899999995</v>
      </c>
      <c r="C447" s="100">
        <v>13.06225341</v>
      </c>
      <c r="D447" s="102">
        <v>0.52964648000000003</v>
      </c>
      <c r="E447" s="102">
        <v>34.575505530000001</v>
      </c>
      <c r="F447" s="103">
        <v>14.521013310000001</v>
      </c>
    </row>
    <row r="448" spans="1:6" ht="13.5" thickBot="1" x14ac:dyDescent="0.25">
      <c r="A448" s="105" t="s">
        <v>64</v>
      </c>
      <c r="B448" s="106">
        <f>SUM(B446:B447)</f>
        <v>530.96654562999993</v>
      </c>
      <c r="C448" s="106">
        <f>SUM(C446:C447)</f>
        <v>141.48660242000003</v>
      </c>
      <c r="D448" s="106">
        <f>SUM(D446:D447)</f>
        <v>14.083135240000001</v>
      </c>
      <c r="E448" s="106">
        <f>SUM(E446:E447)</f>
        <v>173.0632215</v>
      </c>
      <c r="F448" s="107">
        <f>SUM(F446:F447)</f>
        <v>20.972050280000001</v>
      </c>
    </row>
    <row r="449" spans="1:6" x14ac:dyDescent="0.2">
      <c r="A449" s="91"/>
      <c r="B449" s="108"/>
      <c r="C449" s="108"/>
      <c r="D449" s="108"/>
      <c r="E449" s="108"/>
      <c r="F449" s="108"/>
    </row>
    <row r="450" spans="1:6" ht="15" customHeight="1" x14ac:dyDescent="0.25">
      <c r="A450" s="93"/>
      <c r="B450" s="234" t="s">
        <v>176</v>
      </c>
      <c r="C450" s="235"/>
      <c r="D450" s="236"/>
      <c r="E450" s="94" t="s">
        <v>177</v>
      </c>
      <c r="F450" s="95" t="s">
        <v>178</v>
      </c>
    </row>
    <row r="451" spans="1:6" ht="15" x14ac:dyDescent="0.2">
      <c r="A451" s="96" t="s">
        <v>185</v>
      </c>
      <c r="B451" s="95" t="s">
        <v>61</v>
      </c>
      <c r="C451" s="97" t="s">
        <v>62</v>
      </c>
      <c r="D451" s="95" t="s">
        <v>63</v>
      </c>
      <c r="E451" s="95"/>
      <c r="F451" s="95"/>
    </row>
    <row r="452" spans="1:6" x14ac:dyDescent="0.2">
      <c r="A452" s="98" t="s">
        <v>180</v>
      </c>
      <c r="B452" s="109">
        <v>671.14688734000003</v>
      </c>
      <c r="C452" s="110">
        <v>186.61438682000005</v>
      </c>
      <c r="D452" s="111">
        <v>30.989157270000003</v>
      </c>
      <c r="E452" s="112">
        <v>183.6551207</v>
      </c>
      <c r="F452" s="113">
        <v>14.244361469999999</v>
      </c>
    </row>
    <row r="453" spans="1:6" x14ac:dyDescent="0.2">
      <c r="A453" s="98" t="s">
        <v>181</v>
      </c>
      <c r="B453" s="104">
        <v>50.83123939</v>
      </c>
      <c r="C453" s="100">
        <v>19.285769610000003</v>
      </c>
      <c r="D453" s="102">
        <v>1.5082393999999999</v>
      </c>
      <c r="E453" s="102">
        <v>45.2124551</v>
      </c>
      <c r="F453" s="103">
        <v>26.885888519999998</v>
      </c>
    </row>
    <row r="454" spans="1:6" ht="13.5" thickBot="1" x14ac:dyDescent="0.25">
      <c r="A454" s="105" t="s">
        <v>64</v>
      </c>
      <c r="B454" s="106">
        <f t="shared" ref="B454:D454" si="14">SUM(B452:B453)</f>
        <v>721.97812672999999</v>
      </c>
      <c r="C454" s="106">
        <f t="shared" si="14"/>
        <v>205.90015643000004</v>
      </c>
      <c r="D454" s="106">
        <f t="shared" si="14"/>
        <v>32.497396670000001</v>
      </c>
      <c r="E454" s="106">
        <f>SUM(E452:E453)</f>
        <v>228.8675758</v>
      </c>
      <c r="F454" s="107">
        <f>SUM(F452:F453)</f>
        <v>41.130249989999996</v>
      </c>
    </row>
    <row r="455" spans="1:6" x14ac:dyDescent="0.2">
      <c r="A455" s="91"/>
      <c r="B455" s="108"/>
      <c r="C455" s="108"/>
      <c r="D455" s="108"/>
      <c r="E455" s="108"/>
      <c r="F455" s="108"/>
    </row>
    <row r="456" spans="1:6" ht="15" customHeight="1" x14ac:dyDescent="0.25">
      <c r="A456" s="114"/>
      <c r="B456" s="234" t="s">
        <v>176</v>
      </c>
      <c r="C456" s="235"/>
      <c r="D456" s="236"/>
      <c r="E456" s="94" t="s">
        <v>177</v>
      </c>
      <c r="F456" s="95" t="s">
        <v>178</v>
      </c>
    </row>
    <row r="457" spans="1:6" ht="15" x14ac:dyDescent="0.2">
      <c r="A457" s="96" t="s">
        <v>186</v>
      </c>
      <c r="B457" s="95" t="s">
        <v>61</v>
      </c>
      <c r="C457" s="97" t="s">
        <v>62</v>
      </c>
      <c r="D457" s="95" t="s">
        <v>63</v>
      </c>
      <c r="E457" s="95"/>
      <c r="F457" s="95"/>
    </row>
    <row r="458" spans="1:6" x14ac:dyDescent="0.2">
      <c r="A458" s="98" t="s">
        <v>36</v>
      </c>
      <c r="B458" s="104">
        <v>3913.2908509024001</v>
      </c>
      <c r="C458" s="100">
        <v>2303.41647964412</v>
      </c>
      <c r="D458" s="102">
        <v>959.45308065375298</v>
      </c>
      <c r="E458" s="116">
        <v>785.22027994924895</v>
      </c>
      <c r="F458" s="103">
        <v>400.03059341118302</v>
      </c>
    </row>
    <row r="459" spans="1:6" ht="13.5" thickBot="1" x14ac:dyDescent="0.25">
      <c r="A459" s="105" t="s">
        <v>64</v>
      </c>
      <c r="B459" s="106">
        <f>SUM(B458)</f>
        <v>3913.2908509024001</v>
      </c>
      <c r="C459" s="106">
        <f t="shared" ref="C459:D459" si="15">SUM(C458)</f>
        <v>2303.41647964412</v>
      </c>
      <c r="D459" s="106">
        <f t="shared" si="15"/>
        <v>959.45308065375298</v>
      </c>
      <c r="E459" s="106">
        <f>SUM(E458)</f>
        <v>785.22027994924895</v>
      </c>
      <c r="F459" s="107">
        <f>SUM(F458)</f>
        <v>400.03059341118302</v>
      </c>
    </row>
    <row r="460" spans="1:6" x14ac:dyDescent="0.2">
      <c r="A460" s="91"/>
      <c r="B460" s="108"/>
      <c r="C460" s="108"/>
      <c r="D460" s="108"/>
      <c r="E460" s="108"/>
      <c r="F460" s="108"/>
    </row>
    <row r="461" spans="1:6" ht="15" customHeight="1" x14ac:dyDescent="0.25">
      <c r="A461" s="114"/>
      <c r="B461" s="234" t="s">
        <v>176</v>
      </c>
      <c r="C461" s="235"/>
      <c r="D461" s="236"/>
      <c r="E461" s="94" t="s">
        <v>177</v>
      </c>
      <c r="F461" s="95" t="s">
        <v>178</v>
      </c>
    </row>
    <row r="462" spans="1:6" ht="15" x14ac:dyDescent="0.2">
      <c r="A462" s="96" t="s">
        <v>187</v>
      </c>
      <c r="B462" s="95" t="s">
        <v>61</v>
      </c>
      <c r="C462" s="97" t="s">
        <v>62</v>
      </c>
      <c r="D462" s="95" t="s">
        <v>63</v>
      </c>
      <c r="E462" s="95"/>
      <c r="F462" s="95"/>
    </row>
    <row r="463" spans="1:6" x14ac:dyDescent="0.2">
      <c r="A463" s="98" t="s">
        <v>36</v>
      </c>
      <c r="B463" s="104">
        <v>4459.4901736236543</v>
      </c>
      <c r="C463" s="100">
        <v>1720.6863741341858</v>
      </c>
      <c r="D463" s="102">
        <v>475.96308003498416</v>
      </c>
      <c r="E463" s="116">
        <v>846.74037844971565</v>
      </c>
      <c r="F463" s="113">
        <v>341.43840299635485</v>
      </c>
    </row>
    <row r="464" spans="1:6" ht="13.5" thickBot="1" x14ac:dyDescent="0.25">
      <c r="A464" s="105" t="s">
        <v>64</v>
      </c>
      <c r="B464" s="106">
        <f>SUM(B463)</f>
        <v>4459.4901736236543</v>
      </c>
      <c r="C464" s="106">
        <f t="shared" ref="C464:D464" si="16">SUM(C463)</f>
        <v>1720.6863741341858</v>
      </c>
      <c r="D464" s="106">
        <f t="shared" si="16"/>
        <v>475.96308003498416</v>
      </c>
      <c r="E464" s="106">
        <f>SUM(E463)</f>
        <v>846.74037844971565</v>
      </c>
      <c r="F464" s="107">
        <f>SUM(F463)</f>
        <v>341.43840299635485</v>
      </c>
    </row>
    <row r="465" spans="1:6" x14ac:dyDescent="0.2">
      <c r="A465" s="91"/>
      <c r="B465" s="108"/>
      <c r="C465" s="108"/>
      <c r="D465" s="108"/>
      <c r="E465" s="108"/>
      <c r="F465" s="108"/>
    </row>
    <row r="466" spans="1:6" ht="15" customHeight="1" x14ac:dyDescent="0.25">
      <c r="A466" s="114"/>
      <c r="B466" s="234" t="s">
        <v>176</v>
      </c>
      <c r="C466" s="235"/>
      <c r="D466" s="236"/>
      <c r="E466" s="94" t="s">
        <v>177</v>
      </c>
      <c r="F466" s="95" t="s">
        <v>178</v>
      </c>
    </row>
    <row r="467" spans="1:6" ht="15" x14ac:dyDescent="0.2">
      <c r="A467" s="96" t="s">
        <v>188</v>
      </c>
      <c r="B467" s="95" t="s">
        <v>61</v>
      </c>
      <c r="C467" s="97" t="s">
        <v>62</v>
      </c>
      <c r="D467" s="95" t="s">
        <v>63</v>
      </c>
      <c r="E467" s="95"/>
      <c r="F467" s="95"/>
    </row>
    <row r="468" spans="1:6" x14ac:dyDescent="0.2">
      <c r="A468" s="98" t="s">
        <v>36</v>
      </c>
      <c r="B468" s="104">
        <v>4586.1682230225433</v>
      </c>
      <c r="C468" s="100">
        <v>1461.6119478163803</v>
      </c>
      <c r="D468" s="102">
        <v>315.58845277882477</v>
      </c>
      <c r="E468" s="116">
        <v>856.12151179109685</v>
      </c>
      <c r="F468" s="113">
        <v>236.17373272475072</v>
      </c>
    </row>
    <row r="469" spans="1:6" ht="13.5" thickBot="1" x14ac:dyDescent="0.25">
      <c r="A469" s="105" t="s">
        <v>64</v>
      </c>
      <c r="B469" s="106">
        <f>SUM(B468)</f>
        <v>4586.1682230225433</v>
      </c>
      <c r="C469" s="106">
        <f t="shared" ref="C469:D469" si="17">SUM(C468)</f>
        <v>1461.6119478163803</v>
      </c>
      <c r="D469" s="106">
        <f t="shared" si="17"/>
        <v>315.58845277882477</v>
      </c>
      <c r="E469" s="106">
        <f>SUM(E468)</f>
        <v>856.12151179109685</v>
      </c>
      <c r="F469" s="107">
        <f>SUM(F468)</f>
        <v>236.17373272475072</v>
      </c>
    </row>
    <row r="470" spans="1:6" x14ac:dyDescent="0.2">
      <c r="A470" s="91"/>
      <c r="B470" s="108"/>
      <c r="C470" s="108"/>
      <c r="D470" s="108"/>
      <c r="E470" s="108"/>
      <c r="F470" s="108"/>
    </row>
    <row r="471" spans="1:6" ht="15" customHeight="1" x14ac:dyDescent="0.25">
      <c r="A471" s="114"/>
      <c r="B471" s="234" t="s">
        <v>176</v>
      </c>
      <c r="C471" s="235"/>
      <c r="D471" s="236"/>
      <c r="E471" s="94" t="s">
        <v>177</v>
      </c>
      <c r="F471" s="95" t="s">
        <v>178</v>
      </c>
    </row>
    <row r="472" spans="1:6" ht="15" x14ac:dyDescent="0.2">
      <c r="A472" s="96" t="s">
        <v>189</v>
      </c>
      <c r="B472" s="95" t="s">
        <v>61</v>
      </c>
      <c r="C472" s="97" t="s">
        <v>62</v>
      </c>
      <c r="D472" s="95" t="s">
        <v>63</v>
      </c>
      <c r="E472" s="95"/>
      <c r="F472" s="95"/>
    </row>
    <row r="473" spans="1:6" x14ac:dyDescent="0.2">
      <c r="A473" s="98" t="s">
        <v>35</v>
      </c>
      <c r="B473" s="104">
        <v>222.10979144760373</v>
      </c>
      <c r="C473" s="100">
        <v>218.27130076587875</v>
      </c>
      <c r="D473" s="102">
        <v>80.693622006246642</v>
      </c>
      <c r="E473" s="116">
        <v>56.509260120751136</v>
      </c>
      <c r="F473" s="103">
        <v>30.754343588816958</v>
      </c>
    </row>
    <row r="474" spans="1:6" ht="13.5" thickBot="1" x14ac:dyDescent="0.25">
      <c r="A474" s="105" t="s">
        <v>64</v>
      </c>
      <c r="B474" s="106">
        <f>SUM(B473)</f>
        <v>222.10979144760373</v>
      </c>
      <c r="C474" s="106">
        <f t="shared" ref="C474:D474" si="18">SUM(C473)</f>
        <v>218.27130076587875</v>
      </c>
      <c r="D474" s="106">
        <f t="shared" si="18"/>
        <v>80.693622006246642</v>
      </c>
      <c r="E474" s="106">
        <f>SUM(E473)</f>
        <v>56.509260120751136</v>
      </c>
      <c r="F474" s="107">
        <f>SUM(F473)</f>
        <v>30.754343588816958</v>
      </c>
    </row>
    <row r="475" spans="1:6" x14ac:dyDescent="0.2">
      <c r="A475" s="20"/>
      <c r="B475" s="71"/>
      <c r="C475" s="71"/>
      <c r="D475" s="71"/>
    </row>
    <row r="476" spans="1:6" ht="15" x14ac:dyDescent="0.25">
      <c r="A476" s="114"/>
      <c r="B476" s="234" t="s">
        <v>176</v>
      </c>
      <c r="C476" s="235"/>
      <c r="D476" s="236"/>
      <c r="E476" s="94" t="s">
        <v>177</v>
      </c>
      <c r="F476" s="95" t="s">
        <v>178</v>
      </c>
    </row>
    <row r="477" spans="1:6" ht="15" x14ac:dyDescent="0.2">
      <c r="A477" s="96" t="s">
        <v>190</v>
      </c>
      <c r="B477" s="95" t="s">
        <v>61</v>
      </c>
      <c r="C477" s="97" t="s">
        <v>62</v>
      </c>
      <c r="D477" s="95" t="s">
        <v>63</v>
      </c>
      <c r="E477" s="95"/>
      <c r="F477" s="95"/>
    </row>
    <row r="478" spans="1:6" x14ac:dyDescent="0.2">
      <c r="A478" s="98" t="s">
        <v>35</v>
      </c>
      <c r="B478" s="104">
        <v>232.52486507634501</v>
      </c>
      <c r="C478" s="100">
        <v>126.840401525814</v>
      </c>
      <c r="D478" s="102">
        <v>33.110226255015895</v>
      </c>
      <c r="E478" s="116">
        <v>63.285468410284402</v>
      </c>
      <c r="F478" s="113">
        <v>15.887628253645099</v>
      </c>
    </row>
    <row r="479" spans="1:6" ht="13.5" thickBot="1" x14ac:dyDescent="0.25">
      <c r="A479" s="105" t="s">
        <v>64</v>
      </c>
      <c r="B479" s="106">
        <f>SUM(B478)</f>
        <v>232.52486507634501</v>
      </c>
      <c r="C479" s="106">
        <f t="shared" ref="C479:D479" si="19">SUM(C478)</f>
        <v>126.840401525814</v>
      </c>
      <c r="D479" s="106">
        <f t="shared" si="19"/>
        <v>33.110226255015895</v>
      </c>
      <c r="E479" s="106">
        <f>SUM(E478)</f>
        <v>63.285468410284402</v>
      </c>
      <c r="F479" s="107">
        <f>SUM(F478)</f>
        <v>15.887628253645099</v>
      </c>
    </row>
    <row r="480" spans="1:6" x14ac:dyDescent="0.2">
      <c r="A480" s="20"/>
      <c r="B480" s="71"/>
      <c r="C480" s="71"/>
      <c r="D480" s="71"/>
    </row>
    <row r="481" spans="1:8" ht="15" x14ac:dyDescent="0.25">
      <c r="A481" s="114"/>
      <c r="B481" s="234" t="s">
        <v>176</v>
      </c>
      <c r="C481" s="235"/>
      <c r="D481" s="236"/>
      <c r="E481" s="94" t="s">
        <v>177</v>
      </c>
      <c r="F481" s="95" t="s">
        <v>178</v>
      </c>
    </row>
    <row r="482" spans="1:8" ht="15" x14ac:dyDescent="0.2">
      <c r="A482" s="96" t="s">
        <v>191</v>
      </c>
      <c r="B482" s="95" t="s">
        <v>61</v>
      </c>
      <c r="C482" s="97" t="s">
        <v>62</v>
      </c>
      <c r="D482" s="95" t="s">
        <v>63</v>
      </c>
      <c r="E482" s="95"/>
      <c r="F482" s="95"/>
    </row>
    <row r="483" spans="1:8" x14ac:dyDescent="0.2">
      <c r="A483" s="98" t="s">
        <v>35</v>
      </c>
      <c r="B483" s="104">
        <v>243.121477787457</v>
      </c>
      <c r="C483" s="100">
        <v>95.604502873619708</v>
      </c>
      <c r="D483" s="102">
        <v>16.991932231175301</v>
      </c>
      <c r="E483" s="116">
        <v>68.049930118903205</v>
      </c>
      <c r="F483" s="113">
        <v>8.7595000752492602</v>
      </c>
    </row>
    <row r="484" spans="1:8" ht="13.5" thickBot="1" x14ac:dyDescent="0.25">
      <c r="A484" s="105" t="s">
        <v>64</v>
      </c>
      <c r="B484" s="106">
        <f>SUM(B483)</f>
        <v>243.121477787457</v>
      </c>
      <c r="C484" s="106">
        <f t="shared" ref="C484:D484" si="20">SUM(C483)</f>
        <v>95.604502873619708</v>
      </c>
      <c r="D484" s="106">
        <f t="shared" si="20"/>
        <v>16.991932231175301</v>
      </c>
      <c r="E484" s="106">
        <f>SUM(E483)</f>
        <v>68.049930118903205</v>
      </c>
      <c r="F484" s="107">
        <f>SUM(F483)</f>
        <v>8.7595000752492602</v>
      </c>
    </row>
    <row r="485" spans="1:8" x14ac:dyDescent="0.2">
      <c r="A485" s="20"/>
      <c r="B485" s="61"/>
      <c r="C485" s="61"/>
      <c r="D485" s="61"/>
      <c r="E485" s="61"/>
      <c r="F485" s="61"/>
      <c r="G485" s="61"/>
      <c r="H485" s="61"/>
    </row>
    <row r="486" spans="1:8" x14ac:dyDescent="0.2">
      <c r="A486" s="20"/>
      <c r="B486" s="61"/>
      <c r="C486" s="61"/>
      <c r="D486" s="61"/>
      <c r="E486" s="61"/>
      <c r="F486" s="61"/>
      <c r="G486" s="61"/>
      <c r="H486" s="61"/>
    </row>
    <row r="487" spans="1:8" ht="15" x14ac:dyDescent="0.25">
      <c r="A487" s="18" t="s">
        <v>192</v>
      </c>
      <c r="B487" s="61"/>
      <c r="C487" s="61"/>
      <c r="D487" s="61"/>
      <c r="E487" s="61"/>
      <c r="F487" s="61"/>
      <c r="G487" s="61"/>
      <c r="H487" s="61"/>
    </row>
    <row r="488" spans="1:8" ht="15" x14ac:dyDescent="0.25">
      <c r="A488" s="18"/>
      <c r="B488" s="61"/>
      <c r="C488" s="61"/>
      <c r="D488" s="61"/>
      <c r="E488" s="61"/>
      <c r="F488" s="61"/>
      <c r="G488" s="61"/>
      <c r="H488" s="61"/>
    </row>
    <row r="489" spans="1:8" x14ac:dyDescent="0.2">
      <c r="A489" s="117" t="s">
        <v>193</v>
      </c>
      <c r="B489" s="61"/>
      <c r="C489" s="61"/>
      <c r="D489" s="61"/>
      <c r="E489" s="61"/>
      <c r="F489" s="61"/>
      <c r="G489" s="61"/>
      <c r="H489" s="61"/>
    </row>
    <row r="490" spans="1:8" ht="15" x14ac:dyDescent="0.2">
      <c r="A490" s="38" t="s">
        <v>32</v>
      </c>
      <c r="B490" s="23">
        <v>43738</v>
      </c>
      <c r="C490" s="23">
        <v>43465</v>
      </c>
      <c r="D490" s="23">
        <v>43373</v>
      </c>
      <c r="E490" s="24"/>
    </row>
    <row r="491" spans="1:8" ht="15" x14ac:dyDescent="0.2">
      <c r="A491" s="92"/>
      <c r="B491" s="24"/>
      <c r="C491" s="24"/>
      <c r="D491" s="24"/>
      <c r="E491" s="24"/>
    </row>
    <row r="492" spans="1:8" x14ac:dyDescent="0.2">
      <c r="A492" s="17" t="s">
        <v>194</v>
      </c>
      <c r="B492" s="118">
        <v>182.768866</v>
      </c>
      <c r="C492" s="118">
        <v>172.71213700000001</v>
      </c>
      <c r="D492" s="118">
        <v>171.46385599999999</v>
      </c>
      <c r="E492" s="118"/>
    </row>
    <row r="493" spans="1:8" x14ac:dyDescent="0.2">
      <c r="A493" s="17" t="s">
        <v>195</v>
      </c>
      <c r="B493" s="118">
        <v>786.67196625000008</v>
      </c>
      <c r="C493" s="118">
        <v>771.85111901000005</v>
      </c>
      <c r="D493" s="118">
        <v>771.85111900999993</v>
      </c>
      <c r="E493" s="118"/>
    </row>
    <row r="494" spans="1:8" x14ac:dyDescent="0.2">
      <c r="A494" s="17" t="s">
        <v>196</v>
      </c>
      <c r="B494" s="118">
        <v>848.79096476000018</v>
      </c>
      <c r="C494" s="118">
        <v>630.64358695999999</v>
      </c>
      <c r="D494" s="118">
        <v>530.50738729000011</v>
      </c>
      <c r="E494" s="118"/>
    </row>
    <row r="495" spans="1:8" x14ac:dyDescent="0.2">
      <c r="A495" s="17" t="s">
        <v>197</v>
      </c>
      <c r="B495" s="118">
        <v>160.74214555171648</v>
      </c>
      <c r="C495" s="118">
        <v>144.52135724994201</v>
      </c>
      <c r="D495" s="118">
        <v>134.45560131565901</v>
      </c>
      <c r="E495" s="118"/>
    </row>
    <row r="496" spans="1:8" x14ac:dyDescent="0.2">
      <c r="A496" s="19" t="s">
        <v>198</v>
      </c>
      <c r="B496" s="90"/>
      <c r="C496" s="90"/>
      <c r="D496" s="90"/>
      <c r="E496" s="90"/>
    </row>
    <row r="497" spans="1:8" x14ac:dyDescent="0.2">
      <c r="A497" s="17" t="s">
        <v>199</v>
      </c>
      <c r="B497" s="119">
        <v>-126.10739253759999</v>
      </c>
      <c r="C497" s="119">
        <v>-135.94183418972</v>
      </c>
      <c r="D497" s="119">
        <v>-81.122692899720008</v>
      </c>
      <c r="E497" s="118"/>
    </row>
    <row r="498" spans="1:8" x14ac:dyDescent="0.2">
      <c r="A498" s="120" t="s">
        <v>200</v>
      </c>
      <c r="B498" s="121">
        <f>SUM(B492:B495)+B497</f>
        <v>1852.8665500241168</v>
      </c>
      <c r="C498" s="121">
        <f>SUM(C492:C495)+C497</f>
        <v>1583.7863660302219</v>
      </c>
      <c r="D498" s="121">
        <f>SUM(D492:D495)+D497</f>
        <v>1527.1552707159387</v>
      </c>
      <c r="E498" s="90"/>
    </row>
    <row r="499" spans="1:8" x14ac:dyDescent="0.2">
      <c r="A499" s="120" t="s">
        <v>201</v>
      </c>
      <c r="B499" s="121">
        <f>+B498-B495</f>
        <v>1692.1244044724003</v>
      </c>
      <c r="C499" s="121">
        <f>+C498-C495</f>
        <v>1439.2650087802799</v>
      </c>
      <c r="D499" s="121">
        <f>+D498-D495</f>
        <v>1392.6996694002796</v>
      </c>
      <c r="E499" s="90"/>
    </row>
    <row r="500" spans="1:8" x14ac:dyDescent="0.2">
      <c r="A500" s="17" t="s">
        <v>202</v>
      </c>
      <c r="B500" s="122">
        <v>44.55</v>
      </c>
      <c r="C500" s="122">
        <v>44.55</v>
      </c>
      <c r="D500" s="122">
        <v>44.55</v>
      </c>
      <c r="E500" s="118"/>
    </row>
    <row r="501" spans="1:8" x14ac:dyDescent="0.2">
      <c r="A501" s="120" t="s">
        <v>203</v>
      </c>
      <c r="B501" s="121">
        <f>+B498+B500</f>
        <v>1897.4165500241168</v>
      </c>
      <c r="C501" s="121">
        <f>+C498+C500</f>
        <v>1628.3363660302218</v>
      </c>
      <c r="D501" s="121">
        <f>+D498+D500</f>
        <v>1571.7052707159387</v>
      </c>
      <c r="E501" s="90"/>
    </row>
    <row r="502" spans="1:8" x14ac:dyDescent="0.2">
      <c r="A502" s="120" t="s">
        <v>204</v>
      </c>
      <c r="B502" s="121">
        <f>+B499+B500</f>
        <v>1736.6744044724003</v>
      </c>
      <c r="C502" s="121">
        <f>+C499+C500</f>
        <v>1483.8150087802799</v>
      </c>
      <c r="D502" s="121">
        <f>+D499+D500</f>
        <v>1437.2496694002796</v>
      </c>
      <c r="E502" s="90"/>
    </row>
    <row r="503" spans="1:8" x14ac:dyDescent="0.2">
      <c r="A503" s="17" t="s">
        <v>205</v>
      </c>
      <c r="B503" s="122">
        <v>64.826666520000003</v>
      </c>
      <c r="C503" s="122">
        <v>64.729166550000002</v>
      </c>
      <c r="D503" s="122">
        <v>64.696666559999997</v>
      </c>
      <c r="E503" s="118"/>
    </row>
    <row r="504" spans="1:8" ht="13.5" thickBot="1" x14ac:dyDescent="0.25">
      <c r="A504" s="123" t="s">
        <v>206</v>
      </c>
      <c r="B504" s="124">
        <f>+B503+B501</f>
        <v>1962.2432165441169</v>
      </c>
      <c r="C504" s="124">
        <f>+C503+C501</f>
        <v>1693.0655325802218</v>
      </c>
      <c r="D504" s="124">
        <f>+D503+D501</f>
        <v>1636.4019372759387</v>
      </c>
      <c r="E504" s="90"/>
    </row>
    <row r="505" spans="1:8" ht="13.5" thickBot="1" x14ac:dyDescent="0.25">
      <c r="A505" s="123" t="s">
        <v>207</v>
      </c>
      <c r="B505" s="125">
        <f>+B502+B503</f>
        <v>1801.5010709924004</v>
      </c>
      <c r="C505" s="125">
        <f>+C502+C503</f>
        <v>1548.5441753302798</v>
      </c>
      <c r="D505" s="125">
        <f>+D502+D503</f>
        <v>1501.9463359602796</v>
      </c>
      <c r="E505" s="90"/>
    </row>
    <row r="506" spans="1:8" x14ac:dyDescent="0.2">
      <c r="A506" s="19"/>
      <c r="B506" s="19"/>
      <c r="C506" s="19"/>
      <c r="D506" s="19"/>
      <c r="E506" s="19"/>
      <c r="F506" s="19"/>
    </row>
    <row r="507" spans="1:8" x14ac:dyDescent="0.2">
      <c r="A507" s="117" t="s">
        <v>208</v>
      </c>
    </row>
    <row r="508" spans="1:8" ht="15" x14ac:dyDescent="0.2">
      <c r="A508" s="38" t="s">
        <v>32</v>
      </c>
      <c r="B508" s="23">
        <v>43738</v>
      </c>
      <c r="C508" s="23">
        <v>43465</v>
      </c>
      <c r="D508" s="23">
        <v>43373</v>
      </c>
      <c r="E508" s="180"/>
      <c r="F508" s="181"/>
      <c r="G508" s="181"/>
    </row>
    <row r="509" spans="1:8" ht="15" x14ac:dyDescent="0.2">
      <c r="A509" s="92"/>
      <c r="B509" s="24"/>
      <c r="C509" s="24"/>
      <c r="D509" s="24"/>
      <c r="E509" s="180"/>
      <c r="F509" s="181"/>
      <c r="G509" s="181"/>
    </row>
    <row r="510" spans="1:8" x14ac:dyDescent="0.2">
      <c r="A510" s="126" t="s">
        <v>209</v>
      </c>
      <c r="B510" s="36">
        <v>229.03612152999978</v>
      </c>
      <c r="C510" s="36">
        <v>246.47046592000001</v>
      </c>
      <c r="D510" s="36">
        <v>219.07343926400009</v>
      </c>
      <c r="E510" s="36"/>
      <c r="F510" s="17" t="s">
        <v>5</v>
      </c>
    </row>
    <row r="511" spans="1:8" x14ac:dyDescent="0.2">
      <c r="A511" s="126" t="s">
        <v>210</v>
      </c>
      <c r="B511" s="36">
        <v>6591.23623683594</v>
      </c>
      <c r="C511" s="36">
        <v>6302.3522926504793</v>
      </c>
      <c r="D511" s="36">
        <v>5969.6559426726471</v>
      </c>
      <c r="E511" s="36"/>
    </row>
    <row r="512" spans="1:8" ht="13.5" customHeight="1" x14ac:dyDescent="0.2">
      <c r="A512" s="126" t="s">
        <v>211</v>
      </c>
      <c r="B512" s="36">
        <v>41.049067810000004</v>
      </c>
      <c r="C512" s="36">
        <v>30.172815972000002</v>
      </c>
      <c r="D512" s="36">
        <v>30.215064972000008</v>
      </c>
      <c r="E512" s="36"/>
      <c r="H512" s="48"/>
    </row>
    <row r="513" spans="1:7" x14ac:dyDescent="0.2">
      <c r="A513" s="126" t="s">
        <v>212</v>
      </c>
      <c r="B513" s="36">
        <v>43.072027630000008</v>
      </c>
      <c r="C513" s="36">
        <v>12.06344183</v>
      </c>
      <c r="D513" s="36">
        <v>11.562240340000001</v>
      </c>
      <c r="E513" s="36"/>
      <c r="F513" s="115"/>
    </row>
    <row r="514" spans="1:7" x14ac:dyDescent="0.2">
      <c r="A514" s="127" t="s">
        <v>213</v>
      </c>
      <c r="B514" s="128">
        <f>SUM(B510:B513)</f>
        <v>6904.3934538059402</v>
      </c>
      <c r="C514" s="128">
        <f>SUM(C510:C513)</f>
        <v>6591.0590163724783</v>
      </c>
      <c r="D514" s="128">
        <f>SUM(D510:D513)</f>
        <v>6230.5066872486468</v>
      </c>
      <c r="E514" s="129"/>
    </row>
    <row r="515" spans="1:7" x14ac:dyDescent="0.2">
      <c r="A515" s="126" t="s">
        <v>214</v>
      </c>
      <c r="B515" s="36">
        <v>1331.78</v>
      </c>
      <c r="C515" s="36">
        <v>1331.78</v>
      </c>
      <c r="D515" s="36">
        <v>837.15416505472035</v>
      </c>
      <c r="E515" s="36"/>
    </row>
    <row r="516" spans="1:7" x14ac:dyDescent="0.2">
      <c r="A516" s="127" t="s">
        <v>215</v>
      </c>
      <c r="B516" s="182">
        <f t="shared" ref="B516" si="21">SUM(B514:B515)</f>
        <v>8236.1734538059409</v>
      </c>
      <c r="C516" s="182">
        <f>SUM(C514:C515)</f>
        <v>7922.839016372478</v>
      </c>
      <c r="D516" s="182">
        <f>SUM(D514:D515)</f>
        <v>7067.6608523033674</v>
      </c>
      <c r="E516" s="131"/>
      <c r="F516" s="83"/>
    </row>
    <row r="517" spans="1:7" x14ac:dyDescent="0.2">
      <c r="A517" s="127" t="s">
        <v>216</v>
      </c>
      <c r="B517" s="130">
        <v>8092.1074407310498</v>
      </c>
      <c r="C517" s="130">
        <v>7595.7216709325712</v>
      </c>
      <c r="D517" s="130">
        <v>6769.5891110090261</v>
      </c>
      <c r="E517" s="131"/>
    </row>
    <row r="518" spans="1:7" x14ac:dyDescent="0.2">
      <c r="A518" s="117"/>
      <c r="B518" s="132"/>
      <c r="C518" s="132"/>
      <c r="D518" s="132"/>
      <c r="E518" s="132"/>
      <c r="G518" s="17" t="s">
        <v>5</v>
      </c>
    </row>
    <row r="519" spans="1:7" x14ac:dyDescent="0.2">
      <c r="A519" s="133" t="s">
        <v>217</v>
      </c>
    </row>
    <row r="520" spans="1:7" x14ac:dyDescent="0.2">
      <c r="A520" s="17" t="s">
        <v>218</v>
      </c>
      <c r="B520" s="134">
        <f>B498/B516</f>
        <v>0.22496691702964391</v>
      </c>
      <c r="C520" s="134">
        <f>C498/C516</f>
        <v>0.19990136903669772</v>
      </c>
      <c r="D520" s="134">
        <f>D498/D516</f>
        <v>0.21607647885625911</v>
      </c>
      <c r="E520" s="134"/>
    </row>
    <row r="521" spans="1:7" x14ac:dyDescent="0.2">
      <c r="A521" s="17" t="s">
        <v>219</v>
      </c>
      <c r="B521" s="134">
        <f>B501/B516</f>
        <v>0.23037598232554457</v>
      </c>
      <c r="C521" s="134">
        <f>C501/C516</f>
        <v>0.2055243534123663</v>
      </c>
      <c r="D521" s="134">
        <f>D501/D516</f>
        <v>0.2223798373409098</v>
      </c>
      <c r="E521" s="134"/>
    </row>
    <row r="522" spans="1:7" x14ac:dyDescent="0.2">
      <c r="A522" s="17" t="s">
        <v>220</v>
      </c>
      <c r="B522" s="134">
        <f>B504/B516</f>
        <v>0.23824695139675126</v>
      </c>
      <c r="C522" s="134">
        <f>C504/C516</f>
        <v>0.21369429936434611</v>
      </c>
      <c r="D522" s="134">
        <f>D504/D516</f>
        <v>0.23153373817344836</v>
      </c>
      <c r="E522" s="134"/>
    </row>
    <row r="523" spans="1:7" x14ac:dyDescent="0.2">
      <c r="B523" s="134"/>
      <c r="C523" s="134"/>
      <c r="D523" s="134"/>
      <c r="E523" s="134"/>
    </row>
    <row r="524" spans="1:7" x14ac:dyDescent="0.2">
      <c r="A524" s="133" t="s">
        <v>221</v>
      </c>
      <c r="B524" s="134"/>
      <c r="C524" s="134"/>
      <c r="D524" s="134"/>
      <c r="E524" s="134"/>
    </row>
    <row r="525" spans="1:7" x14ac:dyDescent="0.2">
      <c r="A525" s="17" t="s">
        <v>218</v>
      </c>
      <c r="B525" s="134">
        <f>+B499/B517</f>
        <v>0.20910800021700304</v>
      </c>
      <c r="C525" s="134">
        <f>+C499/C517</f>
        <v>0.18948364238885718</v>
      </c>
      <c r="D525" s="134">
        <f>+D499/D517</f>
        <v>0.20572883325154928</v>
      </c>
      <c r="E525" s="134"/>
    </row>
    <row r="526" spans="1:7" x14ac:dyDescent="0.2">
      <c r="A526" s="17" t="s">
        <v>219</v>
      </c>
      <c r="B526" s="134">
        <f>+B502/B517</f>
        <v>0.21461336458917643</v>
      </c>
      <c r="C526" s="134">
        <f>+C502/C517</f>
        <v>0.19534878620665722</v>
      </c>
      <c r="D526" s="134">
        <f>+D502/D517</f>
        <v>0.2123097348793232</v>
      </c>
      <c r="E526" s="134"/>
    </row>
    <row r="527" spans="1:7" x14ac:dyDescent="0.2">
      <c r="A527" s="17" t="s">
        <v>220</v>
      </c>
      <c r="B527" s="134">
        <f>+B505/B517</f>
        <v>0.22262446268628025</v>
      </c>
      <c r="C527" s="134">
        <f>+C505/C517</f>
        <v>0.20387057904665903</v>
      </c>
      <c r="D527" s="134">
        <f>+D505/D517</f>
        <v>0.22186669106958698</v>
      </c>
      <c r="E527" s="134"/>
    </row>
    <row r="528" spans="1:7" x14ac:dyDescent="0.2">
      <c r="B528" s="134"/>
      <c r="C528" s="134"/>
      <c r="D528" s="134"/>
      <c r="E528" s="134"/>
    </row>
    <row r="530" spans="1:7" ht="15" x14ac:dyDescent="0.25">
      <c r="A530" s="18" t="s">
        <v>222</v>
      </c>
    </row>
    <row r="531" spans="1:7" x14ac:dyDescent="0.2">
      <c r="G531" s="135"/>
    </row>
    <row r="533" spans="1:7" ht="15" x14ac:dyDescent="0.2">
      <c r="A533" s="38" t="s">
        <v>32</v>
      </c>
      <c r="B533" s="23">
        <v>43738</v>
      </c>
      <c r="C533" s="23">
        <v>43465</v>
      </c>
      <c r="D533" s="23">
        <v>43373</v>
      </c>
      <c r="E533" s="24"/>
    </row>
    <row r="535" spans="1:7" x14ac:dyDescent="0.2">
      <c r="A535" s="17" t="s">
        <v>209</v>
      </c>
      <c r="B535" s="28">
        <v>1145.1806076499988</v>
      </c>
      <c r="C535" s="28">
        <v>1232.3523295999992</v>
      </c>
      <c r="D535" s="28">
        <v>1095.3671963200004</v>
      </c>
      <c r="E535" s="28"/>
    </row>
    <row r="536" spans="1:7" ht="13.5" thickBot="1" x14ac:dyDescent="0.25">
      <c r="A536" s="136" t="s">
        <v>64</v>
      </c>
      <c r="B536" s="137">
        <f t="shared" ref="B536" si="22">SUM(B535)</f>
        <v>1145.1806076499988</v>
      </c>
      <c r="C536" s="137">
        <f>SUM(C535)</f>
        <v>1232.3523295999992</v>
      </c>
      <c r="D536" s="137">
        <f>SUM(D535)</f>
        <v>1095.3671963200004</v>
      </c>
      <c r="E536" s="138"/>
    </row>
    <row r="537" spans="1:7" x14ac:dyDescent="0.2">
      <c r="A537" s="117"/>
      <c r="B537" s="117"/>
      <c r="C537" s="139"/>
      <c r="D537" s="139"/>
      <c r="E537" s="139"/>
      <c r="F537" s="139"/>
      <c r="G537" s="139"/>
    </row>
    <row r="538" spans="1:7" x14ac:dyDescent="0.2">
      <c r="A538" s="117"/>
      <c r="B538" s="117"/>
      <c r="C538" s="139"/>
      <c r="D538" s="139"/>
      <c r="E538" s="139"/>
      <c r="F538" s="139"/>
      <c r="G538" s="139"/>
    </row>
    <row r="539" spans="1:7" ht="15" x14ac:dyDescent="0.25">
      <c r="A539" s="18" t="s">
        <v>223</v>
      </c>
      <c r="B539" s="117"/>
      <c r="C539" s="139"/>
      <c r="D539" s="139"/>
      <c r="E539" s="139"/>
      <c r="F539" s="139"/>
      <c r="G539" s="139"/>
    </row>
    <row r="540" spans="1:7" x14ac:dyDescent="0.2">
      <c r="C540" s="140"/>
      <c r="D540" s="140"/>
      <c r="E540" s="140"/>
      <c r="F540" s="140"/>
      <c r="G540" s="140"/>
    </row>
    <row r="542" spans="1:7" x14ac:dyDescent="0.2">
      <c r="A542" s="19" t="s">
        <v>224</v>
      </c>
      <c r="B542" s="19"/>
    </row>
    <row r="543" spans="1:7" x14ac:dyDescent="0.2">
      <c r="A543" s="19"/>
      <c r="B543" s="19"/>
      <c r="G543" s="17" t="s">
        <v>5</v>
      </c>
    </row>
    <row r="544" spans="1:7" ht="179.25" customHeight="1" x14ac:dyDescent="0.2">
      <c r="A544" s="232" t="s">
        <v>327</v>
      </c>
      <c r="B544" s="232"/>
      <c r="C544" s="232"/>
      <c r="D544" s="232"/>
      <c r="E544" s="76"/>
      <c r="F544" s="142"/>
      <c r="G544" s="142"/>
    </row>
    <row r="546" spans="1:8" ht="15" x14ac:dyDescent="0.2">
      <c r="A546" s="38" t="s">
        <v>32</v>
      </c>
      <c r="B546" s="23">
        <v>43738</v>
      </c>
      <c r="C546" s="23">
        <v>43465</v>
      </c>
      <c r="D546" s="23">
        <v>43373</v>
      </c>
      <c r="E546" s="24"/>
    </row>
    <row r="547" spans="1:8" x14ac:dyDescent="0.2">
      <c r="A547" s="17" t="s">
        <v>225</v>
      </c>
      <c r="B547" s="28">
        <v>786.88948949999997</v>
      </c>
      <c r="C547" s="28">
        <v>134.78534999999999</v>
      </c>
      <c r="D547" s="28">
        <v>134.8056</v>
      </c>
      <c r="E547" s="28"/>
    </row>
    <row r="548" spans="1:8" x14ac:dyDescent="0.2">
      <c r="A548" s="17" t="s">
        <v>226</v>
      </c>
      <c r="B548" s="28">
        <v>410.49067810000003</v>
      </c>
      <c r="C548" s="28">
        <v>301.62815972000004</v>
      </c>
      <c r="D548" s="28">
        <v>302.15064972000005</v>
      </c>
      <c r="E548" s="28"/>
    </row>
    <row r="549" spans="1:8" ht="13.5" thickBot="1" x14ac:dyDescent="0.25">
      <c r="A549" s="136" t="s">
        <v>227</v>
      </c>
      <c r="B549" s="137">
        <f>SUM(B547:B548)</f>
        <v>1197.3801676</v>
      </c>
      <c r="C549" s="137">
        <f>SUM(C547:C548)</f>
        <v>436.41350972000004</v>
      </c>
      <c r="D549" s="137">
        <f>SUM(D547:D548)</f>
        <v>436.95624972000007</v>
      </c>
      <c r="E549" s="138"/>
    </row>
    <row r="550" spans="1:8" x14ac:dyDescent="0.2">
      <c r="A550" s="117"/>
      <c r="B550" s="143"/>
      <c r="C550" s="139"/>
    </row>
    <row r="552" spans="1:8" x14ac:dyDescent="0.2">
      <c r="A552" s="19" t="s">
        <v>228</v>
      </c>
      <c r="B552" s="19"/>
    </row>
    <row r="553" spans="1:8" x14ac:dyDescent="0.2">
      <c r="A553" s="19"/>
      <c r="B553" s="19"/>
    </row>
    <row r="554" spans="1:8" ht="28.5" customHeight="1" x14ac:dyDescent="0.2">
      <c r="A554" s="232" t="s">
        <v>229</v>
      </c>
      <c r="B554" s="232"/>
      <c r="C554" s="232"/>
      <c r="D554" s="232"/>
      <c r="E554" s="76"/>
      <c r="F554" s="142"/>
      <c r="H554" s="17" t="s">
        <v>5</v>
      </c>
    </row>
    <row r="556" spans="1:8" ht="15" x14ac:dyDescent="0.2">
      <c r="A556" s="38" t="s">
        <v>32</v>
      </c>
      <c r="B556" s="23">
        <v>43738</v>
      </c>
      <c r="C556" s="23">
        <v>43465</v>
      </c>
      <c r="D556" s="23">
        <v>43373</v>
      </c>
      <c r="E556" s="24"/>
    </row>
    <row r="558" spans="1:8" x14ac:dyDescent="0.2">
      <c r="A558" s="17" t="s">
        <v>209</v>
      </c>
      <c r="B558" s="28">
        <v>1145.1806076499988</v>
      </c>
      <c r="C558" s="28">
        <v>1232.3523295999992</v>
      </c>
      <c r="D558" s="28">
        <v>1095.3671963200004</v>
      </c>
      <c r="E558" s="28"/>
    </row>
    <row r="559" spans="1:8" x14ac:dyDescent="0.2">
      <c r="A559" s="17" t="s">
        <v>36</v>
      </c>
      <c r="B559" s="28">
        <v>8361.4143197300018</v>
      </c>
      <c r="C559" s="28">
        <v>7844.3214475200011</v>
      </c>
      <c r="D559" s="28">
        <v>7455.6669076100006</v>
      </c>
      <c r="E559" s="28"/>
    </row>
    <row r="560" spans="1:8" x14ac:dyDescent="0.2">
      <c r="A560" s="17" t="s">
        <v>230</v>
      </c>
      <c r="B560" s="28">
        <v>24.731227959999998</v>
      </c>
      <c r="C560" s="28">
        <v>10.36274016</v>
      </c>
      <c r="D560" s="28">
        <v>9.9215471700000002</v>
      </c>
      <c r="E560" s="28"/>
    </row>
    <row r="561" spans="1:7" s="19" customFormat="1" x14ac:dyDescent="0.2">
      <c r="A561" s="144" t="s">
        <v>231</v>
      </c>
      <c r="B561" s="145">
        <f>SUM(B558:B560)</f>
        <v>9531.3261553399989</v>
      </c>
      <c r="C561" s="145">
        <f>SUM(C558:C560)</f>
        <v>9087.0365172800011</v>
      </c>
      <c r="D561" s="145">
        <f>SUM(D558:D560)</f>
        <v>8560.955651100001</v>
      </c>
      <c r="E561" s="146"/>
    </row>
    <row r="562" spans="1:7" s="19" customFormat="1" x14ac:dyDescent="0.2"/>
    <row r="563" spans="1:7" x14ac:dyDescent="0.2">
      <c r="A563" s="17" t="s">
        <v>232</v>
      </c>
      <c r="B563" s="28">
        <v>8754.7682137499996</v>
      </c>
      <c r="C563" s="28">
        <v>7365.6333050300009</v>
      </c>
      <c r="D563" s="28">
        <v>6908.6506436499994</v>
      </c>
      <c r="E563" s="28"/>
    </row>
    <row r="564" spans="1:7" x14ac:dyDescent="0.2">
      <c r="A564" s="17" t="s">
        <v>233</v>
      </c>
      <c r="B564" s="28">
        <v>0</v>
      </c>
      <c r="C564" s="28">
        <v>399.75000005999999</v>
      </c>
      <c r="D564" s="28">
        <v>399.62500005000004</v>
      </c>
      <c r="E564" s="28"/>
    </row>
    <row r="565" spans="1:7" x14ac:dyDescent="0.2">
      <c r="A565" s="17" t="s">
        <v>234</v>
      </c>
      <c r="B565" s="28">
        <v>125.70291323999999</v>
      </c>
      <c r="C565" s="28">
        <v>100.00518069</v>
      </c>
      <c r="D565" s="28">
        <v>100.05044878999999</v>
      </c>
      <c r="E565" s="28"/>
    </row>
    <row r="566" spans="1:7" x14ac:dyDescent="0.2">
      <c r="A566" s="17" t="s">
        <v>235</v>
      </c>
      <c r="B566" s="28">
        <v>64.826666520000003</v>
      </c>
      <c r="C566" s="28">
        <v>64.729166550000002</v>
      </c>
      <c r="D566" s="28">
        <v>64.696666559999997</v>
      </c>
      <c r="E566" s="28"/>
    </row>
    <row r="567" spans="1:7" s="19" customFormat="1" x14ac:dyDescent="0.2">
      <c r="A567" s="144" t="s">
        <v>236</v>
      </c>
      <c r="B567" s="145">
        <f>SUM(B563:B566)</f>
        <v>8945.2977935100007</v>
      </c>
      <c r="C567" s="145">
        <f>SUM(C563:C566)</f>
        <v>7930.117652330001</v>
      </c>
      <c r="D567" s="145">
        <f>SUM(D563:D566)</f>
        <v>7473.0227590499999</v>
      </c>
      <c r="E567" s="146"/>
      <c r="G567" s="17"/>
    </row>
    <row r="568" spans="1:7" s="19" customFormat="1" x14ac:dyDescent="0.2">
      <c r="B568" s="147"/>
      <c r="C568" s="147"/>
    </row>
    <row r="569" spans="1:7" s="19" customFormat="1" x14ac:dyDescent="0.2">
      <c r="B569" s="147"/>
      <c r="C569" s="147"/>
    </row>
    <row r="570" spans="1:7" s="19" customFormat="1" ht="15" x14ac:dyDescent="0.25">
      <c r="A570" s="18" t="s">
        <v>237</v>
      </c>
      <c r="B570" s="147"/>
      <c r="C570" s="147"/>
    </row>
    <row r="573" spans="1:7" ht="15" x14ac:dyDescent="0.2">
      <c r="A573" s="38" t="s">
        <v>32</v>
      </c>
      <c r="B573" s="23">
        <v>43738</v>
      </c>
      <c r="C573" s="23">
        <v>43465</v>
      </c>
      <c r="D573" s="23">
        <v>43373</v>
      </c>
      <c r="E573" s="24"/>
    </row>
    <row r="575" spans="1:7" ht="25.5" x14ac:dyDescent="0.2">
      <c r="A575" s="148" t="s">
        <v>238</v>
      </c>
      <c r="B575" s="118">
        <v>64.826666520000003</v>
      </c>
      <c r="C575" s="118">
        <v>64.729166550000002</v>
      </c>
      <c r="D575" s="118">
        <v>64.696666559999997</v>
      </c>
      <c r="E575" s="118"/>
    </row>
    <row r="576" spans="1:7" ht="13.5" thickBot="1" x14ac:dyDescent="0.25">
      <c r="A576" s="136" t="s">
        <v>239</v>
      </c>
      <c r="B576" s="149">
        <f>SUM(B575)</f>
        <v>64.826666520000003</v>
      </c>
      <c r="C576" s="149">
        <f t="shared" ref="C576:D576" si="23">SUM(C575)</f>
        <v>64.729166550000002</v>
      </c>
      <c r="D576" s="149">
        <f t="shared" si="23"/>
        <v>64.696666559999997</v>
      </c>
      <c r="E576" s="132"/>
    </row>
    <row r="577" spans="1:7" x14ac:dyDescent="0.2">
      <c r="A577" s="117"/>
      <c r="B577" s="150"/>
      <c r="C577" s="150"/>
    </row>
    <row r="578" spans="1:7" x14ac:dyDescent="0.2">
      <c r="A578" s="117"/>
      <c r="B578" s="150"/>
      <c r="C578" s="150"/>
    </row>
    <row r="579" spans="1:7" ht="15" x14ac:dyDescent="0.25">
      <c r="A579" s="18" t="s">
        <v>370</v>
      </c>
    </row>
    <row r="582" spans="1:7" ht="15" x14ac:dyDescent="0.2">
      <c r="A582" s="38" t="s">
        <v>32</v>
      </c>
      <c r="B582" s="23">
        <v>43738</v>
      </c>
      <c r="C582" s="23">
        <v>43465</v>
      </c>
      <c r="D582" s="23">
        <v>43373</v>
      </c>
      <c r="E582" s="24"/>
    </row>
    <row r="584" spans="1:7" x14ac:dyDescent="0.2">
      <c r="A584" s="148" t="s">
        <v>240</v>
      </c>
      <c r="B584" s="77">
        <v>14.79265097</v>
      </c>
      <c r="C584" s="77">
        <v>11.257727039999999</v>
      </c>
      <c r="D584" s="77">
        <v>14.248719560000001</v>
      </c>
      <c r="E584" s="77"/>
      <c r="G584" s="17" t="s">
        <v>5</v>
      </c>
    </row>
    <row r="585" spans="1:7" x14ac:dyDescent="0.2">
      <c r="A585" s="17" t="s">
        <v>241</v>
      </c>
      <c r="B585" s="77">
        <v>3.57189303</v>
      </c>
      <c r="C585" s="77">
        <v>5.9042449200000009</v>
      </c>
      <c r="D585" s="77">
        <v>2.9953985099999998</v>
      </c>
      <c r="E585" s="77"/>
    </row>
    <row r="586" spans="1:7" x14ac:dyDescent="0.2">
      <c r="A586" s="148" t="s">
        <v>242</v>
      </c>
      <c r="B586" s="77">
        <v>23.745972800000001</v>
      </c>
      <c r="C586" s="77">
        <v>110.77565405</v>
      </c>
      <c r="D586" s="77">
        <v>10.00679755</v>
      </c>
      <c r="E586" s="77"/>
    </row>
    <row r="587" spans="1:7" x14ac:dyDescent="0.2">
      <c r="A587" s="148" t="s">
        <v>243</v>
      </c>
      <c r="B587" s="77">
        <v>107.33836923999999</v>
      </c>
      <c r="C587" s="77">
        <v>82.843208729999986</v>
      </c>
      <c r="D587" s="77">
        <v>82.806330719999977</v>
      </c>
      <c r="E587" s="77"/>
    </row>
    <row r="588" spans="1:7" ht="13.5" thickBot="1" x14ac:dyDescent="0.25">
      <c r="A588" s="136" t="s">
        <v>244</v>
      </c>
      <c r="B588" s="149">
        <f>SUM(B584:B587)</f>
        <v>149.44888603999999</v>
      </c>
      <c r="C588" s="149">
        <f t="shared" ref="C588:D588" si="24">SUM(C584:C587)</f>
        <v>210.78083473999999</v>
      </c>
      <c r="D588" s="149">
        <f t="shared" si="24"/>
        <v>110.05724633999998</v>
      </c>
      <c r="E588" s="132"/>
    </row>
    <row r="589" spans="1:7" x14ac:dyDescent="0.2">
      <c r="A589" s="117"/>
      <c r="B589" s="132"/>
      <c r="C589" s="132"/>
      <c r="D589" s="132"/>
      <c r="E589" s="132"/>
    </row>
    <row r="590" spans="1:7" x14ac:dyDescent="0.2">
      <c r="A590" s="117"/>
      <c r="B590" s="132"/>
      <c r="C590" s="132"/>
      <c r="D590" s="132"/>
      <c r="E590" s="132"/>
    </row>
    <row r="591" spans="1:7" ht="15" x14ac:dyDescent="0.25">
      <c r="A591" s="18" t="s">
        <v>317</v>
      </c>
    </row>
    <row r="592" spans="1:7" ht="15" x14ac:dyDescent="0.25">
      <c r="A592" s="18"/>
    </row>
    <row r="593" spans="1:7" x14ac:dyDescent="0.2">
      <c r="A593" s="117"/>
    </row>
    <row r="594" spans="1:7" ht="25.5" x14ac:dyDescent="0.2">
      <c r="A594" s="156" t="s">
        <v>328</v>
      </c>
      <c r="B594" s="157" t="s">
        <v>274</v>
      </c>
      <c r="C594" s="157" t="s">
        <v>275</v>
      </c>
      <c r="D594" s="157" t="s">
        <v>276</v>
      </c>
      <c r="E594" s="157" t="s">
        <v>277</v>
      </c>
      <c r="F594" s="157" t="s">
        <v>272</v>
      </c>
      <c r="G594" s="158" t="s">
        <v>64</v>
      </c>
    </row>
    <row r="595" spans="1:7" x14ac:dyDescent="0.2">
      <c r="A595" s="160" t="s">
        <v>278</v>
      </c>
      <c r="B595" s="161">
        <v>1.4985656000000001</v>
      </c>
      <c r="C595" s="161">
        <v>0.45768049999999999</v>
      </c>
      <c r="D595" s="161">
        <v>83.441039369999999</v>
      </c>
      <c r="E595" s="161">
        <v>0</v>
      </c>
      <c r="F595" s="161">
        <v>0</v>
      </c>
      <c r="G595" s="161">
        <f>SUM(B595:F595)</f>
        <v>85.39728547</v>
      </c>
    </row>
    <row r="596" spans="1:7" x14ac:dyDescent="0.2">
      <c r="A596" s="17" t="s">
        <v>279</v>
      </c>
      <c r="B596" s="161">
        <v>0.38556935399999992</v>
      </c>
      <c r="C596" s="161">
        <v>0.49830693500000001</v>
      </c>
      <c r="D596" s="162">
        <v>67.510285235055605</v>
      </c>
      <c r="E596" s="162">
        <v>0</v>
      </c>
      <c r="F596" s="162">
        <v>0.23200000000000001</v>
      </c>
      <c r="G596" s="161">
        <f t="shared" ref="G596:G621" si="25">SUM(B596:F596)</f>
        <v>68.626161524055604</v>
      </c>
    </row>
    <row r="597" spans="1:7" x14ac:dyDescent="0.2">
      <c r="A597" s="163" t="s">
        <v>280</v>
      </c>
      <c r="B597" s="161">
        <v>0</v>
      </c>
      <c r="C597" s="161">
        <v>0</v>
      </c>
      <c r="D597" s="161">
        <v>0</v>
      </c>
      <c r="E597" s="161">
        <v>0</v>
      </c>
      <c r="F597" s="161">
        <v>0</v>
      </c>
      <c r="G597" s="161">
        <f t="shared" si="25"/>
        <v>0</v>
      </c>
    </row>
    <row r="598" spans="1:7" x14ac:dyDescent="0.2">
      <c r="A598" s="154" t="s">
        <v>281</v>
      </c>
      <c r="B598" s="155">
        <f>SUM(B595:B597)</f>
        <v>1.8841349539999999</v>
      </c>
      <c r="C598" s="155">
        <f>SUM(C595:C597)</f>
        <v>0.95598743499999994</v>
      </c>
      <c r="D598" s="155">
        <f>SUM(D595:D597)</f>
        <v>150.95132460505562</v>
      </c>
      <c r="E598" s="155">
        <f>SUM(E595:E597)</f>
        <v>0</v>
      </c>
      <c r="F598" s="155">
        <f>SUM(F595:F597)</f>
        <v>0.23200000000000001</v>
      </c>
      <c r="G598" s="155">
        <v>153.80000000000001</v>
      </c>
    </row>
    <row r="599" spans="1:7" x14ac:dyDescent="0.2">
      <c r="A599" s="164" t="s">
        <v>282</v>
      </c>
      <c r="B599" s="165">
        <v>0.245611</v>
      </c>
      <c r="C599" s="165">
        <v>3.7499999999999999E-2</v>
      </c>
      <c r="D599" s="165">
        <v>24.176244459999999</v>
      </c>
      <c r="E599" s="165">
        <v>17.2193839098308</v>
      </c>
      <c r="F599" s="165">
        <v>0</v>
      </c>
      <c r="G599" s="165">
        <f t="shared" si="25"/>
        <v>41.678739369830801</v>
      </c>
    </row>
    <row r="600" spans="1:7" x14ac:dyDescent="0.2">
      <c r="A600" s="163" t="s">
        <v>283</v>
      </c>
      <c r="B600" s="165">
        <v>0</v>
      </c>
      <c r="C600" s="165">
        <v>0</v>
      </c>
      <c r="D600" s="165">
        <v>0</v>
      </c>
      <c r="E600" s="165">
        <v>0</v>
      </c>
      <c r="F600" s="165">
        <v>0</v>
      </c>
      <c r="G600" s="165">
        <f t="shared" si="25"/>
        <v>0</v>
      </c>
    </row>
    <row r="601" spans="1:7" x14ac:dyDescent="0.2">
      <c r="A601" s="154" t="s">
        <v>284</v>
      </c>
      <c r="B601" s="155">
        <f>SUM(B598:B600)</f>
        <v>2.1297459539999997</v>
      </c>
      <c r="C601" s="155">
        <f>SUM(C598:C600)</f>
        <v>0.99348743499999992</v>
      </c>
      <c r="D601" s="155">
        <f>SUM(D598:D600)</f>
        <v>175.12756906505561</v>
      </c>
      <c r="E601" s="155">
        <f>SUM(E598:E600)</f>
        <v>17.2193839098308</v>
      </c>
      <c r="F601" s="155">
        <f>SUM(F598:F600)</f>
        <v>0.23200000000000001</v>
      </c>
      <c r="G601" s="155">
        <f t="shared" si="25"/>
        <v>195.70218636388643</v>
      </c>
    </row>
    <row r="602" spans="1:7" x14ac:dyDescent="0.2">
      <c r="A602" s="164" t="s">
        <v>285</v>
      </c>
      <c r="B602" s="165">
        <v>0.134908</v>
      </c>
      <c r="C602" s="165">
        <v>2.6724999999999999E-2</v>
      </c>
      <c r="D602" s="165">
        <v>21.525348959999999</v>
      </c>
      <c r="E602" s="165">
        <v>0</v>
      </c>
      <c r="F602" s="165">
        <v>0</v>
      </c>
      <c r="G602" s="165">
        <f t="shared" si="25"/>
        <v>21.686981959999997</v>
      </c>
    </row>
    <row r="603" spans="1:7" x14ac:dyDescent="0.2">
      <c r="A603" s="163" t="s">
        <v>286</v>
      </c>
      <c r="B603" s="165">
        <v>0</v>
      </c>
      <c r="C603" s="165">
        <v>0</v>
      </c>
      <c r="D603" s="165">
        <v>0</v>
      </c>
      <c r="E603" s="165">
        <v>0</v>
      </c>
      <c r="F603" s="165">
        <v>0</v>
      </c>
      <c r="G603" s="165">
        <f t="shared" si="25"/>
        <v>0</v>
      </c>
    </row>
    <row r="604" spans="1:7" x14ac:dyDescent="0.2">
      <c r="A604" s="154" t="s">
        <v>287</v>
      </c>
      <c r="B604" s="155">
        <f>SUM(B601:B603)</f>
        <v>2.2646539539999995</v>
      </c>
      <c r="C604" s="155">
        <f>SUM(C601:C603)</f>
        <v>1.0202124349999999</v>
      </c>
      <c r="D604" s="155">
        <f>SUM(D601:D603)</f>
        <v>196.65291802505561</v>
      </c>
      <c r="E604" s="155">
        <f>SUM(E601:E603)</f>
        <v>17.2193839098308</v>
      </c>
      <c r="F604" s="155">
        <f>SUM(F601:F603)</f>
        <v>0.23200000000000001</v>
      </c>
      <c r="G604" s="155">
        <f t="shared" si="25"/>
        <v>217.38916832388642</v>
      </c>
    </row>
    <row r="605" spans="1:7" x14ac:dyDescent="0.2">
      <c r="A605" s="164" t="s">
        <v>288</v>
      </c>
      <c r="B605" s="165">
        <v>0</v>
      </c>
      <c r="C605" s="165">
        <v>0</v>
      </c>
      <c r="D605" s="165">
        <v>19.460092150000001</v>
      </c>
      <c r="E605" s="165">
        <v>2.1715503068384998</v>
      </c>
      <c r="F605" s="165">
        <v>0</v>
      </c>
      <c r="G605" s="165">
        <f t="shared" si="25"/>
        <v>21.631642456838502</v>
      </c>
    </row>
    <row r="606" spans="1:7" x14ac:dyDescent="0.2">
      <c r="A606" s="163" t="s">
        <v>289</v>
      </c>
      <c r="B606" s="165">
        <v>0</v>
      </c>
      <c r="C606" s="165">
        <v>0</v>
      </c>
      <c r="D606" s="165">
        <v>0</v>
      </c>
      <c r="E606" s="165">
        <v>0</v>
      </c>
      <c r="F606" s="165">
        <v>0</v>
      </c>
      <c r="G606" s="165">
        <f t="shared" si="25"/>
        <v>0</v>
      </c>
    </row>
    <row r="607" spans="1:7" x14ac:dyDescent="0.2">
      <c r="A607" s="154" t="s">
        <v>290</v>
      </c>
      <c r="B607" s="155">
        <f>SUM(B604:B606)</f>
        <v>2.2646539539999995</v>
      </c>
      <c r="C607" s="155">
        <f>SUM(C604:C606)</f>
        <v>1.0202124349999999</v>
      </c>
      <c r="D607" s="155">
        <f>SUM(D604:D606)</f>
        <v>216.11301017505562</v>
      </c>
      <c r="E607" s="155">
        <f>SUM(E604:E606)</f>
        <v>19.390934216669301</v>
      </c>
      <c r="F607" s="155">
        <f>SUM(F604:F606)</f>
        <v>0.23200000000000001</v>
      </c>
      <c r="G607" s="155">
        <f t="shared" si="25"/>
        <v>239.02081078072493</v>
      </c>
    </row>
    <row r="608" spans="1:7" x14ac:dyDescent="0.2">
      <c r="A608" s="163"/>
      <c r="B608" s="161"/>
      <c r="C608" s="161"/>
      <c r="D608" s="161"/>
      <c r="E608" s="161"/>
      <c r="F608" s="161"/>
      <c r="G608" s="161">
        <f t="shared" si="25"/>
        <v>0</v>
      </c>
    </row>
    <row r="609" spans="1:7" x14ac:dyDescent="0.2">
      <c r="A609" s="163" t="s">
        <v>291</v>
      </c>
      <c r="B609" s="161">
        <v>0.72251864399999999</v>
      </c>
      <c r="C609" s="161">
        <v>0.25427207499999999</v>
      </c>
      <c r="D609" s="161">
        <v>26.653277555055599</v>
      </c>
      <c r="E609" s="161">
        <v>0</v>
      </c>
      <c r="F609" s="161">
        <v>0</v>
      </c>
      <c r="G609" s="161">
        <f t="shared" si="25"/>
        <v>27.630068274055599</v>
      </c>
    </row>
    <row r="610" spans="1:7" x14ac:dyDescent="0.2">
      <c r="A610" s="163" t="s">
        <v>292</v>
      </c>
      <c r="B610" s="162">
        <v>0.26085900000000001</v>
      </c>
      <c r="C610" s="162">
        <v>0.13977100000000001</v>
      </c>
      <c r="D610" s="162">
        <v>28.323268599999999</v>
      </c>
      <c r="E610" s="162">
        <v>0</v>
      </c>
      <c r="F610" s="162">
        <v>0</v>
      </c>
      <c r="G610" s="161">
        <f t="shared" si="25"/>
        <v>28.723898599999998</v>
      </c>
    </row>
    <row r="611" spans="1:7" x14ac:dyDescent="0.2">
      <c r="A611" s="163" t="s">
        <v>293</v>
      </c>
      <c r="B611" s="161">
        <v>0.98337764399999994</v>
      </c>
      <c r="C611" s="161">
        <v>0.39404307500000002</v>
      </c>
      <c r="D611" s="161">
        <v>54.976546155055601</v>
      </c>
      <c r="E611" s="161">
        <v>0</v>
      </c>
      <c r="F611" s="161">
        <v>0</v>
      </c>
      <c r="G611" s="161">
        <f t="shared" si="25"/>
        <v>56.353966874055601</v>
      </c>
    </row>
    <row r="612" spans="1:7" x14ac:dyDescent="0.2">
      <c r="A612" s="154" t="s">
        <v>294</v>
      </c>
      <c r="B612" s="155">
        <f>+B598-B611</f>
        <v>0.90075730999999992</v>
      </c>
      <c r="C612" s="155">
        <f>+C598-C611</f>
        <v>0.56194435999999992</v>
      </c>
      <c r="D612" s="155">
        <f>+D598-D611</f>
        <v>95.974778450000017</v>
      </c>
      <c r="E612" s="155">
        <f>+E598-E611</f>
        <v>0</v>
      </c>
      <c r="F612" s="155">
        <f>+F598-F611</f>
        <v>0.23200000000000001</v>
      </c>
      <c r="G612" s="155">
        <f t="shared" si="25"/>
        <v>97.669480120000017</v>
      </c>
    </row>
    <row r="613" spans="1:7" x14ac:dyDescent="0.2">
      <c r="A613" s="164" t="s">
        <v>295</v>
      </c>
      <c r="B613" s="165">
        <v>8.0341999999999997E-2</v>
      </c>
      <c r="C613" s="165">
        <v>4.0457E-2</v>
      </c>
      <c r="D613" s="165">
        <v>11.0061055757778</v>
      </c>
      <c r="E613" s="165">
        <v>0.86096919549154105</v>
      </c>
      <c r="F613" s="165">
        <v>0</v>
      </c>
      <c r="G613" s="165">
        <f t="shared" si="25"/>
        <v>11.987873771269342</v>
      </c>
    </row>
    <row r="614" spans="1:7" x14ac:dyDescent="0.2">
      <c r="A614" s="163" t="s">
        <v>296</v>
      </c>
      <c r="B614" s="165">
        <v>1.0637196439999999</v>
      </c>
      <c r="C614" s="165">
        <v>0.43450007500000004</v>
      </c>
      <c r="D614" s="165">
        <v>65.982651730833396</v>
      </c>
      <c r="E614" s="165">
        <v>0.86096919549154105</v>
      </c>
      <c r="F614" s="165">
        <v>0</v>
      </c>
      <c r="G614" s="165">
        <f t="shared" si="25"/>
        <v>68.341840645324936</v>
      </c>
    </row>
    <row r="615" spans="1:7" x14ac:dyDescent="0.2">
      <c r="A615" s="154" t="s">
        <v>297</v>
      </c>
      <c r="B615" s="155">
        <f>+B601-B614</f>
        <v>1.0660263099999998</v>
      </c>
      <c r="C615" s="155">
        <f>+C601-C614</f>
        <v>0.55898735999999993</v>
      </c>
      <c r="D615" s="155">
        <f>+D601-D614</f>
        <v>109.14491733422221</v>
      </c>
      <c r="E615" s="155">
        <f>+E601-E614</f>
        <v>16.358414714339258</v>
      </c>
      <c r="F615" s="155">
        <f>+F601-F614</f>
        <v>0.23200000000000001</v>
      </c>
      <c r="G615" s="155">
        <f t="shared" si="25"/>
        <v>127.36034571856148</v>
      </c>
    </row>
    <row r="616" spans="1:7" x14ac:dyDescent="0.2">
      <c r="A616" s="164" t="s">
        <v>298</v>
      </c>
      <c r="B616" s="165">
        <v>8.6672244499999995E-2</v>
      </c>
      <c r="C616" s="165">
        <v>4.1527800341792397E-2</v>
      </c>
      <c r="D616" s="165">
        <v>11.9693690081111</v>
      </c>
      <c r="E616" s="165">
        <v>0.86096919549154105</v>
      </c>
      <c r="F616" s="165">
        <v>0</v>
      </c>
      <c r="G616" s="165">
        <f t="shared" si="25"/>
        <v>12.958538248444434</v>
      </c>
    </row>
    <row r="617" spans="1:7" x14ac:dyDescent="0.2">
      <c r="A617" s="163" t="s">
        <v>299</v>
      </c>
      <c r="B617" s="165">
        <v>1.1503918884999997</v>
      </c>
      <c r="C617" s="165">
        <v>0.47602787534179242</v>
      </c>
      <c r="D617" s="165">
        <v>77.952020738944498</v>
      </c>
      <c r="E617" s="165">
        <v>1.7219383909830821</v>
      </c>
      <c r="F617" s="165">
        <v>0</v>
      </c>
      <c r="G617" s="165">
        <f t="shared" si="25"/>
        <v>81.300378893769377</v>
      </c>
    </row>
    <row r="618" spans="1:7" x14ac:dyDescent="0.2">
      <c r="A618" s="154" t="s">
        <v>300</v>
      </c>
      <c r="B618" s="155">
        <f>+B604-B617</f>
        <v>1.1142620654999997</v>
      </c>
      <c r="C618" s="155">
        <f>+C604-C617</f>
        <v>0.54418455965820756</v>
      </c>
      <c r="D618" s="155">
        <f>+D604-D617</f>
        <v>118.70089728611111</v>
      </c>
      <c r="E618" s="155">
        <f>+E604-E617</f>
        <v>15.497445518847718</v>
      </c>
      <c r="F618" s="155">
        <f>+F604-F617</f>
        <v>0.23200000000000001</v>
      </c>
      <c r="G618" s="155">
        <f t="shared" si="25"/>
        <v>136.08878943011703</v>
      </c>
    </row>
    <row r="619" spans="1:7" x14ac:dyDescent="0.2">
      <c r="A619" s="164" t="s">
        <v>301</v>
      </c>
      <c r="B619" s="165">
        <v>8.6672244499999995E-2</v>
      </c>
      <c r="C619" s="165">
        <v>4.2416390850023501E-2</v>
      </c>
      <c r="D619" s="165">
        <v>13.250975325611099</v>
      </c>
      <c r="E619" s="165">
        <v>1.0895534383166501</v>
      </c>
      <c r="F619" s="165">
        <v>0</v>
      </c>
      <c r="G619" s="165">
        <f t="shared" si="25"/>
        <v>14.469617399277773</v>
      </c>
    </row>
    <row r="620" spans="1:7" x14ac:dyDescent="0.2">
      <c r="A620" s="163" t="s">
        <v>302</v>
      </c>
      <c r="B620" s="165">
        <v>1.2370641329999996</v>
      </c>
      <c r="C620" s="165">
        <v>0.51844426619181594</v>
      </c>
      <c r="D620" s="165">
        <v>91.202996064555592</v>
      </c>
      <c r="E620" s="165">
        <v>2.8114918292997322</v>
      </c>
      <c r="F620" s="165">
        <v>0</v>
      </c>
      <c r="G620" s="165">
        <f t="shared" si="25"/>
        <v>95.769996293047129</v>
      </c>
    </row>
    <row r="621" spans="1:7" x14ac:dyDescent="0.2">
      <c r="A621" s="154" t="s">
        <v>303</v>
      </c>
      <c r="B621" s="155">
        <f>+B607-B620</f>
        <v>1.0275898209999998</v>
      </c>
      <c r="C621" s="155">
        <f>+C607-C620</f>
        <v>0.50176816880818398</v>
      </c>
      <c r="D621" s="155">
        <f>+D607-D620</f>
        <v>124.91001411050003</v>
      </c>
      <c r="E621" s="155">
        <f>+E607-E620</f>
        <v>16.579442387369568</v>
      </c>
      <c r="F621" s="155">
        <f>+F607-F620</f>
        <v>0.23200000000000001</v>
      </c>
      <c r="G621" s="155">
        <f t="shared" si="25"/>
        <v>143.25081448767779</v>
      </c>
    </row>
    <row r="622" spans="1:7" x14ac:dyDescent="0.2">
      <c r="A622" s="117"/>
      <c r="B622" s="132"/>
      <c r="C622" s="132"/>
      <c r="D622" s="132"/>
      <c r="E622" s="132"/>
      <c r="F622" s="132"/>
      <c r="G622" s="132"/>
    </row>
    <row r="623" spans="1:7" x14ac:dyDescent="0.2">
      <c r="A623" s="26"/>
    </row>
    <row r="624" spans="1:7" x14ac:dyDescent="0.2">
      <c r="A624" s="166" t="s">
        <v>304</v>
      </c>
      <c r="B624" s="167" t="s">
        <v>305</v>
      </c>
      <c r="C624" s="167" t="s">
        <v>306</v>
      </c>
      <c r="D624" s="167" t="s">
        <v>305</v>
      </c>
      <c r="E624" s="167" t="s">
        <v>305</v>
      </c>
      <c r="F624" s="168" t="s">
        <v>307</v>
      </c>
    </row>
    <row r="626" spans="1:8" x14ac:dyDescent="0.2">
      <c r="A626" s="17" t="s">
        <v>308</v>
      </c>
    </row>
    <row r="627" spans="1:8" x14ac:dyDescent="0.2">
      <c r="A627" s="17" t="s">
        <v>366</v>
      </c>
      <c r="F627" s="169"/>
    </row>
    <row r="628" spans="1:8" x14ac:dyDescent="0.2">
      <c r="A628" s="164" t="s">
        <v>367</v>
      </c>
      <c r="B628" s="132"/>
      <c r="C628" s="132"/>
      <c r="D628" s="132"/>
      <c r="E628" s="132"/>
    </row>
    <row r="629" spans="1:8" x14ac:dyDescent="0.2">
      <c r="A629" s="164"/>
      <c r="B629" s="132"/>
      <c r="C629" s="132"/>
      <c r="D629" s="132"/>
      <c r="E629" s="132"/>
    </row>
    <row r="630" spans="1:8" x14ac:dyDescent="0.2">
      <c r="A630" s="117"/>
      <c r="B630" s="150"/>
      <c r="C630" s="150"/>
    </row>
    <row r="631" spans="1:8" ht="15" x14ac:dyDescent="0.25">
      <c r="A631" s="18" t="s">
        <v>318</v>
      </c>
    </row>
    <row r="634" spans="1:8" ht="15" x14ac:dyDescent="0.2">
      <c r="A634" s="38" t="s">
        <v>32</v>
      </c>
      <c r="B634" s="151" t="s">
        <v>245</v>
      </c>
      <c r="C634" s="151" t="s">
        <v>246</v>
      </c>
      <c r="D634" s="151" t="s">
        <v>247</v>
      </c>
      <c r="E634" s="151" t="s">
        <v>248</v>
      </c>
      <c r="F634" s="151">
        <v>2018</v>
      </c>
      <c r="H634" s="152"/>
    </row>
    <row r="636" spans="1:8" x14ac:dyDescent="0.2">
      <c r="A636" s="17" t="s">
        <v>249</v>
      </c>
      <c r="B636" s="28">
        <v>318.01339303999998</v>
      </c>
      <c r="C636" s="28">
        <v>286.86082804</v>
      </c>
      <c r="D636" s="28">
        <v>933.65021495999997</v>
      </c>
      <c r="E636" s="28">
        <v>780.22508944000003</v>
      </c>
      <c r="F636" s="28">
        <v>1086.6499136000002</v>
      </c>
      <c r="H636" s="28"/>
    </row>
    <row r="637" spans="1:8" ht="24.75" customHeight="1" x14ac:dyDescent="0.2">
      <c r="A637" s="148" t="s">
        <v>250</v>
      </c>
      <c r="B637" s="28">
        <v>4.4633516899999996</v>
      </c>
      <c r="C637" s="28">
        <v>1.8335368000000001</v>
      </c>
      <c r="D637" s="28">
        <v>14.40033785</v>
      </c>
      <c r="E637" s="28">
        <v>5.4413456099999999</v>
      </c>
      <c r="F637" s="153">
        <v>9.2047077799999997</v>
      </c>
      <c r="H637" s="153"/>
    </row>
    <row r="638" spans="1:8" x14ac:dyDescent="0.2">
      <c r="A638" s="17" t="s">
        <v>251</v>
      </c>
      <c r="B638" s="28">
        <v>8.0640249999999997E-2</v>
      </c>
      <c r="C638" s="28">
        <v>1.23669278</v>
      </c>
      <c r="D638" s="28">
        <v>1.3568418900000001</v>
      </c>
      <c r="E638" s="28">
        <v>3.2423148100000003</v>
      </c>
      <c r="F638" s="153">
        <v>4.5684011600000014</v>
      </c>
      <c r="H638" s="153"/>
    </row>
    <row r="639" spans="1:8" x14ac:dyDescent="0.2">
      <c r="A639" s="154" t="s">
        <v>252</v>
      </c>
      <c r="B639" s="155">
        <f>SUM(B636:B638)</f>
        <v>322.55738497999999</v>
      </c>
      <c r="C639" s="155">
        <f t="shared" ref="C639:F639" si="26">SUM(C636:C638)</f>
        <v>289.93105761999999</v>
      </c>
      <c r="D639" s="155">
        <f t="shared" si="26"/>
        <v>949.40739470000005</v>
      </c>
      <c r="E639" s="155">
        <f t="shared" si="26"/>
        <v>788.90874986000006</v>
      </c>
      <c r="F639" s="155">
        <f t="shared" si="26"/>
        <v>1100.4230225400001</v>
      </c>
      <c r="H639" s="132"/>
    </row>
    <row r="640" spans="1:8" x14ac:dyDescent="0.2">
      <c r="B640" s="115"/>
    </row>
    <row r="641" spans="1:8" x14ac:dyDescent="0.2">
      <c r="A641" s="17" t="s">
        <v>253</v>
      </c>
      <c r="B641" s="28">
        <v>35.141312739999996</v>
      </c>
      <c r="C641" s="28">
        <v>33.997142830000001</v>
      </c>
      <c r="D641" s="28">
        <v>106.34860593000001</v>
      </c>
      <c r="E641" s="28">
        <v>81.857149050000004</v>
      </c>
      <c r="F641" s="28">
        <v>115.67891758</v>
      </c>
      <c r="H641" s="28"/>
    </row>
    <row r="642" spans="1:8" ht="25.5" x14ac:dyDescent="0.2">
      <c r="A642" s="148" t="s">
        <v>254</v>
      </c>
      <c r="B642" s="28">
        <v>1.2113327700000001</v>
      </c>
      <c r="C642" s="28">
        <v>3.95182755</v>
      </c>
      <c r="D642" s="28">
        <v>8.7238898599999999</v>
      </c>
      <c r="E642" s="28">
        <v>11.232768439999997</v>
      </c>
      <c r="F642" s="28">
        <v>14.915079769999998</v>
      </c>
      <c r="H642" s="28"/>
    </row>
    <row r="643" spans="1:8" x14ac:dyDescent="0.2">
      <c r="A643" s="17" t="s">
        <v>255</v>
      </c>
      <c r="B643" s="28">
        <v>3.8417844300000001</v>
      </c>
      <c r="C643" s="28">
        <v>2.346886</v>
      </c>
      <c r="D643" s="28">
        <v>12.88717044</v>
      </c>
      <c r="E643" s="28">
        <v>7.7764053900000008</v>
      </c>
      <c r="F643" s="28">
        <v>10.71010006</v>
      </c>
      <c r="H643" s="28"/>
    </row>
    <row r="644" spans="1:8" x14ac:dyDescent="0.2">
      <c r="A644" s="154" t="s">
        <v>256</v>
      </c>
      <c r="B644" s="155">
        <f>SUM(B641:B643)</f>
        <v>40.194429939999992</v>
      </c>
      <c r="C644" s="155">
        <f t="shared" ref="C644:F644" si="27">SUM(C641:C643)</f>
        <v>40.295856379999996</v>
      </c>
      <c r="D644" s="155">
        <f t="shared" si="27"/>
        <v>127.95966623000001</v>
      </c>
      <c r="E644" s="155">
        <f t="shared" si="27"/>
        <v>100.86632288000001</v>
      </c>
      <c r="F644" s="155">
        <f t="shared" si="27"/>
        <v>141.30409741</v>
      </c>
      <c r="H644" s="138"/>
    </row>
    <row r="645" spans="1:8" x14ac:dyDescent="0.2">
      <c r="B645" s="115"/>
    </row>
    <row r="646" spans="1:8" ht="13.5" thickBot="1" x14ac:dyDescent="0.25">
      <c r="A646" s="136" t="s">
        <v>257</v>
      </c>
      <c r="B646" s="137">
        <f>B639-B644</f>
        <v>282.36295503999997</v>
      </c>
      <c r="C646" s="137">
        <f t="shared" ref="C646:F646" si="28">C639-C644</f>
        <v>249.63520123999999</v>
      </c>
      <c r="D646" s="137">
        <f>D639-D644</f>
        <v>821.44772847000002</v>
      </c>
      <c r="E646" s="137">
        <f t="shared" si="28"/>
        <v>688.04242698000007</v>
      </c>
      <c r="F646" s="137">
        <f t="shared" si="28"/>
        <v>959.11892513000021</v>
      </c>
    </row>
    <row r="647" spans="1:8" x14ac:dyDescent="0.2">
      <c r="A647" s="117"/>
      <c r="B647" s="139"/>
      <c r="C647" s="139"/>
      <c r="D647" s="139"/>
      <c r="E647" s="139"/>
      <c r="F647" s="177"/>
    </row>
    <row r="648" spans="1:8" x14ac:dyDescent="0.2">
      <c r="A648" s="117"/>
      <c r="B648" s="139"/>
      <c r="C648" s="139"/>
      <c r="D648" s="139"/>
      <c r="E648" s="139"/>
      <c r="F648" s="139"/>
    </row>
    <row r="649" spans="1:8" ht="15" x14ac:dyDescent="0.25">
      <c r="A649" s="18" t="s">
        <v>319</v>
      </c>
    </row>
    <row r="652" spans="1:8" ht="15" x14ac:dyDescent="0.2">
      <c r="A652" s="38" t="s">
        <v>32</v>
      </c>
      <c r="B652" s="151" t="s">
        <v>245</v>
      </c>
      <c r="C652" s="151" t="s">
        <v>246</v>
      </c>
      <c r="D652" s="151" t="s">
        <v>247</v>
      </c>
      <c r="E652" s="151" t="s">
        <v>248</v>
      </c>
      <c r="F652" s="151">
        <v>2018</v>
      </c>
    </row>
    <row r="654" spans="1:8" x14ac:dyDescent="0.2">
      <c r="A654" s="17" t="s">
        <v>258</v>
      </c>
      <c r="B654" s="28">
        <v>14.561459620000001</v>
      </c>
      <c r="C654" s="28">
        <v>15.053173289999998</v>
      </c>
      <c r="D654" s="28">
        <v>44.981463300000001</v>
      </c>
      <c r="E654" s="28">
        <v>42.569115489999994</v>
      </c>
      <c r="F654" s="28">
        <v>58.293064410000014</v>
      </c>
    </row>
    <row r="655" spans="1:8" x14ac:dyDescent="0.2">
      <c r="A655" s="17" t="s">
        <v>259</v>
      </c>
      <c r="B655" s="28">
        <v>27.924816500000006</v>
      </c>
      <c r="C655" s="28">
        <v>26.592892020000001</v>
      </c>
      <c r="D655" s="28">
        <v>84.139678559999993</v>
      </c>
      <c r="E655" s="28">
        <v>62.291847750000009</v>
      </c>
      <c r="F655" s="28">
        <v>89.945025220000005</v>
      </c>
    </row>
    <row r="656" spans="1:8" x14ac:dyDescent="0.2">
      <c r="A656" s="154" t="s">
        <v>260</v>
      </c>
      <c r="B656" s="155">
        <f>SUM(B654:B655)</f>
        <v>42.486276120000007</v>
      </c>
      <c r="C656" s="155">
        <f t="shared" ref="C656:F656" si="29">SUM(C654:C655)</f>
        <v>41.646065309999997</v>
      </c>
      <c r="D656" s="155">
        <f t="shared" si="29"/>
        <v>129.12114185999999</v>
      </c>
      <c r="E656" s="155">
        <f t="shared" si="29"/>
        <v>104.86096324</v>
      </c>
      <c r="F656" s="155">
        <f t="shared" si="29"/>
        <v>148.23808963000002</v>
      </c>
    </row>
    <row r="658" spans="1:6" x14ac:dyDescent="0.2">
      <c r="A658" s="17" t="s">
        <v>261</v>
      </c>
      <c r="B658" s="28">
        <v>19.108720330000001</v>
      </c>
      <c r="C658" s="28">
        <v>15.29306618</v>
      </c>
      <c r="D658" s="28">
        <v>53.625815750000001</v>
      </c>
      <c r="E658" s="28">
        <v>38.193652550000003</v>
      </c>
      <c r="F658" s="28">
        <v>50.791478310000002</v>
      </c>
    </row>
    <row r="659" spans="1:6" x14ac:dyDescent="0.2">
      <c r="A659" s="17" t="s">
        <v>262</v>
      </c>
      <c r="B659" s="115">
        <v>9.080718479999998</v>
      </c>
      <c r="C659" s="115">
        <v>4.9928933399999984</v>
      </c>
      <c r="D659" s="115">
        <v>23.696963409999995</v>
      </c>
      <c r="E659" s="115">
        <v>17.280344879999994</v>
      </c>
      <c r="F659" s="115">
        <v>23.376912979999986</v>
      </c>
    </row>
    <row r="660" spans="1:6" x14ac:dyDescent="0.2">
      <c r="A660" s="154" t="s">
        <v>263</v>
      </c>
      <c r="B660" s="155">
        <f>SUM(B658:B659)</f>
        <v>28.189438809999999</v>
      </c>
      <c r="C660" s="155">
        <f t="shared" ref="C660:F660" si="30">SUM(C658:C659)</f>
        <v>20.285959519999999</v>
      </c>
      <c r="D660" s="155">
        <f t="shared" si="30"/>
        <v>77.322779159999996</v>
      </c>
      <c r="E660" s="155">
        <f t="shared" si="30"/>
        <v>55.473997429999997</v>
      </c>
      <c r="F660" s="155">
        <f t="shared" si="30"/>
        <v>74.168391289999988</v>
      </c>
    </row>
    <row r="661" spans="1:6" x14ac:dyDescent="0.2">
      <c r="B661" s="115"/>
    </row>
    <row r="662" spans="1:6" ht="13.5" thickBot="1" x14ac:dyDescent="0.25">
      <c r="A662" s="136" t="s">
        <v>264</v>
      </c>
      <c r="B662" s="149">
        <f>+B656-B660</f>
        <v>14.296837310000008</v>
      </c>
      <c r="C662" s="149">
        <f>+C656-C660</f>
        <v>21.360105789999999</v>
      </c>
      <c r="D662" s="149">
        <f>+D656-D660</f>
        <v>51.798362699999998</v>
      </c>
      <c r="E662" s="149">
        <f>+E656-E660</f>
        <v>49.386965810000007</v>
      </c>
      <c r="F662" s="149">
        <f>F656-F660</f>
        <v>74.069698340000031</v>
      </c>
    </row>
    <row r="665" spans="1:6" ht="15" x14ac:dyDescent="0.25">
      <c r="A665" s="18" t="s">
        <v>320</v>
      </c>
    </row>
    <row r="668" spans="1:6" ht="15" x14ac:dyDescent="0.2">
      <c r="A668" s="38" t="s">
        <v>32</v>
      </c>
      <c r="B668" s="151" t="s">
        <v>245</v>
      </c>
      <c r="C668" s="151" t="s">
        <v>246</v>
      </c>
      <c r="D668" s="151" t="s">
        <v>247</v>
      </c>
      <c r="E668" s="151" t="s">
        <v>248</v>
      </c>
      <c r="F668" s="151">
        <v>2018</v>
      </c>
    </row>
    <row r="670" spans="1:6" x14ac:dyDescent="0.2">
      <c r="A670" s="17" t="s">
        <v>265</v>
      </c>
      <c r="B670" s="28">
        <v>20.89725061</v>
      </c>
      <c r="C670" s="28">
        <v>31.149612210000001</v>
      </c>
      <c r="D670" s="28">
        <v>73.127074399999998</v>
      </c>
      <c r="E670" s="28">
        <v>83.54918742000001</v>
      </c>
      <c r="F670" s="28">
        <v>107.22103353000001</v>
      </c>
    </row>
    <row r="671" spans="1:6" x14ac:dyDescent="0.2">
      <c r="A671" s="17" t="s">
        <v>266</v>
      </c>
      <c r="B671" s="28">
        <v>12.14919899</v>
      </c>
      <c r="C671" s="28">
        <v>7.55697508</v>
      </c>
      <c r="D671" s="28">
        <v>33.50002181</v>
      </c>
      <c r="E671" s="28">
        <v>18.021649960000001</v>
      </c>
      <c r="F671" s="28">
        <v>29.229616550000014</v>
      </c>
    </row>
    <row r="672" spans="1:6" x14ac:dyDescent="0.2">
      <c r="A672" s="17" t="s">
        <v>267</v>
      </c>
      <c r="B672" s="28">
        <v>12.760469029999998</v>
      </c>
      <c r="C672" s="28">
        <v>8.3715070500000053</v>
      </c>
      <c r="D672" s="28">
        <v>33.498258659999998</v>
      </c>
      <c r="E672" s="28">
        <v>24.487207479999995</v>
      </c>
      <c r="F672" s="28">
        <v>33.930277629999992</v>
      </c>
    </row>
    <row r="673" spans="1:6" x14ac:dyDescent="0.2">
      <c r="A673" s="154" t="s">
        <v>268</v>
      </c>
      <c r="B673" s="155">
        <f>SUM(B670:B672)</f>
        <v>45.806918629999998</v>
      </c>
      <c r="C673" s="155">
        <f>SUM(C670:C672)</f>
        <v>47.078094340000007</v>
      </c>
      <c r="D673" s="155">
        <f t="shared" ref="D673:E673" si="31">SUM(D670:D672)</f>
        <v>140.12535487</v>
      </c>
      <c r="E673" s="155">
        <f t="shared" si="31"/>
        <v>126.05804486000001</v>
      </c>
      <c r="F673" s="155">
        <f>SUM(F670:F672)</f>
        <v>170.38092771000004</v>
      </c>
    </row>
    <row r="674" spans="1:6" x14ac:dyDescent="0.2">
      <c r="A674" s="117"/>
      <c r="B674" s="150"/>
      <c r="C674" s="150"/>
      <c r="D674" s="150"/>
      <c r="E674" s="150"/>
      <c r="F674" s="139"/>
    </row>
    <row r="675" spans="1:6" x14ac:dyDescent="0.2">
      <c r="A675" s="117"/>
      <c r="B675" s="150"/>
      <c r="C675" s="150"/>
      <c r="D675" s="150"/>
      <c r="E675" s="150"/>
      <c r="F675" s="139"/>
    </row>
    <row r="676" spans="1:6" ht="15" x14ac:dyDescent="0.25">
      <c r="A676" s="18" t="s">
        <v>369</v>
      </c>
    </row>
    <row r="679" spans="1:6" ht="15" x14ac:dyDescent="0.2">
      <c r="A679" s="38" t="s">
        <v>32</v>
      </c>
      <c r="B679" s="151" t="s">
        <v>245</v>
      </c>
      <c r="C679" s="151" t="s">
        <v>246</v>
      </c>
      <c r="D679" s="151" t="s">
        <v>247</v>
      </c>
      <c r="E679" s="151" t="s">
        <v>248</v>
      </c>
      <c r="F679" s="151">
        <v>2018</v>
      </c>
    </row>
    <row r="682" spans="1:6" x14ac:dyDescent="0.2">
      <c r="A682" s="17" t="s">
        <v>269</v>
      </c>
      <c r="B682" s="28">
        <v>-2.396792E-2</v>
      </c>
      <c r="C682" s="28">
        <v>0.72660226999999999</v>
      </c>
      <c r="D682" s="28">
        <v>2.62975264</v>
      </c>
      <c r="E682" s="28">
        <v>1.8375094500000002</v>
      </c>
      <c r="F682" s="28">
        <v>2.9941117199999998</v>
      </c>
    </row>
    <row r="683" spans="1:6" x14ac:dyDescent="0.2">
      <c r="A683" s="17" t="s">
        <v>270</v>
      </c>
      <c r="B683" s="28">
        <v>3.3266868700000001</v>
      </c>
      <c r="C683" s="28">
        <v>0.79956623999999998</v>
      </c>
      <c r="D683" s="28">
        <v>22.455933259999998</v>
      </c>
      <c r="E683" s="28">
        <v>3.9412394599999998</v>
      </c>
      <c r="F683" s="28">
        <v>9.4358160699999996</v>
      </c>
    </row>
    <row r="684" spans="1:6" x14ac:dyDescent="0.2">
      <c r="A684" s="17" t="s">
        <v>271</v>
      </c>
      <c r="B684" s="28">
        <v>0.24249182999999999</v>
      </c>
      <c r="C684" s="28">
        <v>0.33839508000000001</v>
      </c>
      <c r="D684" s="28">
        <v>0.72472068000000001</v>
      </c>
      <c r="E684" s="28">
        <v>0.80526584000000001</v>
      </c>
      <c r="F684" s="28">
        <v>1.0153325899999999</v>
      </c>
    </row>
    <row r="685" spans="1:6" x14ac:dyDescent="0.2">
      <c r="A685" s="17" t="s">
        <v>272</v>
      </c>
      <c r="B685" s="115">
        <v>8.6697341400000028</v>
      </c>
      <c r="C685" s="28">
        <v>4.0088820199999997</v>
      </c>
      <c r="D685" s="28">
        <v>36.873148510000014</v>
      </c>
      <c r="E685" s="28">
        <v>11.390030719999999</v>
      </c>
      <c r="F685" s="28">
        <v>14.57383286</v>
      </c>
    </row>
    <row r="686" spans="1:6" x14ac:dyDescent="0.2">
      <c r="A686" s="154" t="s">
        <v>273</v>
      </c>
      <c r="B686" s="155">
        <f>SUM(B681:B685)</f>
        <v>12.214944920000002</v>
      </c>
      <c r="C686" s="155">
        <f t="shared" ref="C686:F686" si="32">SUM(C681:C685)</f>
        <v>5.8734456099999992</v>
      </c>
      <c r="D686" s="155">
        <f t="shared" si="32"/>
        <v>62.683555090000013</v>
      </c>
      <c r="E686" s="155">
        <f t="shared" si="32"/>
        <v>17.97404547</v>
      </c>
      <c r="F686" s="155">
        <f t="shared" si="32"/>
        <v>28.019093239999997</v>
      </c>
    </row>
    <row r="687" spans="1:6" x14ac:dyDescent="0.2">
      <c r="A687" s="117"/>
      <c r="B687" s="150"/>
      <c r="C687" s="139"/>
      <c r="D687" s="139"/>
      <c r="E687" s="139"/>
      <c r="F687" s="150"/>
    </row>
    <row r="688" spans="1:6" x14ac:dyDescent="0.2">
      <c r="A688" s="117"/>
      <c r="B688" s="150"/>
      <c r="C688" s="139"/>
      <c r="D688" s="139"/>
      <c r="E688" s="139"/>
      <c r="F688" s="150"/>
    </row>
    <row r="689" spans="1:7" ht="15" x14ac:dyDescent="0.25">
      <c r="A689" s="18" t="s">
        <v>321</v>
      </c>
      <c r="B689" s="150"/>
      <c r="C689" s="139"/>
      <c r="D689" s="139"/>
      <c r="E689" s="139"/>
      <c r="F689" s="150"/>
    </row>
    <row r="691" spans="1:7" ht="228" customHeight="1" x14ac:dyDescent="0.2">
      <c r="A691" s="232" t="s">
        <v>371</v>
      </c>
      <c r="B691" s="232"/>
      <c r="C691" s="232"/>
      <c r="D691" s="232"/>
      <c r="E691" s="232"/>
      <c r="F691" s="232"/>
    </row>
    <row r="692" spans="1:7" x14ac:dyDescent="0.2">
      <c r="A692" s="233"/>
      <c r="B692" s="233"/>
      <c r="C692" s="233"/>
      <c r="D692" s="233"/>
      <c r="E692" s="233"/>
      <c r="F692" s="233"/>
      <c r="G692" s="233"/>
    </row>
    <row r="693" spans="1:7" ht="15" x14ac:dyDescent="0.25">
      <c r="A693" s="18" t="s">
        <v>322</v>
      </c>
    </row>
    <row r="695" spans="1:7" x14ac:dyDescent="0.2">
      <c r="A695" s="17" t="s">
        <v>368</v>
      </c>
    </row>
    <row r="696" spans="1:7" ht="12" customHeight="1" x14ac:dyDescent="0.2"/>
    <row r="697" spans="1:7" ht="12" customHeight="1" x14ac:dyDescent="0.2"/>
    <row r="698" spans="1:7" ht="15" x14ac:dyDescent="0.25">
      <c r="A698" s="18" t="s">
        <v>323</v>
      </c>
    </row>
    <row r="700" spans="1:7" ht="45" customHeight="1" x14ac:dyDescent="0.2">
      <c r="A700" s="232" t="s">
        <v>324</v>
      </c>
      <c r="B700" s="232"/>
      <c r="C700" s="232"/>
      <c r="D700" s="232"/>
      <c r="E700" s="232"/>
      <c r="F700" s="232"/>
      <c r="G700" s="232"/>
    </row>
    <row r="707" spans="8:8" x14ac:dyDescent="0.2">
      <c r="H707" s="83"/>
    </row>
    <row r="711" spans="8:8" x14ac:dyDescent="0.2">
      <c r="H711" s="159"/>
    </row>
    <row r="712" spans="8:8" x14ac:dyDescent="0.2">
      <c r="H712" s="159"/>
    </row>
    <row r="713" spans="8:8" x14ac:dyDescent="0.2">
      <c r="H713" s="159"/>
    </row>
    <row r="714" spans="8:8" x14ac:dyDescent="0.2">
      <c r="H714" s="159"/>
    </row>
    <row r="715" spans="8:8" x14ac:dyDescent="0.2">
      <c r="H715" s="159"/>
    </row>
    <row r="716" spans="8:8" x14ac:dyDescent="0.2">
      <c r="H716" s="159"/>
    </row>
    <row r="717" spans="8:8" x14ac:dyDescent="0.2">
      <c r="H717" s="159"/>
    </row>
    <row r="718" spans="8:8" x14ac:dyDescent="0.2">
      <c r="H718" s="159"/>
    </row>
    <row r="719" spans="8:8" x14ac:dyDescent="0.2">
      <c r="H719" s="159"/>
    </row>
    <row r="720" spans="8:8" x14ac:dyDescent="0.2">
      <c r="H720" s="83"/>
    </row>
    <row r="721" spans="8:8" x14ac:dyDescent="0.2">
      <c r="H721" s="83"/>
    </row>
  </sheetData>
  <mergeCells count="19">
    <mergeCell ref="B456:D456"/>
    <mergeCell ref="A51:G51"/>
    <mergeCell ref="A4:G4"/>
    <mergeCell ref="A23:G23"/>
    <mergeCell ref="B426:D426"/>
    <mergeCell ref="B432:D432"/>
    <mergeCell ref="B438:D438"/>
    <mergeCell ref="B444:D444"/>
    <mergeCell ref="B450:D450"/>
    <mergeCell ref="A554:D554"/>
    <mergeCell ref="A692:G692"/>
    <mergeCell ref="A700:G700"/>
    <mergeCell ref="B461:D461"/>
    <mergeCell ref="B466:D466"/>
    <mergeCell ref="B471:D471"/>
    <mergeCell ref="B476:D476"/>
    <mergeCell ref="B481:D481"/>
    <mergeCell ref="A544:D544"/>
    <mergeCell ref="A691:F691"/>
  </mergeCells>
  <pageMargins left="0.7" right="0.7" top="0.75" bottom="0.75" header="0.3" footer="0.3"/>
  <pageSetup paperSize="9" scale="61" orientation="portrait" r:id="rId1"/>
  <rowBreaks count="3" manualBreakCount="3">
    <brk id="485" max="6" man="1"/>
    <brk id="568" max="6" man="1"/>
    <brk id="674" max="6" man="1"/>
  </rowBreaks>
  <ignoredErrors>
    <ignoredError sqref="B89:D89 B45:D45 E171 C99:D99 A100:I104 A99:B99 E99:F99 A172:I172 A110:I116 A109:B109 D109:I109 A212:I212 E211:I211 A252:I257 E251:I251 A299:I302 A274:D274 I274 A269:D273 A258:D258 F258:I258 A259:D267 F259:I268 A275:D277 F275:I278 F274:G274 F269:I273 A279:D287 F279:I298 A294:D297 A293:B293 D293 A304:I339 A303:B303 F303 A424:I451 A388:D420 A387 F387 F388:F420 A386:F386 A421:F423 A501:I502 A500 E500:I500 A504:I506 A503 E503:I503 A519:I527 A516 A515 A514:B514 D514 A507:I507 A517:D517 A511 A509:D509 A510 A744:I849 A508:D508 A536:I540 A535 E535:I535 A513 A512 A545:I546 A543:F543 H543:I543 A550:I553 A547:A548 E547:I548 A549:B549 C549:I549 A555:I557 A554:G554 I554 A561:I562 A558:A560 E558:I560 A567:I571 A563:A566 E563:I566 A576:I578 A575 E575:I575 A630:I630 A584:A587 E585:I587 A588:B588 E588:I588 E584:F584 H584:I584 A647:I648 A636:A646 G636:I646 A657:I657 A654:A655 G654:I655 A656 G656:I656 A661:I664 A658:A659 G658:I659 A660 G660:I660 A674:I675 A670:A672 G670:I672 A673 G673:I673 A687:I688 A681:A685 G681:I685 A686 G686:I686 A518 H518:I518 C518:F518 D515 A740:I743 H703:I739 A632:I635 B631:I631 A650:I653 B649:I649 A666:I669 B665:I665 A677:I677 B676:I676 A690:I690 B689:I689 A694:I694 B693:I693 A699:I699 B698:I698 A701:I702 B700:I700 B544:I544 A454:I462 A452 G452:I452 A453 G453:I453 A464:I477 A463 G463:I463 A479:I499 A478 G478:I478 A118:I132 A117 C117:I117 A108:C108 A105:C105 E105:I105 A106:C106 E106:I106 A107:C107 E107:I107 E108:I108 A528:I534 E133:E166 E213:I250 E173:I210 A268 A278 A289:D292 A288 A298 D303 A350:I350 A349 F349:I349 A361:I361 A360 F360:I360 A372:I372 A371 F371:I371 A348:D348 A340:D340 F340:I340 A341:D341 F341:I341 A342:D342 F342:I342 A343:D343 F343:I343 A344:D344 F344:I344 A345:D345 F345:I345 A346:D346 F346:I346 A347:D347 F347:I347 F348:I348 A359:D359 A351:D351 F351:I351 A352:D352 F352:I352 A353:D353 F353:I353 A354:D354 F354:I354 A355:D355 F355:I355 A356:D356 F356:I356 A357:D357 F357:I357 A358:D358 F358:I358 F359:I359 A370:D370 A362:D362 F362:I362 A363:D363 F363:I363 A364:D364 F364:I364 A365:D365 F365:I365 A366:D366 F366:I366 A367:D367 F367:I367 A368:D368 F368:I368 A369:D369 F369:I369 F370:I370 A383:I385 A373:D373 F373:I373 A374:D374 F374:I374 A375:D375 F375:I375 A376:D376 F376:I376 A377:D377 F377:I377 A378:D378 F378:I378 A379:D379 F379:I379 A380:D380 F380:I380 A381:D381 F381:I381 A382 F382:I382 B692:I692 A696:I697 B695:I695 A678:I680 A580:I583 B579:I579 A572:I574 A541:I54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D16B-8C94-40F1-B2BC-31FEC645293B}">
  <dimension ref="A1:N47"/>
  <sheetViews>
    <sheetView showGridLines="0" zoomScaleNormal="100" workbookViewId="0">
      <selection activeCell="A12" sqref="A12"/>
    </sheetView>
  </sheetViews>
  <sheetFormatPr baseColWidth="10" defaultColWidth="11.42578125" defaultRowHeight="15" x14ac:dyDescent="0.25"/>
  <cols>
    <col min="1" max="1" width="46" bestFit="1" customWidth="1"/>
    <col min="5" max="5" width="11.7109375" bestFit="1" customWidth="1"/>
    <col min="9" max="9" width="13.5703125" customWidth="1"/>
    <col min="10" max="10" width="13.5703125" bestFit="1" customWidth="1"/>
  </cols>
  <sheetData>
    <row r="1" spans="1:14" x14ac:dyDescent="0.25">
      <c r="A1" s="2" t="s">
        <v>13</v>
      </c>
      <c r="B1" s="1"/>
      <c r="C1" s="1"/>
      <c r="D1" s="1"/>
      <c r="E1" s="1"/>
      <c r="F1" s="1"/>
      <c r="G1" s="1"/>
    </row>
    <row r="2" spans="1:14" x14ac:dyDescent="0.25">
      <c r="A2" s="1"/>
      <c r="B2" s="3" t="s">
        <v>1</v>
      </c>
      <c r="C2" s="3" t="s">
        <v>3</v>
      </c>
      <c r="D2" s="3" t="s">
        <v>1</v>
      </c>
      <c r="E2" s="3" t="s">
        <v>2</v>
      </c>
      <c r="F2" s="3" t="s">
        <v>4</v>
      </c>
      <c r="G2" s="3" t="s">
        <v>0</v>
      </c>
    </row>
    <row r="3" spans="1:14" x14ac:dyDescent="0.25">
      <c r="A3" s="8" t="s">
        <v>356</v>
      </c>
      <c r="B3" s="12">
        <v>2019</v>
      </c>
      <c r="C3" s="12">
        <v>2019</v>
      </c>
      <c r="D3" s="12">
        <v>2018</v>
      </c>
      <c r="E3" s="12">
        <v>2019</v>
      </c>
      <c r="F3" s="12">
        <v>2018</v>
      </c>
      <c r="G3" s="12">
        <v>2018</v>
      </c>
    </row>
    <row r="4" spans="1:14" x14ac:dyDescent="0.25">
      <c r="B4" s="1"/>
      <c r="C4" s="1"/>
      <c r="D4" s="1"/>
      <c r="E4" s="1"/>
      <c r="F4" s="1"/>
      <c r="G4" s="1"/>
    </row>
    <row r="5" spans="1:14" x14ac:dyDescent="0.25">
      <c r="A5" s="2" t="s">
        <v>6</v>
      </c>
      <c r="B5" s="1"/>
      <c r="C5" s="1"/>
      <c r="D5" s="1"/>
      <c r="E5" s="1"/>
      <c r="F5" s="1"/>
      <c r="G5" s="1"/>
    </row>
    <row r="6" spans="1:14" x14ac:dyDescent="0.25">
      <c r="B6" s="1"/>
      <c r="C6" s="1"/>
      <c r="D6" s="1"/>
      <c r="E6" s="1"/>
      <c r="F6" s="1"/>
      <c r="G6" s="1"/>
    </row>
    <row r="7" spans="1:14" x14ac:dyDescent="0.25">
      <c r="A7" s="1" t="s">
        <v>9</v>
      </c>
      <c r="B7" s="207">
        <v>80.476082139999974</v>
      </c>
      <c r="C7" s="207">
        <v>61.384484149999999</v>
      </c>
      <c r="D7" s="207">
        <v>75.060808620000017</v>
      </c>
      <c r="E7" s="207">
        <v>218.26642580000001</v>
      </c>
      <c r="F7" s="207">
        <v>234.21290612000001</v>
      </c>
      <c r="G7" s="207">
        <v>331.07753279000002</v>
      </c>
      <c r="H7" s="5"/>
      <c r="I7" s="5"/>
      <c r="J7" s="5"/>
    </row>
    <row r="8" spans="1:14" x14ac:dyDescent="0.25">
      <c r="A8" s="1" t="s">
        <v>24</v>
      </c>
      <c r="B8" s="207">
        <v>1778.8468674399999</v>
      </c>
      <c r="C8" s="207">
        <v>1708.0242612950001</v>
      </c>
      <c r="D8" s="207">
        <v>1435.57693346</v>
      </c>
      <c r="E8" s="207">
        <v>1702.3717906424999</v>
      </c>
      <c r="F8" s="207">
        <v>1385.1984954949999</v>
      </c>
      <c r="G8" s="207">
        <v>1423.2001649899998</v>
      </c>
      <c r="H8" s="5"/>
      <c r="I8" s="5"/>
      <c r="J8" s="5"/>
    </row>
    <row r="9" spans="1:14" x14ac:dyDescent="0.25">
      <c r="A9" s="8" t="s">
        <v>355</v>
      </c>
      <c r="B9" s="208">
        <v>1796.8468683900001</v>
      </c>
      <c r="C9" s="208">
        <v>1717.024262245</v>
      </c>
      <c r="D9" s="208">
        <v>1435.57693346</v>
      </c>
      <c r="E9" s="208">
        <v>1711.3717915924999</v>
      </c>
      <c r="F9" s="208">
        <v>1385.1984954949999</v>
      </c>
      <c r="G9" s="208">
        <v>1423.2001649899998</v>
      </c>
      <c r="H9" s="5"/>
      <c r="I9" s="5"/>
      <c r="J9" s="5"/>
    </row>
    <row r="10" spans="1:14" x14ac:dyDescent="0.25">
      <c r="A10" s="8" t="s">
        <v>8</v>
      </c>
      <c r="B10" s="208">
        <v>0</v>
      </c>
      <c r="C10" s="208">
        <v>18</v>
      </c>
      <c r="D10" s="208">
        <v>0</v>
      </c>
      <c r="E10" s="208">
        <v>18</v>
      </c>
      <c r="F10" s="208">
        <v>0</v>
      </c>
      <c r="G10" s="208">
        <v>0</v>
      </c>
      <c r="H10" s="5"/>
      <c r="I10" s="5"/>
      <c r="J10" s="5"/>
    </row>
    <row r="11" spans="1:14" x14ac:dyDescent="0.25">
      <c r="A11" s="6" t="s">
        <v>7</v>
      </c>
      <c r="B11" s="206">
        <f>B7/B8*4</f>
        <v>0.18096236075860964</v>
      </c>
      <c r="C11" s="7">
        <f>C7/C8*4</f>
        <v>0.143755532145566</v>
      </c>
      <c r="D11" s="7">
        <f>D7/D8*4</f>
        <v>0.2091446494311939</v>
      </c>
      <c r="E11" s="171">
        <f>((E7/3)*4)/E8</f>
        <v>0.1709508479089816</v>
      </c>
      <c r="F11" s="171">
        <f>((F7/3)*4)/F8</f>
        <v>0.22544341178703942</v>
      </c>
      <c r="G11" s="7">
        <f>G7/G8</f>
        <v>0.23262893086604325</v>
      </c>
      <c r="H11" s="184"/>
    </row>
    <row r="12" spans="1:14" x14ac:dyDescent="0.25">
      <c r="A12" s="10" t="s">
        <v>309</v>
      </c>
      <c r="B12" s="205">
        <f>(B7+B10)/B9*4</f>
        <v>0.17914956150294026</v>
      </c>
      <c r="C12" s="204">
        <f>(C7+C10)/C9*4</f>
        <v>0.18493503183514765</v>
      </c>
      <c r="D12" s="204">
        <f>(D7+D10)/D9*4</f>
        <v>0.2091446494311939</v>
      </c>
      <c r="E12" s="204">
        <f>(((E7+E10)/3)*4)/E9</f>
        <v>0.18407566527290145</v>
      </c>
      <c r="F12" s="204">
        <f>((F7/3)*4)/F9</f>
        <v>0.22544341178703942</v>
      </c>
      <c r="G12" s="204">
        <f>(G$7+G$10)/G9</f>
        <v>0.23262893086604325</v>
      </c>
      <c r="I12" s="183"/>
    </row>
    <row r="13" spans="1:14" x14ac:dyDescent="0.25">
      <c r="A13" s="8"/>
      <c r="B13" s="173"/>
      <c r="C13" s="173"/>
      <c r="D13" s="173"/>
      <c r="E13" s="174"/>
      <c r="F13" s="174"/>
      <c r="G13" s="173"/>
    </row>
    <row r="14" spans="1:14" x14ac:dyDescent="0.25">
      <c r="A14" s="2" t="s">
        <v>10</v>
      </c>
      <c r="B14" s="1"/>
      <c r="C14" s="1"/>
      <c r="D14" s="1"/>
      <c r="E14" s="1"/>
      <c r="F14" s="1"/>
      <c r="G14" s="1"/>
    </row>
    <row r="15" spans="1:14" x14ac:dyDescent="0.25">
      <c r="B15" s="1"/>
      <c r="C15" s="1"/>
      <c r="D15" s="1"/>
      <c r="E15" s="1"/>
      <c r="F15" s="1"/>
      <c r="G15" s="1"/>
      <c r="I15" t="s">
        <v>5</v>
      </c>
    </row>
    <row r="16" spans="1:14" x14ac:dyDescent="0.25">
      <c r="A16" s="1" t="s">
        <v>9</v>
      </c>
      <c r="B16" s="207">
        <v>80.476082140000003</v>
      </c>
      <c r="C16" s="207">
        <v>61.384484149999999</v>
      </c>
      <c r="D16" s="207">
        <v>75.060808620000017</v>
      </c>
      <c r="E16" s="207">
        <v>218.26642580000001</v>
      </c>
      <c r="F16" s="207">
        <v>234.21290612000001</v>
      </c>
      <c r="G16" s="207">
        <v>331.07753279000002</v>
      </c>
      <c r="J16" s="15"/>
      <c r="K16" s="15"/>
      <c r="L16" s="15"/>
      <c r="M16" s="15"/>
      <c r="N16" s="15"/>
    </row>
    <row r="17" spans="1:10" x14ac:dyDescent="0.25">
      <c r="A17" s="1" t="s">
        <v>11</v>
      </c>
      <c r="B17" s="207">
        <v>10784.875042385002</v>
      </c>
      <c r="C17" s="207">
        <v>10125.007879010001</v>
      </c>
      <c r="D17" s="207">
        <v>8605.2140164599969</v>
      </c>
      <c r="E17" s="207">
        <v>10195.6557605875</v>
      </c>
      <c r="F17" s="207">
        <v>7607.38080618</v>
      </c>
      <c r="G17" s="207">
        <v>8018.034674814</v>
      </c>
    </row>
    <row r="18" spans="1:10" x14ac:dyDescent="0.25">
      <c r="A18" s="8" t="s">
        <v>8</v>
      </c>
      <c r="B18" s="208">
        <v>0</v>
      </c>
      <c r="C18" s="208">
        <v>18</v>
      </c>
      <c r="D18" s="208">
        <v>0</v>
      </c>
      <c r="E18" s="208">
        <v>18</v>
      </c>
      <c r="F18" s="208">
        <v>0</v>
      </c>
      <c r="G18" s="208">
        <v>0</v>
      </c>
    </row>
    <row r="19" spans="1:10" x14ac:dyDescent="0.25">
      <c r="A19" s="6" t="s">
        <v>12</v>
      </c>
      <c r="B19" s="206">
        <f>(B16*4)/B17</f>
        <v>2.9847756909088217E-2</v>
      </c>
      <c r="C19" s="7">
        <f>(C16*4)/C17</f>
        <v>2.4250641533723735E-2</v>
      </c>
      <c r="D19" s="7">
        <f>(D16*4)/D17</f>
        <v>3.4890850350229152E-2</v>
      </c>
      <c r="E19" s="171">
        <f>((E16/3)*4)/E17</f>
        <v>2.8543715862950753E-2</v>
      </c>
      <c r="F19" s="171">
        <f>((F16/3)*4)/F17</f>
        <v>4.105011735089914E-2</v>
      </c>
      <c r="G19" s="7">
        <f>(G16)/G17</f>
        <v>4.1291606511751615E-2</v>
      </c>
      <c r="I19" t="s">
        <v>5</v>
      </c>
      <c r="J19" s="16"/>
    </row>
    <row r="20" spans="1:10" x14ac:dyDescent="0.25">
      <c r="A20" s="10" t="s">
        <v>310</v>
      </c>
      <c r="B20" s="209">
        <f>(((B16+B18))*4)/B17</f>
        <v>2.9847756909088217E-2</v>
      </c>
      <c r="C20" s="14">
        <f>(((C16+C18))*4)/C17</f>
        <v>3.1361747111158599E-2</v>
      </c>
      <c r="D20" s="14">
        <f>(((D16+D18))*4)/D17</f>
        <v>3.4890850350229152E-2</v>
      </c>
      <c r="E20" s="172">
        <f>(((E16+E18)/3)*4)/E17</f>
        <v>3.0897659597769144E-2</v>
      </c>
      <c r="F20" s="172">
        <f>(((F16+F18)/3)*4)/F17</f>
        <v>4.105011735089914E-2</v>
      </c>
      <c r="G20" s="14">
        <f>(G16+G18)/G17</f>
        <v>4.1291606511751615E-2</v>
      </c>
      <c r="J20" s="16"/>
    </row>
    <row r="21" spans="1:10" x14ac:dyDescent="0.25">
      <c r="A21" s="1"/>
      <c r="B21" s="1"/>
      <c r="C21" s="1"/>
      <c r="D21" s="1"/>
      <c r="E21" s="1"/>
      <c r="F21" s="1"/>
      <c r="G21" s="175"/>
      <c r="J21" s="16"/>
    </row>
    <row r="22" spans="1:10" x14ac:dyDescent="0.25">
      <c r="A22" s="2" t="s">
        <v>20</v>
      </c>
      <c r="B22" s="1"/>
      <c r="C22" s="1"/>
      <c r="D22" s="1"/>
      <c r="E22" s="1"/>
      <c r="F22" s="1"/>
      <c r="G22" s="1"/>
    </row>
    <row r="23" spans="1:10" x14ac:dyDescent="0.25">
      <c r="B23" s="1"/>
      <c r="C23" s="1"/>
      <c r="D23" s="1"/>
      <c r="E23" s="1"/>
      <c r="F23" s="1"/>
      <c r="G23" s="1"/>
    </row>
    <row r="24" spans="1:10" x14ac:dyDescent="0.25">
      <c r="A24" s="1" t="s">
        <v>14</v>
      </c>
      <c r="B24" s="4">
        <v>105.85377426000001</v>
      </c>
      <c r="C24" s="4">
        <v>128.16829855</v>
      </c>
      <c r="D24" s="4">
        <v>86.305959029999997</v>
      </c>
      <c r="E24" s="4">
        <v>342.22584369999998</v>
      </c>
      <c r="F24" s="4">
        <v>245.69653989</v>
      </c>
      <c r="G24" s="4">
        <v>339.24448704999998</v>
      </c>
    </row>
    <row r="25" spans="1:10" x14ac:dyDescent="0.25">
      <c r="A25" s="1" t="s">
        <v>15</v>
      </c>
      <c r="B25" s="4">
        <v>294.69800774999993</v>
      </c>
      <c r="C25" s="4">
        <v>295.22163900999993</v>
      </c>
      <c r="D25" s="4">
        <v>270.17836470000003</v>
      </c>
      <c r="E25" s="4">
        <v>872.74392821999993</v>
      </c>
      <c r="F25" s="4">
        <v>735.17373427999996</v>
      </c>
      <c r="G25" s="4">
        <v>1031.36386743</v>
      </c>
    </row>
    <row r="26" spans="1:10" x14ac:dyDescent="0.25">
      <c r="A26" s="8" t="s">
        <v>17</v>
      </c>
      <c r="B26" s="9">
        <v>20.89725061</v>
      </c>
      <c r="C26" s="9">
        <v>23.581503299999998</v>
      </c>
      <c r="D26" s="9">
        <v>31.149612210000001</v>
      </c>
      <c r="E26" s="9">
        <v>73.127074399999998</v>
      </c>
      <c r="F26" s="9">
        <v>83.549187419999996</v>
      </c>
      <c r="G26" s="9">
        <v>107.22103353</v>
      </c>
      <c r="I26" s="15"/>
    </row>
    <row r="27" spans="1:10" x14ac:dyDescent="0.25">
      <c r="A27" s="8" t="s">
        <v>8</v>
      </c>
      <c r="B27" s="9">
        <v>0</v>
      </c>
      <c r="C27" s="9">
        <v>18</v>
      </c>
      <c r="D27" s="9">
        <v>0</v>
      </c>
      <c r="E27" s="9">
        <v>18</v>
      </c>
      <c r="F27" s="9">
        <v>0</v>
      </c>
      <c r="G27" s="9">
        <v>0</v>
      </c>
    </row>
    <row r="28" spans="1:10" x14ac:dyDescent="0.25">
      <c r="A28" s="10" t="s">
        <v>16</v>
      </c>
      <c r="B28" s="206">
        <f t="shared" ref="B28:D28" si="0">B24/B25</f>
        <v>0.35919406129748438</v>
      </c>
      <c r="C28" s="206">
        <f t="shared" si="0"/>
        <v>0.43414262917786528</v>
      </c>
      <c r="D28" s="206">
        <f t="shared" si="0"/>
        <v>0.31944067440719093</v>
      </c>
      <c r="E28" s="206" t="s">
        <v>314</v>
      </c>
      <c r="F28" s="206" t="s">
        <v>314</v>
      </c>
      <c r="G28" s="206" t="s">
        <v>314</v>
      </c>
    </row>
    <row r="29" spans="1:10" x14ac:dyDescent="0.25">
      <c r="A29" s="10" t="s">
        <v>401</v>
      </c>
      <c r="B29" s="206">
        <f>+B24/B25</f>
        <v>0.35919406129748438</v>
      </c>
      <c r="C29" s="206">
        <f>+(C24-C27)/C25</f>
        <v>0.37317148878191925</v>
      </c>
      <c r="D29" s="206">
        <f>+D24/D25</f>
        <v>0.31944067440719093</v>
      </c>
      <c r="E29" s="206" t="s">
        <v>314</v>
      </c>
      <c r="F29" s="206" t="s">
        <v>314</v>
      </c>
      <c r="G29" s="206" t="s">
        <v>314</v>
      </c>
    </row>
    <row r="30" spans="1:10" x14ac:dyDescent="0.25">
      <c r="A30" s="10" t="s">
        <v>311</v>
      </c>
      <c r="B30" s="14">
        <f t="shared" ref="B30:F30" si="1">(B24-B26)/B25</f>
        <v>0.2882833321427502</v>
      </c>
      <c r="C30" s="14">
        <f t="shared" si="1"/>
        <v>0.35426534315276725</v>
      </c>
      <c r="D30" s="14">
        <f t="shared" si="1"/>
        <v>0.20414790385323547</v>
      </c>
      <c r="E30" s="14">
        <f t="shared" si="1"/>
        <v>0.30833645540088589</v>
      </c>
      <c r="F30" s="14">
        <f t="shared" si="1"/>
        <v>0.22055650917507366</v>
      </c>
      <c r="G30" s="14">
        <f>(G24-G26)/G25</f>
        <v>0.22496759955161771</v>
      </c>
    </row>
    <row r="31" spans="1:10" x14ac:dyDescent="0.25">
      <c r="A31" s="10" t="s">
        <v>312</v>
      </c>
      <c r="B31" s="14">
        <f>(B24-B26-B27)/B25</f>
        <v>0.2882833321427502</v>
      </c>
      <c r="C31" s="14">
        <f t="shared" ref="C31:G31" si="2">(C24-C26-C27)/C25</f>
        <v>0.29329420275682122</v>
      </c>
      <c r="D31" s="14">
        <f t="shared" si="2"/>
        <v>0.20414790385323547</v>
      </c>
      <c r="E31" s="14">
        <f t="shared" si="2"/>
        <v>0.2877118490095108</v>
      </c>
      <c r="F31" s="14">
        <f t="shared" si="2"/>
        <v>0.22055650917507366</v>
      </c>
      <c r="G31" s="14">
        <f t="shared" si="2"/>
        <v>0.22496759955161771</v>
      </c>
      <c r="J31" t="s">
        <v>5</v>
      </c>
    </row>
    <row r="32" spans="1:10" x14ac:dyDescent="0.25">
      <c r="A32" s="1"/>
      <c r="B32" s="1"/>
      <c r="C32" s="1"/>
      <c r="D32" s="1"/>
      <c r="E32" s="1"/>
      <c r="F32" s="1"/>
      <c r="G32" s="1"/>
    </row>
    <row r="33" spans="1:10" x14ac:dyDescent="0.25">
      <c r="A33" s="2" t="s">
        <v>21</v>
      </c>
      <c r="B33" s="1"/>
      <c r="C33" s="1"/>
      <c r="D33" s="1"/>
      <c r="E33" s="1"/>
      <c r="F33" s="1"/>
      <c r="G33" s="1"/>
    </row>
    <row r="34" spans="1:10" x14ac:dyDescent="0.25">
      <c r="B34" s="1"/>
      <c r="C34" s="1"/>
      <c r="D34" s="1"/>
      <c r="E34" s="1"/>
      <c r="F34" s="1"/>
      <c r="G34" s="1"/>
    </row>
    <row r="35" spans="1:10" x14ac:dyDescent="0.25">
      <c r="A35" s="1" t="s">
        <v>9</v>
      </c>
      <c r="B35" s="207">
        <v>80.476082139999974</v>
      </c>
      <c r="C35" s="207">
        <v>61.384484149999999</v>
      </c>
      <c r="D35" s="207">
        <v>75.060808620000017</v>
      </c>
      <c r="E35" s="207">
        <v>218.26642580000001</v>
      </c>
      <c r="F35" s="207">
        <v>234.21290612000001</v>
      </c>
      <c r="G35" s="207">
        <v>331.07753279000002</v>
      </c>
    </row>
    <row r="36" spans="1:10" x14ac:dyDescent="0.25">
      <c r="A36" s="1" t="s">
        <v>22</v>
      </c>
      <c r="B36" s="4">
        <v>-0.73053749999999995</v>
      </c>
      <c r="C36" s="4">
        <v>-0.67452224999999999</v>
      </c>
      <c r="D36" s="4">
        <v>-0.92805000000000004</v>
      </c>
      <c r="E36" s="4">
        <v>-2.1294472500000001</v>
      </c>
      <c r="F36" s="4">
        <v>-2.0552062499999999</v>
      </c>
      <c r="G36" s="4">
        <v>-2.7469312499999998</v>
      </c>
      <c r="I36" s="203"/>
      <c r="J36" s="203"/>
    </row>
    <row r="37" spans="1:10" x14ac:dyDescent="0.25">
      <c r="A37" s="1" t="s">
        <v>23</v>
      </c>
      <c r="B37" s="4">
        <f>SUM(B35:B36)</f>
        <v>79.745544639999977</v>
      </c>
      <c r="C37" s="4">
        <f t="shared" ref="C37:G37" si="3">SUM(C35:C36)</f>
        <v>60.709961899999996</v>
      </c>
      <c r="D37" s="4">
        <f t="shared" si="3"/>
        <v>74.132758620000018</v>
      </c>
      <c r="E37" s="4">
        <f t="shared" si="3"/>
        <v>216.13697855000001</v>
      </c>
      <c r="F37" s="4">
        <f t="shared" si="3"/>
        <v>232.15769987000002</v>
      </c>
      <c r="G37" s="4">
        <f t="shared" si="3"/>
        <v>328.33060154000003</v>
      </c>
      <c r="I37" s="203"/>
      <c r="J37" s="203"/>
    </row>
    <row r="38" spans="1:10" x14ac:dyDescent="0.25">
      <c r="A38" s="1" t="s">
        <v>18</v>
      </c>
      <c r="B38" s="4">
        <v>182.768866</v>
      </c>
      <c r="C38" s="4">
        <v>182.68202183516499</v>
      </c>
      <c r="D38" s="4">
        <v>171.455471608696</v>
      </c>
      <c r="E38" s="4">
        <v>179.89594135164799</v>
      </c>
      <c r="F38" s="4">
        <v>171.413787622711</v>
      </c>
      <c r="G38" s="4">
        <v>171.48896691232898</v>
      </c>
    </row>
    <row r="39" spans="1:10" x14ac:dyDescent="0.25">
      <c r="A39" s="8" t="s">
        <v>8</v>
      </c>
      <c r="B39" s="9">
        <v>0</v>
      </c>
      <c r="C39" s="9">
        <v>18</v>
      </c>
      <c r="D39" s="9">
        <v>0</v>
      </c>
      <c r="E39" s="9">
        <v>18</v>
      </c>
      <c r="F39" s="9">
        <v>0</v>
      </c>
      <c r="G39" s="9">
        <v>0</v>
      </c>
    </row>
    <row r="40" spans="1:10" x14ac:dyDescent="0.25">
      <c r="A40" s="6" t="s">
        <v>19</v>
      </c>
      <c r="B40" s="11">
        <f>(B37*4)/B38</f>
        <v>1.7452763456988343</v>
      </c>
      <c r="C40" s="11">
        <f>(C37*4)/C38</f>
        <v>1.3293034813196656</v>
      </c>
      <c r="D40" s="11">
        <f>(D37*4)/D38</f>
        <v>1.7294929797093765</v>
      </c>
      <c r="E40" s="11">
        <f>((E37/3)*4)/E38</f>
        <v>1.6019407436399438</v>
      </c>
      <c r="F40" s="11">
        <f>((F37/3)*4)/F38</f>
        <v>1.8058267314411445</v>
      </c>
      <c r="G40" s="11">
        <f>G37/G38</f>
        <v>1.9145873198236354</v>
      </c>
    </row>
    <row r="41" spans="1:10" x14ac:dyDescent="0.25">
      <c r="A41" s="10" t="s">
        <v>313</v>
      </c>
      <c r="B41" s="13">
        <f>((B37+B39)*4)/B38</f>
        <v>1.7452763456988343</v>
      </c>
      <c r="C41" s="13">
        <f>((C37+C39)*4)/C38</f>
        <v>1.7234309344576979</v>
      </c>
      <c r="D41" s="13">
        <f>((D37+D39)*4)/D38</f>
        <v>1.7294929797093765</v>
      </c>
      <c r="E41" s="13">
        <f>((E37+E39)/3)*4/E38</f>
        <v>1.7353512020398167</v>
      </c>
      <c r="F41" s="13">
        <f>((F37+F39)/3)*4/F38</f>
        <v>1.8058267314411445</v>
      </c>
      <c r="G41" s="13">
        <f>(G37+G39)/G38</f>
        <v>1.9145873198236354</v>
      </c>
    </row>
    <row r="42" spans="1:10" x14ac:dyDescent="0.25">
      <c r="A42" s="1"/>
    </row>
    <row r="43" spans="1:10" x14ac:dyDescent="0.25">
      <c r="A43" s="2" t="s">
        <v>315</v>
      </c>
      <c r="B43" s="1"/>
      <c r="C43" s="1"/>
      <c r="D43" s="1"/>
      <c r="E43" s="1"/>
      <c r="F43" s="1"/>
      <c r="G43" s="1"/>
    </row>
    <row r="44" spans="1:10" x14ac:dyDescent="0.25">
      <c r="B44" s="1"/>
      <c r="C44" s="1"/>
      <c r="D44" s="1"/>
      <c r="E44" s="1"/>
      <c r="F44" s="1"/>
      <c r="G44" s="1"/>
      <c r="J44" t="s">
        <v>5</v>
      </c>
    </row>
    <row r="45" spans="1:10" x14ac:dyDescent="0.25">
      <c r="A45" s="1" t="s">
        <v>25</v>
      </c>
      <c r="B45" s="4">
        <v>81.786848280000001</v>
      </c>
      <c r="C45" s="4">
        <v>78.462860579999997</v>
      </c>
      <c r="D45" s="207">
        <v>83.011138149999965</v>
      </c>
      <c r="E45" s="176" t="s">
        <v>314</v>
      </c>
      <c r="F45" s="176" t="s">
        <v>314</v>
      </c>
      <c r="G45" s="176" t="s">
        <v>314</v>
      </c>
      <c r="H45" s="15"/>
      <c r="I45" s="15"/>
      <c r="J45" s="15"/>
    </row>
    <row r="46" spans="1:10" x14ac:dyDescent="0.25">
      <c r="A46" s="1" t="s">
        <v>26</v>
      </c>
      <c r="B46" s="4">
        <v>8225.895962954668</v>
      </c>
      <c r="C46" s="4">
        <v>7996.6588545382265</v>
      </c>
      <c r="D46" s="207">
        <v>7128.3424170166036</v>
      </c>
      <c r="E46" s="176" t="s">
        <v>314</v>
      </c>
      <c r="F46" s="176" t="s">
        <v>314</v>
      </c>
      <c r="G46" s="176" t="s">
        <v>314</v>
      </c>
      <c r="H46" s="15"/>
      <c r="I46" s="15"/>
      <c r="J46" s="15"/>
    </row>
    <row r="47" spans="1:10" x14ac:dyDescent="0.25">
      <c r="A47" s="6" t="s">
        <v>27</v>
      </c>
      <c r="B47" s="7">
        <f>B45/B46*4</f>
        <v>3.9770426783089487E-2</v>
      </c>
      <c r="C47" s="7">
        <f t="shared" ref="C47:D47" si="4">C45/C46*4</f>
        <v>3.9247821875242866E-2</v>
      </c>
      <c r="D47" s="206">
        <f t="shared" si="4"/>
        <v>4.658089260798573E-2</v>
      </c>
      <c r="E47" s="210" t="s">
        <v>372</v>
      </c>
      <c r="F47" s="210" t="s">
        <v>372</v>
      </c>
      <c r="G47" s="210" t="s">
        <v>372</v>
      </c>
    </row>
  </sheetData>
  <pageMargins left="0.7" right="0.7" top="0.75" bottom="0.75" header="0.3" footer="0.3"/>
  <pageSetup paperSize="9" orientation="portrait" r:id="rId1"/>
  <ignoredErrors>
    <ignoredError sqref="C2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P&amp;L_BS</vt:lpstr>
      <vt:lpstr>Cash flow</vt:lpstr>
      <vt:lpstr>Notes</vt:lpstr>
      <vt:lpstr>APM</vt:lpstr>
      <vt:lpstr>Notes!Utskriftsområde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Komplett Bank ASA</dc:creator>
  <cp:lastModifiedBy>Henning Fagerbakke</cp:lastModifiedBy>
  <dcterms:created xsi:type="dcterms:W3CDTF">2019-10-16T12:44:36Z</dcterms:created>
  <dcterms:modified xsi:type="dcterms:W3CDTF">2019-10-22T21:10:18Z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a6ad9-5cb7-4a2f-bc82-88065eb006c7_Enabled">
    <vt:lpwstr>True</vt:lpwstr>
  </property>
  <property fmtid="{D5CDD505-2E9C-101B-9397-08002B2CF9AE}" pid="3" name="MSIP_Label_a8fa6ad9-5cb7-4a2f-bc82-88065eb006c7_SiteId">
    <vt:lpwstr>633b4369-77b3-495b-a4b4-eca8484ef39f</vt:lpwstr>
  </property>
  <property fmtid="{D5CDD505-2E9C-101B-9397-08002B2CF9AE}" pid="4" name="MSIP_Label_a8fa6ad9-5cb7-4a2f-bc82-88065eb006c7_Owner">
    <vt:lpwstr>jorgen.wiig@komplettbank.no</vt:lpwstr>
  </property>
  <property fmtid="{D5CDD505-2E9C-101B-9397-08002B2CF9AE}" pid="5" name="MSIP_Label_a8fa6ad9-5cb7-4a2f-bc82-88065eb006c7_SetDate">
    <vt:lpwstr>2019-10-17T12:44:34.3214911Z</vt:lpwstr>
  </property>
  <property fmtid="{D5CDD505-2E9C-101B-9397-08002B2CF9AE}" pid="6" name="MSIP_Label_a8fa6ad9-5cb7-4a2f-bc82-88065eb006c7_Name">
    <vt:lpwstr>Confidential</vt:lpwstr>
  </property>
  <property fmtid="{D5CDD505-2E9C-101B-9397-08002B2CF9AE}" pid="7" name="MSIP_Label_a8fa6ad9-5cb7-4a2f-bc82-88065eb006c7_Application">
    <vt:lpwstr>Microsoft Azure Information Protection</vt:lpwstr>
  </property>
  <property fmtid="{D5CDD505-2E9C-101B-9397-08002B2CF9AE}" pid="8" name="MSIP_Label_a8fa6ad9-5cb7-4a2f-bc82-88065eb006c7_ActionId">
    <vt:lpwstr>2b07dd38-7ebc-4f8b-8ebe-44908439e476</vt:lpwstr>
  </property>
  <property fmtid="{D5CDD505-2E9C-101B-9397-08002B2CF9AE}" pid="9" name="MSIP_Label_a8fa6ad9-5cb7-4a2f-bc82-88065eb006c7_Extended_MSFT_Method">
    <vt:lpwstr>Automatic</vt:lpwstr>
  </property>
  <property fmtid="{D5CDD505-2E9C-101B-9397-08002B2CF9AE}" pid="10" name="MSIP_Label_bfb40de2-331a-4e28-8da9-53205678c981_Enabled">
    <vt:lpwstr>True</vt:lpwstr>
  </property>
  <property fmtid="{D5CDD505-2E9C-101B-9397-08002B2CF9AE}" pid="11" name="MSIP_Label_bfb40de2-331a-4e28-8da9-53205678c981_SiteId">
    <vt:lpwstr>633b4369-77b3-495b-a4b4-eca8484ef39f</vt:lpwstr>
  </property>
  <property fmtid="{D5CDD505-2E9C-101B-9397-08002B2CF9AE}" pid="12" name="MSIP_Label_bfb40de2-331a-4e28-8da9-53205678c981_Owner">
    <vt:lpwstr>jorgen.wiig@komplettbank.no</vt:lpwstr>
  </property>
  <property fmtid="{D5CDD505-2E9C-101B-9397-08002B2CF9AE}" pid="13" name="MSIP_Label_bfb40de2-331a-4e28-8da9-53205678c981_SetDate">
    <vt:lpwstr>2019-10-17T12:44:34.3214911Z</vt:lpwstr>
  </property>
  <property fmtid="{D5CDD505-2E9C-101B-9397-08002B2CF9AE}" pid="14" name="MSIP_Label_bfb40de2-331a-4e28-8da9-53205678c981_Name">
    <vt:lpwstr>Social Security Number</vt:lpwstr>
  </property>
  <property fmtid="{D5CDD505-2E9C-101B-9397-08002B2CF9AE}" pid="15" name="MSIP_Label_bfb40de2-331a-4e28-8da9-53205678c981_Application">
    <vt:lpwstr>Microsoft Azure Information Protection</vt:lpwstr>
  </property>
  <property fmtid="{D5CDD505-2E9C-101B-9397-08002B2CF9AE}" pid="16" name="MSIP_Label_bfb40de2-331a-4e28-8da9-53205678c981_ActionId">
    <vt:lpwstr>2b07dd38-7ebc-4f8b-8ebe-44908439e476</vt:lpwstr>
  </property>
  <property fmtid="{D5CDD505-2E9C-101B-9397-08002B2CF9AE}" pid="17" name="MSIP_Label_bfb40de2-331a-4e28-8da9-53205678c981_Parent">
    <vt:lpwstr>a8fa6ad9-5cb7-4a2f-bc82-88065eb006c7</vt:lpwstr>
  </property>
  <property fmtid="{D5CDD505-2E9C-101B-9397-08002B2CF9AE}" pid="18" name="MSIP_Label_bfb40de2-331a-4e28-8da9-53205678c981_Extended_MSFT_Method">
    <vt:lpwstr>Automatic</vt:lpwstr>
  </property>
  <property fmtid="{D5CDD505-2E9C-101B-9397-08002B2CF9AE}" pid="19" name="Sensitivity">
    <vt:lpwstr>Confidential Social Security Number</vt:lpwstr>
  </property>
</Properties>
</file>