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6/Q1 2026/Final/"/>
    </mc:Choice>
  </mc:AlternateContent>
  <xr:revisionPtr revIDLastSave="0" documentId="8_{38818BF2-5616-4630-875F-8F06DCC70A03}" xr6:coauthVersionLast="47" xr6:coauthVersionMax="47" xr10:uidLastSave="{00000000-0000-0000-0000-000000000000}"/>
  <bookViews>
    <workbookView xWindow="-110" yWindow="-110" windowWidth="19420" windowHeight="10300" xr2:uid="{35E90A64-0D12-4C75-8A87-E05BE23A12C5}"/>
  </bookViews>
  <sheets>
    <sheet name="P&amp;L_BS" sheetId="3" r:id="rId1"/>
    <sheet name="Cash flow" sheetId="4" r:id="rId2"/>
    <sheet name="Notes" sheetId="5" r:id="rId3"/>
    <sheet name="APM" sheetId="6" r:id="rId4"/>
    <sheet name="APM definitions" sheetId="2" r:id="rId5"/>
  </sheets>
  <definedNames>
    <definedName name="_xlnm._FilterDatabase" localSheetId="2" hidden="1">Notes!#REF!</definedName>
    <definedName name="solver_adj" localSheetId="3" hidden="1">APM!#REF!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APM!#REF!</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APM!#REF!</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Notes!$A$1:$G$505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6" l="1"/>
  <c r="J25" i="6" s="1"/>
  <c r="G14" i="6"/>
  <c r="H14" i="6"/>
  <c r="I14" i="6"/>
  <c r="J14" i="6"/>
  <c r="J24" i="6" s="1"/>
  <c r="J113" i="6"/>
  <c r="G106" i="6"/>
  <c r="H106" i="6"/>
  <c r="I106" i="6"/>
  <c r="J106" i="6"/>
  <c r="J107" i="6" s="1"/>
  <c r="J98" i="6"/>
  <c r="J91" i="6"/>
  <c r="J81" i="6"/>
  <c r="J82" i="6"/>
  <c r="J83" i="6"/>
  <c r="I70" i="6"/>
  <c r="J70" i="6"/>
  <c r="J71" i="6" s="1"/>
  <c r="J59" i="6"/>
  <c r="H51" i="6"/>
  <c r="I51" i="6"/>
  <c r="J51" i="6"/>
  <c r="J52" i="6" s="1"/>
  <c r="J42" i="6"/>
  <c r="J43" i="6"/>
  <c r="J32" i="6"/>
  <c r="J33" i="6"/>
  <c r="B539" i="5"/>
  <c r="B531" i="5"/>
  <c r="B523" i="5"/>
  <c r="D504" i="5"/>
  <c r="C431" i="5"/>
  <c r="B431" i="5"/>
  <c r="C418" i="5"/>
  <c r="B414" i="5"/>
  <c r="B408" i="5"/>
  <c r="G340" i="5"/>
  <c r="F340" i="5"/>
  <c r="E340" i="5"/>
  <c r="F92" i="5"/>
  <c r="F87" i="5"/>
  <c r="G86" i="5"/>
  <c r="G85" i="5"/>
  <c r="F77" i="5"/>
  <c r="G76" i="5"/>
  <c r="G75" i="5"/>
  <c r="F73" i="5"/>
  <c r="G72" i="5"/>
  <c r="G71" i="5"/>
  <c r="E92" i="5"/>
  <c r="E87" i="5"/>
  <c r="E77" i="5"/>
  <c r="E73" i="5"/>
  <c r="D87" i="5"/>
  <c r="C87" i="5"/>
  <c r="B87" i="5"/>
  <c r="D77" i="5"/>
  <c r="C77" i="5"/>
  <c r="B77" i="5"/>
  <c r="D73" i="5"/>
  <c r="C73" i="5"/>
  <c r="B73" i="5"/>
  <c r="B541" i="5" l="1"/>
  <c r="B418" i="5"/>
  <c r="G87" i="5"/>
  <c r="C82" i="5"/>
  <c r="B82" i="5"/>
  <c r="G77" i="5"/>
  <c r="D82" i="5"/>
  <c r="E82" i="5"/>
  <c r="G73" i="5"/>
  <c r="F82" i="5"/>
  <c r="G82" i="5" l="1"/>
  <c r="I24" i="6" l="1"/>
  <c r="I10" i="6"/>
  <c r="I25" i="6" s="1"/>
  <c r="I113" i="6"/>
  <c r="I107" i="6"/>
  <c r="I98" i="6"/>
  <c r="I91" i="6"/>
  <c r="I81" i="6"/>
  <c r="I82" i="6"/>
  <c r="I83" i="6"/>
  <c r="I71" i="6"/>
  <c r="I59" i="6"/>
  <c r="I52" i="6"/>
  <c r="I42" i="6"/>
  <c r="I43" i="6"/>
  <c r="I32" i="6"/>
  <c r="I33" i="6"/>
  <c r="B10" i="6" l="1"/>
  <c r="C10" i="6"/>
  <c r="D10" i="6"/>
  <c r="E10" i="6"/>
  <c r="F10" i="6"/>
  <c r="G10" i="6"/>
  <c r="H10" i="6"/>
  <c r="H25" i="6" s="1"/>
  <c r="H24" i="6"/>
  <c r="H113" i="6"/>
  <c r="H107" i="6"/>
  <c r="H98" i="6"/>
  <c r="H91" i="6"/>
  <c r="H81" i="6"/>
  <c r="H82" i="6"/>
  <c r="H83" i="6"/>
  <c r="H70" i="6"/>
  <c r="H71" i="6" s="1"/>
  <c r="H59" i="6"/>
  <c r="H52" i="6"/>
  <c r="H42" i="6"/>
  <c r="H43" i="6"/>
  <c r="B33" i="6"/>
  <c r="C33" i="6"/>
  <c r="D33" i="6"/>
  <c r="E33" i="6"/>
  <c r="B32" i="6"/>
  <c r="C32" i="6"/>
  <c r="D32" i="6"/>
  <c r="E32" i="6"/>
  <c r="H33" i="6"/>
  <c r="G33" i="6"/>
  <c r="F33" i="6"/>
  <c r="F32" i="6" l="1"/>
  <c r="G32" i="6"/>
  <c r="H32" i="6"/>
  <c r="G113" i="6" l="1"/>
  <c r="G107" i="6"/>
  <c r="G98" i="6"/>
  <c r="G91" i="6"/>
  <c r="G81" i="6"/>
  <c r="G82" i="6"/>
  <c r="G83" i="6"/>
  <c r="G70" i="6" l="1"/>
  <c r="G71" i="6" s="1"/>
  <c r="G59" i="6"/>
  <c r="G51" i="6"/>
  <c r="B51" i="6"/>
  <c r="C51" i="6"/>
  <c r="D51" i="6"/>
  <c r="E51" i="6"/>
  <c r="F51" i="6"/>
  <c r="G52" i="6" l="1"/>
  <c r="G42" i="6"/>
  <c r="G43" i="6"/>
  <c r="G24" i="6"/>
  <c r="F14" i="6" l="1"/>
  <c r="F24" i="6" s="1"/>
  <c r="F113" i="6" l="1"/>
  <c r="F106" i="6"/>
  <c r="F107" i="6" s="1"/>
  <c r="F98" i="6"/>
  <c r="F91" i="6"/>
  <c r="F81" i="6"/>
  <c r="F82" i="6"/>
  <c r="F83" i="6"/>
  <c r="F70" i="6"/>
  <c r="F71" i="6" s="1"/>
  <c r="F59" i="6"/>
  <c r="F52" i="6"/>
  <c r="F42" i="6"/>
  <c r="F43" i="6"/>
  <c r="E113" i="6" l="1"/>
  <c r="E106" i="6"/>
  <c r="E107" i="6" s="1"/>
  <c r="E98" i="6"/>
  <c r="E91" i="6"/>
  <c r="E81" i="6"/>
  <c r="E82" i="6"/>
  <c r="E83" i="6"/>
  <c r="E70" i="6"/>
  <c r="E71" i="6" s="1"/>
  <c r="E59" i="6"/>
  <c r="E52" i="6"/>
  <c r="E39" i="6"/>
  <c r="E42" i="6" s="1"/>
  <c r="E14" i="6"/>
  <c r="E24" i="6" s="1"/>
  <c r="E43" i="6" l="1"/>
  <c r="B39" i="6" l="1"/>
  <c r="C39" i="6"/>
  <c r="D39" i="6"/>
  <c r="D113" i="6" l="1"/>
  <c r="D92" i="6"/>
  <c r="D91" i="6"/>
  <c r="D98" i="6"/>
  <c r="D81" i="6" l="1"/>
  <c r="D82" i="6"/>
  <c r="D83" i="6"/>
  <c r="D42" i="6"/>
  <c r="D43" i="6"/>
  <c r="D14" i="6"/>
  <c r="D24" i="6" s="1"/>
  <c r="B106" i="6" l="1"/>
  <c r="C106" i="6"/>
  <c r="D106" i="6"/>
  <c r="D107" i="6" s="1"/>
  <c r="C70" i="6"/>
  <c r="D70" i="6"/>
  <c r="D71" i="6" s="1"/>
  <c r="D59" i="6"/>
  <c r="D52" i="6"/>
  <c r="C113" i="6" l="1"/>
  <c r="C98" i="6"/>
  <c r="C91" i="6"/>
  <c r="C81" i="6"/>
  <c r="C82" i="6"/>
  <c r="C83" i="6"/>
  <c r="C71" i="6"/>
  <c r="C59" i="6"/>
  <c r="C52" i="6"/>
  <c r="C42" i="6"/>
  <c r="C43" i="6"/>
  <c r="C14" i="6"/>
  <c r="C24" i="6" s="1"/>
  <c r="B113" i="6"/>
  <c r="B107" i="6"/>
  <c r="B98" i="6"/>
  <c r="B91" i="6"/>
  <c r="B83" i="6"/>
  <c r="B82" i="6"/>
  <c r="B81" i="6"/>
  <c r="B70" i="6"/>
  <c r="B71" i="6" s="1"/>
  <c r="B59" i="6"/>
  <c r="B52" i="6"/>
  <c r="B43" i="6"/>
  <c r="B42" i="6"/>
  <c r="B14" i="6"/>
  <c r="B24" i="6" s="1"/>
</calcChain>
</file>

<file path=xl/sharedStrings.xml><?xml version="1.0" encoding="utf-8"?>
<sst xmlns="http://schemas.openxmlformats.org/spreadsheetml/2006/main" count="673" uniqueCount="430">
  <si>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</si>
  <si>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</si>
  <si>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</si>
  <si>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</si>
  <si>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</si>
  <si>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</si>
  <si>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</si>
  <si>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</si>
  <si>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</si>
  <si>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</si>
  <si>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</si>
  <si>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</si>
  <si>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Cost / Income ratio (C/I)</t>
  </si>
  <si>
    <t>Total operating expenses before losses on loans</t>
  </si>
  <si>
    <t>Total income</t>
  </si>
  <si>
    <t>Cost income ratio</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</si>
  <si>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</si>
  <si>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</si>
  <si>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</si>
  <si>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</si>
  <si>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</si>
  <si>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</si>
  <si>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</si>
  <si>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</si>
  <si>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</si>
  <si>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</si>
  <si>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</si>
  <si>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</si>
  <si>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</si>
  <si>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</si>
  <si>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</si>
  <si>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</si>
  <si>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</si>
  <si>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</si>
  <si>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</si>
  <si>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</si>
  <si>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</si>
  <si>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</si>
  <si>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</si>
  <si>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</si>
  <si>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</si>
  <si>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</si>
  <si>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</si>
  <si>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</si>
  <si>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</si>
  <si>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</si>
  <si>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</si>
  <si>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</si>
  <si>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</si>
  <si>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</si>
  <si>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</si>
  <si>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</si>
  <si>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</si>
  <si>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</si>
  <si>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</si>
  <si>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</si>
  <si>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</si>
  <si>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</si>
  <si>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</si>
  <si>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</si>
  <si>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</si>
  <si>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</si>
  <si>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</si>
  <si>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</si>
  <si>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</si>
  <si>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</si>
  <si>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</si>
  <si>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</si>
  <si>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</si>
  <si>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</si>
  <si>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</si>
  <si>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</si>
  <si>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</si>
  <si>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</si>
  <si>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</si>
  <si>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</si>
  <si>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</si>
  <si>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</si>
  <si>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</si>
  <si>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</si>
  <si>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</si>
  <si>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</si>
  <si>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</si>
  <si>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</si>
  <si>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</si>
  <si>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</si>
  <si>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</si>
  <si>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Share premium</t>
  </si>
  <si>
    <t>Share capital</t>
  </si>
  <si>
    <t>Additional Tier 1 capital</t>
  </si>
  <si>
    <t>Total liabilities</t>
  </si>
  <si>
    <t>Subordinated loans (Tier 2)</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</si>
  <si>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</si>
  <si>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</si>
  <si>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</si>
  <si>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</si>
  <si>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</si>
  <si>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</si>
  <si>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</si>
  <si>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</si>
  <si>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</si>
  <si>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</si>
  <si>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</si>
  <si>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</si>
  <si>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</si>
  <si>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</si>
  <si>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</si>
  <si>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</si>
  <si>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</si>
  <si>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</si>
  <si>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</si>
  <si>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</si>
  <si>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</si>
  <si>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</si>
  <si>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</si>
  <si>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</si>
  <si>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</si>
  <si>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</si>
  <si>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</si>
  <si>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</si>
  <si>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</si>
  <si>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</si>
  <si>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</si>
  <si>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</si>
  <si>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</si>
  <si>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</si>
  <si>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Change in gross loans to customers</t>
  </si>
  <si>
    <t>Change in impairments on loans to customers</t>
  </si>
  <si>
    <t>Cash Flow Statement</t>
  </si>
  <si>
    <t>Amounts in NOK million</t>
  </si>
  <si>
    <t>Total subordinated loans</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</si>
  <si>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</si>
  <si>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</si>
  <si>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</si>
  <si>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</si>
  <si>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</si>
  <si>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</si>
  <si>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</si>
  <si>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</si>
  <si>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</si>
  <si>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</si>
  <si>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</si>
  <si>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</si>
  <si>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</si>
  <si>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</si>
  <si>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</si>
  <si>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</si>
  <si>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NO/FI/SE</t>
  </si>
  <si>
    <t>SE</t>
  </si>
  <si>
    <t>FI</t>
  </si>
  <si>
    <t>NO</t>
  </si>
  <si>
    <t>Not allocated</t>
  </si>
  <si>
    <t>Cards</t>
  </si>
  <si>
    <t>Consumer loans</t>
  </si>
  <si>
    <t>Information on products and geographical distribution</t>
  </si>
  <si>
    <t>Defaulted loans</t>
  </si>
  <si>
    <t>Loans to customers</t>
  </si>
  <si>
    <t>Note 2 - Loans to customers</t>
  </si>
  <si>
    <t>Note 1 - General accounting principles</t>
  </si>
  <si>
    <t>Notes</t>
  </si>
  <si>
    <t>Gross defaulted loans to customers *</t>
  </si>
  <si>
    <t>Net defaulted loans to customers</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</si>
  <si>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</si>
  <si>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</si>
  <si>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</si>
  <si>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</si>
  <si>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</si>
  <si>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</si>
  <si>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</si>
  <si>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</si>
  <si>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</si>
  <si>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</si>
  <si>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</si>
  <si>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</si>
  <si>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</si>
  <si>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</si>
  <si>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 xml:space="preserve">Total capital </t>
  </si>
  <si>
    <t>Subordinated loan (ISIN NO0012909235)</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</si>
  <si>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</si>
  <si>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</si>
  <si>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</si>
  <si>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</si>
  <si>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</si>
  <si>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</si>
  <si>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</si>
  <si>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</si>
  <si>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</si>
  <si>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</si>
  <si>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</si>
  <si>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</si>
  <si>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Return on equity (ROE) / Return on target equity (ROTE)</t>
  </si>
  <si>
    <t>Issue date</t>
  </si>
  <si>
    <t>Maturity date</t>
  </si>
  <si>
    <t>11 May 2023</t>
  </si>
  <si>
    <t>11 May 2033</t>
  </si>
  <si>
    <t>19 Sept 2024</t>
  </si>
  <si>
    <t>19 Sept 2034</t>
  </si>
  <si>
    <t>Subordinated loan (ISIN NO0013333401)</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</si>
  <si>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</si>
  <si>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</si>
  <si>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</si>
  <si>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</si>
  <si>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</si>
  <si>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</si>
  <si>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</si>
  <si>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Adjustment to achieve target CET1</t>
  </si>
  <si>
    <t>N/A</t>
  </si>
  <si>
    <t>Additional T1 and T2  funding cost to optimize capital structure</t>
  </si>
  <si>
    <t>Average equity given target capital quarter</t>
  </si>
  <si>
    <t>Opening balance at year</t>
  </si>
  <si>
    <t>Amortization discount</t>
  </si>
  <si>
    <t>Net receipts from AT1 capital</t>
  </si>
  <si>
    <t>Dividend payment</t>
  </si>
  <si>
    <t>Adjustment for non-recurring items</t>
  </si>
  <si>
    <t>Cost income ratio ex. Non-recurring items</t>
  </si>
  <si>
    <t>Adjusted Profit/(loss) after tax</t>
  </si>
  <si>
    <t>AT1 Target</t>
  </si>
  <si>
    <t>T2 Target</t>
  </si>
  <si>
    <t>Shares in subsidiaries</t>
  </si>
  <si>
    <t>31 Dec.        2025</t>
  </si>
  <si>
    <t xml:space="preserve">The Bank is applying forward looking elements for its credit loss model, please see the Annual Report 2024 for more information regarding the credit loss model.  
There are uncertainties related to the estimates as they are forward looking. As at 31 December 2025, the total loan loss provision related to macroeconomic factors amounted to NOK 12.4 million (30 September 2025: NOK 23.6 million). </t>
  </si>
  <si>
    <t>Deferred tax payable</t>
  </si>
  <si>
    <t xml:space="preserve"> Amounts in SEK million</t>
  </si>
  <si>
    <t>Q1 2026</t>
  </si>
  <si>
    <t>Taxes paid</t>
  </si>
  <si>
    <t>Adjustments for non-cash items and other adjustments</t>
  </si>
  <si>
    <t>Effects of merger (cash equivalents)</t>
  </si>
  <si>
    <t>Paid-in equity</t>
  </si>
  <si>
    <t>31 Mar.        2026</t>
  </si>
  <si>
    <t>Amounts in SEK million</t>
  </si>
  <si>
    <t>Full year 2025</t>
  </si>
  <si>
    <t>The opening balance consists of values at the time of the merger in beginning of 2026</t>
  </si>
  <si>
    <t xml:space="preserve">Opening balance </t>
  </si>
  <si>
    <t>Acquired through merger on 2 January 2026</t>
  </si>
  <si>
    <t>AVAILABLE OWN FUNDS</t>
  </si>
  <si>
    <t>Common Equity Tier 1 capital (CET1) before adjustments</t>
  </si>
  <si>
    <t>Other reserves</t>
  </si>
  <si>
    <t>Verified profit for the period (net of proposed dividend)</t>
  </si>
  <si>
    <t>Total CET1 before adjustments</t>
  </si>
  <si>
    <t>Adjustments / deductions in CET1</t>
  </si>
  <si>
    <t>Intangible assets (goodwill, software) (art. 36.1.b CRR)</t>
  </si>
  <si>
    <t>Deferred tax assets dependent on future profitability (art. 36.1.c)</t>
  </si>
  <si>
    <t>Additional Value Adjustment (AVA) (art. 34, 105)</t>
  </si>
  <si>
    <t>Proposed dividend / appropriation (art. 26.2)</t>
  </si>
  <si>
    <t>Total CET1 adjustments</t>
  </si>
  <si>
    <t xml:space="preserve">Common Equity Tier 1 (CET1) capital </t>
  </si>
  <si>
    <t>Additional Tier 1 capital (AT1)</t>
  </si>
  <si>
    <t>Perpetual subordinated loans (AT1 instruments, art. 51–52 CRR)</t>
  </si>
  <si>
    <t>Total AT1</t>
  </si>
  <si>
    <t>Tier 1 capital (T1 = CET1 + AT1)</t>
  </si>
  <si>
    <t>Tier 2 capital (T2)</t>
  </si>
  <si>
    <t>Dated subordinated loans (T2 instruments, art. 62–63 CRR)</t>
  </si>
  <si>
    <t>Total T2</t>
  </si>
  <si>
    <t>RISK-WEIGHTED EXPOSURE AMOUNT (REA)</t>
  </si>
  <si>
    <t>The standardised approach for credit risk is applied. Amounts refer to risk-weighted exposure amount.</t>
  </si>
  <si>
    <t>Credit risk – standardised approach (art. 111–141 CRR3)</t>
  </si>
  <si>
    <t>Exposures to institutions (credit institutions)</t>
  </si>
  <si>
    <t>Exposures to corporates</t>
  </si>
  <si>
    <t>Retail exposures (not regulatory real estate)</t>
  </si>
  <si>
    <t>Exposures secured by mortgages on residential property</t>
  </si>
  <si>
    <t>Defaulted exposures (art. 127)</t>
  </si>
  <si>
    <t>Other items</t>
  </si>
  <si>
    <t>Total credit risk</t>
  </si>
  <si>
    <t>Operational risk – new standardised approach (CRR3, art. 311a–317)</t>
  </si>
  <si>
    <t>Total risk-weighted exposure amount</t>
  </si>
  <si>
    <t>CAPITAL RATIOS (as a percentage of risk-weighted exposure amount)</t>
  </si>
  <si>
    <t>Common Equity Tier 1 ratio (%)</t>
  </si>
  <si>
    <t>Tier 1 ratio (%)</t>
  </si>
  <si>
    <t>Total capital ratio (%)</t>
  </si>
  <si>
    <t>Leverage ratio (art. 429 CRR)</t>
  </si>
  <si>
    <t>Total leverage ratio exposure (LRE)</t>
  </si>
  <si>
    <t>Leverage ratio (T1 / LRE)</t>
  </si>
  <si>
    <t>CAPITAL REQUIREMENTS AND BUFFERS</t>
  </si>
  <si>
    <t>Pillar 1 – minimum capital requirement (art. 92 CRR)</t>
  </si>
  <si>
    <t>CET1 requirement (4.5%)</t>
  </si>
  <si>
    <t>T1 requirement (6.0%)</t>
  </si>
  <si>
    <t>Total capital requirement (8.0%)</t>
  </si>
  <si>
    <t>Pillar 2 – additional own funds requirement (art. 104 CRD)</t>
  </si>
  <si>
    <t>Pillar 2 requirement (P2R) – from ICAAP</t>
  </si>
  <si>
    <t>Combined buffer requirement (Act 2014:966)</t>
  </si>
  <si>
    <t>Capital conservation buffer (2.5%)</t>
  </si>
  <si>
    <t>Systemic risk buffer (if applicable, FFFS 2014:12)</t>
  </si>
  <si>
    <t>Institution-specific countercyclical capital buffer (CCyB, weighted average)</t>
  </si>
  <si>
    <t>Total combined buffer requirement</t>
  </si>
  <si>
    <t>Total own funds requirement (Pillar 1 + P2R + buffers)</t>
  </si>
  <si>
    <t>Capital surplus / shortfall (own funds – total requirement)</t>
  </si>
  <si>
    <t>Additional own funds requirements based on SREP (as a percentage of risk-weighted exposure amount)</t>
  </si>
  <si>
    <t xml:space="preserve">Additional CET1 SREP requirements (%) </t>
  </si>
  <si>
    <t>Additional AT1 SREP requirements (%)</t>
  </si>
  <si>
    <t>Additional T2 SREP requirements (%)</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</si>
  <si>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</si>
  <si>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</si>
  <si>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</si>
  <si>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</si>
  <si>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</si>
  <si>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</si>
  <si>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</si>
  <si>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</si>
  <si>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</si>
  <si>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</si>
  <si>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CET1 available after meeting the total SREP own funds requirements (%)</t>
  </si>
  <si>
    <t>Capital ratios requirements (as a percentage of risk-weighted exposure amount)</t>
  </si>
  <si>
    <t>Leverage ratio requirement (as a percentage of risk-weighted exposure amount)</t>
  </si>
  <si>
    <t>Total leverage ratio requirements (%)</t>
  </si>
  <si>
    <t>Applicable leverage buffer</t>
  </si>
  <si>
    <t>Overall leverage ratio requirements (%)</t>
  </si>
  <si>
    <t>LIQUIDITY</t>
  </si>
  <si>
    <t>Liquidity ratios and requirements</t>
  </si>
  <si>
    <t>Total high-quality liquid assets (HQLA) (Weighted value - average)</t>
  </si>
  <si>
    <t>Total net cash outflows (adjusted value)</t>
  </si>
  <si>
    <t>Liquidity Coverage Ratio (LCR) – minimum requirement 100%</t>
  </si>
  <si>
    <t>Total available stable funding</t>
  </si>
  <si>
    <t>Total required stable funding</t>
  </si>
  <si>
    <t>Net Stable Funding Ratio (NSFR) – minimum requirement 100%</t>
  </si>
  <si>
    <t>Note 5 - Financial instruments</t>
  </si>
  <si>
    <t>Classification of financial instruments</t>
  </si>
  <si>
    <t>31 Mar. 2026</t>
  </si>
  <si>
    <t>31 Dec. 2025</t>
  </si>
  <si>
    <t>Fair value
through
profit or
loss</t>
  </si>
  <si>
    <t>Amortised
cost</t>
  </si>
  <si>
    <t>Certifcates and bonds</t>
  </si>
  <si>
    <t>Other financial receivables</t>
  </si>
  <si>
    <t>Total financial assets</t>
  </si>
  <si>
    <t>Deposits from customers</t>
  </si>
  <si>
    <t>Other financial debt</t>
  </si>
  <si>
    <t>Total financial liabilities</t>
  </si>
  <si>
    <t>Fair value of financial assets and liabilities at amortised cost</t>
  </si>
  <si>
    <t>Fair value is estimated to correspond to amortised cost.</t>
  </si>
  <si>
    <t>Loans to customers are highly exposed to market competition so any additional values in the loan balance will not be able to be
maintained over time. At the same time, an impairment is recognised if observable events occur that indicate a fall in value. The impairments are based on an assessment of the future cash flow, discounted by the effective rate of interest. The fair value is therefore considered to correspond with amortised cost.</t>
  </si>
  <si>
    <t>Subordinated loans</t>
  </si>
  <si>
    <t>The Bank’s subordinated loans are listed, but the instrument is traded at a relatively low frequency. As a substitute for the observable prices, it is considered that amortised cost can be used as an approximation of fair value.</t>
  </si>
  <si>
    <t>Financial instruments at fair value</t>
  </si>
  <si>
    <t>Financial instruments at fair value are placed in the different levels below based on the quality of market data for the individual type of instrument.</t>
  </si>
  <si>
    <t>Level 1: Valuation based on listed prices in an active market</t>
  </si>
  <si>
    <t>Level 1 includes financial instruments that are valued using listed prices in active markets for identical assets or liabilities. This category includes certificates and government bonds that are traded in active markets.</t>
  </si>
  <si>
    <t>Level 2: Valuation based on observable market data</t>
  </si>
  <si>
    <t>In level 2, valuation is based on (1) directly or indirectly observable prices for identical assets or liabilities in a market that is not active, (2) models that use prices and variables from observable markets or transactions and (3 ) pricing in an active market of a similar, but not identical asset or liability.</t>
  </si>
  <si>
    <t>Level 3: Valuation based on non-observable market data</t>
  </si>
  <si>
    <t>If a valuation cannot be established in levels 1 or 2, valuation methods are used that are based on non-observable market data.</t>
  </si>
  <si>
    <t>Level 1</t>
  </si>
  <si>
    <t>Level 2</t>
  </si>
  <si>
    <t>Level 3</t>
  </si>
  <si>
    <t>Certificates and bonds are valued to listed prices when available.</t>
  </si>
  <si>
    <t>Note 6 - Contractual Obligations</t>
  </si>
  <si>
    <t>Right of use asset</t>
  </si>
  <si>
    <t>Asset recognised</t>
  </si>
  <si>
    <t>Merger effect RoU Asset recognised</t>
  </si>
  <si>
    <t>Adjustments</t>
  </si>
  <si>
    <t>Effect of changes in exchange rates</t>
  </si>
  <si>
    <t>Merger effect RoU Asset depreciation</t>
  </si>
  <si>
    <t>Lease liability</t>
  </si>
  <si>
    <t>Liabilities recognised</t>
  </si>
  <si>
    <t>Merger Lease liabilities recognised</t>
  </si>
  <si>
    <t>Interest</t>
  </si>
  <si>
    <t>Maturity split of lease liability</t>
  </si>
  <si>
    <t>Proportion of short-term debt</t>
  </si>
  <si>
    <t>Proportion of long-term debt</t>
  </si>
  <si>
    <t>Outstanding options as at 31 December 2025</t>
  </si>
  <si>
    <t>+ granted</t>
  </si>
  <si>
    <t>- exercised</t>
  </si>
  <si>
    <t>- terminated</t>
  </si>
  <si>
    <t>- expired</t>
  </si>
  <si>
    <t>Outstanding options as at 31 March 2026</t>
  </si>
  <si>
    <t>Vested options as at 31 March 2026</t>
  </si>
  <si>
    <t>¹ WASP = Weighted average strike price in NOK. The Exercise Price shall correspond to the SEK equivalence of NOK.</t>
  </si>
  <si>
    <t>Quantity
(in million)</t>
  </si>
  <si>
    <t>WASP¹
(in NOK)</t>
  </si>
  <si>
    <r>
      <t xml:space="preserve">WASP 
</t>
    </r>
    <r>
      <rPr>
        <sz val="10"/>
        <color theme="1"/>
        <rFont val="Arial"/>
        <family val="2"/>
        <scheme val="minor"/>
      </rPr>
      <t>(in NOK)</t>
    </r>
  </si>
  <si>
    <t>Outstanding options 
(Quantity in million)</t>
  </si>
  <si>
    <t>Remaining vesting period
(years)</t>
  </si>
  <si>
    <t>Exercisable options
(Quantity in million)</t>
  </si>
  <si>
    <t>For calculation of fair value of granted options, Black &amp; Scholes's option pricing model is used.</t>
  </si>
  <si>
    <t>The following assumptions are used in the calculation of granted share options:</t>
  </si>
  <si>
    <t>• Share price at the time of the grant: The share price equals the listed price at regulated market at the time of the grant.</t>
  </si>
  <si>
    <t>• Volatility: Historical volatility is expected to be an indication of future volatility. Expected volatility is therefore equal to historic volatility.</t>
  </si>
  <si>
    <t>• Expiration of the option: The option's expected maturity time was 5 years at grant date.</t>
  </si>
  <si>
    <t>• Risk-free rate: Risk-free rate equals the interest rate on 5 year government bonds.</t>
  </si>
  <si>
    <t>Note 8 - Largest shareholders 31 March 2026</t>
  </si>
  <si>
    <t>Amounts in million</t>
  </si>
  <si>
    <t>Rank</t>
  </si>
  <si>
    <t>Name</t>
  </si>
  <si>
    <t>Christen Sveaas</t>
  </si>
  <si>
    <t>Sverre Bjerkeli and companies</t>
  </si>
  <si>
    <t>Alfab Holding AS</t>
  </si>
  <si>
    <t>DNB Asset Management AS</t>
  </si>
  <si>
    <t>Kvantia AS (Andenæsgruppen)</t>
  </si>
  <si>
    <t>OM Holding AS</t>
  </si>
  <si>
    <t>Stiftelsen Kistefos-Museets Driftsfond</t>
  </si>
  <si>
    <t>Directmarketing Invest AS</t>
  </si>
  <si>
    <t>AXA Investment Managers</t>
  </si>
  <si>
    <t>Nordnet Livsforsikring AS</t>
  </si>
  <si>
    <t>Futur Pension</t>
  </si>
  <si>
    <t>Hans Eiendom AS</t>
  </si>
  <si>
    <t>Eirik Holtedahl</t>
  </si>
  <si>
    <t>Wilhelm B. Thomassen</t>
  </si>
  <si>
    <t>Melesio Invest AS</t>
  </si>
  <si>
    <t>Hjellegjerde Invest AS</t>
  </si>
  <si>
    <t>Tommy Österlund</t>
  </si>
  <si>
    <t>Camak Management AS</t>
  </si>
  <si>
    <t>Nordnet Pension Insurance</t>
  </si>
  <si>
    <t>Norda ASA</t>
  </si>
  <si>
    <t>Top 20 largest shareholders</t>
  </si>
  <si>
    <t>Others</t>
  </si>
  <si>
    <t>Num. of shares</t>
  </si>
  <si>
    <t>Ownership</t>
  </si>
  <si>
    <t>Note 9 - Merger of parent company</t>
  </si>
  <si>
    <t>Assets and liabilities recognised through the merger</t>
  </si>
  <si>
    <t>Assets</t>
  </si>
  <si>
    <t>Liabilities</t>
  </si>
  <si>
    <t>Equity</t>
  </si>
  <si>
    <t>Other paid‑in capital</t>
  </si>
  <si>
    <t>Total Liabilities and Equity</t>
  </si>
  <si>
    <t>2 Jan.        2026</t>
  </si>
  <si>
    <t>ROTE annualised</t>
  </si>
  <si>
    <t>See Morrow Bank AB - Q1 2026 report for details on Note 1 - General accounting principles</t>
  </si>
  <si>
    <t xml:space="preserve">* Defaulted loans comprise loans that are more than 90 days overdue according to agreed payment schedule, and loans with other indications of unlikelihood to pay. Such loans continue to be considered defaulted regardless of future payment status. </t>
  </si>
  <si>
    <t>NOK</t>
  </si>
  <si>
    <t>SEK</t>
  </si>
  <si>
    <t>Subordinated loan (ISIN NO0013728295)</t>
  </si>
  <si>
    <t>27 Feb 2026</t>
  </si>
  <si>
    <t>27 Feb 2036</t>
  </si>
  <si>
    <t>Note 4 - Subordinated loans</t>
  </si>
  <si>
    <t>Note 7  Share option plan</t>
  </si>
  <si>
    <t>The Exercise Price shall correspond to the SEK equivalence of NOK. </t>
  </si>
  <si>
    <t>During the period, the former parent company, Morrow Bank ASA, was merged into the Bank. The merger constitutes a business combination under common control, as ultimate control of the entities remained unchanged before and after the transaction. </t>
  </si>
  <si>
    <t>The merger has been accounted for using the continuity method (predecessor accounting). Accordingly, all assets and liabilities of Morrow Bank ASA have been recognised by the Bank at their carrying amounts as reported immediately prior to the merger. The carrying amounts denominated in NOK have been translated into SEK using the closing exchange rate of NOK/SEK 1.0944 as at 2 January 2026. No goodwill has been recognised. </t>
  </si>
  <si>
    <r>
      <t>Note 10 – Subsequent events</t>
    </r>
    <r>
      <rPr>
        <sz val="11"/>
        <color rgb="FF000000"/>
        <rFont val="Arial"/>
        <family val="2"/>
        <scheme val="minor"/>
      </rPr>
      <t> </t>
    </r>
  </si>
  <si>
    <t>In relation to the announced acquisition, 24 March 2026, of MedMera Bank AB: </t>
  </si>
  <si>
    <t>In April, the Swedish Competition Authority (Konkurrensverket) decided to leave the acquisition of sole control over MedMera Bank by Morrow Bank without intervention. The authority concludes that the transaction is not likely to significantly impede effective competition in Sweden, in accordance with Chapter 4, Section 11 of the Swedish Competition Act. </t>
  </si>
  <si>
    <t>On 28 April 2026, the Annual General Meeting approved the relevant share issuance and acquisition of MedMera Bank. The transaction remains subject to remaining regulatory approvals by the Financial Supervisory Authority of Sweden (Finansinspektionen), as previously communicated. Morrow Bank continues to expect completion of the transaction during the third quarter of 2026, provided that all remaining conditions are satisfied.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</si>
</sst>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4" formatCode="_ &quot;kr&quot;\ * #,##0.00_ ;_ &quot;kr&quot;\ * \-#,##0.00_ ;_ &quot;kr&quot;\ * &quot;-&quot;??_ ;_ @_ "/>
    <numFmt numFmtId="43" formatCode="_ * #,##0.00_ ;_ * \-#,##0.00_ ;_ * &quot;-&quot;??_ ;_ @_ "/>
    <numFmt numFmtId="164" formatCode="_-&quot;kr&quot;\ * #,##0.00_-;\-&quot;kr&quot;\ * #,##0.00_-;_-&quot;kr&quot;\ * &quot;-&quot;??_-;_-@_-"/>
    <numFmt numFmtId="165" formatCode="_-* #,##0.00_-;\-* #,##0.00_-;_-* &quot;-&quot;??_-;_-@_-"/>
    <numFmt numFmtId="166" formatCode="_ * #,##0.0_ ;_ * \-#,##0.0_ ;_ * &quot;-&quot;??_ ;_ @_ "/>
    <numFmt numFmtId="167" formatCode="_ * #,##0_ ;_ * \-#,##0_ ;_ * &quot;-&quot;??_ ;_ @_ "/>
    <numFmt numFmtId="168" formatCode="0.0\ %"/>
    <numFmt numFmtId="169" formatCode="_-* #,##0_-;\-* #,##0_-;_-* &quot;-&quot;??_-;_-@_-"/>
    <numFmt numFmtId="170" formatCode="0.0%"/>
    <numFmt numFmtId="171" formatCode="_-* #,##0.000000_-;\-* #,##0.000000_-;_-* &quot;-&quot;??_-;_-@_-"/>
    <numFmt numFmtId="172" formatCode="_(* #,##0.00_);_(* \(#,##0.00\);_(* &quot;-&quot;??_);_(@_)"/>
    <numFmt numFmtId="173" formatCode="_ * #,##0.00000000000_ ;_ * \-#,##0.00000000000_ ;_ * &quot;-&quot;??_ ;_ @_ "/>
    <numFmt numFmtId="174" formatCode="0.0"/>
    <numFmt numFmtId="175" formatCode="yyyy\-mm\-dd;@"/>
    <numFmt numFmtId="176" formatCode="0.0000"/>
    <numFmt numFmtId="177" formatCode="0.0000%"/>
    <numFmt numFmtId="178" formatCode="_-* #,##0.00_-;\-* #,##0.00_-;_-* \-??_-;_-@_-"/>
    <numFmt numFmtId="179" formatCode="&quot;Yes&quot;;[Red]&quot;No&quot;"/>
    <numFmt numFmtId="180" formatCode="0.00000"/>
    <numFmt numFmtId="181" formatCode="[&gt;0]General"/>
    <numFmt numFmtId="182" formatCode="_(&quot;kr&quot;\ * #,##0.00_);_(&quot;kr&quot;\ * \(#,##0.00\);_(&quot;kr&quot;\ * &quot;-&quot;??_);_(@_)"/>
    <numFmt numFmtId="183" formatCode="mm/dd/yyyy\ hh:mm:ss"/>
    <numFmt numFmtId="184" formatCode="_-* #,##0.0_-;\-* #,##0.0_-;_-* &quot;-&quot;??_-;_-@_-"/>
    <numFmt numFmtId="185" formatCode="[$-414]d/\ mmm/\ yyyy;@"/>
    <numFmt numFmtId="186" formatCode="0.0;\(0.0\);\-"/>
  </numFmts>
  <fonts count="133"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
      <sz val="8"/>
      <color theme="1"/>
      <name val="Segoe UI"/>
      <family val="2"/>
    </font>
    <font>
      <i/>
      <sz val="10"/>
      <color rgb="FF000000"/>
      <name val="Arial"/>
      <family val="2"/>
    </font>
    <font>
      <b/>
      <sz val="11"/>
      <color rgb="FF000000"/>
      <name val="Arial"/>
      <family val="2"/>
    </font>
    <font>
      <b/>
      <sz val="10"/>
      <color rgb="FF000000"/>
      <name val="Arial"/>
      <family val="2"/>
    </font>
    <font>
      <sz val="10"/>
      <color rgb="FF000000"/>
      <name val="Arial"/>
      <family val="2"/>
    </font>
    <font>
      <b/>
      <sz val="12"/>
      <name val="Arial"/>
      <family val="2"/>
      <scheme val="minor"/>
    </font>
    <font>
      <i/>
      <sz val="8"/>
      <name val="Arial"/>
      <family val="2"/>
      <scheme val="minor"/>
    </font>
    <font>
      <b/>
      <sz val="11"/>
      <color rgb="FFFF0000"/>
      <name val="Arial"/>
      <family val="2"/>
      <scheme val="minor"/>
    </font>
    <font>
      <b/>
      <i/>
      <sz val="10"/>
      <name val="Arial"/>
      <family val="2"/>
      <scheme val="minor"/>
    </font>
    <font>
      <sz val="10"/>
      <color rgb="FFFF0000"/>
      <name val="Arial"/>
      <family val="2"/>
      <scheme val="minor"/>
    </font>
    <font>
      <b/>
      <i/>
      <sz val="8"/>
      <color theme="1"/>
      <name val="Arial"/>
      <family val="2"/>
    </font>
    <font>
      <b/>
      <sz val="8"/>
      <color theme="1"/>
      <name val="Arial"/>
      <family val="2"/>
    </font>
    <font>
      <b/>
      <sz val="11"/>
      <color rgb="FF000000"/>
      <name val="Arial"/>
      <family val="2"/>
      <scheme val="minor"/>
    </font>
  </fonts>
  <fills count="7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
      <patternFill patternType="solid">
        <fgColor rgb="FFFFFFFF"/>
        <bgColor indexed="64"/>
      </patternFill>
    </fill>
  </fills>
  <borders count="4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
      <left/>
      <right/>
      <top style="thin">
        <color indexed="64"/>
      </top>
      <bottom style="thin">
        <color indexed="64"/>
      </bottom>
      <diagonal/>
    </border>
    <border>
      <left/>
      <right/>
      <top/>
      <bottom style="thin">
        <color rgb="FF1D417C"/>
      </bottom>
      <diagonal/>
    </border>
    <border>
      <left/>
      <right/>
      <top style="thin">
        <color rgb="FF1D417C"/>
      </top>
      <bottom style="thin">
        <color rgb="FF1D417C"/>
      </bottom>
      <diagonal/>
    </border>
    <border>
      <left/>
      <right/>
      <top style="thin">
        <color rgb="FF1D417C"/>
      </top>
      <bottom style="medium">
        <color rgb="FF1D417C"/>
      </bottom>
      <diagonal/>
    </border>
    <border>
      <left/>
      <right style="thin">
        <color theme="7"/>
      </right>
      <top/>
      <bottom style="thin">
        <color indexed="64"/>
      </bottom>
      <diagonal/>
    </border>
    <border>
      <left style="thin">
        <color indexed="64"/>
      </left>
      <right/>
      <top/>
      <bottom style="medium">
        <color theme="7"/>
      </bottom>
      <diagonal/>
    </border>
    <border>
      <left style="thin">
        <color theme="7"/>
      </left>
      <right/>
      <top/>
      <bottom style="thin">
        <color indexed="64"/>
      </bottom>
      <diagonal/>
    </border>
    <border>
      <left style="thin">
        <color indexed="64"/>
      </left>
      <right/>
      <top/>
      <bottom style="thin">
        <color indexed="64"/>
      </bottom>
      <diagonal/>
    </border>
    <border>
      <left/>
      <right/>
      <top style="thin">
        <color theme="7"/>
      </top>
      <bottom/>
      <diagonal/>
    </border>
  </borders>
  <cellStyleXfs count="61371">
    <xf numFmtId="0" fontId="0" fillId="0" borderId="0"/>
    <xf numFmtId="165" fontId="1" fillId="0" borderId="0" applyFont="0" applyFill="0" applyBorder="0" applyAlignment="0" applyProtection="0"/>
    <xf numFmtId="165" fontId="1" fillId="0" borderId="0" applyFont="0" applyFill="0" applyBorder="0" applyAlignment="0" applyProtection="0"/>
    <xf numFmtId="0" fontId="9"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1" fillId="3" borderId="0" applyNumberFormat="0" applyBorder="0" applyAlignment="0" applyProtection="0"/>
    <xf numFmtId="0" fontId="44" fillId="6" borderId="15" applyNumberFormat="0" applyAlignment="0" applyProtection="0"/>
    <xf numFmtId="0" fontId="46" fillId="7" borderId="15" applyNumberFormat="0" applyAlignment="0" applyProtection="0"/>
    <xf numFmtId="0" fontId="47" fillId="0" borderId="17"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165" fontId="53"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5" fillId="0" borderId="0"/>
    <xf numFmtId="0" fontId="17" fillId="0" borderId="0"/>
    <xf numFmtId="0" fontId="1" fillId="0" borderId="0"/>
    <xf numFmtId="43" fontId="1" fillId="0" borderId="0" applyFont="0" applyFill="0" applyBorder="0" applyAlignment="0" applyProtection="0"/>
    <xf numFmtId="0" fontId="17" fillId="0" borderId="0"/>
    <xf numFmtId="9" fontId="17"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0" fontId="62" fillId="0" borderId="0" applyNumberFormat="0" applyFill="0" applyBorder="0" applyAlignment="0" applyProtection="0"/>
    <xf numFmtId="165" fontId="1" fillId="0" borderId="0" applyFont="0" applyFill="0" applyBorder="0" applyAlignment="0" applyProtection="0"/>
    <xf numFmtId="0" fontId="56" fillId="0" borderId="0"/>
    <xf numFmtId="0" fontId="56" fillId="0" borderId="0"/>
    <xf numFmtId="0" fontId="63" fillId="0" borderId="22"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1" fillId="7" borderId="15"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3" fillId="39" borderId="0" applyNumberFormat="0" applyBorder="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0"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5" fillId="56" borderId="24" applyNumberFormat="0" applyAlignment="0" applyProtection="0"/>
    <xf numFmtId="0" fontId="76" fillId="0" borderId="25" applyNumberFormat="0" applyFill="0" applyAlignment="0" applyProtection="0"/>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7" fillId="35" borderId="8" applyBorder="0" applyAlignment="0">
      <alignment horizontal="left" vertical="center" wrapText="1" indent="4"/>
    </xf>
    <xf numFmtId="0" fontId="78" fillId="56" borderId="24" applyNumberFormat="0" applyAlignment="0" applyProtection="0"/>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80" fillId="57" borderId="7" applyFill="0" applyProtection="0">
      <alignment horizontal="right" vertical="center"/>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3" fontId="79" fillId="57" borderId="7" applyFont="0" applyFill="0" applyProtection="0">
      <alignment horizontal="right"/>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17" fillId="57" borderId="7">
      <alignment horizontal="center" vertical="center"/>
    </xf>
    <xf numFmtId="0" fontId="81" fillId="0" borderId="0" applyNumberFormat="0" applyFill="0" applyBorder="0" applyAlignment="0" applyProtection="0"/>
    <xf numFmtId="0" fontId="82" fillId="0" borderId="22" applyNumberFormat="0" applyFill="0" applyAlignment="0" applyProtection="0"/>
    <xf numFmtId="0" fontId="83" fillId="0" borderId="26" applyNumberFormat="0" applyFill="0" applyAlignment="0" applyProtection="0"/>
    <xf numFmtId="0" fontId="84" fillId="0" borderId="27" applyNumberFormat="0" applyFill="0" applyAlignment="0" applyProtection="0"/>
    <xf numFmtId="0" fontId="84" fillId="0" borderId="0" applyNumberFormat="0" applyFill="0" applyBorder="0" applyAlignment="0" applyProtection="0"/>
    <xf numFmtId="43"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4"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72" fillId="42" borderId="23"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lignment horizontal="center" vertic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Alignment="0" applyProtection="0">
      <alignment horizont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60" borderId="28" applyNumberFormat="0" applyFont="0" applyBorder="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17" fillId="59" borderId="28" applyNumberFormat="0" applyFont="0" applyBorder="0" applyProtection="0">
      <alignment horizontal="center" vertical="center"/>
    </xf>
    <xf numFmtId="0" fontId="63" fillId="0" borderId="22" applyNumberFormat="0" applyFill="0" applyAlignment="0" applyProtection="0"/>
    <xf numFmtId="0" fontId="92" fillId="57" borderId="21" applyNumberFormat="0" applyFill="0" applyBorder="0" applyAlignment="0" applyProtection="0">
      <alignment horizontal="left"/>
    </xf>
    <xf numFmtId="0" fontId="92" fillId="57" borderId="21" applyNumberFormat="0" applyFill="0" applyBorder="0" applyAlignment="0" applyProtection="0">
      <alignment horizontal="left"/>
    </xf>
    <xf numFmtId="0" fontId="93" fillId="0" borderId="26" applyNumberFormat="0" applyFill="0" applyAlignment="0" applyProtection="0"/>
    <xf numFmtId="0" fontId="93" fillId="0" borderId="2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27" applyNumberFormat="0" applyFill="0" applyAlignment="0" applyProtection="0"/>
    <xf numFmtId="0" fontId="94" fillId="0" borderId="0" applyNumberFormat="0" applyFill="0" applyBorder="0" applyAlignment="0" applyProtection="0"/>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0" fontId="21" fillId="57" borderId="29" applyFont="0" applyBorder="0">
      <alignment horizontal="center" wrapText="1"/>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1" borderId="28" applyFont="0" applyProtection="0">
      <alignment horizontal="right" vertical="center"/>
    </xf>
    <xf numFmtId="3" fontId="17" fillId="62" borderId="30"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3" fontId="17" fillId="61" borderId="7" applyFont="0" applyProtection="0">
      <alignment horizontal="right" vertical="center"/>
    </xf>
    <xf numFmtId="10" fontId="17" fillId="62" borderId="30" applyFont="0" applyProtection="0">
      <alignment horizontal="right" vertical="center"/>
    </xf>
    <xf numFmtId="9" fontId="17" fillId="62" borderId="30" applyFont="0" applyProtection="0">
      <alignment horizontal="righ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2" borderId="30" applyNumberFormat="0" applyFont="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17" fillId="61" borderId="29"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5"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9" fillId="6" borderId="15"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0" fontId="98" fillId="42" borderId="23" applyNumberFormat="0" applyAlignment="0" applyProtection="0"/>
    <xf numFmtId="175" fontId="17" fillId="63" borderId="30"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175" fontId="17" fillId="64" borderId="7" applyFont="0">
      <alignmen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4" borderId="7" applyFont="0">
      <alignment horizontal="right"/>
      <protection locked="0"/>
    </xf>
    <xf numFmtId="3" fontId="17" fillId="63" borderId="30"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3" fontId="17" fillId="64" borderId="7" applyFont="0">
      <alignment horizontal="right" vertical="center"/>
      <protection locked="0"/>
    </xf>
    <xf numFmtId="174" fontId="17" fillId="63" borderId="30" applyFont="0">
      <alignment horizontal="right" vertical="center"/>
      <protection locked="0"/>
    </xf>
    <xf numFmtId="176" fontId="17" fillId="65" borderId="30" applyFont="0">
      <alignment vertical="center"/>
      <protection locked="0"/>
    </xf>
    <xf numFmtId="10" fontId="17" fillId="63" borderId="30" applyFont="0">
      <alignment horizontal="right" vertical="center"/>
      <protection locked="0"/>
    </xf>
    <xf numFmtId="9" fontId="17" fillId="63" borderId="30" applyFont="0">
      <alignment horizontal="right" vertical="center"/>
      <protection locked="0"/>
    </xf>
    <xf numFmtId="177" fontId="17" fillId="63" borderId="30" applyFont="0">
      <alignment horizontal="right" vertical="center"/>
      <protection locked="0"/>
    </xf>
    <xf numFmtId="170" fontId="17" fillId="63" borderId="30" applyFont="0">
      <alignment horizontal="right" vertical="center"/>
      <protection locked="0"/>
    </xf>
    <xf numFmtId="0" fontId="17" fillId="63" borderId="30" applyFont="0">
      <alignment horizontal="center" vertical="center" wrapText="1"/>
      <protection locked="0"/>
    </xf>
    <xf numFmtId="49" fontId="17" fillId="63" borderId="30"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49" fontId="17" fillId="64" borderId="7" applyFont="0">
      <alignment vertical="center"/>
      <protection locked="0"/>
    </xf>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1" fillId="0" borderId="25" applyNumberFormat="0" applyFill="0" applyAlignment="0" applyProtection="0"/>
    <xf numFmtId="0" fontId="102" fillId="0" borderId="17" applyNumberFormat="0" applyFill="0" applyAlignment="0" applyProtection="0"/>
    <xf numFmtId="0" fontId="57" fillId="67" borderId="0">
      <alignment horizontal="right"/>
    </xf>
    <xf numFmtId="43" fontId="17" fillId="0" borderId="0" applyFont="0" applyFill="0" applyBorder="0" applyAlignment="0" applyProtection="0"/>
    <xf numFmtId="165"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6"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6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5" fontId="61"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8" fillId="56" borderId="24" applyNumberFormat="0" applyAlignment="0" applyProtection="0"/>
    <xf numFmtId="0" fontId="59" fillId="8" borderId="18"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5" applyNumberFormat="0" applyFill="0" applyAlignment="0" applyProtection="0"/>
    <xf numFmtId="0" fontId="105" fillId="0" borderId="0" applyNumberFormat="0" applyFill="0" applyBorder="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20" fillId="9" borderId="19"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178" fontId="17" fillId="0" borderId="0" applyFill="0" applyBorder="0" applyAlignment="0" applyProtection="0"/>
    <xf numFmtId="178" fontId="17" fillId="0" borderId="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7" fillId="66" borderId="31"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0" applyFont="0">
      <alignment horizontal="right" vertical="center"/>
      <protection locked="0"/>
    </xf>
    <xf numFmtId="174" fontId="17" fillId="69" borderId="30" applyFont="0">
      <alignment horizontal="right" vertical="center"/>
      <protection locked="0"/>
    </xf>
    <xf numFmtId="10" fontId="17" fillId="69" borderId="30" applyFont="0">
      <alignment horizontal="right" vertical="center"/>
      <protection locked="0"/>
    </xf>
    <xf numFmtId="9" fontId="17" fillId="69" borderId="30" applyFont="0">
      <alignment horizontal="right" vertical="center"/>
      <protection locked="0"/>
    </xf>
    <xf numFmtId="177" fontId="17" fillId="69" borderId="30" applyFont="0">
      <alignment horizontal="right" vertical="center"/>
      <protection locked="0"/>
    </xf>
    <xf numFmtId="170" fontId="17" fillId="69" borderId="30" applyFont="0">
      <alignment horizontal="right" vertical="center"/>
      <protection locked="0"/>
    </xf>
    <xf numFmtId="0" fontId="17" fillId="69" borderId="30" applyFont="0">
      <alignment horizontal="center" vertical="center" wrapText="1"/>
      <protection locked="0"/>
    </xf>
    <xf numFmtId="0" fontId="17" fillId="69" borderId="30" applyNumberFormat="0" applyFont="0">
      <alignment horizontal="center" vertical="center" wrapText="1"/>
      <protection locked="0"/>
    </xf>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63" fillId="0" borderId="22" applyNumberFormat="0" applyFill="0" applyAlignment="0" applyProtection="0"/>
    <xf numFmtId="0" fontId="111" fillId="0" borderId="12" applyNumberFormat="0" applyFill="0" applyAlignment="0" applyProtection="0"/>
    <xf numFmtId="0" fontId="93" fillId="0" borderId="26" applyNumberFormat="0" applyFill="0" applyAlignment="0" applyProtection="0"/>
    <xf numFmtId="0" fontId="112" fillId="0" borderId="13" applyNumberFormat="0" applyFill="0" applyAlignment="0" applyProtection="0"/>
    <xf numFmtId="0" fontId="94" fillId="0" borderId="27" applyNumberFormat="0" applyFill="0" applyAlignment="0" applyProtection="0"/>
    <xf numFmtId="0" fontId="113" fillId="0" borderId="14"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3" fontId="17" fillId="70" borderId="7" applyFont="0">
      <alignment horizontal="right" vertical="center"/>
      <protection locked="0"/>
    </xf>
    <xf numFmtId="0" fontId="97" fillId="38" borderId="0" applyNumberFormat="0" applyBorder="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0" fillId="55" borderId="32" applyNumberFormat="0" applyAlignment="0" applyProtection="0"/>
    <xf numFmtId="0" fontId="108" fillId="68" borderId="0" applyNumberFormat="0" applyBorder="0" applyAlignment="0" applyProtection="0"/>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179" fontId="17" fillId="57" borderId="7" applyFont="0">
      <alignment horizontal="center"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3"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80"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74"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10"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9" fontId="17" fillId="57" borderId="7" applyFont="0">
      <alignment horizontal="right" vertical="center"/>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181" fontId="17" fillId="57" borderId="7"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75" fontId="17" fillId="71" borderId="7" applyFont="0">
      <alignmen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 fontId="17" fillId="71" borderId="7" applyFont="0">
      <alignment horizontal="righ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176" fontId="17" fillId="71" borderId="7" applyFont="0">
      <alignmen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9"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77"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10" fontId="17" fillId="71" borderId="7" applyFont="0">
      <alignment horizontal="right" vertical="center"/>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0" fontId="17" fillId="71" borderId="7" applyFont="0">
      <alignment horizontal="center" vertical="center" wrapText="1"/>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49" fontId="17" fillId="71"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176" fontId="17" fillId="72" borderId="7" applyFont="0">
      <alignmen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9" fontId="17" fillId="72" borderId="7" applyFont="0">
      <alignment horizontal="righ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4"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5" fontId="17" fillId="73" borderId="7">
      <alignmen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76"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6"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 fontId="17" fillId="75" borderId="7" applyFont="0">
      <alignment horizontal="righ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6"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6"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74" fontId="17" fillId="75" borderId="7" applyFont="0">
      <alignmen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10"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9"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77" fontId="17" fillId="75" borderId="7"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10" fontId="17" fillId="75" borderId="8" applyFont="0">
      <alignment horizontal="right" vertical="center"/>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6"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0" fontId="17" fillId="75" borderId="7" applyFont="0">
      <alignment horizontal="center" vertical="center" wrapText="1"/>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6"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49" fontId="17" fillId="75" borderId="7" applyFont="0">
      <alignment vertical="center"/>
    </xf>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74" fillId="55" borderId="23"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2" applyNumberFormat="0" applyFill="0" applyAlignment="0" applyProtection="0"/>
    <xf numFmtId="0" fontId="83" fillId="0" borderId="26" applyNumberFormat="0" applyFill="0" applyAlignment="0" applyProtection="0"/>
    <xf numFmtId="0" fontId="84" fillId="0" borderId="27" applyNumberFormat="0" applyFill="0" applyAlignment="0" applyProtection="0"/>
    <xf numFmtId="0" fontId="81" fillId="0" borderId="0" applyNumberFormat="0" applyFill="0" applyBorder="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4"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29" fillId="0" borderId="20"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43" fontId="17"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6" fillId="7" borderId="16"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110" fillId="55" borderId="32"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2"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115" fillId="0" borderId="33" applyNumberFormat="0" applyFill="0" applyAlignment="0" applyProtection="0"/>
    <xf numFmtId="0" fontId="21" fillId="57" borderId="29" applyFont="0" applyBorder="0">
      <alignment horizontal="center" wrapText="1"/>
    </xf>
    <xf numFmtId="165" fontId="1" fillId="0" borderId="0" applyFont="0" applyFill="0" applyBorder="0" applyAlignment="0" applyProtection="0"/>
    <xf numFmtId="43"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3" fontId="1" fillId="0" borderId="0">
      <alignment wrapText="1"/>
    </xf>
    <xf numFmtId="0" fontId="54" fillId="0" borderId="0"/>
    <xf numFmtId="165" fontId="1" fillId="0" borderId="0" applyFont="0" applyFill="0" applyBorder="0" applyAlignment="0" applyProtection="0"/>
    <xf numFmtId="0" fontId="55" fillId="0" borderId="0"/>
    <xf numFmtId="43" fontId="17"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9" fillId="0" borderId="0"/>
    <xf numFmtId="0" fontId="54" fillId="0" borderId="0"/>
    <xf numFmtId="165" fontId="1" fillId="0" borderId="0" applyFont="0" applyFill="0" applyBorder="0" applyAlignment="0" applyProtection="0"/>
    <xf numFmtId="0" fontId="1" fillId="0" borderId="0"/>
    <xf numFmtId="0" fontId="6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19" applyNumberFormat="0" applyFont="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2" applyNumberFormat="0" applyFill="0" applyAlignment="0" applyProtection="0"/>
    <xf numFmtId="0" fontId="39" fillId="0" borderId="13" applyNumberFormat="0" applyFill="0" applyAlignment="0" applyProtection="0"/>
    <xf numFmtId="0" fontId="40" fillId="0" borderId="14"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6" applyNumberFormat="0" applyAlignment="0" applyProtection="0"/>
    <xf numFmtId="0" fontId="48" fillId="8" borderId="18" applyNumberFormat="0" applyAlignment="0" applyProtection="0"/>
    <xf numFmtId="0" fontId="50" fillId="0" borderId="0" applyNumberFormat="0" applyFill="0" applyBorder="0" applyAlignment="0" applyProtection="0"/>
    <xf numFmtId="0" fontId="12" fillId="0" borderId="20"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19"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43"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19" applyNumberFormat="0" applyFont="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30"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165" fontId="17" fillId="0" borderId="0" applyFont="0" applyFill="0" applyBorder="0" applyAlignment="0" applyProtection="0"/>
    <xf numFmtId="0" fontId="1" fillId="0" borderId="0"/>
    <xf numFmtId="44"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5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5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334">
    <xf numFmtId="0" fontId="0" fillId="0" borderId="0" xfId="0"/>
    <xf numFmtId="166" fontId="2" fillId="2"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0" fontId="0" fillId="2" borderId="0" xfId="0" applyFill="1"/>
    <xf numFmtId="168" fontId="3" fillId="2" borderId="2" xfId="61370" applyNumberFormat="1" applyFont="1" applyFill="1" applyBorder="1" applyAlignment="1">
      <alignment horizontal="right" vertical="center"/>
    </xf>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1" fontId="0" fillId="2" borderId="0" xfId="1" applyNumberFormat="1" applyFont="1" applyFill="1"/>
    <xf numFmtId="166" fontId="2" fillId="2" borderId="0" xfId="0" applyNumberFormat="1" applyFont="1" applyFill="1"/>
    <xf numFmtId="166" fontId="4" fillId="2" borderId="0" xfId="0" applyNumberFormat="1" applyFont="1" applyFill="1" applyAlignment="1">
      <alignment wrapText="1"/>
    </xf>
    <xf numFmtId="0" fontId="15" fillId="2" borderId="0" xfId="0" applyFont="1" applyFill="1" applyAlignment="1">
      <alignment horizontal="right"/>
    </xf>
    <xf numFmtId="0" fontId="7" fillId="2" borderId="0" xfId="0"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166" fontId="17" fillId="2" borderId="0" xfId="4" applyNumberFormat="1" applyFont="1" applyFill="1" applyAlignment="1">
      <alignment horizontal="center" vertical="center"/>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2" fillId="0" borderId="0" xfId="0" applyFont="1"/>
    <xf numFmtId="166" fontId="17" fillId="2" borderId="0" xfId="0" applyNumberFormat="1" applyFont="1" applyFill="1"/>
    <xf numFmtId="166" fontId="17" fillId="2" borderId="0" xfId="4" applyNumberFormat="1" applyFont="1" applyFill="1" applyBorder="1"/>
    <xf numFmtId="166" fontId="4" fillId="0" borderId="0" xfId="5" applyNumberFormat="1" applyFont="1" applyFill="1" applyBorder="1" applyAlignment="1"/>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0" fontId="28" fillId="2" borderId="0" xfId="0" applyFont="1" applyFill="1"/>
    <xf numFmtId="167" fontId="2" fillId="0" borderId="0" xfId="0" applyNumberFormat="1" applyFont="1"/>
    <xf numFmtId="0" fontId="21" fillId="2" borderId="0" xfId="0" applyFont="1" applyFill="1"/>
    <xf numFmtId="0" fontId="22" fillId="2" borderId="0" xfId="0" applyFont="1" applyFill="1"/>
    <xf numFmtId="0" fontId="2" fillId="0" borderId="0" xfId="0" applyFont="1"/>
    <xf numFmtId="166" fontId="2" fillId="2" borderId="0" xfId="5" applyNumberFormat="1" applyFont="1" applyFill="1" applyBorder="1" applyAlignment="1">
      <alignment horizontal="right" vertical="top"/>
    </xf>
    <xf numFmtId="0" fontId="4" fillId="2" borderId="0" xfId="0" applyFont="1" applyFill="1"/>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7" fillId="2" borderId="0" xfId="0" applyFont="1" applyFill="1"/>
    <xf numFmtId="166" fontId="21" fillId="2" borderId="0" xfId="0" applyNumberFormat="1" applyFont="1" applyFill="1"/>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17" fillId="2" borderId="0" xfId="7" applyNumberFormat="1" applyFont="1" applyFill="1"/>
    <xf numFmtId="14" fontId="12" fillId="0" borderId="0" xfId="0" applyNumberFormat="1" applyFont="1" applyAlignment="1">
      <alignment horizontal="right" vertical="center"/>
    </xf>
    <xf numFmtId="0" fontId="24" fillId="2" borderId="0" xfId="0" applyFont="1" applyFill="1" applyAlignment="1">
      <alignment horizontal="lef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9" fontId="2" fillId="0" borderId="0" xfId="61370" applyFont="1" applyFill="1" applyBorder="1" applyAlignment="1">
      <alignment vertical="center"/>
    </xf>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4" xfId="4" applyNumberFormat="1" applyFont="1" applyFill="1" applyBorder="1" applyAlignment="1">
      <alignment horizontal="right" vertical="top"/>
    </xf>
    <xf numFmtId="166" fontId="17" fillId="2" borderId="0" xfId="4" applyNumberFormat="1" applyFont="1" applyFill="1" applyBorder="1" applyAlignment="1">
      <alignment horizontal="right" vertical="center"/>
    </xf>
    <xf numFmtId="166" fontId="17" fillId="2" borderId="0" xfId="4" applyNumberFormat="1" applyFont="1" applyFill="1" applyBorder="1" applyAlignment="1">
      <alignment horizontal="right" vertical="top"/>
    </xf>
    <xf numFmtId="166" fontId="21" fillId="2" borderId="0"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0" fontId="24" fillId="2" borderId="0" xfId="0" applyFont="1" applyFill="1" applyAlignment="1">
      <alignment horizontal="center" vertical="center" wrapText="1"/>
    </xf>
    <xf numFmtId="0" fontId="24" fillId="2" borderId="5" xfId="0" applyFont="1" applyFill="1" applyBorder="1" applyAlignment="1">
      <alignment horizontal="center" vertical="center" wrapText="1"/>
    </xf>
    <xf numFmtId="0" fontId="24" fillId="2" borderId="6"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5" xfId="0" applyFont="1" applyFill="1" applyBorder="1" applyAlignment="1">
      <alignment horizontal="center" vertical="center"/>
    </xf>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3"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69" fontId="4" fillId="0" borderId="0" xfId="0" applyNumberFormat="1" applyFont="1"/>
    <xf numFmtId="169" fontId="4" fillId="0" borderId="0" xfId="1" applyNumberFormat="1" applyFont="1" applyFill="1"/>
    <xf numFmtId="169" fontId="4" fillId="0" borderId="0" xfId="1" applyNumberFormat="1" applyFont="1"/>
    <xf numFmtId="3" fontId="4"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0" fontId="35" fillId="2" borderId="0" xfId="0" applyFont="1" applyFill="1"/>
    <xf numFmtId="14" fontId="36" fillId="2" borderId="0" xfId="0" applyNumberFormat="1" applyFont="1" applyFill="1" applyAlignment="1">
      <alignment horizontal="right" vertical="center"/>
    </xf>
    <xf numFmtId="0" fontId="2" fillId="2" borderId="0" xfId="0" applyFont="1" applyFill="1"/>
    <xf numFmtId="14" fontId="21" fillId="2" borderId="0" xfId="0" applyNumberFormat="1" applyFont="1" applyFill="1" applyAlignment="1">
      <alignment horizontal="right" vertical="center"/>
    </xf>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6" fontId="2" fillId="0" borderId="0" xfId="5" applyNumberFormat="1" applyFont="1" applyFill="1" applyBorder="1" applyAlignment="1">
      <alignment horizontal="right" vertical="top"/>
    </xf>
    <xf numFmtId="169" fontId="0" fillId="0" borderId="0" xfId="1" applyNumberFormat="1" applyFont="1"/>
    <xf numFmtId="0" fontId="0" fillId="0" borderId="0" xfId="0" quotePrefix="1"/>
    <xf numFmtId="184" fontId="0" fillId="0" borderId="0" xfId="1" applyNumberFormat="1" applyFont="1"/>
    <xf numFmtId="168" fontId="8" fillId="0" borderId="2" xfId="61370" applyNumberFormat="1" applyFont="1" applyFill="1" applyBorder="1" applyAlignment="1">
      <alignment horizontal="right" vertical="center"/>
    </xf>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14" fillId="2" borderId="11" xfId="0" applyFont="1" applyFill="1" applyBorder="1" applyAlignment="1">
      <alignment horizontal="left"/>
    </xf>
    <xf numFmtId="0" fontId="2" fillId="2" borderId="11" xfId="0" applyFont="1" applyFill="1" applyBorder="1" applyAlignment="1">
      <alignment horizontal="right" vertical="center"/>
    </xf>
    <xf numFmtId="0" fontId="0" fillId="2" borderId="11" xfId="0" applyFill="1" applyBorder="1"/>
    <xf numFmtId="166" fontId="2" fillId="2" borderId="34" xfId="1" applyNumberFormat="1" applyFont="1" applyFill="1" applyBorder="1" applyAlignment="1">
      <alignment horizontal="left" vertical="center"/>
    </xf>
    <xf numFmtId="0" fontId="14" fillId="2" borderId="35" xfId="0" applyFont="1" applyFill="1" applyBorder="1" applyAlignment="1">
      <alignment horizontal="left"/>
    </xf>
    <xf numFmtId="0" fontId="2" fillId="2" borderId="35" xfId="0" applyFont="1" applyFill="1" applyBorder="1" applyAlignment="1">
      <alignment horizontal="right" vertical="center"/>
    </xf>
    <xf numFmtId="166" fontId="13" fillId="2" borderId="35" xfId="0" applyNumberFormat="1" applyFont="1" applyFill="1" applyBorder="1" applyAlignment="1">
      <alignment horizontal="left" indent="2"/>
    </xf>
    <xf numFmtId="0" fontId="22" fillId="2" borderId="34" xfId="0" applyFont="1" applyFill="1" applyBorder="1" applyAlignment="1">
      <alignment vertical="center"/>
    </xf>
    <xf numFmtId="0" fontId="28" fillId="2" borderId="36" xfId="0" applyFont="1" applyFill="1" applyBorder="1"/>
    <xf numFmtId="14" fontId="24" fillId="2" borderId="36"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6" xfId="0" applyNumberFormat="1" applyFont="1" applyFill="1" applyBorder="1" applyAlignment="1">
      <alignment horizontal="right" vertical="center"/>
    </xf>
    <xf numFmtId="166" fontId="6" fillId="2" borderId="36" xfId="1" applyNumberFormat="1" applyFont="1" applyFill="1" applyBorder="1" applyAlignment="1">
      <alignment horizontal="left" vertical="center"/>
    </xf>
    <xf numFmtId="1" fontId="5" fillId="2" borderId="36"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37" xfId="0" applyFont="1" applyFill="1" applyBorder="1" applyAlignment="1">
      <alignment horizontal="left" vertical="center" indent="1"/>
    </xf>
    <xf numFmtId="166" fontId="22" fillId="2" borderId="37" xfId="0" applyNumberFormat="1" applyFont="1" applyFill="1" applyBorder="1" applyAlignment="1">
      <alignment horizontal="left" vertical="center" indent="1"/>
    </xf>
    <xf numFmtId="167" fontId="3" fillId="0" borderId="0" xfId="1" applyNumberFormat="1" applyFont="1" applyFill="1" applyBorder="1" applyAlignment="1">
      <alignment horizontal="right" vertical="center"/>
    </xf>
    <xf numFmtId="165" fontId="0" fillId="0" borderId="0" xfId="0" applyNumberFormat="1"/>
    <xf numFmtId="14" fontId="22" fillId="2" borderId="36" xfId="0" applyNumberFormat="1" applyFont="1" applyFill="1" applyBorder="1" applyAlignment="1">
      <alignment horizontal="right" vertical="center" wrapText="1"/>
    </xf>
    <xf numFmtId="166" fontId="17" fillId="2" borderId="5"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4"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34" xfId="7" applyNumberFormat="1" applyFont="1" applyFill="1" applyBorder="1"/>
    <xf numFmtId="0" fontId="22" fillId="2" borderId="37" xfId="0" applyFont="1" applyFill="1" applyBorder="1"/>
    <xf numFmtId="0" fontId="22" fillId="2" borderId="0" xfId="0" applyFont="1" applyFill="1" applyAlignment="1">
      <alignment horizontal="left"/>
    </xf>
    <xf numFmtId="0" fontId="22" fillId="2" borderId="37" xfId="0" applyFont="1" applyFill="1" applyBorder="1" applyAlignment="1">
      <alignment vertical="center"/>
    </xf>
    <xf numFmtId="166" fontId="21" fillId="2" borderId="34" xfId="7" applyNumberFormat="1" applyFont="1" applyFill="1" applyBorder="1" applyAlignment="1">
      <alignment vertical="center"/>
    </xf>
    <xf numFmtId="166" fontId="21" fillId="2" borderId="37" xfId="7" applyNumberFormat="1" applyFont="1" applyFill="1" applyBorder="1" applyAlignment="1">
      <alignment vertical="center"/>
    </xf>
    <xf numFmtId="166" fontId="22" fillId="2" borderId="37" xfId="4" applyNumberFormat="1" applyFont="1" applyFill="1" applyBorder="1" applyAlignment="1">
      <alignment vertical="center"/>
    </xf>
    <xf numFmtId="0" fontId="22" fillId="2" borderId="37" xfId="0" applyFont="1" applyFill="1" applyBorder="1" applyAlignment="1">
      <alignment horizontal="left" vertical="center"/>
    </xf>
    <xf numFmtId="14" fontId="22" fillId="2" borderId="36" xfId="0" quotePrefix="1" applyNumberFormat="1" applyFont="1" applyFill="1" applyBorder="1" applyAlignment="1">
      <alignment horizontal="right" vertical="center" wrapText="1"/>
    </xf>
    <xf numFmtId="166" fontId="21" fillId="2" borderId="37" xfId="0" applyNumberFormat="1" applyFont="1" applyFill="1" applyBorder="1"/>
    <xf numFmtId="166" fontId="22" fillId="2" borderId="37" xfId="0" applyNumberFormat="1" applyFont="1" applyFill="1" applyBorder="1" applyAlignment="1">
      <alignment horizontal="left" vertical="center"/>
    </xf>
    <xf numFmtId="166" fontId="22" fillId="2" borderId="0" xfId="0" applyNumberFormat="1" applyFont="1" applyFill="1" applyAlignment="1">
      <alignment horizontal="left" vertical="center" indent="1"/>
    </xf>
    <xf numFmtId="166" fontId="22" fillId="0" borderId="37" xfId="4" applyNumberFormat="1" applyFont="1" applyFill="1" applyBorder="1" applyAlignment="1">
      <alignment vertical="center"/>
    </xf>
    <xf numFmtId="166" fontId="21" fillId="2" borderId="34" xfId="0" applyNumberFormat="1" applyFont="1" applyFill="1" applyBorder="1" applyAlignment="1">
      <alignment horizontal="center" vertical="center"/>
    </xf>
    <xf numFmtId="0" fontId="29" fillId="2" borderId="35" xfId="4" applyNumberFormat="1" applyFont="1" applyFill="1" applyBorder="1" applyAlignment="1">
      <alignment horizontal="right" vertical="center" wrapText="1"/>
    </xf>
    <xf numFmtId="166" fontId="17" fillId="0" borderId="0" xfId="4" applyNumberFormat="1" applyFont="1" applyFill="1" applyAlignment="1">
      <alignment horizontal="center" vertical="center"/>
    </xf>
    <xf numFmtId="0" fontId="20" fillId="2" borderId="0" xfId="0" applyFont="1" applyFill="1" applyAlignment="1">
      <alignment vertical="center"/>
    </xf>
    <xf numFmtId="0" fontId="52" fillId="2" borderId="0" xfId="0" applyFont="1" applyFill="1"/>
    <xf numFmtId="0" fontId="24" fillId="2" borderId="1" xfId="0" applyFont="1" applyFill="1" applyBorder="1" applyAlignment="1">
      <alignment vertical="center" wrapText="1"/>
    </xf>
    <xf numFmtId="0" fontId="17" fillId="2" borderId="0" xfId="0" applyFont="1" applyFill="1" applyAlignment="1">
      <alignment vertical="center" wrapText="1"/>
    </xf>
    <xf numFmtId="0" fontId="21" fillId="2" borderId="3" xfId="0" applyFont="1" applyFill="1" applyBorder="1" applyAlignment="1">
      <alignment vertical="center" wrapText="1"/>
    </xf>
    <xf numFmtId="166" fontId="22" fillId="2" borderId="34" xfId="7" applyNumberFormat="1" applyFont="1" applyFill="1" applyBorder="1"/>
    <xf numFmtId="0" fontId="21" fillId="2" borderId="37" xfId="0" applyFont="1" applyFill="1" applyBorder="1"/>
    <xf numFmtId="1" fontId="4" fillId="2" borderId="0" xfId="0" applyNumberFormat="1" applyFont="1" applyFill="1"/>
    <xf numFmtId="168" fontId="3" fillId="2" borderId="38" xfId="61355" applyNumberFormat="1" applyFont="1" applyFill="1" applyBorder="1" applyAlignment="1">
      <alignment horizontal="right" vertical="center"/>
    </xf>
    <xf numFmtId="166" fontId="4" fillId="2" borderId="0" xfId="1" applyNumberFormat="1" applyFont="1" applyFill="1" applyAlignment="1">
      <alignment horizontal="left" vertical="center"/>
    </xf>
    <xf numFmtId="166" fontId="6" fillId="2" borderId="0" xfId="61192" applyNumberFormat="1" applyFont="1" applyFill="1" applyAlignment="1">
      <alignment horizontal="left" vertical="center"/>
    </xf>
    <xf numFmtId="166" fontId="4" fillId="2" borderId="38" xfId="1" applyNumberFormat="1" applyFont="1" applyFill="1" applyBorder="1" applyAlignment="1">
      <alignment horizontal="left" vertical="center"/>
    </xf>
    <xf numFmtId="166" fontId="6" fillId="2" borderId="38" xfId="1" applyNumberFormat="1" applyFont="1" applyFill="1" applyBorder="1" applyAlignment="1">
      <alignment horizontal="left" vertical="center"/>
    </xf>
    <xf numFmtId="167" fontId="3" fillId="0" borderId="0" xfId="1" applyNumberFormat="1" applyFont="1" applyFill="1" applyAlignment="1">
      <alignment horizontal="right" vertical="center"/>
    </xf>
    <xf numFmtId="168" fontId="8" fillId="0" borderId="0" xfId="61370" applyNumberFormat="1" applyFont="1" applyFill="1" applyBorder="1" applyAlignment="1">
      <alignment horizontal="right" vertical="center"/>
    </xf>
    <xf numFmtId="0" fontId="24" fillId="2" borderId="0" xfId="0" quotePrefix="1" applyFont="1" applyFill="1" applyAlignment="1">
      <alignment horizontal="left" vertical="center"/>
    </xf>
    <xf numFmtId="0" fontId="3" fillId="2" borderId="0" xfId="0" applyFont="1" applyFill="1" applyAlignment="1">
      <alignment vertical="center"/>
    </xf>
    <xf numFmtId="166" fontId="17" fillId="2" borderId="0" xfId="4" applyNumberFormat="1" applyFont="1" applyFill="1" applyAlignment="1">
      <alignment horizontal="right" vertical="center"/>
    </xf>
    <xf numFmtId="166" fontId="21" fillId="2" borderId="0" xfId="4" applyNumberFormat="1" applyFont="1" applyFill="1" applyAlignment="1">
      <alignment horizontal="right" vertical="center"/>
    </xf>
    <xf numFmtId="166" fontId="21" fillId="2" borderId="0" xfId="4" applyNumberFormat="1" applyFont="1" applyFill="1" applyAlignment="1">
      <alignment horizontal="right" vertical="top"/>
    </xf>
    <xf numFmtId="166" fontId="17" fillId="2" borderId="0" xfId="4" applyNumberFormat="1" applyFont="1" applyFill="1" applyAlignment="1">
      <alignment horizontal="right" vertical="top"/>
    </xf>
    <xf numFmtId="0" fontId="120" fillId="0" borderId="0" xfId="0" applyFont="1" applyAlignment="1">
      <alignment vertical="center"/>
    </xf>
    <xf numFmtId="0" fontId="21" fillId="2" borderId="34" xfId="7" applyNumberFormat="1" applyFont="1" applyFill="1" applyBorder="1" applyAlignment="1"/>
    <xf numFmtId="0" fontId="21" fillId="2" borderId="34" xfId="7" applyNumberFormat="1" applyFont="1" applyFill="1" applyBorder="1"/>
    <xf numFmtId="0" fontId="121" fillId="78" borderId="39" xfId="0" applyFont="1" applyFill="1" applyBorder="1"/>
    <xf numFmtId="0" fontId="122" fillId="78" borderId="0" xfId="0" applyFont="1" applyFill="1"/>
    <xf numFmtId="0" fontId="123" fillId="78" borderId="0" xfId="0" applyFont="1" applyFill="1" applyAlignment="1">
      <alignment horizontal="left"/>
    </xf>
    <xf numFmtId="0" fontId="124" fillId="78" borderId="0" xfId="0" applyFont="1" applyFill="1"/>
    <xf numFmtId="0" fontId="123" fillId="78" borderId="40" xfId="0" applyFont="1" applyFill="1" applyBorder="1"/>
    <xf numFmtId="0" fontId="123" fillId="78" borderId="41" xfId="0" applyFont="1" applyFill="1" applyBorder="1"/>
    <xf numFmtId="166" fontId="124" fillId="78" borderId="0" xfId="0" applyNumberFormat="1" applyFont="1" applyFill="1"/>
    <xf numFmtId="166" fontId="123" fillId="78" borderId="40" xfId="0" applyNumberFormat="1" applyFont="1" applyFill="1" applyBorder="1"/>
    <xf numFmtId="166" fontId="123" fillId="78" borderId="41" xfId="0" applyNumberFormat="1" applyFont="1" applyFill="1" applyBorder="1"/>
    <xf numFmtId="0" fontId="123" fillId="78" borderId="39" xfId="0" applyFont="1" applyFill="1" applyBorder="1" applyAlignment="1">
      <alignment horizontal="left"/>
    </xf>
    <xf numFmtId="43" fontId="124" fillId="78" borderId="0" xfId="4" applyFont="1" applyFill="1"/>
    <xf numFmtId="0" fontId="122" fillId="78" borderId="39" xfId="0" applyFont="1" applyFill="1" applyBorder="1"/>
    <xf numFmtId="0" fontId="124" fillId="78" borderId="39" xfId="0" applyFont="1" applyFill="1" applyBorder="1"/>
    <xf numFmtId="168" fontId="124" fillId="78" borderId="0" xfId="0" applyNumberFormat="1" applyFont="1" applyFill="1"/>
    <xf numFmtId="168" fontId="124" fillId="78" borderId="39" xfId="0" applyNumberFormat="1" applyFont="1" applyFill="1" applyBorder="1"/>
    <xf numFmtId="168" fontId="123" fillId="78" borderId="40" xfId="0" applyNumberFormat="1" applyFont="1" applyFill="1" applyBorder="1"/>
    <xf numFmtId="0" fontId="124" fillId="78" borderId="40" xfId="0" applyFont="1" applyFill="1" applyBorder="1"/>
    <xf numFmtId="0" fontId="123" fillId="78" borderId="0" xfId="0" applyFont="1" applyFill="1"/>
    <xf numFmtId="0" fontId="123" fillId="78" borderId="39" xfId="0" applyFont="1" applyFill="1" applyBorder="1"/>
    <xf numFmtId="166" fontId="124" fillId="78" borderId="40" xfId="0" applyNumberFormat="1" applyFont="1" applyFill="1" applyBorder="1"/>
    <xf numFmtId="166" fontId="123" fillId="78" borderId="0" xfId="0" applyNumberFormat="1" applyFont="1" applyFill="1"/>
    <xf numFmtId="168" fontId="123" fillId="78" borderId="39" xfId="0" applyNumberFormat="1" applyFont="1" applyFill="1" applyBorder="1"/>
    <xf numFmtId="168" fontId="124" fillId="78" borderId="0" xfId="61370" applyNumberFormat="1" applyFont="1" applyFill="1" applyBorder="1"/>
    <xf numFmtId="168" fontId="124" fillId="78" borderId="0" xfId="61370" applyNumberFormat="1" applyFont="1" applyFill="1"/>
    <xf numFmtId="168" fontId="124" fillId="78" borderId="39" xfId="61370" applyNumberFormat="1" applyFont="1" applyFill="1" applyBorder="1"/>
    <xf numFmtId="168" fontId="124" fillId="2" borderId="0" xfId="61370" applyNumberFormat="1" applyFont="1" applyFill="1" applyBorder="1"/>
    <xf numFmtId="0" fontId="124" fillId="78" borderId="0" xfId="0" applyFont="1" applyFill="1" applyAlignment="1">
      <alignment horizontal="left"/>
    </xf>
    <xf numFmtId="166" fontId="124" fillId="2" borderId="0" xfId="4" applyNumberFormat="1" applyFont="1" applyFill="1"/>
    <xf numFmtId="166" fontId="124" fillId="2" borderId="0" xfId="0" applyNumberFormat="1" applyFont="1" applyFill="1"/>
    <xf numFmtId="166" fontId="124" fillId="78" borderId="39" xfId="4" applyNumberFormat="1" applyFont="1" applyFill="1" applyBorder="1"/>
    <xf numFmtId="43" fontId="124" fillId="78" borderId="39" xfId="4" applyFont="1" applyFill="1" applyBorder="1"/>
    <xf numFmtId="168" fontId="123" fillId="78" borderId="39" xfId="61370" applyNumberFormat="1" applyFont="1" applyFill="1" applyBorder="1"/>
    <xf numFmtId="0" fontId="125" fillId="2" borderId="0" xfId="0" applyFont="1" applyFill="1"/>
    <xf numFmtId="0" fontId="31" fillId="2" borderId="0" xfId="0" applyFont="1" applyFill="1"/>
    <xf numFmtId="0" fontId="126" fillId="2" borderId="35" xfId="0" applyFont="1" applyFill="1" applyBorder="1"/>
    <xf numFmtId="0" fontId="31" fillId="2" borderId="35" xfId="0" applyFont="1" applyFill="1" applyBorder="1" applyAlignment="1">
      <alignment horizontal="right" wrapText="1"/>
    </xf>
    <xf numFmtId="0" fontId="31" fillId="2" borderId="43" xfId="0" applyFont="1" applyFill="1" applyBorder="1" applyAlignment="1">
      <alignment horizontal="right" wrapText="1"/>
    </xf>
    <xf numFmtId="0" fontId="126" fillId="2" borderId="0" xfId="0" applyFont="1" applyFill="1" applyAlignment="1">
      <alignment vertical="center"/>
    </xf>
    <xf numFmtId="0" fontId="31" fillId="2" borderId="0" xfId="0" applyFont="1" applyFill="1" applyAlignment="1">
      <alignment horizontal="right" vertical="center"/>
    </xf>
    <xf numFmtId="0" fontId="31" fillId="2" borderId="21" xfId="0" applyFont="1" applyFill="1" applyBorder="1" applyAlignment="1">
      <alignment horizontal="right" vertical="center"/>
    </xf>
    <xf numFmtId="166" fontId="3" fillId="2" borderId="0" xfId="61054" applyNumberFormat="1" applyFont="1" applyFill="1" applyBorder="1" applyAlignment="1">
      <alignment vertical="center"/>
    </xf>
    <xf numFmtId="166" fontId="3" fillId="2" borderId="21" xfId="61054" applyNumberFormat="1" applyFont="1" applyFill="1" applyBorder="1" applyAlignment="1">
      <alignment vertical="center"/>
    </xf>
    <xf numFmtId="166" fontId="3" fillId="2" borderId="0" xfId="61054" applyNumberFormat="1" applyFont="1" applyFill="1" applyAlignment="1">
      <alignment vertical="center"/>
    </xf>
    <xf numFmtId="0" fontId="5" fillId="2" borderId="38" xfId="0" applyFont="1" applyFill="1" applyBorder="1" applyAlignment="1">
      <alignment vertical="center"/>
    </xf>
    <xf numFmtId="166" fontId="5" fillId="2" borderId="38" xfId="61054" applyNumberFormat="1" applyFont="1" applyFill="1" applyBorder="1" applyAlignment="1">
      <alignment vertical="center"/>
    </xf>
    <xf numFmtId="166" fontId="5" fillId="2" borderId="29" xfId="61054" applyNumberFormat="1" applyFont="1" applyFill="1" applyBorder="1" applyAlignment="1">
      <alignment vertical="center"/>
    </xf>
    <xf numFmtId="0" fontId="5" fillId="2" borderId="0" xfId="0" applyFont="1" applyFill="1" applyAlignment="1">
      <alignment vertical="center"/>
    </xf>
    <xf numFmtId="166" fontId="5" fillId="2" borderId="0" xfId="0" applyNumberFormat="1" applyFont="1" applyFill="1" applyAlignment="1">
      <alignment vertical="center"/>
    </xf>
    <xf numFmtId="166" fontId="5" fillId="2" borderId="21" xfId="0" applyNumberFormat="1" applyFont="1" applyFill="1" applyBorder="1" applyAlignment="1">
      <alignment vertical="center"/>
    </xf>
    <xf numFmtId="167" fontId="3" fillId="2" borderId="0" xfId="61054" applyNumberFormat="1" applyFont="1" applyFill="1" applyBorder="1" applyAlignment="1">
      <alignment vertical="center"/>
    </xf>
    <xf numFmtId="0" fontId="127" fillId="2" borderId="0" xfId="0" applyFont="1" applyFill="1"/>
    <xf numFmtId="0" fontId="128" fillId="2" borderId="0" xfId="0" applyFont="1" applyFill="1" applyAlignment="1">
      <alignment vertical="center"/>
    </xf>
    <xf numFmtId="43" fontId="3" fillId="2" borderId="0" xfId="61054" applyFont="1" applyFill="1" applyBorder="1" applyAlignment="1">
      <alignment vertical="center"/>
    </xf>
    <xf numFmtId="0" fontId="7" fillId="2" borderId="0" xfId="0" applyFont="1" applyFill="1"/>
    <xf numFmtId="167" fontId="129" fillId="2" borderId="0" xfId="61054" applyNumberFormat="1" applyFont="1" applyFill="1" applyBorder="1" applyAlignment="1">
      <alignment vertical="center"/>
    </xf>
    <xf numFmtId="0" fontId="49" fillId="2" borderId="0" xfId="0" applyFont="1" applyFill="1"/>
    <xf numFmtId="166" fontId="5" fillId="2" borderId="0" xfId="61054" applyNumberFormat="1" applyFont="1" applyFill="1" applyBorder="1" applyAlignment="1">
      <alignment horizontal="right" vertical="center"/>
    </xf>
    <xf numFmtId="0" fontId="27" fillId="2" borderId="36" xfId="0" applyFont="1" applyFill="1" applyBorder="1"/>
    <xf numFmtId="1" fontId="24" fillId="2" borderId="0" xfId="0" applyNumberFormat="1" applyFont="1" applyFill="1" applyAlignment="1">
      <alignment horizontal="right" vertical="center"/>
    </xf>
    <xf numFmtId="0" fontId="4" fillId="2" borderId="0" xfId="0" quotePrefix="1" applyFont="1" applyFill="1"/>
    <xf numFmtId="0" fontId="2" fillId="2" borderId="38" xfId="0" applyFont="1" applyFill="1" applyBorder="1"/>
    <xf numFmtId="14" fontId="123" fillId="78" borderId="39" xfId="0" applyNumberFormat="1" applyFont="1" applyFill="1" applyBorder="1" applyAlignment="1">
      <alignment horizontal="right" vertical="center" wrapText="1"/>
    </xf>
    <xf numFmtId="166" fontId="4" fillId="2" borderId="0" xfId="4" applyNumberFormat="1" applyFont="1" applyFill="1"/>
    <xf numFmtId="174" fontId="4" fillId="2" borderId="0" xfId="0" applyNumberFormat="1" applyFont="1" applyFill="1"/>
    <xf numFmtId="186" fontId="4" fillId="2" borderId="0" xfId="0" applyNumberFormat="1" applyFont="1" applyFill="1"/>
    <xf numFmtId="166" fontId="2" fillId="2" borderId="38" xfId="4" applyNumberFormat="1" applyFont="1" applyFill="1" applyBorder="1"/>
    <xf numFmtId="174" fontId="2" fillId="2" borderId="38" xfId="0" applyNumberFormat="1" applyFont="1" applyFill="1" applyBorder="1"/>
    <xf numFmtId="2" fontId="4" fillId="2" borderId="0" xfId="0" applyNumberFormat="1" applyFont="1" applyFill="1" applyAlignment="1">
      <alignment horizontal="left"/>
    </xf>
    <xf numFmtId="0" fontId="2" fillId="2" borderId="1" xfId="0" applyFont="1" applyFill="1" applyBorder="1" applyAlignment="1">
      <alignment wrapText="1"/>
    </xf>
    <xf numFmtId="0" fontId="2" fillId="2" borderId="1" xfId="0" applyFont="1" applyFill="1" applyBorder="1" applyAlignment="1">
      <alignment horizontal="right" wrapText="1"/>
    </xf>
    <xf numFmtId="166" fontId="4" fillId="2" borderId="38" xfId="0" applyNumberFormat="1" applyFont="1" applyFill="1" applyBorder="1"/>
    <xf numFmtId="0" fontId="4" fillId="2" borderId="0" xfId="0" applyFont="1" applyFill="1" applyAlignment="1">
      <alignment wrapText="1"/>
    </xf>
    <xf numFmtId="0" fontId="29" fillId="2" borderId="35" xfId="4" applyNumberFormat="1" applyFont="1" applyFill="1" applyBorder="1" applyAlignment="1">
      <alignment horizontal="center" vertical="center" wrapText="1"/>
    </xf>
    <xf numFmtId="0" fontId="130" fillId="2" borderId="36" xfId="0" applyFont="1" applyFill="1" applyBorder="1"/>
    <xf numFmtId="0" fontId="131" fillId="2" borderId="36" xfId="0" applyFont="1" applyFill="1" applyBorder="1"/>
    <xf numFmtId="0" fontId="131" fillId="2" borderId="36" xfId="0" applyFont="1" applyFill="1" applyBorder="1" applyAlignment="1">
      <alignment horizontal="right" vertical="center"/>
    </xf>
    <xf numFmtId="166" fontId="9" fillId="2" borderId="0" xfId="4" applyNumberFormat="1" applyFont="1" applyFill="1" applyAlignment="1">
      <alignment horizontal="right" vertical="center"/>
    </xf>
    <xf numFmtId="168" fontId="9" fillId="2" borderId="0" xfId="61370" applyNumberFormat="1" applyFont="1" applyFill="1" applyAlignment="1">
      <alignment horizontal="right" vertical="center"/>
    </xf>
    <xf numFmtId="166" fontId="21" fillId="2" borderId="34" xfId="7" applyNumberFormat="1" applyFont="1" applyFill="1" applyBorder="1" applyAlignment="1">
      <alignment horizontal="right" vertical="center"/>
    </xf>
    <xf numFmtId="168" fontId="21" fillId="2" borderId="34" xfId="61370" applyNumberFormat="1" applyFont="1" applyFill="1" applyBorder="1" applyAlignment="1">
      <alignment horizontal="right" vertical="center"/>
    </xf>
    <xf numFmtId="166" fontId="22" fillId="2" borderId="46" xfId="7" applyNumberFormat="1" applyFont="1" applyFill="1" applyBorder="1" applyAlignment="1">
      <alignment horizontal="right" vertical="center"/>
    </xf>
    <xf numFmtId="166" fontId="22" fillId="2" borderId="37" xfId="0" applyNumberFormat="1" applyFont="1" applyFill="1" applyBorder="1" applyAlignment="1">
      <alignment horizontal="right" vertical="center"/>
    </xf>
    <xf numFmtId="9" fontId="22" fillId="2" borderId="37" xfId="61370" applyFont="1" applyFill="1" applyBorder="1" applyAlignment="1">
      <alignment horizontal="right" vertical="center"/>
    </xf>
    <xf numFmtId="165" fontId="4" fillId="0" borderId="0" xfId="1" applyFont="1"/>
    <xf numFmtId="0" fontId="12" fillId="2" borderId="0" xfId="0" applyFont="1" applyFill="1"/>
    <xf numFmtId="0" fontId="2" fillId="2" borderId="0" xfId="0" applyFont="1" applyFill="1" applyAlignment="1">
      <alignment vertical="center"/>
    </xf>
    <xf numFmtId="167" fontId="2" fillId="2" borderId="0" xfId="5" applyNumberFormat="1" applyFont="1" applyFill="1" applyAlignment="1">
      <alignment horizontal="center" vertical="center"/>
    </xf>
    <xf numFmtId="14" fontId="29" fillId="2" borderId="36" xfId="0" applyNumberFormat="1" applyFont="1" applyFill="1" applyBorder="1" applyAlignment="1">
      <alignment horizontal="left" vertical="center"/>
    </xf>
    <xf numFmtId="14" fontId="29" fillId="2" borderId="0" xfId="0" applyNumberFormat="1" applyFont="1" applyFill="1" applyAlignment="1">
      <alignment horizontal="left" vertical="center"/>
    </xf>
    <xf numFmtId="14" fontId="22" fillId="2" borderId="0" xfId="0" applyNumberFormat="1" applyFont="1" applyFill="1" applyAlignment="1">
      <alignment horizontal="right" vertical="center" wrapText="1"/>
    </xf>
    <xf numFmtId="14" fontId="9" fillId="2" borderId="0" xfId="0" applyNumberFormat="1" applyFont="1" applyFill="1"/>
    <xf numFmtId="166" fontId="9" fillId="2" borderId="0" xfId="4" applyNumberFormat="1" applyFont="1" applyFill="1"/>
    <xf numFmtId="14" fontId="9" fillId="2" borderId="0" xfId="0" quotePrefix="1" applyNumberFormat="1" applyFont="1" applyFill="1"/>
    <xf numFmtId="0" fontId="132" fillId="0" borderId="0" xfId="0" applyFont="1"/>
    <xf numFmtId="0" fontId="4" fillId="2" borderId="0" xfId="0" applyFont="1" applyFill="1" applyAlignment="1">
      <alignment wrapText="1"/>
    </xf>
    <xf numFmtId="0" fontId="3" fillId="2" borderId="0" xfId="0" applyFont="1" applyFill="1" applyAlignment="1">
      <alignment horizontal="left" vertical="top" wrapText="1"/>
    </xf>
    <xf numFmtId="14" fontId="31" fillId="2" borderId="1" xfId="0" quotePrefix="1" applyNumberFormat="1" applyFont="1" applyFill="1" applyBorder="1" applyAlignment="1">
      <alignment horizontal="center"/>
    </xf>
    <xf numFmtId="0" fontId="31" fillId="2" borderId="1" xfId="0" applyFont="1" applyFill="1" applyBorder="1" applyAlignment="1">
      <alignment horizontal="center"/>
    </xf>
    <xf numFmtId="185" fontId="31" fillId="2" borderId="45" xfId="0" quotePrefix="1" applyNumberFormat="1" applyFont="1" applyFill="1" applyBorder="1" applyAlignment="1">
      <alignment horizontal="center"/>
    </xf>
    <xf numFmtId="185" fontId="31" fillId="2" borderId="1" xfId="0" applyNumberFormat="1" applyFont="1" applyFill="1" applyBorder="1" applyAlignment="1">
      <alignment horizontal="center"/>
    </xf>
    <xf numFmtId="0" fontId="0" fillId="2" borderId="0" xfId="0" applyFill="1" applyAlignment="1">
      <alignment horizontal="left" vertical="top" wrapText="1"/>
    </xf>
    <xf numFmtId="0" fontId="4" fillId="2" borderId="0" xfId="0" applyFont="1" applyFill="1" applyAlignment="1">
      <alignment horizontal="left" vertical="top" wrapText="1"/>
    </xf>
    <xf numFmtId="0" fontId="24" fillId="2" borderId="0" xfId="0" applyFont="1" applyFill="1" applyAlignment="1">
      <alignment horizontal="center" vertical="center" wrapText="1"/>
    </xf>
    <xf numFmtId="0" fontId="0" fillId="0" borderId="0" xfId="0" applyAlignment="1">
      <alignment horizontal="left" vertical="center" wrapText="1"/>
    </xf>
    <xf numFmtId="0" fontId="24" fillId="2" borderId="5"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6" xfId="0" applyFont="1" applyFill="1" applyBorder="1" applyAlignment="1">
      <alignment horizontal="center" vertical="center" wrapText="1"/>
    </xf>
    <xf numFmtId="14" fontId="31" fillId="2" borderId="42" xfId="0" quotePrefix="1" applyNumberFormat="1" applyFont="1" applyFill="1" applyBorder="1" applyAlignment="1">
      <alignment horizontal="center"/>
    </xf>
    <xf numFmtId="14" fontId="31" fillId="2" borderId="44" xfId="0" applyNumberFormat="1" applyFont="1" applyFill="1" applyBorder="1" applyAlignment="1">
      <alignment horizontal="center"/>
    </xf>
    <xf numFmtId="14" fontId="31" fillId="2" borderId="1" xfId="0" applyNumberFormat="1" applyFont="1" applyFill="1" applyBorder="1" applyAlignment="1">
      <alignment horizontal="center"/>
    </xf>
  </cellXfs>
  <cellStyles count="61371">
    <cellStyle name="=C:\WINNT35\SYSTEM32\COMMAND.COM" xfId="67" xr:uid="{857667BA-38E7-40BD-8727-0CFAB42E373B}"/>
    <cellStyle name="20 % - uthevingsfarge 1" xfId="61291" xr:uid="{31AB730A-3D5A-4F97-BB84-5DAFAF2B5811}"/>
    <cellStyle name="20 % – uthevingsfarge 1" xfId="18" builtinId="30" customBuiltin="1"/>
    <cellStyle name="20 % - uthevingsfarge 2" xfId="61292" xr:uid="{BABE5256-7B41-41F6-8BC0-D30E192A0AAC}"/>
    <cellStyle name="20 % – uthevingsfarge 2" xfId="21" builtinId="34" customBuiltin="1"/>
    <cellStyle name="20 % - uthevingsfarge 3" xfId="61293" xr:uid="{8FEB5F8E-DBDF-4009-8186-7E00FB3A13FE}"/>
    <cellStyle name="20 % – uthevingsfarge 3" xfId="24" builtinId="38" customBuiltin="1"/>
    <cellStyle name="20 % - uthevingsfarge 4" xfId="61294" xr:uid="{ABFF952C-BB8A-4971-846F-E642473D3C1D}"/>
    <cellStyle name="20 % – uthevingsfarge 4" xfId="27" builtinId="42" customBuiltin="1"/>
    <cellStyle name="20 % - uthevingsfarge 5" xfId="61295" xr:uid="{DA2A8BB6-F343-44E3-A22F-BC9549336E82}"/>
    <cellStyle name="20 % – uthevingsfarge 5" xfId="30" builtinId="46" customBuiltin="1"/>
    <cellStyle name="20 % - uthevingsfarge 6" xfId="61296" xr:uid="{A0921CCE-B628-4E76-AD15-5F8E99923DC6}"/>
    <cellStyle name="20 % – uthevingsfarge 6" xfId="33" builtinId="50" customBuiltin="1"/>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2" xfId="80" xr:uid="{42273F27-9947-4EA4-9CC1-F4EFD661FBCC}"/>
    <cellStyle name="20% - Accent1 3" xfId="61232" xr:uid="{FB00B5DA-0C98-4024-BC7E-A12D782E80D2}"/>
    <cellStyle name="20% - Accent2 2" xfId="81" xr:uid="{1970AB12-6CC6-4BB4-9C3F-FFBDB797A49B}"/>
    <cellStyle name="20% - Accent2 3" xfId="61233" xr:uid="{E5D0607C-5DC3-4D12-8806-3C0A86CEECD2}"/>
    <cellStyle name="20% - Accent3 2" xfId="82" xr:uid="{144C232B-D395-49E3-962B-9FCDEBE38B0E}"/>
    <cellStyle name="20% - Accent3 3" xfId="61234" xr:uid="{389113CC-DA65-47AE-866E-9D1842018F48}"/>
    <cellStyle name="20% - Accent4 2" xfId="83" xr:uid="{D3C251F6-4F7B-4F47-86F8-899B35FB13C0}"/>
    <cellStyle name="20% - Accent4 3" xfId="61235" xr:uid="{2BC313AE-9C41-45CE-AD7C-74913AE86CBF}"/>
    <cellStyle name="20% - Accent5 2" xfId="84" xr:uid="{E330A974-EF15-4C5F-A24A-41AAF2B3E9DB}"/>
    <cellStyle name="20% - Accent5 3" xfId="61236" xr:uid="{1D2AD441-29C3-456A-AB3A-007A62B6D94E}"/>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1" xfId="19" builtinId="31" customBuiltin="1"/>
    <cellStyle name="40 % - uthevingsfarge 2" xfId="61298" xr:uid="{4397FD2F-C9A3-4739-867B-64FCB8AA8AE4}"/>
    <cellStyle name="40 % – uthevingsfarge 2" xfId="22" builtinId="35" customBuiltin="1"/>
    <cellStyle name="40 % - uthevingsfarge 3" xfId="61299" xr:uid="{BE971686-D6A9-44C7-ABAD-ED357763C121}"/>
    <cellStyle name="40 % – uthevingsfarge 3" xfId="25" builtinId="39" customBuiltin="1"/>
    <cellStyle name="40 % - uthevingsfarge 4" xfId="61300" xr:uid="{50C1455E-3234-4AA1-A8FB-B46A7FF4108C}"/>
    <cellStyle name="40 % – uthevingsfarge 4" xfId="28" builtinId="43" customBuiltin="1"/>
    <cellStyle name="40 % - uthevingsfarge 5" xfId="61301" xr:uid="{43A92139-F338-4480-828A-C2B742C4CE68}"/>
    <cellStyle name="40 % – uthevingsfarge 5" xfId="31" builtinId="47" customBuiltin="1"/>
    <cellStyle name="40 % - uthevingsfarge 6" xfId="61302" xr:uid="{0DF99C70-A3D1-4BF4-A9D2-A9BBEA4F63CD}"/>
    <cellStyle name="40 % – uthevingsfarge 6" xfId="34" builtinId="51" customBuiltin="1"/>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2" xfId="116" xr:uid="{D7E93040-4195-4AE2-9CE4-E4F011723D4C}"/>
    <cellStyle name="40% - Accent1 3" xfId="61238" xr:uid="{39D044C2-D271-41A1-89F0-DE44B9F59C46}"/>
    <cellStyle name="40% - Accent2 2" xfId="117" xr:uid="{DADAAA61-7C2F-40C6-8905-43BF5F93E249}"/>
    <cellStyle name="40% - Accent2 3" xfId="61239" xr:uid="{84EBB0E6-9F62-45CA-AEDB-471992C49794}"/>
    <cellStyle name="40% - Accent3 2" xfId="118" xr:uid="{2B98D414-0FA5-4A8C-BC3B-A2BC895E1A85}"/>
    <cellStyle name="40% - Accent3 3" xfId="61240" xr:uid="{49F61623-F6CD-4FEA-8530-897E0975C1FC}"/>
    <cellStyle name="40% - Accent4 2" xfId="119" xr:uid="{63DE95DF-2856-4921-AD4A-D5831360647B}"/>
    <cellStyle name="40% - Accent4 3" xfId="61241" xr:uid="{D060CA04-B5CA-4545-83E6-AFC1A375FC2F}"/>
    <cellStyle name="40% - Accent5 2" xfId="120" xr:uid="{D80365DF-1852-465F-924A-4AC2626EB9A8}"/>
    <cellStyle name="40% - Accent5 3" xfId="61242" xr:uid="{E7155FAE-1693-446D-B9E8-928291A6D05A}"/>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1" xfId="20" builtinId="32" customBuiltin="1"/>
    <cellStyle name="60 % - uthevingsfarge 2" xfId="61304" xr:uid="{6181BDDE-0E13-4516-B38C-E0F754C18CB5}"/>
    <cellStyle name="60 % – uthevingsfarge 2" xfId="23" builtinId="36" customBuiltin="1"/>
    <cellStyle name="60 % - uthevingsfarge 3" xfId="61305" xr:uid="{85329853-B714-4145-BA36-7C6D4F6F4AD0}"/>
    <cellStyle name="60 % – uthevingsfarge 3" xfId="26" builtinId="40" customBuiltin="1"/>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4" xfId="29" builtinId="44" customBuiltin="1"/>
    <cellStyle name="60 % - uthevingsfarge 5" xfId="61307" xr:uid="{8C14C3AA-56CB-4C23-BD40-C087151D7331}"/>
    <cellStyle name="60 % – uthevingsfarge 5" xfId="32" builtinId="48" customBuiltin="1"/>
    <cellStyle name="60 % - uthevingsfarge 6" xfId="61308" xr:uid="{0B042F22-690B-48A1-AC7C-CB2FB7973EB1}"/>
    <cellStyle name="60 % – uthevingsfarge 6" xfId="35" builtinId="52" customBuiltin="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2" xfId="146" xr:uid="{924FC6E4-FC77-4231-BCD6-D52B676768ED}"/>
    <cellStyle name="60% - Accent1 3" xfId="61244" xr:uid="{03A4DD12-72A1-4CB2-9CDB-EBF892448DB5}"/>
    <cellStyle name="60% - Accent2 2" xfId="147" xr:uid="{43A4CA5F-51EC-4DEE-8C68-EE2143B4F2C1}"/>
    <cellStyle name="60% - Accent2 3" xfId="61245" xr:uid="{5F22FF5F-7894-4F43-B150-BF3B0AAD22A8}"/>
    <cellStyle name="60% - Accent3 2" xfId="148" xr:uid="{A088C912-BCD8-461A-8BE7-8831E6563455}"/>
    <cellStyle name="60% - Accent3 3" xfId="61246" xr:uid="{33AED1C0-5C4F-41C3-B6AD-DC2E9CA41554}"/>
    <cellStyle name="60% - Accent4 2" xfId="149" xr:uid="{4BE531BB-C831-4014-BD7E-F95653120B10}"/>
    <cellStyle name="60% - Accent4 3" xfId="61247" xr:uid="{39C53548-4298-4D2D-8A28-28C8F2117686}"/>
    <cellStyle name="60% - Accent5 2" xfId="150" xr:uid="{0DED4F81-456F-4424-ADCB-756F5D04279A}"/>
    <cellStyle name="60% - Accent5 3" xfId="61248" xr:uid="{43E351EE-C193-4D7D-96C3-D0AB1EBC50B3}"/>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xfId="15" builtinId="22" customBuiltin="1"/>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xfId="13" builtinId="26" customBuiltin="1"/>
    <cellStyle name="God 2" xfId="7190" xr:uid="{E2F7636B-E8B0-4B3F-97B8-E638159F191F}"/>
    <cellStyle name="God 2 2" xfId="7191" xr:uid="{E092ED49-691D-4B02-9518-D4C1A070ED05}"/>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xfId="14" builtinId="20" customBuiltin="1"/>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xfId="16" builtinId="24" customBuiltin="1"/>
    <cellStyle name="Koblet celle 2" xfId="20439" xr:uid="{3882CFFD-1407-4E67-8C40-9FBB50D64E12}"/>
    <cellStyle name="Koblet celle 2 2" xfId="20440" xr:uid="{30F7B03D-263F-4576-A217-8139EFBCE244}"/>
    <cellStyle name="Kolonne" xfId="20441" xr:uid="{D93DB339-B243-4BE7-9D39-873FBF000F54}"/>
    <cellStyle name="Komma" xfId="1" builtinId="3"/>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xfId="17" builtinId="11" customBuiltin="1"/>
    <cellStyle name="Varseltekst 2" xfId="60024" xr:uid="{4168EB9B-8843-4E58-B130-698C38693725}"/>
    <cellStyle name="Varseltekst 2 2" xfId="60025" xr:uid="{E1363EFB-75C0-4A12-8FCD-0F8389A6888A}"/>
    <cellStyle name="Varseltekst 3" xfId="60026" xr:uid="{C1A4AED1-86DF-49C0-A88C-966B7DF57C7C}"/>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C57"/>
  <sheetViews>
    <sheetView tabSelected="1" zoomScale="90" zoomScaleNormal="90" workbookViewId="0">
      <pane xSplit="1" ySplit="3" topLeftCell="B4" activePane="bottomRight" state="frozen"/>
      <selection pane="topRight" activeCell="B1" sqref="B1"/>
      <selection pane="bottomLeft" activeCell="A4" sqref="A4"/>
      <selection pane="bottomRight" activeCell="A4" sqref="A4"/>
    </sheetView>
  </sheetViews>
  <sheetFormatPr baseColWidth="10" defaultColWidth="11.33203125" defaultRowHeight="14" x14ac:dyDescent="0.3"/>
  <cols>
    <col min="1" max="1" width="47.33203125" style="16" customWidth="1"/>
    <col min="2" max="3" width="10.58203125" style="16" customWidth="1"/>
    <col min="4" max="16384" width="11.33203125" style="16"/>
  </cols>
  <sheetData>
    <row r="1" spans="1:3" x14ac:dyDescent="0.3">
      <c r="B1" s="27" t="s">
        <v>103</v>
      </c>
      <c r="C1" s="27" t="s">
        <v>102</v>
      </c>
    </row>
    <row r="2" spans="1:3" x14ac:dyDescent="0.3">
      <c r="B2" s="27">
        <v>2026</v>
      </c>
      <c r="C2" s="27">
        <v>2025</v>
      </c>
    </row>
    <row r="3" spans="1:3" s="156" customFormat="1" x14ac:dyDescent="0.3">
      <c r="A3" s="154" t="s">
        <v>222</v>
      </c>
      <c r="B3" s="155" t="s">
        <v>2</v>
      </c>
      <c r="C3" s="155"/>
    </row>
    <row r="4" spans="1:3" x14ac:dyDescent="0.3">
      <c r="A4" s="2" t="s">
        <v>116</v>
      </c>
      <c r="B4" s="2">
        <v>480.65220656000002</v>
      </c>
      <c r="C4" s="2">
        <v>4.2911350000000001E-2</v>
      </c>
    </row>
    <row r="5" spans="1:3" x14ac:dyDescent="0.3">
      <c r="A5" s="2" t="s">
        <v>115</v>
      </c>
      <c r="B5" s="2">
        <v>-132.65133424999999</v>
      </c>
      <c r="C5" s="2">
        <v>8.1455E-2</v>
      </c>
    </row>
    <row r="6" spans="1:3" x14ac:dyDescent="0.3">
      <c r="A6" s="157" t="s">
        <v>32</v>
      </c>
      <c r="B6" s="157">
        <v>348.00087231000003</v>
      </c>
      <c r="C6" s="157">
        <v>-3.8543649999999999E-2</v>
      </c>
    </row>
    <row r="7" spans="1:3" x14ac:dyDescent="0.3">
      <c r="A7" s="33"/>
      <c r="B7" s="33"/>
      <c r="C7" s="33"/>
    </row>
    <row r="8" spans="1:3" x14ac:dyDescent="0.3">
      <c r="A8" s="2" t="s">
        <v>114</v>
      </c>
      <c r="B8" s="2">
        <v>23.718146830000002</v>
      </c>
      <c r="C8" s="2">
        <v>0</v>
      </c>
    </row>
    <row r="9" spans="1:3" x14ac:dyDescent="0.3">
      <c r="A9" s="2" t="s">
        <v>113</v>
      </c>
      <c r="B9" s="2">
        <v>-19.261624390000001</v>
      </c>
      <c r="C9" s="2">
        <v>0</v>
      </c>
    </row>
    <row r="10" spans="1:3" x14ac:dyDescent="0.3">
      <c r="A10" s="157" t="s">
        <v>112</v>
      </c>
      <c r="B10" s="157">
        <v>4.4565224400000005</v>
      </c>
      <c r="C10" s="157">
        <v>0</v>
      </c>
    </row>
    <row r="11" spans="1:3" x14ac:dyDescent="0.3">
      <c r="A11" s="32"/>
      <c r="B11" s="33"/>
      <c r="C11" s="32"/>
    </row>
    <row r="12" spans="1:3" x14ac:dyDescent="0.3">
      <c r="A12" s="2" t="s">
        <v>111</v>
      </c>
      <c r="B12" s="2">
        <v>17.867556310000488</v>
      </c>
      <c r="C12" s="2">
        <v>0</v>
      </c>
    </row>
    <row r="13" spans="1:3" x14ac:dyDescent="0.3">
      <c r="A13" s="157" t="s">
        <v>14</v>
      </c>
      <c r="B13" s="157">
        <v>370.32495106000044</v>
      </c>
      <c r="C13" s="157">
        <v>-3.8543649999999999E-2</v>
      </c>
    </row>
    <row r="14" spans="1:3" x14ac:dyDescent="0.3">
      <c r="A14" s="31"/>
      <c r="B14" s="31"/>
      <c r="C14" s="31"/>
    </row>
    <row r="15" spans="1:3" x14ac:dyDescent="0.3">
      <c r="A15" s="2" t="s">
        <v>110</v>
      </c>
      <c r="B15" s="2"/>
      <c r="C15" s="2"/>
    </row>
    <row r="16" spans="1:3" x14ac:dyDescent="0.3">
      <c r="A16" s="2" t="s">
        <v>109</v>
      </c>
      <c r="B16" s="2">
        <v>-67.663983839999986</v>
      </c>
      <c r="C16" s="2">
        <v>-3.44411829</v>
      </c>
    </row>
    <row r="17" spans="1:3" x14ac:dyDescent="0.3">
      <c r="A17" s="2" t="s">
        <v>108</v>
      </c>
      <c r="B17" s="2">
        <v>-22.525703580000002</v>
      </c>
      <c r="C17" s="2">
        <v>0</v>
      </c>
    </row>
    <row r="18" spans="1:3" x14ac:dyDescent="0.3">
      <c r="A18" s="2" t="s">
        <v>107</v>
      </c>
      <c r="B18" s="2">
        <v>-13.665537840000001</v>
      </c>
      <c r="C18" s="2">
        <v>-0.18041072</v>
      </c>
    </row>
    <row r="19" spans="1:3" x14ac:dyDescent="0.3">
      <c r="A19" s="157" t="s">
        <v>106</v>
      </c>
      <c r="B19" s="157">
        <v>-103.85522526000001</v>
      </c>
      <c r="C19" s="157">
        <v>-3.6245290099999998</v>
      </c>
    </row>
    <row r="20" spans="1:3" x14ac:dyDescent="0.3">
      <c r="A20" s="1"/>
      <c r="B20" s="1"/>
      <c r="C20" s="1"/>
    </row>
    <row r="21" spans="1:3" x14ac:dyDescent="0.3">
      <c r="A21" s="2" t="s">
        <v>23</v>
      </c>
      <c r="B21" s="2">
        <v>-179.55664866999996</v>
      </c>
      <c r="C21" s="2">
        <v>0</v>
      </c>
    </row>
    <row r="22" spans="1:3" x14ac:dyDescent="0.3">
      <c r="A22" s="157" t="s">
        <v>105</v>
      </c>
      <c r="B22" s="157">
        <v>86.913077130000516</v>
      </c>
      <c r="C22" s="157">
        <v>-3.6630726599999996</v>
      </c>
    </row>
    <row r="23" spans="1:3" x14ac:dyDescent="0.3">
      <c r="A23" s="2" t="s">
        <v>104</v>
      </c>
      <c r="B23" s="2">
        <v>-19.11527173</v>
      </c>
      <c r="C23" s="2">
        <v>0.72846100000000003</v>
      </c>
    </row>
    <row r="24" spans="1:3" x14ac:dyDescent="0.3">
      <c r="A24" s="157" t="s">
        <v>6</v>
      </c>
      <c r="B24" s="157">
        <v>67.797805400000513</v>
      </c>
      <c r="C24" s="157">
        <v>-2.9346116599999998</v>
      </c>
    </row>
    <row r="25" spans="1:3" ht="14.5" x14ac:dyDescent="0.35">
      <c r="A25" s="29"/>
      <c r="B25" s="30"/>
      <c r="C25" s="29"/>
    </row>
    <row r="26" spans="1:3" x14ac:dyDescent="0.3">
      <c r="A26" s="28"/>
      <c r="B26" s="28"/>
      <c r="C26" s="28"/>
    </row>
    <row r="27" spans="1:3" x14ac:dyDescent="0.3">
      <c r="A27" s="28"/>
      <c r="B27" s="27" t="s">
        <v>103</v>
      </c>
      <c r="C27" s="27" t="s">
        <v>102</v>
      </c>
    </row>
    <row r="28" spans="1:3" x14ac:dyDescent="0.3">
      <c r="B28" s="27">
        <v>2026</v>
      </c>
      <c r="C28" s="27">
        <v>2025</v>
      </c>
    </row>
    <row r="29" spans="1:3" ht="14.5" thickBot="1" x14ac:dyDescent="0.35">
      <c r="A29" s="158" t="s">
        <v>4</v>
      </c>
      <c r="B29" s="159" t="s">
        <v>2</v>
      </c>
      <c r="C29" s="160"/>
    </row>
    <row r="30" spans="1:3" x14ac:dyDescent="0.3">
      <c r="A30" s="25"/>
      <c r="B30" s="25"/>
      <c r="C30" s="25"/>
    </row>
    <row r="31" spans="1:3" x14ac:dyDescent="0.3">
      <c r="A31" s="23" t="s">
        <v>101</v>
      </c>
      <c r="B31" s="2">
        <v>1495.4286244000016</v>
      </c>
      <c r="C31" s="2">
        <v>726.11216523999997</v>
      </c>
    </row>
    <row r="32" spans="1:3" x14ac:dyDescent="0.3">
      <c r="A32" s="23" t="s">
        <v>100</v>
      </c>
      <c r="B32" s="2">
        <v>16380.493603439996</v>
      </c>
      <c r="C32" s="2">
        <v>0</v>
      </c>
    </row>
    <row r="33" spans="1:3" x14ac:dyDescent="0.3">
      <c r="A33" s="26" t="s">
        <v>99</v>
      </c>
      <c r="B33" s="2">
        <v>3308.8019087999992</v>
      </c>
      <c r="C33" s="2">
        <v>0</v>
      </c>
    </row>
    <row r="34" spans="1:3" x14ac:dyDescent="0.3">
      <c r="A34" s="23" t="s">
        <v>98</v>
      </c>
      <c r="B34" s="2">
        <v>15.563860780000017</v>
      </c>
      <c r="C34" s="2">
        <v>3.26057766</v>
      </c>
    </row>
    <row r="35" spans="1:3" x14ac:dyDescent="0.3">
      <c r="A35" s="23" t="s">
        <v>97</v>
      </c>
      <c r="B35" s="2">
        <v>0.72846100000000003</v>
      </c>
      <c r="C35" s="2">
        <v>0.72846100000000003</v>
      </c>
    </row>
    <row r="36" spans="1:3" x14ac:dyDescent="0.3">
      <c r="A36" s="23" t="s">
        <v>96</v>
      </c>
      <c r="B36" s="2">
        <v>28.148150349999995</v>
      </c>
      <c r="C36" s="2">
        <v>11.54741308</v>
      </c>
    </row>
    <row r="37" spans="1:3" x14ac:dyDescent="0.3">
      <c r="A37" s="23" t="s">
        <v>95</v>
      </c>
      <c r="B37" s="23">
        <v>63.890491399999952</v>
      </c>
      <c r="C37" s="23">
        <v>0</v>
      </c>
    </row>
    <row r="38" spans="1:3" x14ac:dyDescent="0.3">
      <c r="A38" s="157" t="s">
        <v>94</v>
      </c>
      <c r="B38" s="157">
        <v>21293.055100169997</v>
      </c>
      <c r="C38" s="157">
        <v>741.64861697999993</v>
      </c>
    </row>
    <row r="39" spans="1:3" x14ac:dyDescent="0.3">
      <c r="A39" s="23"/>
      <c r="B39" s="23"/>
      <c r="C39" s="23">
        <v>0</v>
      </c>
    </row>
    <row r="40" spans="1:3" x14ac:dyDescent="0.3">
      <c r="A40" s="23" t="s">
        <v>29</v>
      </c>
      <c r="B40" s="2">
        <v>18048.746558430001</v>
      </c>
      <c r="C40" s="2">
        <v>0</v>
      </c>
    </row>
    <row r="41" spans="1:3" x14ac:dyDescent="0.3">
      <c r="A41" s="23" t="s">
        <v>93</v>
      </c>
      <c r="B41" s="2">
        <v>206.82619600999999</v>
      </c>
      <c r="C41" s="2">
        <v>13.195695630000001</v>
      </c>
    </row>
    <row r="42" spans="1:3" x14ac:dyDescent="0.3">
      <c r="A42" s="23" t="s">
        <v>92</v>
      </c>
      <c r="B42" s="2">
        <v>68.876358390000007</v>
      </c>
      <c r="C42" s="2">
        <v>0</v>
      </c>
    </row>
    <row r="43" spans="1:3" x14ac:dyDescent="0.3">
      <c r="A43" s="23" t="s">
        <v>221</v>
      </c>
      <c r="B43" s="2">
        <v>20.513460740000003</v>
      </c>
      <c r="C43" s="2">
        <v>0</v>
      </c>
    </row>
    <row r="44" spans="1:3" x14ac:dyDescent="0.3">
      <c r="A44" s="23" t="s">
        <v>91</v>
      </c>
      <c r="B44" s="23">
        <v>390.38573021000008</v>
      </c>
      <c r="C44" s="23">
        <v>0</v>
      </c>
    </row>
    <row r="45" spans="1:3" x14ac:dyDescent="0.3">
      <c r="A45" s="157" t="s">
        <v>90</v>
      </c>
      <c r="B45" s="157">
        <v>18735.34830378</v>
      </c>
      <c r="C45" s="157">
        <v>13.195695630000001</v>
      </c>
    </row>
    <row r="46" spans="1:3" x14ac:dyDescent="0.3">
      <c r="A46" s="23"/>
      <c r="B46" s="23"/>
      <c r="C46" s="23">
        <v>0</v>
      </c>
    </row>
    <row r="47" spans="1:3" x14ac:dyDescent="0.3">
      <c r="A47" s="23" t="s">
        <v>89</v>
      </c>
      <c r="B47" s="23">
        <v>268.39018951999998</v>
      </c>
      <c r="C47" s="23">
        <v>0</v>
      </c>
    </row>
    <row r="48" spans="1:3" x14ac:dyDescent="0.3">
      <c r="A48" s="23" t="s">
        <v>88</v>
      </c>
      <c r="B48" s="23">
        <v>231.37818100000001</v>
      </c>
      <c r="C48" s="23">
        <v>231.37818100000001</v>
      </c>
    </row>
    <row r="49" spans="1:3" x14ac:dyDescent="0.3">
      <c r="A49" s="23" t="s">
        <v>86</v>
      </c>
      <c r="B49" s="23">
        <v>2057.9384258699997</v>
      </c>
      <c r="C49" s="23">
        <v>497.07474035000001</v>
      </c>
    </row>
    <row r="50" spans="1:3" x14ac:dyDescent="0.3">
      <c r="A50" s="157" t="s">
        <v>85</v>
      </c>
      <c r="B50" s="157">
        <v>2557.7067963899999</v>
      </c>
      <c r="C50" s="157">
        <v>728.45292135</v>
      </c>
    </row>
    <row r="51" spans="1:3" x14ac:dyDescent="0.3">
      <c r="A51" s="157" t="s">
        <v>84</v>
      </c>
      <c r="B51" s="157">
        <v>21293.055100170001</v>
      </c>
      <c r="C51" s="157">
        <v>741.64861698000004</v>
      </c>
    </row>
    <row r="52" spans="1:3" x14ac:dyDescent="0.3">
      <c r="B52" s="24"/>
    </row>
    <row r="53" spans="1:3" x14ac:dyDescent="0.3">
      <c r="B53" s="24"/>
    </row>
    <row r="57" spans="1:3" x14ac:dyDescent="0.3">
      <c r="B57" s="23"/>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J36"/>
  <sheetViews>
    <sheetView showGridLines="0" zoomScale="90" zoomScaleNormal="90" workbookViewId="0">
      <pane ySplit="4" topLeftCell="A5" activePane="bottomLeft" state="frozen"/>
      <selection pane="bottomLeft" activeCell="B23" sqref="B23"/>
    </sheetView>
  </sheetViews>
  <sheetFormatPr baseColWidth="10" defaultColWidth="11.33203125" defaultRowHeight="14" x14ac:dyDescent="0.3"/>
  <cols>
    <col min="1" max="1" width="69.5" customWidth="1"/>
    <col min="7" max="7" width="11" customWidth="1"/>
  </cols>
  <sheetData>
    <row r="1" spans="1:3" ht="18" x14ac:dyDescent="0.3">
      <c r="A1" s="45"/>
    </row>
    <row r="2" spans="1:3" ht="18" x14ac:dyDescent="0.3">
      <c r="A2" s="45" t="s">
        <v>128</v>
      </c>
    </row>
    <row r="3" spans="1:3" ht="18" x14ac:dyDescent="0.3">
      <c r="A3" s="45"/>
    </row>
    <row r="4" spans="1:3" ht="14.5" thickBot="1" x14ac:dyDescent="0.35">
      <c r="A4" s="158" t="s">
        <v>4</v>
      </c>
      <c r="B4" s="197" t="s">
        <v>223</v>
      </c>
      <c r="C4" s="197">
        <v>2025</v>
      </c>
    </row>
    <row r="5" spans="1:3" x14ac:dyDescent="0.3">
      <c r="A5" s="40"/>
      <c r="B5" s="44"/>
      <c r="C5" s="44"/>
    </row>
    <row r="6" spans="1:3" x14ac:dyDescent="0.3">
      <c r="A6" s="35" t="s">
        <v>105</v>
      </c>
      <c r="B6" s="38">
        <v>86.913077130000516</v>
      </c>
      <c r="C6" s="38">
        <v>-3.6537206500000003</v>
      </c>
    </row>
    <row r="7" spans="1:3" x14ac:dyDescent="0.3">
      <c r="A7" s="35" t="s">
        <v>224</v>
      </c>
      <c r="B7" s="38">
        <v>-13.07328577164</v>
      </c>
      <c r="C7" s="38">
        <v>0</v>
      </c>
    </row>
    <row r="8" spans="1:3" x14ac:dyDescent="0.3">
      <c r="A8" s="40" t="s">
        <v>225</v>
      </c>
      <c r="B8" s="38"/>
      <c r="C8" s="38"/>
    </row>
    <row r="9" spans="1:3" x14ac:dyDescent="0.3">
      <c r="A9" s="35" t="s">
        <v>107</v>
      </c>
      <c r="B9" s="38">
        <v>13.665537840000001</v>
      </c>
      <c r="C9" s="38">
        <v>0</v>
      </c>
    </row>
    <row r="10" spans="1:3" x14ac:dyDescent="0.3">
      <c r="A10" s="35" t="s">
        <v>127</v>
      </c>
      <c r="B10" s="38">
        <v>190.55906468716103</v>
      </c>
      <c r="C10" s="38">
        <v>0</v>
      </c>
    </row>
    <row r="11" spans="1:3" x14ac:dyDescent="0.3">
      <c r="A11" s="35" t="s">
        <v>126</v>
      </c>
      <c r="B11" s="38">
        <v>-1157.1675335572181</v>
      </c>
      <c r="C11" s="38">
        <v>0</v>
      </c>
    </row>
    <row r="12" spans="1:3" x14ac:dyDescent="0.3">
      <c r="A12" s="35" t="s">
        <v>164</v>
      </c>
      <c r="B12" s="38">
        <v>2373.4451469351225</v>
      </c>
      <c r="C12" s="38">
        <v>0</v>
      </c>
    </row>
    <row r="13" spans="1:3" x14ac:dyDescent="0.3">
      <c r="A13" s="35" t="s">
        <v>165</v>
      </c>
      <c r="B13" s="38">
        <v>-1369.2819253570174</v>
      </c>
      <c r="C13" s="38">
        <v>0</v>
      </c>
    </row>
    <row r="14" spans="1:3" x14ac:dyDescent="0.3">
      <c r="A14" s="35" t="s">
        <v>125</v>
      </c>
      <c r="B14" s="198">
        <v>78.599999999999994</v>
      </c>
      <c r="C14" s="38">
        <v>0.49647441000000136</v>
      </c>
    </row>
    <row r="15" spans="1:3" x14ac:dyDescent="0.3">
      <c r="A15" s="161" t="s">
        <v>124</v>
      </c>
      <c r="B15" s="196">
        <v>203.66008190640841</v>
      </c>
      <c r="C15" s="196">
        <v>-3.1572462399999992</v>
      </c>
    </row>
    <row r="16" spans="1:3" x14ac:dyDescent="0.3">
      <c r="A16" s="35"/>
      <c r="B16" s="43"/>
      <c r="C16" s="38"/>
    </row>
    <row r="17" spans="1:10" x14ac:dyDescent="0.3">
      <c r="A17" s="35" t="s">
        <v>123</v>
      </c>
      <c r="B17" s="38">
        <v>-0.88800000000000001</v>
      </c>
      <c r="C17" s="38">
        <v>-0.72276980000000002</v>
      </c>
    </row>
    <row r="18" spans="1:10" x14ac:dyDescent="0.3">
      <c r="A18" s="35" t="s">
        <v>122</v>
      </c>
      <c r="B18" s="38">
        <v>-11.561</v>
      </c>
      <c r="C18" s="38">
        <v>0</v>
      </c>
    </row>
    <row r="19" spans="1:10" x14ac:dyDescent="0.3">
      <c r="A19" s="35" t="s">
        <v>226</v>
      </c>
      <c r="B19" s="38">
        <v>935.73910220211678</v>
      </c>
      <c r="C19" s="38">
        <v>0</v>
      </c>
    </row>
    <row r="20" spans="1:10" x14ac:dyDescent="0.3">
      <c r="A20" s="161" t="s">
        <v>121</v>
      </c>
      <c r="B20" s="196">
        <v>923.29010220211683</v>
      </c>
      <c r="C20" s="196">
        <v>-0.72276980000000002</v>
      </c>
    </row>
    <row r="21" spans="1:10" x14ac:dyDescent="0.3">
      <c r="A21" s="35"/>
      <c r="B21" s="43"/>
      <c r="C21" s="38"/>
    </row>
    <row r="22" spans="1:10" x14ac:dyDescent="0.3">
      <c r="A22" s="35" t="s">
        <v>227</v>
      </c>
      <c r="B22" s="38">
        <v>0</v>
      </c>
      <c r="C22" s="38">
        <v>231.37818100000001</v>
      </c>
      <c r="F22" s="148"/>
    </row>
    <row r="23" spans="1:10" x14ac:dyDescent="0.3">
      <c r="A23" s="35" t="s">
        <v>166</v>
      </c>
      <c r="B23" s="38">
        <v>-7.3377610000000004</v>
      </c>
      <c r="C23" s="38">
        <v>0</v>
      </c>
      <c r="F23" s="148"/>
    </row>
    <row r="24" spans="1:10" x14ac:dyDescent="0.3">
      <c r="A24" s="35" t="s">
        <v>211</v>
      </c>
      <c r="B24" s="38">
        <v>0</v>
      </c>
      <c r="C24" s="38">
        <v>0</v>
      </c>
    </row>
    <row r="25" spans="1:10" x14ac:dyDescent="0.3">
      <c r="A25" s="35" t="s">
        <v>167</v>
      </c>
      <c r="B25" s="38">
        <v>148.24391734450296</v>
      </c>
      <c r="C25" s="38">
        <v>0</v>
      </c>
    </row>
    <row r="26" spans="1:10" x14ac:dyDescent="0.3">
      <c r="A26" s="35" t="s">
        <v>212</v>
      </c>
      <c r="B26" s="38">
        <v>0</v>
      </c>
      <c r="C26" s="38">
        <v>0</v>
      </c>
      <c r="F26" s="148"/>
      <c r="J26" s="149"/>
    </row>
    <row r="27" spans="1:10" x14ac:dyDescent="0.3">
      <c r="A27" s="161" t="s">
        <v>119</v>
      </c>
      <c r="B27" s="196">
        <v>140.90615634450296</v>
      </c>
      <c r="C27" s="196">
        <v>231.37818100000001</v>
      </c>
      <c r="F27" s="148"/>
      <c r="J27" s="149"/>
    </row>
    <row r="28" spans="1:10" x14ac:dyDescent="0.3">
      <c r="A28" s="35"/>
      <c r="B28" s="42"/>
      <c r="C28" s="41"/>
      <c r="F28" s="148"/>
      <c r="J28" s="149"/>
    </row>
    <row r="29" spans="1:10" x14ac:dyDescent="0.3">
      <c r="A29" s="161" t="s">
        <v>118</v>
      </c>
      <c r="B29" s="196">
        <v>1267.8563404530282</v>
      </c>
      <c r="C29" s="196">
        <v>227.49816496000003</v>
      </c>
      <c r="F29" s="148"/>
      <c r="J29" s="149"/>
    </row>
    <row r="30" spans="1:10" x14ac:dyDescent="0.3">
      <c r="A30" s="40"/>
      <c r="B30" s="39"/>
      <c r="C30" s="39"/>
      <c r="F30" s="148"/>
      <c r="J30" s="149"/>
    </row>
    <row r="31" spans="1:10" x14ac:dyDescent="0.3">
      <c r="A31" s="40"/>
      <c r="B31" s="39"/>
      <c r="C31" s="39"/>
      <c r="F31" s="148"/>
      <c r="J31" s="149"/>
    </row>
    <row r="32" spans="1:10" x14ac:dyDescent="0.3">
      <c r="A32" s="35" t="s">
        <v>168</v>
      </c>
      <c r="B32" s="38">
        <v>227.49816496000003</v>
      </c>
      <c r="C32" s="38">
        <v>0</v>
      </c>
      <c r="F32" s="148"/>
      <c r="J32" s="149"/>
    </row>
    <row r="33" spans="1:10" x14ac:dyDescent="0.3">
      <c r="A33" s="161" t="s">
        <v>169</v>
      </c>
      <c r="B33" s="196">
        <v>1495.3545054130282</v>
      </c>
      <c r="C33" s="196">
        <v>227.49816496000003</v>
      </c>
      <c r="J33" s="147"/>
    </row>
    <row r="34" spans="1:10" x14ac:dyDescent="0.3">
      <c r="A34" s="199"/>
      <c r="B34" s="36"/>
      <c r="C34" s="200"/>
      <c r="J34" s="147"/>
    </row>
    <row r="35" spans="1:10" x14ac:dyDescent="0.3">
      <c r="A35" s="37" t="s">
        <v>117</v>
      </c>
      <c r="B35" s="36"/>
      <c r="C35" s="200"/>
    </row>
    <row r="36" spans="1:10" x14ac:dyDescent="0.3">
      <c r="A36" s="35" t="s">
        <v>101</v>
      </c>
      <c r="B36" s="34">
        <v>1495.4286244000016</v>
      </c>
      <c r="C36" s="34">
        <v>227.49816496000003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549"/>
  <sheetViews>
    <sheetView showGridLines="0" topLeftCell="A2" zoomScale="85" zoomScaleNormal="85" zoomScaleSheetLayoutView="70" workbookViewId="0">
      <selection activeCell="A557" sqref="A557:XFD571"/>
    </sheetView>
  </sheetViews>
  <sheetFormatPr baseColWidth="10" defaultColWidth="9" defaultRowHeight="12.5" x14ac:dyDescent="0.25"/>
  <cols>
    <col min="1" max="1" width="52.5" style="46" customWidth="1"/>
    <col min="2" max="4" width="12.58203125" style="46" customWidth="1"/>
    <col min="5" max="5" width="12.33203125" style="46" customWidth="1"/>
    <col min="6" max="6" width="12.58203125" style="46" customWidth="1"/>
    <col min="7" max="7" width="13.25" style="46" customWidth="1"/>
    <col min="8" max="16384" width="9" style="46"/>
  </cols>
  <sheetData>
    <row r="1" spans="1:7" ht="18" x14ac:dyDescent="0.4">
      <c r="A1" s="131" t="s">
        <v>159</v>
      </c>
    </row>
    <row r="3" spans="1:7" ht="14" x14ac:dyDescent="0.3">
      <c r="A3" s="307" t="s">
        <v>158</v>
      </c>
      <c r="B3" s="307"/>
      <c r="C3" s="141"/>
      <c r="D3" s="141"/>
      <c r="E3" s="141"/>
      <c r="F3" s="141"/>
      <c r="G3" s="141"/>
    </row>
    <row r="4" spans="1:7" ht="13" x14ac:dyDescent="0.25">
      <c r="A4" s="64"/>
      <c r="B4" s="308"/>
      <c r="C4" s="309"/>
      <c r="D4" s="309"/>
      <c r="E4" s="309"/>
      <c r="F4" s="309"/>
      <c r="G4" s="64"/>
    </row>
    <row r="5" spans="1:7" ht="25.5" customHeight="1" x14ac:dyDescent="0.25">
      <c r="A5" s="323" t="s">
        <v>414</v>
      </c>
      <c r="B5" s="323"/>
      <c r="C5" s="323"/>
      <c r="D5" s="323"/>
      <c r="E5" s="323"/>
      <c r="F5" s="323"/>
      <c r="G5" s="323"/>
    </row>
    <row r="6" spans="1:7" ht="13" x14ac:dyDescent="0.25">
      <c r="A6" s="122"/>
      <c r="B6" s="122"/>
      <c r="C6" s="130"/>
      <c r="D6" s="130"/>
      <c r="E6" s="130"/>
      <c r="F6" s="130"/>
      <c r="G6" s="130"/>
    </row>
    <row r="7" spans="1:7" ht="14" x14ac:dyDescent="0.3">
      <c r="A7" s="47" t="s">
        <v>157</v>
      </c>
      <c r="B7" s="122"/>
      <c r="C7" s="130"/>
      <c r="D7" s="130"/>
      <c r="E7" s="130"/>
      <c r="F7" s="130"/>
      <c r="G7" s="130"/>
    </row>
    <row r="8" spans="1:7" ht="14" x14ac:dyDescent="0.3">
      <c r="A8" s="47"/>
      <c r="B8" s="122"/>
      <c r="C8" s="130"/>
      <c r="D8" s="130"/>
      <c r="E8" s="130"/>
      <c r="F8" s="130"/>
      <c r="G8" s="130"/>
    </row>
    <row r="9" spans="1:7" ht="75" customHeight="1" x14ac:dyDescent="0.25">
      <c r="A9" s="326" t="s">
        <v>220</v>
      </c>
      <c r="B9" s="326"/>
      <c r="C9" s="326"/>
      <c r="D9" s="326"/>
      <c r="E9" s="326"/>
      <c r="F9" s="326"/>
      <c r="G9" s="326"/>
    </row>
    <row r="11" spans="1:7" ht="14" x14ac:dyDescent="0.3">
      <c r="A11" s="62" t="s">
        <v>156</v>
      </c>
      <c r="B11" s="47"/>
      <c r="C11" s="62"/>
      <c r="D11" s="62"/>
      <c r="E11" s="62"/>
      <c r="F11" s="62"/>
    </row>
    <row r="12" spans="1:7" ht="26" x14ac:dyDescent="0.25">
      <c r="A12" s="162" t="s">
        <v>229</v>
      </c>
      <c r="B12" s="191" t="s">
        <v>228</v>
      </c>
      <c r="C12" s="177" t="s">
        <v>219</v>
      </c>
    </row>
    <row r="13" spans="1:7" x14ac:dyDescent="0.25">
      <c r="A13" s="128" t="s">
        <v>30</v>
      </c>
      <c r="B13" s="129">
        <v>18080.285477950005</v>
      </c>
      <c r="C13" s="129">
        <v>0</v>
      </c>
    </row>
    <row r="14" spans="1:7" x14ac:dyDescent="0.25">
      <c r="A14" s="128" t="s">
        <v>146</v>
      </c>
      <c r="B14" s="127">
        <v>-1699.7918745499974</v>
      </c>
      <c r="C14" s="127">
        <v>0</v>
      </c>
      <c r="G14" s="126"/>
    </row>
    <row r="15" spans="1:7" ht="13.5" thickBot="1" x14ac:dyDescent="0.3">
      <c r="A15" s="125" t="s">
        <v>100</v>
      </c>
      <c r="B15" s="124">
        <v>16380.493603400007</v>
      </c>
      <c r="C15" s="124">
        <v>0</v>
      </c>
      <c r="G15" s="123"/>
    </row>
    <row r="16" spans="1:7" ht="13" x14ac:dyDescent="0.25">
      <c r="A16" s="115" t="s">
        <v>201</v>
      </c>
      <c r="B16" s="170"/>
      <c r="C16" s="170"/>
      <c r="G16" s="123"/>
    </row>
    <row r="17" spans="1:7" ht="13" x14ac:dyDescent="0.25">
      <c r="A17" s="152" t="s">
        <v>202</v>
      </c>
      <c r="B17" s="171"/>
      <c r="C17" s="171"/>
      <c r="G17" s="123"/>
    </row>
    <row r="18" spans="1:7" ht="13" x14ac:dyDescent="0.25">
      <c r="A18" s="153" t="s">
        <v>30</v>
      </c>
      <c r="B18" s="172">
        <v>168.724515</v>
      </c>
      <c r="C18" s="171">
        <v>0</v>
      </c>
      <c r="G18" s="123"/>
    </row>
    <row r="19" spans="1:7" ht="13" x14ac:dyDescent="0.25">
      <c r="A19" s="153" t="s">
        <v>146</v>
      </c>
      <c r="B19" s="172">
        <v>-122.24621500000001</v>
      </c>
      <c r="C19" s="171">
        <v>0</v>
      </c>
      <c r="G19" s="123"/>
    </row>
    <row r="20" spans="1:7" ht="12" customHeight="1" thickBot="1" x14ac:dyDescent="0.3">
      <c r="A20" s="173" t="s">
        <v>100</v>
      </c>
      <c r="B20" s="174">
        <v>46.47829999999999</v>
      </c>
      <c r="C20" s="174">
        <v>0</v>
      </c>
      <c r="D20" s="121"/>
      <c r="E20" s="121"/>
    </row>
    <row r="21" spans="1:7" ht="13" x14ac:dyDescent="0.3">
      <c r="A21" s="62"/>
      <c r="B21" s="62"/>
      <c r="C21" s="62"/>
      <c r="D21" s="62"/>
      <c r="E21" s="62"/>
      <c r="F21" s="62"/>
      <c r="G21" s="62"/>
    </row>
    <row r="22" spans="1:7" ht="13" x14ac:dyDescent="0.3">
      <c r="A22" s="62" t="s">
        <v>155</v>
      </c>
      <c r="C22" s="62"/>
      <c r="D22" s="62"/>
      <c r="E22" s="62"/>
      <c r="F22" s="62"/>
    </row>
    <row r="23" spans="1:7" ht="26" x14ac:dyDescent="0.25">
      <c r="A23" s="162" t="s">
        <v>129</v>
      </c>
      <c r="B23" s="191" t="s">
        <v>228</v>
      </c>
      <c r="C23" s="177" t="s">
        <v>219</v>
      </c>
    </row>
    <row r="24" spans="1:7" x14ac:dyDescent="0.25">
      <c r="A24" s="46" t="s">
        <v>160</v>
      </c>
      <c r="B24" s="116">
        <v>2941.0924620000001</v>
      </c>
      <c r="C24" s="116">
        <v>0</v>
      </c>
    </row>
    <row r="25" spans="1:7" x14ac:dyDescent="0.25">
      <c r="A25" s="46" t="s">
        <v>170</v>
      </c>
      <c r="B25" s="116">
        <v>-1292.210539730482</v>
      </c>
      <c r="C25" s="116">
        <v>0</v>
      </c>
    </row>
    <row r="26" spans="1:7" ht="13.5" thickBot="1" x14ac:dyDescent="0.35">
      <c r="A26" s="120" t="s">
        <v>161</v>
      </c>
      <c r="B26" s="119">
        <v>1648.8819222695181</v>
      </c>
      <c r="C26" s="119">
        <v>0</v>
      </c>
      <c r="D26" s="118"/>
      <c r="E26" s="118"/>
      <c r="F26" s="118"/>
    </row>
    <row r="27" spans="1:7" ht="13" x14ac:dyDescent="0.25">
      <c r="A27" s="115" t="s">
        <v>201</v>
      </c>
      <c r="B27" s="171"/>
      <c r="C27" s="171"/>
      <c r="D27" s="118"/>
      <c r="E27" s="118"/>
      <c r="F27" s="118"/>
    </row>
    <row r="28" spans="1:7" ht="13" x14ac:dyDescent="0.25">
      <c r="A28" s="152" t="s">
        <v>202</v>
      </c>
      <c r="B28" s="171"/>
      <c r="C28" s="171"/>
      <c r="D28" s="118"/>
      <c r="E28" s="118"/>
      <c r="F28" s="118"/>
    </row>
    <row r="29" spans="1:7" ht="13" x14ac:dyDescent="0.25">
      <c r="A29" s="153" t="s">
        <v>204</v>
      </c>
      <c r="B29" s="172">
        <v>168.724515</v>
      </c>
      <c r="C29" s="171">
        <v>0</v>
      </c>
      <c r="D29" s="118"/>
      <c r="E29" s="118"/>
      <c r="F29" s="118"/>
    </row>
    <row r="30" spans="1:7" ht="13" x14ac:dyDescent="0.25">
      <c r="A30" s="153" t="s">
        <v>170</v>
      </c>
      <c r="B30" s="172">
        <v>-122.24621500000001</v>
      </c>
      <c r="C30" s="171">
        <v>0</v>
      </c>
      <c r="D30" s="118"/>
      <c r="E30" s="118"/>
      <c r="F30" s="118"/>
    </row>
    <row r="31" spans="1:7" ht="13.5" thickBot="1" x14ac:dyDescent="0.3">
      <c r="A31" s="173" t="s">
        <v>100</v>
      </c>
      <c r="B31" s="174">
        <v>46.47829999999999</v>
      </c>
      <c r="C31" s="174">
        <v>0</v>
      </c>
      <c r="D31" s="118"/>
      <c r="E31" s="118"/>
      <c r="F31" s="118"/>
    </row>
    <row r="32" spans="1:7" x14ac:dyDescent="0.25">
      <c r="B32" s="117"/>
      <c r="C32" s="116"/>
      <c r="D32" s="116"/>
    </row>
    <row r="33" spans="1:7" ht="34.5" customHeight="1" x14ac:dyDescent="0.25">
      <c r="A33" s="324" t="s">
        <v>415</v>
      </c>
      <c r="B33" s="324"/>
      <c r="C33" s="324"/>
      <c r="D33" s="324"/>
      <c r="E33" s="324"/>
      <c r="F33" s="324"/>
      <c r="G33" s="324"/>
    </row>
    <row r="34" spans="1:7" ht="15" customHeight="1" x14ac:dyDescent="0.25">
      <c r="A34" s="151"/>
      <c r="B34" s="151"/>
      <c r="C34" s="151"/>
      <c r="D34" s="151"/>
      <c r="E34" s="151"/>
      <c r="F34" s="151"/>
      <c r="G34" s="151"/>
    </row>
    <row r="35" spans="1:7" ht="14" x14ac:dyDescent="0.3">
      <c r="A35" s="141" t="s">
        <v>154</v>
      </c>
      <c r="B35" s="99"/>
      <c r="C35" s="99"/>
      <c r="D35" s="99"/>
      <c r="E35" s="80"/>
    </row>
    <row r="36" spans="1:7" ht="14" x14ac:dyDescent="0.3">
      <c r="A36" s="141"/>
      <c r="B36" s="99"/>
      <c r="C36" s="99"/>
      <c r="D36" s="99"/>
      <c r="E36" s="80"/>
    </row>
    <row r="37" spans="1:7" ht="14" x14ac:dyDescent="0.25">
      <c r="A37" s="162" t="s">
        <v>229</v>
      </c>
      <c r="B37" s="163"/>
      <c r="C37" s="163"/>
      <c r="D37" s="163"/>
      <c r="E37" s="163"/>
      <c r="F37" s="163"/>
      <c r="G37" s="163"/>
    </row>
    <row r="38" spans="1:7" ht="14" x14ac:dyDescent="0.25">
      <c r="A38" s="139"/>
      <c r="B38" s="140"/>
      <c r="C38" s="140"/>
      <c r="D38" s="140"/>
      <c r="E38" s="140"/>
      <c r="F38" s="140"/>
      <c r="G38" s="140"/>
    </row>
    <row r="39" spans="1:7" ht="15" customHeight="1" x14ac:dyDescent="0.3">
      <c r="A39" s="36"/>
      <c r="B39" s="325" t="s">
        <v>153</v>
      </c>
      <c r="C39" s="325"/>
      <c r="D39" s="325"/>
      <c r="E39" s="113" t="s">
        <v>152</v>
      </c>
      <c r="F39" s="327" t="s">
        <v>151</v>
      </c>
      <c r="G39" s="325" t="s">
        <v>138</v>
      </c>
    </row>
    <row r="40" spans="1:7" ht="14" x14ac:dyDescent="0.25">
      <c r="A40" s="201" t="s">
        <v>223</v>
      </c>
      <c r="B40" s="110" t="s">
        <v>150</v>
      </c>
      <c r="C40" s="110" t="s">
        <v>149</v>
      </c>
      <c r="D40" s="110" t="s">
        <v>148</v>
      </c>
      <c r="E40" s="111" t="s">
        <v>147</v>
      </c>
      <c r="F40" s="328"/>
      <c r="G40" s="329"/>
    </row>
    <row r="41" spans="1:7" ht="14" x14ac:dyDescent="0.25">
      <c r="A41" s="115"/>
      <c r="B41" s="109"/>
      <c r="C41" s="109"/>
      <c r="D41" s="108"/>
      <c r="E41" s="107"/>
      <c r="F41" s="107"/>
      <c r="G41" s="106"/>
    </row>
    <row r="42" spans="1:7" ht="13" x14ac:dyDescent="0.25">
      <c r="A42" s="40" t="s">
        <v>116</v>
      </c>
      <c r="B42" s="102">
        <v>124.39982775095631</v>
      </c>
      <c r="C42" s="102">
        <v>171.8393446318934</v>
      </c>
      <c r="D42" s="102">
        <v>150.53294661900603</v>
      </c>
      <c r="E42" s="178">
        <v>33.880087558144275</v>
      </c>
      <c r="F42" s="178">
        <v>0</v>
      </c>
      <c r="G42" s="102">
        <v>480.65220655999997</v>
      </c>
    </row>
    <row r="43" spans="1:7" x14ac:dyDescent="0.25">
      <c r="A43" s="202" t="s">
        <v>115</v>
      </c>
      <c r="B43" s="102">
        <v>-46.700194440126509</v>
      </c>
      <c r="C43" s="102">
        <v>-38.0797692917916</v>
      </c>
      <c r="D43" s="102">
        <v>-37.348625416117258</v>
      </c>
      <c r="E43" s="178">
        <v>-10.522329778066275</v>
      </c>
      <c r="F43" s="178">
        <v>-2.2691361995157422E-2</v>
      </c>
      <c r="G43" s="102">
        <v>-132.6736102880968</v>
      </c>
    </row>
    <row r="44" spans="1:7" ht="13.5" thickBot="1" x14ac:dyDescent="0.3">
      <c r="A44" s="203" t="s">
        <v>32</v>
      </c>
      <c r="B44" s="179">
        <v>77.699633310829796</v>
      </c>
      <c r="C44" s="179">
        <v>133.7595753401018</v>
      </c>
      <c r="D44" s="179">
        <v>113.18432120288877</v>
      </c>
      <c r="E44" s="180">
        <v>23.357757780078</v>
      </c>
      <c r="F44" s="180">
        <v>-2.2691361995157422E-2</v>
      </c>
      <c r="G44" s="179">
        <v>347.97859627190314</v>
      </c>
    </row>
    <row r="45" spans="1:7" ht="13" x14ac:dyDescent="0.25">
      <c r="A45" s="115"/>
      <c r="B45" s="181"/>
      <c r="C45" s="181"/>
      <c r="D45" s="181"/>
      <c r="E45" s="182"/>
      <c r="F45" s="182"/>
      <c r="G45" s="181"/>
    </row>
    <row r="46" spans="1:7" x14ac:dyDescent="0.25">
      <c r="A46" s="202" t="s">
        <v>114</v>
      </c>
      <c r="B46" s="102">
        <v>5.15826825901435</v>
      </c>
      <c r="C46" s="102">
        <v>3.8081860185626164</v>
      </c>
      <c r="D46" s="102">
        <v>8.1001506058772001</v>
      </c>
      <c r="E46" s="178">
        <v>6.6515419465458336</v>
      </c>
      <c r="F46" s="178">
        <v>-7.1054273576010019E-15</v>
      </c>
      <c r="G46" s="102">
        <v>23.718146829999995</v>
      </c>
    </row>
    <row r="47" spans="1:7" x14ac:dyDescent="0.25">
      <c r="A47" s="202" t="s">
        <v>113</v>
      </c>
      <c r="B47" s="102">
        <v>-1.3475618494702328</v>
      </c>
      <c r="C47" s="102">
        <v>-1.8160633424747608</v>
      </c>
      <c r="D47" s="102">
        <v>-1.6520174242683097</v>
      </c>
      <c r="E47" s="178">
        <v>-14.444017515072781</v>
      </c>
      <c r="F47" s="178">
        <v>2.2477700000109735E-3</v>
      </c>
      <c r="G47" s="102">
        <v>-19.257412361286072</v>
      </c>
    </row>
    <row r="48" spans="1:7" ht="13.5" thickBot="1" x14ac:dyDescent="0.3">
      <c r="A48" s="203" t="s">
        <v>112</v>
      </c>
      <c r="B48" s="179">
        <v>3.8107064095441174</v>
      </c>
      <c r="C48" s="179">
        <v>1.9921226760878556</v>
      </c>
      <c r="D48" s="179">
        <v>6.44813318160889</v>
      </c>
      <c r="E48" s="180">
        <v>-9.6642772473507481</v>
      </c>
      <c r="F48" s="180">
        <v>2.2477700000038681E-3</v>
      </c>
      <c r="G48" s="179">
        <v>4.4607344687139232</v>
      </c>
    </row>
    <row r="49" spans="1:7" ht="13" x14ac:dyDescent="0.25">
      <c r="A49" s="115"/>
      <c r="B49" s="181"/>
      <c r="C49" s="181"/>
      <c r="D49" s="181"/>
      <c r="E49" s="182"/>
      <c r="F49" s="182"/>
      <c r="G49" s="181"/>
    </row>
    <row r="50" spans="1:7" x14ac:dyDescent="0.25">
      <c r="A50" s="202" t="s">
        <v>111</v>
      </c>
      <c r="B50" s="216">
        <v>6.5896616685897769</v>
      </c>
      <c r="C50" s="216">
        <v>1.781106047470741</v>
      </c>
      <c r="D50" s="216">
        <v>8.3804792800922225</v>
      </c>
      <c r="E50" s="178">
        <v>1.1163093138478168</v>
      </c>
      <c r="F50" s="178">
        <v>-7.1054273576010019E-14</v>
      </c>
      <c r="G50" s="216">
        <v>17.867556310000488</v>
      </c>
    </row>
    <row r="51" spans="1:7" ht="13" x14ac:dyDescent="0.25">
      <c r="A51" s="115"/>
      <c r="B51" s="181"/>
      <c r="C51" s="181"/>
      <c r="D51" s="181"/>
      <c r="E51" s="182"/>
      <c r="F51" s="182"/>
      <c r="G51" s="181"/>
    </row>
    <row r="52" spans="1:7" x14ac:dyDescent="0.25">
      <c r="A52" s="202" t="s">
        <v>23</v>
      </c>
      <c r="B52" s="102">
        <v>-38.343140170000005</v>
      </c>
      <c r="C52" s="102">
        <v>-83.523698940000003</v>
      </c>
      <c r="D52" s="102">
        <v>-43.917594669999993</v>
      </c>
      <c r="E52" s="178">
        <v>-13.772214890000001</v>
      </c>
      <c r="F52" s="178">
        <v>2.9753977059954195E-14</v>
      </c>
      <c r="G52" s="102">
        <v>-179.55664866999999</v>
      </c>
    </row>
    <row r="53" spans="1:7" ht="13.5" thickBot="1" x14ac:dyDescent="0.3">
      <c r="A53" s="203" t="s">
        <v>171</v>
      </c>
      <c r="B53" s="179">
        <v>49.756861218963671</v>
      </c>
      <c r="C53" s="179">
        <v>54.00910512366039</v>
      </c>
      <c r="D53" s="179">
        <v>84.095338994589895</v>
      </c>
      <c r="E53" s="180">
        <v>1.0375749565750674</v>
      </c>
      <c r="F53" s="180">
        <v>-2.0443591995194854E-2</v>
      </c>
      <c r="G53" s="179">
        <v>190.75023838061756</v>
      </c>
    </row>
    <row r="54" spans="1:7" ht="13" x14ac:dyDescent="0.25">
      <c r="A54" s="115"/>
      <c r="B54" s="181"/>
      <c r="C54" s="181"/>
      <c r="D54" s="181"/>
      <c r="E54" s="182"/>
      <c r="F54" s="182"/>
      <c r="G54" s="181"/>
    </row>
    <row r="55" spans="1:7" ht="13" x14ac:dyDescent="0.25">
      <c r="A55" s="115"/>
      <c r="B55" s="181"/>
      <c r="C55" s="181"/>
      <c r="D55" s="181"/>
      <c r="E55" s="182"/>
      <c r="F55" s="182"/>
      <c r="G55" s="181"/>
    </row>
    <row r="56" spans="1:7" x14ac:dyDescent="0.25">
      <c r="A56" s="202" t="s">
        <v>30</v>
      </c>
      <c r="B56" s="102">
        <v>4303.7667474199998</v>
      </c>
      <c r="C56" s="102">
        <v>6623.715800689999</v>
      </c>
      <c r="D56" s="102">
        <v>5873.3261115299993</v>
      </c>
      <c r="E56" s="178">
        <v>1279.47681833</v>
      </c>
      <c r="F56" s="178">
        <v>-1.9990693544968963E-8</v>
      </c>
      <c r="G56" s="102">
        <v>18080.285477950005</v>
      </c>
    </row>
    <row r="57" spans="1:7" x14ac:dyDescent="0.25">
      <c r="A57" s="202" t="s">
        <v>146</v>
      </c>
      <c r="B57" s="102">
        <v>-277.86987742999963</v>
      </c>
      <c r="C57" s="102">
        <v>-656.47909492999952</v>
      </c>
      <c r="D57" s="102">
        <v>-674.89800772000035</v>
      </c>
      <c r="E57" s="178">
        <v>-90.544894449999902</v>
      </c>
      <c r="F57" s="178">
        <v>-1.9997969502583146E-8</v>
      </c>
      <c r="G57" s="102">
        <v>-1699.7918745499974</v>
      </c>
    </row>
    <row r="58" spans="1:7" ht="13.5" thickBot="1" x14ac:dyDescent="0.3">
      <c r="A58" s="203" t="s">
        <v>100</v>
      </c>
      <c r="B58" s="179">
        <v>4025.8968699900001</v>
      </c>
      <c r="C58" s="179">
        <v>5967.2367057599995</v>
      </c>
      <c r="D58" s="179">
        <v>5198.4281038099989</v>
      </c>
      <c r="E58" s="180">
        <v>1188.9319238800001</v>
      </c>
      <c r="F58" s="180">
        <v>-3.9988663047552109E-8</v>
      </c>
      <c r="G58" s="179">
        <v>16380.493603400011</v>
      </c>
    </row>
    <row r="59" spans="1:7" ht="13" x14ac:dyDescent="0.25">
      <c r="A59" s="40" t="s">
        <v>201</v>
      </c>
      <c r="B59" s="104"/>
      <c r="C59" s="104"/>
      <c r="D59" s="104"/>
      <c r="E59" s="105"/>
      <c r="F59" s="105"/>
      <c r="G59" s="104"/>
    </row>
    <row r="60" spans="1:7" ht="13" x14ac:dyDescent="0.25">
      <c r="A60" s="35" t="s">
        <v>202</v>
      </c>
      <c r="B60" s="104"/>
      <c r="C60" s="104"/>
      <c r="D60" s="104"/>
      <c r="E60" s="105"/>
      <c r="F60" s="105"/>
      <c r="G60" s="104"/>
    </row>
    <row r="61" spans="1:7" x14ac:dyDescent="0.25">
      <c r="A61" s="202" t="s">
        <v>30</v>
      </c>
      <c r="B61" s="103">
        <v>0</v>
      </c>
      <c r="C61" s="102">
        <v>0</v>
      </c>
      <c r="D61" s="102">
        <v>168.724515</v>
      </c>
      <c r="E61" s="178">
        <v>0</v>
      </c>
      <c r="F61" s="178">
        <v>0</v>
      </c>
      <c r="G61" s="102">
        <v>168.724515</v>
      </c>
    </row>
    <row r="62" spans="1:7" x14ac:dyDescent="0.25">
      <c r="A62" s="202" t="s">
        <v>146</v>
      </c>
      <c r="B62" s="103">
        <v>0</v>
      </c>
      <c r="C62" s="102">
        <v>0</v>
      </c>
      <c r="D62" s="102">
        <v>-122.24621500000001</v>
      </c>
      <c r="E62" s="178">
        <v>0</v>
      </c>
      <c r="F62" s="178">
        <v>0</v>
      </c>
      <c r="G62" s="102">
        <v>-122.24621500000001</v>
      </c>
    </row>
    <row r="63" spans="1:7" ht="13.5" thickBot="1" x14ac:dyDescent="0.3">
      <c r="A63" s="203" t="s">
        <v>100</v>
      </c>
      <c r="B63" s="100">
        <v>0</v>
      </c>
      <c r="C63" s="100">
        <v>0</v>
      </c>
      <c r="D63" s="100">
        <v>46.47829999999999</v>
      </c>
      <c r="E63" s="101">
        <v>0</v>
      </c>
      <c r="F63" s="101">
        <v>0</v>
      </c>
      <c r="G63" s="100">
        <v>46.47829999999999</v>
      </c>
    </row>
    <row r="64" spans="1:7" ht="13" x14ac:dyDescent="0.25">
      <c r="A64" s="115"/>
      <c r="B64" s="104"/>
      <c r="C64" s="104"/>
      <c r="D64" s="104"/>
      <c r="E64" s="104"/>
      <c r="F64" s="104"/>
      <c r="G64" s="104"/>
    </row>
    <row r="65" spans="1:7" ht="13" x14ac:dyDescent="0.25">
      <c r="A65" s="115"/>
      <c r="B65" s="104"/>
      <c r="C65" s="104"/>
      <c r="D65" s="104"/>
      <c r="E65" s="104"/>
      <c r="F65" s="104"/>
      <c r="G65" s="104"/>
    </row>
    <row r="66" spans="1:7" ht="14" x14ac:dyDescent="0.25">
      <c r="A66" s="162" t="s">
        <v>229</v>
      </c>
      <c r="B66" s="163"/>
      <c r="C66" s="163"/>
      <c r="D66" s="163"/>
      <c r="E66" s="163"/>
      <c r="F66" s="163"/>
      <c r="G66" s="163"/>
    </row>
    <row r="67" spans="1:7" ht="14" x14ac:dyDescent="0.25">
      <c r="A67" s="138"/>
      <c r="B67" s="164"/>
      <c r="C67" s="164"/>
      <c r="D67" s="164"/>
      <c r="E67" s="164"/>
      <c r="F67" s="164"/>
      <c r="G67" s="164"/>
    </row>
    <row r="68" spans="1:7" ht="15" customHeight="1" x14ac:dyDescent="0.3">
      <c r="A68" s="36"/>
      <c r="B68" s="325" t="s">
        <v>153</v>
      </c>
      <c r="C68" s="325"/>
      <c r="D68" s="330"/>
      <c r="E68" s="113" t="s">
        <v>152</v>
      </c>
      <c r="F68" s="327" t="s">
        <v>151</v>
      </c>
      <c r="G68" s="325" t="s">
        <v>138</v>
      </c>
    </row>
    <row r="69" spans="1:7" ht="14" x14ac:dyDescent="0.25">
      <c r="A69" s="201" t="s">
        <v>230</v>
      </c>
      <c r="B69" s="110" t="s">
        <v>150</v>
      </c>
      <c r="C69" s="110" t="s">
        <v>149</v>
      </c>
      <c r="D69" s="112" t="s">
        <v>148</v>
      </c>
      <c r="E69" s="111" t="s">
        <v>147</v>
      </c>
      <c r="F69" s="328"/>
      <c r="G69" s="329"/>
    </row>
    <row r="70" spans="1:7" ht="14" x14ac:dyDescent="0.25">
      <c r="A70" s="115"/>
      <c r="B70" s="109"/>
      <c r="C70" s="109"/>
      <c r="D70" s="109"/>
      <c r="E70" s="107"/>
      <c r="F70" s="107"/>
      <c r="G70" s="106"/>
    </row>
    <row r="71" spans="1:7" ht="13" x14ac:dyDescent="0.25">
      <c r="A71" s="40" t="s">
        <v>116</v>
      </c>
      <c r="B71" s="216">
        <v>0</v>
      </c>
      <c r="C71" s="216">
        <v>0</v>
      </c>
      <c r="D71" s="216">
        <v>0</v>
      </c>
      <c r="E71" s="178">
        <v>0</v>
      </c>
      <c r="F71" s="178">
        <v>0</v>
      </c>
      <c r="G71" s="216">
        <f>SUM(A71:F71)</f>
        <v>0</v>
      </c>
    </row>
    <row r="72" spans="1:7" x14ac:dyDescent="0.25">
      <c r="A72" s="202" t="s">
        <v>115</v>
      </c>
      <c r="B72" s="216">
        <v>0</v>
      </c>
      <c r="C72" s="216">
        <v>0</v>
      </c>
      <c r="D72" s="216">
        <v>0</v>
      </c>
      <c r="E72" s="178">
        <v>0</v>
      </c>
      <c r="F72" s="178">
        <v>0</v>
      </c>
      <c r="G72" s="102">
        <f>SUM(A72:F72)</f>
        <v>0</v>
      </c>
    </row>
    <row r="73" spans="1:7" ht="13.5" thickBot="1" x14ac:dyDescent="0.3">
      <c r="A73" s="203" t="s">
        <v>32</v>
      </c>
      <c r="B73" s="179">
        <f>SUM(B71:B72)</f>
        <v>0</v>
      </c>
      <c r="C73" s="179">
        <f t="shared" ref="C73:F73" si="0">SUM(C71:C72)</f>
        <v>0</v>
      </c>
      <c r="D73" s="179">
        <f t="shared" si="0"/>
        <v>0</v>
      </c>
      <c r="E73" s="180">
        <f t="shared" si="0"/>
        <v>0</v>
      </c>
      <c r="F73" s="180">
        <f t="shared" si="0"/>
        <v>0</v>
      </c>
      <c r="G73" s="179">
        <f>SUM(G71:G72)</f>
        <v>0</v>
      </c>
    </row>
    <row r="74" spans="1:7" ht="13" x14ac:dyDescent="0.25">
      <c r="A74" s="115"/>
      <c r="B74" s="217"/>
      <c r="C74" s="217"/>
      <c r="D74" s="217"/>
      <c r="E74" s="182"/>
      <c r="F74" s="182"/>
      <c r="G74" s="217"/>
    </row>
    <row r="75" spans="1:7" x14ac:dyDescent="0.25">
      <c r="A75" s="202" t="s">
        <v>114</v>
      </c>
      <c r="B75" s="216">
        <v>0</v>
      </c>
      <c r="C75" s="216">
        <v>0</v>
      </c>
      <c r="D75" s="216">
        <v>0</v>
      </c>
      <c r="E75" s="178">
        <v>0</v>
      </c>
      <c r="F75" s="178">
        <v>0</v>
      </c>
      <c r="G75" s="216">
        <f>SUM(A75:F75)</f>
        <v>0</v>
      </c>
    </row>
    <row r="76" spans="1:7" x14ac:dyDescent="0.25">
      <c r="A76" s="202" t="s">
        <v>113</v>
      </c>
      <c r="B76" s="216">
        <v>0</v>
      </c>
      <c r="C76" s="216">
        <v>0</v>
      </c>
      <c r="D76" s="216">
        <v>0</v>
      </c>
      <c r="E76" s="178">
        <v>0</v>
      </c>
      <c r="F76" s="178">
        <v>0</v>
      </c>
      <c r="G76" s="102">
        <f>SUM(A76:F76)</f>
        <v>0</v>
      </c>
    </row>
    <row r="77" spans="1:7" ht="13.5" thickBot="1" x14ac:dyDescent="0.3">
      <c r="A77" s="203" t="s">
        <v>112</v>
      </c>
      <c r="B77" s="179">
        <f>SUM(B75:B76)</f>
        <v>0</v>
      </c>
      <c r="C77" s="179">
        <f t="shared" ref="C77:F77" si="1">SUM(C75:C76)</f>
        <v>0</v>
      </c>
      <c r="D77" s="179">
        <f t="shared" si="1"/>
        <v>0</v>
      </c>
      <c r="E77" s="180">
        <f t="shared" si="1"/>
        <v>0</v>
      </c>
      <c r="F77" s="180">
        <f t="shared" si="1"/>
        <v>0</v>
      </c>
      <c r="G77" s="179">
        <f>SUM(G75:G76)</f>
        <v>0</v>
      </c>
    </row>
    <row r="78" spans="1:7" ht="13" x14ac:dyDescent="0.25">
      <c r="A78" s="115"/>
      <c r="B78" s="217"/>
      <c r="C78" s="217"/>
      <c r="D78" s="217"/>
      <c r="E78" s="182"/>
      <c r="F78" s="182"/>
      <c r="G78" s="217"/>
    </row>
    <row r="79" spans="1:7" x14ac:dyDescent="0.25">
      <c r="A79" s="202"/>
      <c r="B79" s="216"/>
      <c r="C79" s="216"/>
      <c r="D79" s="216"/>
      <c r="E79" s="178"/>
      <c r="F79" s="178"/>
      <c r="G79" s="216"/>
    </row>
    <row r="80" spans="1:7" ht="13" x14ac:dyDescent="0.25">
      <c r="A80" s="202" t="s">
        <v>111</v>
      </c>
      <c r="B80" s="217">
        <v>0</v>
      </c>
      <c r="C80" s="217">
        <v>0</v>
      </c>
      <c r="D80" s="217">
        <v>0</v>
      </c>
      <c r="E80" s="182">
        <v>0</v>
      </c>
      <c r="F80" s="182">
        <v>0</v>
      </c>
      <c r="G80" s="217">
        <v>0</v>
      </c>
    </row>
    <row r="81" spans="1:8" x14ac:dyDescent="0.25">
      <c r="A81" s="202" t="s">
        <v>23</v>
      </c>
      <c r="B81" s="216">
        <v>0</v>
      </c>
      <c r="C81" s="216">
        <v>0</v>
      </c>
      <c r="D81" s="216">
        <v>0</v>
      </c>
      <c r="E81" s="178">
        <v>0</v>
      </c>
      <c r="F81" s="178">
        <v>0</v>
      </c>
      <c r="G81" s="216">
        <v>0</v>
      </c>
    </row>
    <row r="82" spans="1:8" ht="13.5" thickBot="1" x14ac:dyDescent="0.3">
      <c r="A82" s="203" t="s">
        <v>171</v>
      </c>
      <c r="B82" s="179">
        <f t="shared" ref="B82:G82" si="2">+B73+B77+B79+B81</f>
        <v>0</v>
      </c>
      <c r="C82" s="179">
        <f t="shared" si="2"/>
        <v>0</v>
      </c>
      <c r="D82" s="179">
        <f t="shared" si="2"/>
        <v>0</v>
      </c>
      <c r="E82" s="180">
        <f t="shared" si="2"/>
        <v>0</v>
      </c>
      <c r="F82" s="180">
        <f t="shared" si="2"/>
        <v>0</v>
      </c>
      <c r="G82" s="179">
        <f t="shared" si="2"/>
        <v>0</v>
      </c>
    </row>
    <row r="83" spans="1:8" ht="13" x14ac:dyDescent="0.25">
      <c r="A83" s="115"/>
      <c r="B83" s="217"/>
      <c r="C83" s="217"/>
      <c r="D83" s="217"/>
      <c r="E83" s="182"/>
      <c r="F83" s="182"/>
      <c r="G83" s="217"/>
    </row>
    <row r="84" spans="1:8" ht="13" x14ac:dyDescent="0.25">
      <c r="A84" s="115"/>
      <c r="B84" s="217"/>
      <c r="C84" s="217"/>
      <c r="D84" s="217"/>
      <c r="E84" s="182"/>
      <c r="F84" s="182"/>
      <c r="G84" s="217"/>
    </row>
    <row r="85" spans="1:8" x14ac:dyDescent="0.25">
      <c r="A85" s="202" t="s">
        <v>30</v>
      </c>
      <c r="B85" s="216">
        <v>0</v>
      </c>
      <c r="C85" s="216">
        <v>0</v>
      </c>
      <c r="D85" s="216">
        <v>0</v>
      </c>
      <c r="E85" s="178">
        <v>0</v>
      </c>
      <c r="F85" s="178">
        <v>0</v>
      </c>
      <c r="G85" s="216">
        <f>SUM(A85:F85)</f>
        <v>0</v>
      </c>
    </row>
    <row r="86" spans="1:8" x14ac:dyDescent="0.25">
      <c r="A86" s="202" t="s">
        <v>146</v>
      </c>
      <c r="B86" s="216">
        <v>0</v>
      </c>
      <c r="C86" s="216">
        <v>0</v>
      </c>
      <c r="D86" s="216">
        <v>0</v>
      </c>
      <c r="E86" s="178">
        <v>0</v>
      </c>
      <c r="F86" s="178">
        <v>0</v>
      </c>
      <c r="G86" s="102">
        <f>SUM(A86:F86)</f>
        <v>0</v>
      </c>
    </row>
    <row r="87" spans="1:8" ht="15" customHeight="1" thickBot="1" x14ac:dyDescent="0.3">
      <c r="A87" s="203" t="s">
        <v>100</v>
      </c>
      <c r="B87" s="179">
        <f>SUM(B85:B86)</f>
        <v>0</v>
      </c>
      <c r="C87" s="179">
        <f t="shared" ref="C87:D87" si="3">SUM(C85:C86)</f>
        <v>0</v>
      </c>
      <c r="D87" s="179">
        <f t="shared" si="3"/>
        <v>0</v>
      </c>
      <c r="E87" s="180">
        <f>SUM(E85:E86)</f>
        <v>0</v>
      </c>
      <c r="F87" s="180">
        <f t="shared" ref="F87" si="4">SUM(F85:F86)</f>
        <v>0</v>
      </c>
      <c r="G87" s="179">
        <f>SUM(G85:G86)</f>
        <v>0</v>
      </c>
    </row>
    <row r="88" spans="1:8" ht="15" customHeight="1" x14ac:dyDescent="0.25">
      <c r="A88" s="40" t="s">
        <v>201</v>
      </c>
      <c r="B88" s="218"/>
      <c r="C88" s="218"/>
      <c r="D88" s="218"/>
      <c r="E88" s="105"/>
      <c r="F88" s="105"/>
      <c r="G88" s="218"/>
    </row>
    <row r="89" spans="1:8" ht="15" customHeight="1" x14ac:dyDescent="0.25">
      <c r="A89" s="35" t="s">
        <v>202</v>
      </c>
      <c r="B89" s="218"/>
      <c r="C89" s="218"/>
      <c r="D89" s="218"/>
      <c r="E89" s="105"/>
      <c r="F89" s="105"/>
      <c r="G89" s="218"/>
    </row>
    <row r="90" spans="1:8" ht="15" customHeight="1" x14ac:dyDescent="0.25">
      <c r="A90" s="202" t="s">
        <v>30</v>
      </c>
      <c r="B90" s="219">
        <v>0</v>
      </c>
      <c r="C90" s="216">
        <v>0</v>
      </c>
      <c r="D90" s="216">
        <v>0</v>
      </c>
      <c r="E90" s="178">
        <v>0</v>
      </c>
      <c r="F90" s="178">
        <v>0</v>
      </c>
      <c r="G90" s="216">
        <v>0</v>
      </c>
    </row>
    <row r="91" spans="1:8" ht="15" customHeight="1" x14ac:dyDescent="0.25">
      <c r="A91" s="202" t="s">
        <v>146</v>
      </c>
      <c r="B91" s="219">
        <v>0</v>
      </c>
      <c r="C91" s="216">
        <v>0</v>
      </c>
      <c r="D91" s="102">
        <v>0</v>
      </c>
      <c r="E91" s="178">
        <v>0</v>
      </c>
      <c r="F91" s="178">
        <v>0</v>
      </c>
      <c r="G91" s="102">
        <v>0</v>
      </c>
    </row>
    <row r="92" spans="1:8" ht="13.5" thickBot="1" x14ac:dyDescent="0.3">
      <c r="A92" s="203" t="s">
        <v>100</v>
      </c>
      <c r="B92" s="100">
        <v>0</v>
      </c>
      <c r="C92" s="100">
        <v>0</v>
      </c>
      <c r="D92" s="100">
        <v>0</v>
      </c>
      <c r="E92" s="101">
        <f t="shared" ref="E92:F92" si="5">SUM(E90:E91)</f>
        <v>0</v>
      </c>
      <c r="F92" s="101">
        <f t="shared" si="5"/>
        <v>0</v>
      </c>
      <c r="G92" s="100">
        <v>0</v>
      </c>
    </row>
    <row r="93" spans="1:8" ht="13" x14ac:dyDescent="0.25">
      <c r="A93" s="115"/>
      <c r="B93" s="114"/>
      <c r="C93" s="114"/>
      <c r="D93" s="114"/>
      <c r="E93" s="114"/>
      <c r="F93" s="114"/>
      <c r="G93" s="114"/>
    </row>
    <row r="94" spans="1:8" ht="13" x14ac:dyDescent="0.25">
      <c r="A94" s="115"/>
      <c r="B94" s="114"/>
      <c r="C94" s="114"/>
      <c r="D94" s="114"/>
      <c r="E94" s="114"/>
      <c r="F94" s="114"/>
      <c r="G94" s="114"/>
    </row>
    <row r="95" spans="1:8" ht="13" x14ac:dyDescent="0.25">
      <c r="A95" s="115"/>
      <c r="B95" s="104"/>
      <c r="C95" s="104"/>
      <c r="D95" s="104"/>
      <c r="E95" s="104"/>
      <c r="F95" s="104"/>
      <c r="G95" s="104"/>
      <c r="H95" s="92"/>
    </row>
    <row r="96" spans="1:8" ht="13" x14ac:dyDescent="0.3">
      <c r="A96" s="141" t="s">
        <v>145</v>
      </c>
      <c r="B96" s="104"/>
      <c r="C96" s="104"/>
      <c r="D96" s="104"/>
      <c r="E96" s="104"/>
      <c r="F96" s="104"/>
      <c r="G96" s="104"/>
      <c r="H96" s="92"/>
    </row>
    <row r="97" spans="1:8" ht="13" x14ac:dyDescent="0.3">
      <c r="A97" s="141"/>
      <c r="B97" s="104"/>
      <c r="C97" s="104"/>
      <c r="D97" s="104"/>
      <c r="E97" s="104"/>
      <c r="F97" s="104"/>
      <c r="G97" s="104"/>
      <c r="H97" s="92"/>
    </row>
    <row r="98" spans="1:8" ht="13" x14ac:dyDescent="0.25">
      <c r="A98" s="220" t="s">
        <v>231</v>
      </c>
      <c r="B98" s="104"/>
      <c r="C98" s="104"/>
      <c r="D98" s="104"/>
      <c r="E98" s="104"/>
      <c r="F98" s="104"/>
      <c r="G98" s="104"/>
      <c r="H98" s="92"/>
    </row>
    <row r="99" spans="1:8" ht="13" x14ac:dyDescent="0.25">
      <c r="A99" s="115"/>
      <c r="B99" s="104"/>
      <c r="C99" s="104"/>
      <c r="D99" s="104"/>
      <c r="E99" s="104"/>
      <c r="F99" s="104"/>
      <c r="G99" s="104"/>
      <c r="H99" s="92"/>
    </row>
    <row r="100" spans="1:8" ht="14" x14ac:dyDescent="0.25">
      <c r="A100" s="81" t="s">
        <v>223</v>
      </c>
      <c r="B100" s="42"/>
      <c r="C100" s="42"/>
      <c r="D100" s="42"/>
      <c r="E100" s="82"/>
      <c r="F100" s="82"/>
      <c r="G100" s="82"/>
      <c r="H100" s="80"/>
    </row>
    <row r="101" spans="1:8" ht="13" x14ac:dyDescent="0.25">
      <c r="A101" s="42"/>
      <c r="B101" s="42"/>
      <c r="C101" s="42"/>
      <c r="D101" s="42"/>
      <c r="E101" s="82"/>
      <c r="F101" s="82"/>
      <c r="G101" s="82"/>
      <c r="H101" s="96"/>
    </row>
    <row r="102" spans="1:8" ht="14" x14ac:dyDescent="0.3">
      <c r="A102" s="162" t="s">
        <v>229</v>
      </c>
      <c r="B102" s="165" t="s">
        <v>141</v>
      </c>
      <c r="C102" s="165" t="s">
        <v>140</v>
      </c>
      <c r="D102" s="165" t="s">
        <v>139</v>
      </c>
      <c r="E102" s="165" t="s">
        <v>138</v>
      </c>
      <c r="F102" s="93"/>
    </row>
    <row r="103" spans="1:8" ht="13" x14ac:dyDescent="0.3">
      <c r="A103" s="40"/>
      <c r="B103" s="97"/>
      <c r="C103" s="97"/>
      <c r="D103" s="97"/>
      <c r="E103" s="97"/>
      <c r="F103" s="93"/>
    </row>
    <row r="104" spans="1:8" ht="13" x14ac:dyDescent="0.3">
      <c r="A104" s="221" t="s">
        <v>232</v>
      </c>
      <c r="B104" s="204">
        <v>0</v>
      </c>
      <c r="C104" s="204">
        <v>0</v>
      </c>
      <c r="D104" s="204">
        <v>0</v>
      </c>
      <c r="E104" s="204">
        <v>0</v>
      </c>
      <c r="F104" s="98"/>
    </row>
    <row r="105" spans="1:8" ht="13" x14ac:dyDescent="0.3">
      <c r="A105" s="221" t="s">
        <v>233</v>
      </c>
      <c r="B105" s="204">
        <v>13202.383199591161</v>
      </c>
      <c r="C105" s="204">
        <v>1318.577216647235</v>
      </c>
      <c r="D105" s="204">
        <v>2402.1509297616089</v>
      </c>
      <c r="E105" s="204">
        <v>16923.111346000005</v>
      </c>
      <c r="F105" s="98"/>
    </row>
    <row r="106" spans="1:8" x14ac:dyDescent="0.25">
      <c r="A106" s="144" t="s">
        <v>183</v>
      </c>
      <c r="B106" s="90">
        <v>-634.60905350781763</v>
      </c>
      <c r="C106" s="90">
        <v>634.60905350781763</v>
      </c>
      <c r="D106" s="90">
        <v>0</v>
      </c>
      <c r="E106" s="90">
        <v>0</v>
      </c>
      <c r="F106" s="98"/>
    </row>
    <row r="107" spans="1:8" x14ac:dyDescent="0.25">
      <c r="A107" s="144" t="s">
        <v>184</v>
      </c>
      <c r="B107" s="90">
        <v>-201.53540525979042</v>
      </c>
      <c r="C107" s="90">
        <v>0</v>
      </c>
      <c r="D107" s="90">
        <v>201.53540525979042</v>
      </c>
      <c r="E107" s="90">
        <v>0</v>
      </c>
      <c r="F107" s="98"/>
    </row>
    <row r="108" spans="1:8" x14ac:dyDescent="0.25">
      <c r="A108" s="144" t="s">
        <v>185</v>
      </c>
      <c r="B108" s="90">
        <v>0</v>
      </c>
      <c r="C108" s="90">
        <v>-393.1270295262218</v>
      </c>
      <c r="D108" s="90">
        <v>393.1270295262218</v>
      </c>
      <c r="E108" s="90">
        <v>0</v>
      </c>
      <c r="F108" s="98"/>
    </row>
    <row r="109" spans="1:8" x14ac:dyDescent="0.25">
      <c r="A109" s="144" t="s">
        <v>186</v>
      </c>
      <c r="B109" s="90">
        <v>0</v>
      </c>
      <c r="C109" s="90">
        <v>46.610607609893997</v>
      </c>
      <c r="D109" s="90">
        <v>-46.610607609893997</v>
      </c>
      <c r="E109" s="90">
        <v>0</v>
      </c>
      <c r="F109" s="98"/>
    </row>
    <row r="110" spans="1:8" x14ac:dyDescent="0.25">
      <c r="A110" s="143" t="s">
        <v>187</v>
      </c>
      <c r="B110" s="90">
        <v>354.45275002598459</v>
      </c>
      <c r="C110" s="90">
        <v>-354.45275002598459</v>
      </c>
      <c r="D110" s="90">
        <v>0</v>
      </c>
      <c r="E110" s="90">
        <v>0</v>
      </c>
      <c r="F110" s="98"/>
    </row>
    <row r="111" spans="1:8" x14ac:dyDescent="0.25">
      <c r="A111" s="52" t="s">
        <v>188</v>
      </c>
      <c r="B111" s="90">
        <v>58.438950707154802</v>
      </c>
      <c r="C111" s="90">
        <v>0</v>
      </c>
      <c r="D111" s="90">
        <v>-58.438950707154802</v>
      </c>
      <c r="E111" s="90">
        <v>0</v>
      </c>
      <c r="F111" s="98"/>
    </row>
    <row r="112" spans="1:8" ht="13" x14ac:dyDescent="0.25">
      <c r="A112" s="52" t="s">
        <v>144</v>
      </c>
      <c r="B112" s="90">
        <v>2412.606419719717</v>
      </c>
      <c r="C112" s="90">
        <v>141.821758483721</v>
      </c>
      <c r="D112" s="90">
        <v>108.31165414438318</v>
      </c>
      <c r="E112" s="90">
        <v>2662.7398323478214</v>
      </c>
      <c r="F112" s="84"/>
    </row>
    <row r="113" spans="1:6" ht="13" x14ac:dyDescent="0.25">
      <c r="A113" s="52" t="s">
        <v>143</v>
      </c>
      <c r="B113" s="90">
        <v>-1384.3883868368218</v>
      </c>
      <c r="C113" s="90">
        <v>-75.998696013648612</v>
      </c>
      <c r="D113" s="90">
        <v>-58.985215940132406</v>
      </c>
      <c r="E113" s="90">
        <v>-1519.3722987906028</v>
      </c>
      <c r="F113" s="84"/>
    </row>
    <row r="114" spans="1:6" x14ac:dyDescent="0.25">
      <c r="A114" s="52" t="s">
        <v>210</v>
      </c>
      <c r="B114" s="90">
        <v>13.8</v>
      </c>
      <c r="C114" s="90">
        <v>0</v>
      </c>
      <c r="D114" s="90">
        <v>0</v>
      </c>
      <c r="E114" s="90">
        <v>13.8</v>
      </c>
      <c r="F114" s="98"/>
    </row>
    <row r="115" spans="1:6" ht="14.5" thickBot="1" x14ac:dyDescent="0.35">
      <c r="A115" s="184" t="s">
        <v>173</v>
      </c>
      <c r="B115" s="189">
        <v>13821.148474439588</v>
      </c>
      <c r="C115" s="189">
        <v>1318.0401606828125</v>
      </c>
      <c r="D115" s="189">
        <v>2941.090244434823</v>
      </c>
      <c r="E115" s="189">
        <v>18080.278879557223</v>
      </c>
      <c r="F115" s="80"/>
    </row>
    <row r="116" spans="1:6" ht="14" x14ac:dyDescent="0.25">
      <c r="A116" s="40" t="s">
        <v>201</v>
      </c>
      <c r="B116" s="90"/>
      <c r="C116" s="90"/>
      <c r="D116" s="90"/>
      <c r="E116" s="90"/>
      <c r="F116" s="80"/>
    </row>
    <row r="117" spans="1:6" ht="14" x14ac:dyDescent="0.25">
      <c r="A117" s="35" t="s">
        <v>202</v>
      </c>
      <c r="B117" s="90">
        <v>0</v>
      </c>
      <c r="C117" s="90">
        <v>0</v>
      </c>
      <c r="D117" s="90">
        <v>168.724515</v>
      </c>
      <c r="E117" s="90">
        <v>168.724515</v>
      </c>
      <c r="F117" s="80"/>
    </row>
    <row r="118" spans="1:6" ht="14.5" thickBot="1" x14ac:dyDescent="0.35">
      <c r="A118" s="184" t="s">
        <v>173</v>
      </c>
      <c r="B118" s="189">
        <v>0</v>
      </c>
      <c r="C118" s="189">
        <v>0</v>
      </c>
      <c r="D118" s="189">
        <v>168.724515</v>
      </c>
      <c r="E118" s="189">
        <v>168.724515</v>
      </c>
      <c r="F118" s="80"/>
    </row>
    <row r="119" spans="1:6" ht="13" x14ac:dyDescent="0.25">
      <c r="A119" s="52"/>
      <c r="B119" s="52"/>
      <c r="C119" s="52"/>
      <c r="D119" s="52"/>
      <c r="E119" s="52"/>
      <c r="F119" s="96"/>
    </row>
    <row r="120" spans="1:6" ht="13" x14ac:dyDescent="0.25">
      <c r="A120" s="52"/>
      <c r="B120" s="52"/>
      <c r="C120" s="52"/>
      <c r="D120" s="52"/>
      <c r="E120" s="52"/>
      <c r="F120" s="96"/>
    </row>
    <row r="121" spans="1:6" ht="13" x14ac:dyDescent="0.25">
      <c r="A121" s="52"/>
      <c r="B121" s="52"/>
      <c r="C121" s="52"/>
      <c r="D121" s="52"/>
      <c r="E121" s="52"/>
      <c r="F121" s="96"/>
    </row>
    <row r="122" spans="1:6" ht="14" x14ac:dyDescent="0.3">
      <c r="A122" s="81" t="s">
        <v>230</v>
      </c>
      <c r="B122" s="42"/>
      <c r="C122" s="82"/>
      <c r="D122" s="82"/>
      <c r="E122" s="82"/>
      <c r="F122" s="85"/>
    </row>
    <row r="123" spans="1:6" ht="13" x14ac:dyDescent="0.3">
      <c r="A123" s="42"/>
      <c r="B123" s="42"/>
      <c r="C123" s="82"/>
      <c r="D123" s="82"/>
      <c r="E123" s="82"/>
      <c r="F123" s="85"/>
    </row>
    <row r="124" spans="1:6" ht="14" x14ac:dyDescent="0.3">
      <c r="A124" s="162" t="s">
        <v>229</v>
      </c>
      <c r="B124" s="165" t="s">
        <v>141</v>
      </c>
      <c r="C124" s="165" t="s">
        <v>140</v>
      </c>
      <c r="D124" s="165" t="s">
        <v>139</v>
      </c>
      <c r="E124" s="165" t="s">
        <v>138</v>
      </c>
      <c r="F124" s="85"/>
    </row>
    <row r="125" spans="1:6" ht="13" x14ac:dyDescent="0.3">
      <c r="A125" s="40"/>
      <c r="B125" s="97"/>
      <c r="C125" s="97"/>
      <c r="D125" s="97"/>
      <c r="E125" s="97"/>
      <c r="F125" s="85"/>
    </row>
    <row r="126" spans="1:6" ht="13" x14ac:dyDescent="0.3">
      <c r="A126" s="183" t="s">
        <v>172</v>
      </c>
      <c r="B126" s="91">
        <v>0</v>
      </c>
      <c r="C126" s="91">
        <v>0</v>
      </c>
      <c r="D126" s="91">
        <v>0</v>
      </c>
      <c r="E126" s="91">
        <v>0</v>
      </c>
      <c r="F126" s="85"/>
    </row>
    <row r="127" spans="1:6" ht="13" x14ac:dyDescent="0.3">
      <c r="A127" s="144" t="s">
        <v>183</v>
      </c>
      <c r="B127" s="95">
        <v>0</v>
      </c>
      <c r="C127" s="95">
        <v>0</v>
      </c>
      <c r="D127" s="95">
        <v>0</v>
      </c>
      <c r="E127" s="95">
        <v>0</v>
      </c>
      <c r="F127" s="85"/>
    </row>
    <row r="128" spans="1:6" ht="13" x14ac:dyDescent="0.3">
      <c r="A128" s="144" t="s">
        <v>184</v>
      </c>
      <c r="B128" s="95">
        <v>0</v>
      </c>
      <c r="C128" s="95">
        <v>0</v>
      </c>
      <c r="D128" s="95">
        <v>0</v>
      </c>
      <c r="E128" s="95">
        <v>0</v>
      </c>
      <c r="F128" s="85"/>
    </row>
    <row r="129" spans="1:6" ht="13" x14ac:dyDescent="0.3">
      <c r="A129" s="144" t="s">
        <v>185</v>
      </c>
      <c r="B129" s="95">
        <v>0</v>
      </c>
      <c r="C129" s="95">
        <v>0</v>
      </c>
      <c r="D129" s="95">
        <v>0</v>
      </c>
      <c r="E129" s="95">
        <v>0</v>
      </c>
      <c r="F129" s="85"/>
    </row>
    <row r="130" spans="1:6" ht="13" x14ac:dyDescent="0.3">
      <c r="A130" s="144" t="s">
        <v>186</v>
      </c>
      <c r="B130" s="95">
        <v>0</v>
      </c>
      <c r="C130" s="95">
        <v>0</v>
      </c>
      <c r="D130" s="95">
        <v>0</v>
      </c>
      <c r="E130" s="95">
        <v>0</v>
      </c>
      <c r="F130" s="85"/>
    </row>
    <row r="131" spans="1:6" ht="13" x14ac:dyDescent="0.3">
      <c r="A131" s="143" t="s">
        <v>187</v>
      </c>
      <c r="B131" s="95">
        <v>0</v>
      </c>
      <c r="C131" s="95">
        <v>0</v>
      </c>
      <c r="D131" s="95">
        <v>0</v>
      </c>
      <c r="E131" s="95">
        <v>0</v>
      </c>
      <c r="F131" s="85"/>
    </row>
    <row r="132" spans="1:6" ht="13" x14ac:dyDescent="0.3">
      <c r="A132" s="52" t="s">
        <v>188</v>
      </c>
      <c r="B132" s="95">
        <v>0</v>
      </c>
      <c r="C132" s="95">
        <v>0</v>
      </c>
      <c r="D132" s="95">
        <v>0</v>
      </c>
      <c r="E132" s="95">
        <v>0</v>
      </c>
      <c r="F132" s="85"/>
    </row>
    <row r="133" spans="1:6" ht="13" x14ac:dyDescent="0.3">
      <c r="A133" s="52" t="s">
        <v>144</v>
      </c>
      <c r="B133" s="95">
        <v>0</v>
      </c>
      <c r="C133" s="95">
        <v>0</v>
      </c>
      <c r="D133" s="95">
        <v>0</v>
      </c>
      <c r="E133" s="95">
        <v>0</v>
      </c>
      <c r="F133" s="85"/>
    </row>
    <row r="134" spans="1:6" ht="13" x14ac:dyDescent="0.3">
      <c r="A134" s="52" t="s">
        <v>143</v>
      </c>
      <c r="B134" s="95">
        <v>0</v>
      </c>
      <c r="C134" s="95">
        <v>0</v>
      </c>
      <c r="D134" s="95">
        <v>0</v>
      </c>
      <c r="E134" s="95">
        <v>0</v>
      </c>
      <c r="F134" s="85"/>
    </row>
    <row r="135" spans="1:6" ht="13" x14ac:dyDescent="0.3">
      <c r="A135" s="52" t="s">
        <v>210</v>
      </c>
      <c r="B135" s="95">
        <v>0</v>
      </c>
      <c r="C135" s="95">
        <v>0</v>
      </c>
      <c r="D135" s="95">
        <v>0</v>
      </c>
      <c r="E135" s="95">
        <v>0</v>
      </c>
      <c r="F135" s="85"/>
    </row>
    <row r="136" spans="1:6" ht="13.5" thickBot="1" x14ac:dyDescent="0.35">
      <c r="A136" s="184" t="s">
        <v>173</v>
      </c>
      <c r="B136" s="94">
        <v>0</v>
      </c>
      <c r="C136" s="94">
        <v>0</v>
      </c>
      <c r="D136" s="94">
        <v>0</v>
      </c>
      <c r="E136" s="94">
        <v>0</v>
      </c>
      <c r="F136" s="85"/>
    </row>
    <row r="137" spans="1:6" ht="13" x14ac:dyDescent="0.3">
      <c r="A137" s="40" t="s">
        <v>201</v>
      </c>
      <c r="B137" s="171"/>
      <c r="C137" s="171"/>
      <c r="D137" s="171"/>
      <c r="E137" s="171"/>
      <c r="F137" s="85"/>
    </row>
    <row r="138" spans="1:6" ht="13" x14ac:dyDescent="0.3">
      <c r="A138" s="35" t="s">
        <v>202</v>
      </c>
      <c r="B138" s="171">
        <v>0</v>
      </c>
      <c r="C138" s="171">
        <v>0</v>
      </c>
      <c r="D138" s="172">
        <v>0</v>
      </c>
      <c r="E138" s="172">
        <v>0</v>
      </c>
      <c r="F138" s="85"/>
    </row>
    <row r="139" spans="1:6" ht="13.5" thickBot="1" x14ac:dyDescent="0.35">
      <c r="A139" s="184" t="s">
        <v>173</v>
      </c>
      <c r="B139" s="174">
        <v>0</v>
      </c>
      <c r="C139" s="174">
        <v>0</v>
      </c>
      <c r="D139" s="174">
        <v>0</v>
      </c>
      <c r="E139" s="174">
        <v>0</v>
      </c>
      <c r="F139" s="85"/>
    </row>
    <row r="140" spans="1:6" ht="13" x14ac:dyDescent="0.3">
      <c r="A140" s="61"/>
      <c r="B140" s="194"/>
      <c r="C140" s="194"/>
      <c r="D140" s="194"/>
      <c r="E140" s="194"/>
      <c r="F140" s="85"/>
    </row>
    <row r="141" spans="1:6" ht="13" x14ac:dyDescent="0.3">
      <c r="A141" s="61"/>
      <c r="B141" s="194"/>
      <c r="C141" s="194"/>
      <c r="D141" s="194"/>
      <c r="E141" s="194"/>
      <c r="F141" s="85"/>
    </row>
    <row r="142" spans="1:6" x14ac:dyDescent="0.25">
      <c r="A142" s="52"/>
      <c r="B142" s="52"/>
      <c r="C142" s="52"/>
      <c r="D142" s="52"/>
      <c r="E142" s="52"/>
      <c r="F142" s="88"/>
    </row>
    <row r="143" spans="1:6" x14ac:dyDescent="0.25">
      <c r="A143" s="52"/>
      <c r="B143" s="52"/>
      <c r="C143" s="52"/>
      <c r="D143" s="52"/>
      <c r="E143" s="52"/>
      <c r="F143" s="88"/>
    </row>
    <row r="144" spans="1:6" ht="18" x14ac:dyDescent="0.25">
      <c r="A144" s="89" t="s">
        <v>142</v>
      </c>
      <c r="B144" s="52"/>
      <c r="C144" s="52"/>
      <c r="D144" s="52"/>
      <c r="E144" s="52"/>
      <c r="F144" s="88"/>
    </row>
    <row r="145" spans="1:11" x14ac:dyDescent="0.25">
      <c r="A145" s="52"/>
      <c r="B145" s="52"/>
      <c r="C145" s="52"/>
      <c r="D145" s="52"/>
      <c r="E145" s="52"/>
      <c r="F145" s="88"/>
    </row>
    <row r="146" spans="1:11" ht="14" x14ac:dyDescent="0.25">
      <c r="A146" s="81" t="s">
        <v>223</v>
      </c>
      <c r="B146" s="42"/>
      <c r="C146" s="82"/>
      <c r="D146" s="82"/>
      <c r="E146" s="82"/>
      <c r="F146" s="88"/>
    </row>
    <row r="147" spans="1:11" x14ac:dyDescent="0.25">
      <c r="A147" s="41"/>
      <c r="B147" s="41"/>
      <c r="C147" s="41"/>
      <c r="D147" s="41"/>
      <c r="E147" s="41"/>
      <c r="F147" s="88"/>
    </row>
    <row r="148" spans="1:11" ht="14" x14ac:dyDescent="0.25">
      <c r="A148" s="162" t="s">
        <v>229</v>
      </c>
      <c r="B148" s="165" t="s">
        <v>141</v>
      </c>
      <c r="C148" s="165" t="s">
        <v>140</v>
      </c>
      <c r="D148" s="165" t="s">
        <v>139</v>
      </c>
      <c r="E148" s="165" t="s">
        <v>138</v>
      </c>
      <c r="F148" s="88"/>
    </row>
    <row r="149" spans="1:11" ht="13" x14ac:dyDescent="0.25">
      <c r="A149" s="41"/>
      <c r="B149" s="87"/>
      <c r="C149" s="87"/>
      <c r="D149" s="87"/>
      <c r="E149" s="41"/>
      <c r="F149" s="86"/>
    </row>
    <row r="150" spans="1:11" ht="13" x14ac:dyDescent="0.3">
      <c r="A150" s="222" t="s">
        <v>232</v>
      </c>
      <c r="B150" s="204">
        <v>0</v>
      </c>
      <c r="C150" s="204">
        <v>0</v>
      </c>
      <c r="D150" s="204">
        <v>0</v>
      </c>
      <c r="E150" s="204">
        <v>0</v>
      </c>
    </row>
    <row r="151" spans="1:11" ht="14" x14ac:dyDescent="0.3">
      <c r="A151" s="222" t="s">
        <v>233</v>
      </c>
      <c r="B151" s="187">
        <v>206.65031464436274</v>
      </c>
      <c r="C151" s="187">
        <v>239.84686933375585</v>
      </c>
      <c r="D151" s="187">
        <v>1062.7180003899566</v>
      </c>
      <c r="E151" s="187">
        <v>1509.2151843680751</v>
      </c>
      <c r="F151" s="80"/>
    </row>
    <row r="152" spans="1:11" x14ac:dyDescent="0.25">
      <c r="A152" s="144" t="s">
        <v>183</v>
      </c>
      <c r="B152" s="79">
        <v>-10.944263471715757</v>
      </c>
      <c r="C152" s="79">
        <v>10.944263471715757</v>
      </c>
      <c r="D152" s="79">
        <v>0</v>
      </c>
      <c r="E152" s="79">
        <v>0</v>
      </c>
    </row>
    <row r="153" spans="1:11" x14ac:dyDescent="0.25">
      <c r="A153" s="144" t="s">
        <v>184</v>
      </c>
      <c r="B153" s="79">
        <v>-3.393578756303214</v>
      </c>
      <c r="C153" s="79">
        <v>0</v>
      </c>
      <c r="D153" s="79">
        <v>3.393578756303214</v>
      </c>
      <c r="E153" s="79">
        <v>0</v>
      </c>
    </row>
    <row r="154" spans="1:11" ht="14" x14ac:dyDescent="0.25">
      <c r="A154" s="144" t="s">
        <v>185</v>
      </c>
      <c r="B154" s="79">
        <v>0</v>
      </c>
      <c r="C154" s="79">
        <v>-83.160086830387101</v>
      </c>
      <c r="D154" s="79">
        <v>83.160086830387101</v>
      </c>
      <c r="E154" s="79">
        <v>0</v>
      </c>
      <c r="F154" s="80"/>
    </row>
    <row r="155" spans="1:11" ht="13" x14ac:dyDescent="0.3">
      <c r="A155" s="144" t="s">
        <v>186</v>
      </c>
      <c r="B155" s="79">
        <v>0</v>
      </c>
      <c r="C155" s="79">
        <v>9.7699298825218612</v>
      </c>
      <c r="D155" s="79">
        <v>-9.7699298825218612</v>
      </c>
      <c r="E155" s="79">
        <v>0</v>
      </c>
      <c r="F155" s="85"/>
    </row>
    <row r="156" spans="1:11" ht="13" x14ac:dyDescent="0.25">
      <c r="A156" s="143" t="s">
        <v>187</v>
      </c>
      <c r="B156" s="79">
        <v>65.225268774177962</v>
      </c>
      <c r="C156" s="79">
        <v>-65.225268774177962</v>
      </c>
      <c r="D156" s="79">
        <v>0</v>
      </c>
      <c r="E156" s="79">
        <v>0</v>
      </c>
      <c r="F156" s="77"/>
      <c r="K156" s="46" t="s">
        <v>83</v>
      </c>
    </row>
    <row r="157" spans="1:11" ht="13" x14ac:dyDescent="0.25">
      <c r="A157" s="52" t="s">
        <v>188</v>
      </c>
      <c r="B157" s="79">
        <v>8.8000620327948731</v>
      </c>
      <c r="C157" s="79">
        <v>0</v>
      </c>
      <c r="D157" s="79">
        <v>-8.8000620327948731</v>
      </c>
      <c r="E157" s="79">
        <v>0</v>
      </c>
      <c r="F157" s="84"/>
    </row>
    <row r="158" spans="1:11" ht="13" x14ac:dyDescent="0.3">
      <c r="A158" s="75" t="s">
        <v>137</v>
      </c>
      <c r="B158" s="79">
        <v>26.708001731719694</v>
      </c>
      <c r="C158" s="79">
        <v>7.7031556601159323</v>
      </c>
      <c r="D158" s="79">
        <v>0.56853601782402063</v>
      </c>
      <c r="E158" s="79">
        <v>34.979693409659653</v>
      </c>
      <c r="F158" s="83"/>
    </row>
    <row r="159" spans="1:11" ht="13" x14ac:dyDescent="0.3">
      <c r="A159" s="75" t="s">
        <v>136</v>
      </c>
      <c r="B159" s="79">
        <v>6.4818073732875066</v>
      </c>
      <c r="C159" s="79">
        <v>122.44162111499261</v>
      </c>
      <c r="D159" s="79">
        <v>162.26280853099527</v>
      </c>
      <c r="E159" s="79">
        <v>291.18623701927538</v>
      </c>
      <c r="F159" s="83"/>
    </row>
    <row r="160" spans="1:11" ht="13" x14ac:dyDescent="0.3">
      <c r="A160" s="75" t="s">
        <v>135</v>
      </c>
      <c r="B160" s="79">
        <v>-125.60422068116799</v>
      </c>
      <c r="C160" s="79">
        <v>7.5344753324915343</v>
      </c>
      <c r="D160" s="79">
        <v>-2.1338687030592762</v>
      </c>
      <c r="E160" s="79">
        <v>-120.20361405173573</v>
      </c>
      <c r="F160" s="83"/>
    </row>
    <row r="161" spans="1:8" ht="13" x14ac:dyDescent="0.3">
      <c r="A161" s="75" t="s">
        <v>134</v>
      </c>
      <c r="B161" s="79">
        <v>-5.116946298333243</v>
      </c>
      <c r="C161" s="79">
        <v>-4.6395460650789131</v>
      </c>
      <c r="D161" s="79">
        <v>-1.9294897078726245</v>
      </c>
      <c r="E161" s="79">
        <v>-11.685982071284782</v>
      </c>
      <c r="F161" s="83"/>
    </row>
    <row r="162" spans="1:8" x14ac:dyDescent="0.25">
      <c r="A162" s="75" t="s">
        <v>133</v>
      </c>
      <c r="B162" s="79">
        <v>1.1838670937789582</v>
      </c>
      <c r="C162" s="79">
        <v>1.5668683628857671</v>
      </c>
      <c r="D162" s="79">
        <v>4.9432219540096725</v>
      </c>
      <c r="E162" s="79">
        <v>7.6939574106743978</v>
      </c>
      <c r="F162" s="78"/>
      <c r="H162" s="46" t="s">
        <v>83</v>
      </c>
    </row>
    <row r="163" spans="1:8" x14ac:dyDescent="0.25">
      <c r="A163" s="75" t="s">
        <v>132</v>
      </c>
      <c r="B163" s="79">
        <v>-4.442230963012487</v>
      </c>
      <c r="C163" s="79">
        <v>-4.7666536436697218</v>
      </c>
      <c r="D163" s="79">
        <v>-2.2023424227453474</v>
      </c>
      <c r="E163" s="79">
        <v>-11.411227029427556</v>
      </c>
      <c r="F163" s="78"/>
    </row>
    <row r="164" spans="1:8" x14ac:dyDescent="0.25">
      <c r="A164" s="41" t="s">
        <v>131</v>
      </c>
      <c r="B164" s="79">
        <v>0</v>
      </c>
      <c r="C164" s="79">
        <v>0</v>
      </c>
      <c r="D164" s="79">
        <v>0</v>
      </c>
      <c r="E164" s="79">
        <v>0</v>
      </c>
      <c r="F164" s="78"/>
    </row>
    <row r="165" spans="1:8" ht="13.5" thickBot="1" x14ac:dyDescent="0.35">
      <c r="A165" s="184" t="s">
        <v>173</v>
      </c>
      <c r="B165" s="188">
        <v>165.54808147958906</v>
      </c>
      <c r="C165" s="188">
        <v>242.0156278451656</v>
      </c>
      <c r="D165" s="188">
        <v>1292.210539730482</v>
      </c>
      <c r="E165" s="188">
        <v>1699.7742490552362</v>
      </c>
      <c r="F165" s="78"/>
    </row>
    <row r="166" spans="1:8" ht="13" x14ac:dyDescent="0.3">
      <c r="A166" s="185" t="s">
        <v>201</v>
      </c>
      <c r="B166" s="90"/>
      <c r="C166" s="90"/>
      <c r="D166" s="90"/>
      <c r="E166" s="90"/>
      <c r="F166" s="78"/>
    </row>
    <row r="167" spans="1:8" ht="13" x14ac:dyDescent="0.25">
      <c r="A167" s="143" t="s">
        <v>202</v>
      </c>
      <c r="B167" s="171">
        <v>0</v>
      </c>
      <c r="C167" s="171">
        <v>0</v>
      </c>
      <c r="D167" s="172">
        <v>-122.24621500000001</v>
      </c>
      <c r="E167" s="172">
        <v>-122.24621500000001</v>
      </c>
      <c r="F167" s="78"/>
    </row>
    <row r="168" spans="1:8" ht="13.5" thickBot="1" x14ac:dyDescent="0.3">
      <c r="A168" s="186" t="s">
        <v>173</v>
      </c>
      <c r="B168" s="174">
        <v>0</v>
      </c>
      <c r="C168" s="174">
        <v>0</v>
      </c>
      <c r="D168" s="174">
        <v>-122.24621500000001</v>
      </c>
      <c r="E168" s="174">
        <v>-122.24621500000001</v>
      </c>
      <c r="F168" s="78"/>
    </row>
    <row r="169" spans="1:8" x14ac:dyDescent="0.25">
      <c r="A169" s="41"/>
      <c r="B169" s="41"/>
      <c r="C169" s="41"/>
      <c r="D169" s="41"/>
      <c r="E169" s="41"/>
      <c r="F169" s="78"/>
    </row>
    <row r="170" spans="1:8" ht="14" x14ac:dyDescent="0.25">
      <c r="A170" s="214" t="s">
        <v>230</v>
      </c>
      <c r="B170" s="42"/>
      <c r="C170" s="82"/>
      <c r="D170" s="82"/>
      <c r="E170" s="82"/>
      <c r="F170" s="78"/>
    </row>
    <row r="171" spans="1:8" x14ac:dyDescent="0.25">
      <c r="A171" s="41"/>
      <c r="B171" s="41"/>
      <c r="C171" s="41"/>
      <c r="D171" s="41"/>
      <c r="E171" s="41"/>
      <c r="F171" s="78"/>
    </row>
    <row r="172" spans="1:8" ht="14" x14ac:dyDescent="0.25">
      <c r="A172" s="162" t="s">
        <v>229</v>
      </c>
      <c r="B172" s="165" t="s">
        <v>141</v>
      </c>
      <c r="C172" s="165" t="s">
        <v>140</v>
      </c>
      <c r="D172" s="165" t="s">
        <v>139</v>
      </c>
      <c r="E172" s="165" t="s">
        <v>138</v>
      </c>
      <c r="F172" s="78"/>
    </row>
    <row r="173" spans="1:8" x14ac:dyDescent="0.25">
      <c r="A173" s="41"/>
      <c r="B173" s="87"/>
      <c r="C173" s="87"/>
      <c r="D173" s="87"/>
      <c r="E173" s="41"/>
      <c r="F173" s="78"/>
    </row>
    <row r="174" spans="1:8" ht="13" x14ac:dyDescent="0.3">
      <c r="A174" s="183" t="s">
        <v>209</v>
      </c>
      <c r="B174" s="187">
        <v>0</v>
      </c>
      <c r="C174" s="187">
        <v>0</v>
      </c>
      <c r="D174" s="187">
        <v>0</v>
      </c>
      <c r="E174" s="187">
        <v>0</v>
      </c>
      <c r="F174" s="78"/>
    </row>
    <row r="175" spans="1:8" x14ac:dyDescent="0.25">
      <c r="A175" s="144" t="s">
        <v>183</v>
      </c>
      <c r="B175" s="79">
        <v>0</v>
      </c>
      <c r="C175" s="79">
        <v>0</v>
      </c>
      <c r="D175" s="79">
        <v>0</v>
      </c>
      <c r="E175" s="79">
        <v>0</v>
      </c>
      <c r="F175" s="78"/>
    </row>
    <row r="176" spans="1:8" x14ac:dyDescent="0.25">
      <c r="A176" s="144" t="s">
        <v>184</v>
      </c>
      <c r="B176" s="79">
        <v>0</v>
      </c>
      <c r="C176" s="79">
        <v>0</v>
      </c>
      <c r="D176" s="79">
        <v>0</v>
      </c>
      <c r="E176" s="79">
        <v>0</v>
      </c>
      <c r="F176" s="78"/>
    </row>
    <row r="177" spans="1:6" x14ac:dyDescent="0.25">
      <c r="A177" s="144" t="s">
        <v>185</v>
      </c>
      <c r="B177" s="79">
        <v>0</v>
      </c>
      <c r="C177" s="79">
        <v>0</v>
      </c>
      <c r="D177" s="79">
        <v>0</v>
      </c>
      <c r="E177" s="79">
        <v>0</v>
      </c>
      <c r="F177" s="78"/>
    </row>
    <row r="178" spans="1:6" x14ac:dyDescent="0.25">
      <c r="A178" s="144" t="s">
        <v>186</v>
      </c>
      <c r="B178" s="79">
        <v>0</v>
      </c>
      <c r="C178" s="79">
        <v>0</v>
      </c>
      <c r="D178" s="79">
        <v>0</v>
      </c>
      <c r="E178" s="79">
        <v>0</v>
      </c>
      <c r="F178" s="78"/>
    </row>
    <row r="179" spans="1:6" x14ac:dyDescent="0.25">
      <c r="A179" s="143" t="s">
        <v>187</v>
      </c>
      <c r="B179" s="79">
        <v>0</v>
      </c>
      <c r="C179" s="79">
        <v>0</v>
      </c>
      <c r="D179" s="79">
        <v>0</v>
      </c>
      <c r="E179" s="79">
        <v>0</v>
      </c>
      <c r="F179" s="78"/>
    </row>
    <row r="180" spans="1:6" x14ac:dyDescent="0.25">
      <c r="A180" s="52" t="s">
        <v>188</v>
      </c>
      <c r="B180" s="79">
        <v>0</v>
      </c>
      <c r="C180" s="79">
        <v>0</v>
      </c>
      <c r="D180" s="79">
        <v>0</v>
      </c>
      <c r="E180" s="79">
        <v>0</v>
      </c>
      <c r="F180" s="78"/>
    </row>
    <row r="181" spans="1:6" x14ac:dyDescent="0.25">
      <c r="A181" s="75" t="s">
        <v>137</v>
      </c>
      <c r="B181" s="79">
        <v>0</v>
      </c>
      <c r="C181" s="79">
        <v>0</v>
      </c>
      <c r="D181" s="79">
        <v>0</v>
      </c>
      <c r="E181" s="79">
        <v>0</v>
      </c>
      <c r="F181" s="78"/>
    </row>
    <row r="182" spans="1:6" x14ac:dyDescent="0.25">
      <c r="A182" s="75" t="s">
        <v>136</v>
      </c>
      <c r="B182" s="79">
        <v>0</v>
      </c>
      <c r="C182" s="79">
        <v>0</v>
      </c>
      <c r="D182" s="79">
        <v>0</v>
      </c>
      <c r="E182" s="79">
        <v>0</v>
      </c>
      <c r="F182" s="78"/>
    </row>
    <row r="183" spans="1:6" x14ac:dyDescent="0.25">
      <c r="A183" s="75" t="s">
        <v>135</v>
      </c>
      <c r="B183" s="79">
        <v>0</v>
      </c>
      <c r="C183" s="79">
        <v>0</v>
      </c>
      <c r="D183" s="79">
        <v>0</v>
      </c>
      <c r="E183" s="79">
        <v>0</v>
      </c>
      <c r="F183" s="78"/>
    </row>
    <row r="184" spans="1:6" x14ac:dyDescent="0.25">
      <c r="A184" s="75" t="s">
        <v>134</v>
      </c>
      <c r="B184" s="79">
        <v>0</v>
      </c>
      <c r="C184" s="79">
        <v>0</v>
      </c>
      <c r="D184" s="79">
        <v>0</v>
      </c>
      <c r="E184" s="79">
        <v>0</v>
      </c>
      <c r="F184" s="78"/>
    </row>
    <row r="185" spans="1:6" x14ac:dyDescent="0.25">
      <c r="A185" s="75" t="s">
        <v>133</v>
      </c>
      <c r="B185" s="79">
        <v>0</v>
      </c>
      <c r="C185" s="79">
        <v>0</v>
      </c>
      <c r="D185" s="79">
        <v>0</v>
      </c>
      <c r="E185" s="79">
        <v>0</v>
      </c>
      <c r="F185" s="78"/>
    </row>
    <row r="186" spans="1:6" x14ac:dyDescent="0.25">
      <c r="A186" s="75" t="s">
        <v>132</v>
      </c>
      <c r="B186" s="79">
        <v>0</v>
      </c>
      <c r="C186" s="79">
        <v>0</v>
      </c>
      <c r="D186" s="79">
        <v>0</v>
      </c>
      <c r="E186" s="79">
        <v>0</v>
      </c>
      <c r="F186" s="78"/>
    </row>
    <row r="187" spans="1:6" x14ac:dyDescent="0.25">
      <c r="A187" s="41" t="s">
        <v>131</v>
      </c>
      <c r="B187" s="79">
        <v>0</v>
      </c>
      <c r="C187" s="79">
        <v>0</v>
      </c>
      <c r="D187" s="79">
        <v>0</v>
      </c>
      <c r="E187" s="79">
        <v>0</v>
      </c>
      <c r="F187" s="78"/>
    </row>
    <row r="188" spans="1:6" ht="13.5" thickBot="1" x14ac:dyDescent="0.35">
      <c r="A188" s="184" t="s">
        <v>173</v>
      </c>
      <c r="B188" s="188">
        <v>0</v>
      </c>
      <c r="C188" s="188">
        <v>0</v>
      </c>
      <c r="D188" s="188">
        <v>0</v>
      </c>
      <c r="E188" s="188">
        <v>0</v>
      </c>
      <c r="F188" s="78"/>
    </row>
    <row r="189" spans="1:6" ht="13" x14ac:dyDescent="0.3">
      <c r="A189" s="185" t="s">
        <v>201</v>
      </c>
      <c r="B189" s="90"/>
      <c r="C189" s="90"/>
      <c r="D189" s="90"/>
      <c r="E189" s="90"/>
      <c r="F189" s="78"/>
    </row>
    <row r="190" spans="1:6" x14ac:dyDescent="0.25">
      <c r="A190" s="143" t="s">
        <v>202</v>
      </c>
      <c r="B190" s="90">
        <v>0</v>
      </c>
      <c r="C190" s="90">
        <v>0</v>
      </c>
      <c r="D190" s="88">
        <v>0</v>
      </c>
      <c r="E190" s="88">
        <v>0</v>
      </c>
      <c r="F190" s="78"/>
    </row>
    <row r="191" spans="1:6" ht="13.5" thickBot="1" x14ac:dyDescent="0.3">
      <c r="A191" s="186" t="s">
        <v>173</v>
      </c>
      <c r="B191" s="189">
        <v>0</v>
      </c>
      <c r="C191" s="189">
        <v>0</v>
      </c>
      <c r="D191" s="195">
        <v>0</v>
      </c>
      <c r="E191" s="195">
        <v>0</v>
      </c>
      <c r="F191" s="78"/>
    </row>
    <row r="192" spans="1:6" x14ac:dyDescent="0.25">
      <c r="A192" s="52"/>
      <c r="B192" s="52"/>
      <c r="C192" s="52"/>
      <c r="D192" s="52"/>
      <c r="E192" s="52"/>
      <c r="F192" s="78"/>
    </row>
    <row r="193" spans="1:8" x14ac:dyDescent="0.25">
      <c r="A193" s="52"/>
      <c r="B193" s="52"/>
      <c r="C193" s="52"/>
      <c r="D193" s="52"/>
      <c r="E193" s="52"/>
      <c r="F193" s="78"/>
    </row>
    <row r="194" spans="1:8" ht="13" x14ac:dyDescent="0.25">
      <c r="A194" s="74"/>
      <c r="B194" s="74"/>
      <c r="C194" s="74"/>
      <c r="D194" s="74"/>
      <c r="E194" s="76"/>
      <c r="F194" s="73"/>
      <c r="G194" s="73"/>
      <c r="H194" s="72"/>
    </row>
    <row r="195" spans="1:8" ht="13" x14ac:dyDescent="0.25">
      <c r="A195" s="71"/>
      <c r="B195" s="63"/>
      <c r="C195" s="63"/>
      <c r="D195" s="63"/>
      <c r="E195" s="63"/>
      <c r="F195" s="63"/>
      <c r="G195" s="63"/>
    </row>
    <row r="196" spans="1:8" ht="14" x14ac:dyDescent="0.3">
      <c r="A196" s="70" t="s">
        <v>174</v>
      </c>
      <c r="B196" s="63"/>
      <c r="C196" s="63"/>
      <c r="D196" s="63"/>
      <c r="E196" s="63"/>
      <c r="F196" s="63"/>
      <c r="G196" s="63"/>
    </row>
    <row r="197" spans="1:8" ht="14" x14ac:dyDescent="0.3">
      <c r="A197" s="47"/>
      <c r="B197" s="63"/>
      <c r="C197" s="63"/>
      <c r="D197" s="63"/>
      <c r="E197" s="63"/>
      <c r="F197" s="63"/>
      <c r="G197" s="63"/>
    </row>
    <row r="198" spans="1:8" ht="14" x14ac:dyDescent="0.3">
      <c r="A198" s="47" t="s">
        <v>175</v>
      </c>
      <c r="B198" s="63"/>
      <c r="C198" s="63"/>
      <c r="D198" s="63"/>
      <c r="E198" s="63"/>
      <c r="F198" s="63"/>
      <c r="G198" s="63"/>
    </row>
    <row r="199" spans="1:8" ht="26" x14ac:dyDescent="0.3">
      <c r="A199" s="223" t="s">
        <v>229</v>
      </c>
      <c r="B199" s="191" t="s">
        <v>228</v>
      </c>
      <c r="C199" s="191" t="s">
        <v>219</v>
      </c>
      <c r="D199" s="63"/>
      <c r="E199" s="63"/>
      <c r="F199" s="146"/>
      <c r="G199" s="63"/>
    </row>
    <row r="200" spans="1:8" ht="13" x14ac:dyDescent="0.3">
      <c r="A200" s="67"/>
      <c r="B200" s="69"/>
      <c r="C200" s="69"/>
      <c r="D200" s="63"/>
      <c r="E200" s="63"/>
      <c r="F200" s="146"/>
      <c r="G200" s="63"/>
    </row>
    <row r="201" spans="1:8" ht="14" x14ac:dyDescent="0.3">
      <c r="A201" s="224" t="s">
        <v>234</v>
      </c>
      <c r="B201" s="229"/>
      <c r="C201" s="16"/>
      <c r="D201" s="63"/>
      <c r="E201" s="63"/>
      <c r="F201" s="146"/>
      <c r="G201" s="63"/>
    </row>
    <row r="202" spans="1:8" ht="14" x14ac:dyDescent="0.3">
      <c r="A202" s="225" t="s">
        <v>235</v>
      </c>
      <c r="B202" s="229"/>
      <c r="C202" s="16"/>
      <c r="D202" s="63"/>
      <c r="E202" s="63"/>
      <c r="F202" s="146"/>
      <c r="G202" s="63"/>
    </row>
    <row r="203" spans="1:8" ht="13" x14ac:dyDescent="0.25">
      <c r="A203" s="226" t="s">
        <v>88</v>
      </c>
      <c r="B203" s="229">
        <v>231.37818100000001</v>
      </c>
      <c r="C203" s="229">
        <v>0</v>
      </c>
      <c r="D203" s="63"/>
      <c r="E203" s="63"/>
      <c r="F203" s="146"/>
      <c r="G203" s="63"/>
    </row>
    <row r="204" spans="1:8" ht="13" x14ac:dyDescent="0.25">
      <c r="A204" s="226" t="s">
        <v>87</v>
      </c>
      <c r="B204" s="229">
        <v>0</v>
      </c>
      <c r="C204" s="229">
        <v>0</v>
      </c>
      <c r="D204" s="63"/>
      <c r="E204" s="63"/>
      <c r="F204" s="146"/>
      <c r="G204" s="63"/>
    </row>
    <row r="205" spans="1:8" ht="13" x14ac:dyDescent="0.25">
      <c r="A205" s="226" t="s">
        <v>236</v>
      </c>
      <c r="B205" s="229">
        <v>1990.1406204699995</v>
      </c>
      <c r="C205" s="229">
        <v>0</v>
      </c>
      <c r="D205" s="63"/>
      <c r="E205" s="63"/>
      <c r="F205" s="146"/>
      <c r="G205" s="63"/>
    </row>
    <row r="206" spans="1:8" ht="13" x14ac:dyDescent="0.25">
      <c r="A206" s="226" t="s">
        <v>237</v>
      </c>
      <c r="B206" s="229">
        <v>0</v>
      </c>
      <c r="C206" s="229">
        <v>0</v>
      </c>
      <c r="D206" s="63"/>
      <c r="E206" s="63"/>
      <c r="F206" s="146"/>
      <c r="G206" s="63"/>
    </row>
    <row r="207" spans="1:8" ht="13" x14ac:dyDescent="0.3">
      <c r="A207" s="227" t="s">
        <v>238</v>
      </c>
      <c r="B207" s="230">
        <v>2221.5188014699993</v>
      </c>
      <c r="C207" s="230">
        <v>0</v>
      </c>
      <c r="D207" s="63"/>
      <c r="E207" s="63"/>
      <c r="F207" s="146"/>
      <c r="G207" s="63"/>
    </row>
    <row r="208" spans="1:8" ht="13" x14ac:dyDescent="0.25">
      <c r="A208" s="226"/>
      <c r="B208" s="229"/>
      <c r="C208" s="229"/>
      <c r="D208" s="63"/>
      <c r="E208" s="63"/>
      <c r="F208" s="146"/>
      <c r="G208" s="63"/>
    </row>
    <row r="209" spans="1:7" ht="13" x14ac:dyDescent="0.3">
      <c r="A209" s="225" t="s">
        <v>239</v>
      </c>
      <c r="B209" s="229"/>
      <c r="C209" s="229"/>
      <c r="D209" s="63"/>
      <c r="E209" s="63"/>
      <c r="F209" s="146"/>
      <c r="G209" s="63"/>
    </row>
    <row r="210" spans="1:7" ht="13" x14ac:dyDescent="0.25">
      <c r="A210" s="226" t="s">
        <v>240</v>
      </c>
      <c r="B210" s="229">
        <v>-63.890491399999952</v>
      </c>
      <c r="C210" s="229">
        <v>0</v>
      </c>
      <c r="D210" s="63"/>
      <c r="E210" s="63"/>
      <c r="F210" s="146"/>
      <c r="G210" s="63"/>
    </row>
    <row r="211" spans="1:7" ht="13" x14ac:dyDescent="0.25">
      <c r="A211" s="226" t="s">
        <v>241</v>
      </c>
      <c r="B211" s="229">
        <v>-0.72846100000000003</v>
      </c>
      <c r="C211" s="229">
        <v>0</v>
      </c>
      <c r="D211" s="63"/>
      <c r="E211" s="63"/>
      <c r="F211" s="146"/>
      <c r="G211" s="63"/>
    </row>
    <row r="212" spans="1:7" ht="13" x14ac:dyDescent="0.25">
      <c r="A212" s="226" t="s">
        <v>242</v>
      </c>
      <c r="B212" s="229">
        <v>-3.3088019087999996</v>
      </c>
      <c r="C212" s="229">
        <v>0</v>
      </c>
      <c r="D212" s="63"/>
      <c r="E212" s="63"/>
      <c r="F212" s="146"/>
      <c r="G212" s="63"/>
    </row>
    <row r="213" spans="1:7" ht="13" x14ac:dyDescent="0.25">
      <c r="A213" s="226" t="s">
        <v>243</v>
      </c>
      <c r="B213" s="229">
        <v>0</v>
      </c>
      <c r="C213" s="229">
        <v>0</v>
      </c>
      <c r="D213" s="63"/>
      <c r="E213" s="63"/>
      <c r="F213" s="146"/>
      <c r="G213" s="63"/>
    </row>
    <row r="214" spans="1:7" ht="13" x14ac:dyDescent="0.3">
      <c r="A214" s="227" t="s">
        <v>244</v>
      </c>
      <c r="B214" s="230">
        <v>-67.927754308799962</v>
      </c>
      <c r="C214" s="230">
        <v>0</v>
      </c>
      <c r="D214" s="68"/>
      <c r="E214" s="63"/>
      <c r="F214" s="146"/>
      <c r="G214" s="63"/>
    </row>
    <row r="215" spans="1:7" ht="13" x14ac:dyDescent="0.3">
      <c r="A215" s="226"/>
      <c r="B215" s="229"/>
      <c r="C215" s="229"/>
      <c r="D215" s="68"/>
      <c r="E215" s="63"/>
      <c r="F215" s="146"/>
      <c r="G215" s="63"/>
    </row>
    <row r="216" spans="1:7" ht="13" x14ac:dyDescent="0.3">
      <c r="A216" s="227" t="s">
        <v>245</v>
      </c>
      <c r="B216" s="230">
        <v>2153.5910471611996</v>
      </c>
      <c r="C216" s="230">
        <v>0</v>
      </c>
      <c r="D216" s="68"/>
      <c r="E216" s="63"/>
      <c r="F216" s="146"/>
      <c r="G216" s="63"/>
    </row>
    <row r="217" spans="1:7" ht="13" x14ac:dyDescent="0.3">
      <c r="A217" s="226"/>
      <c r="B217" s="229"/>
      <c r="C217" s="229"/>
      <c r="D217" s="68"/>
      <c r="E217" s="63"/>
      <c r="F217" s="146"/>
      <c r="G217" s="63"/>
    </row>
    <row r="218" spans="1:7" ht="13" x14ac:dyDescent="0.3">
      <c r="A218" s="225" t="s">
        <v>246</v>
      </c>
      <c r="B218" s="229"/>
      <c r="C218" s="229"/>
      <c r="D218" s="68"/>
      <c r="E218" s="63"/>
      <c r="F218" s="146"/>
      <c r="G218" s="63"/>
    </row>
    <row r="219" spans="1:7" ht="13" x14ac:dyDescent="0.3">
      <c r="A219" s="226" t="s">
        <v>247</v>
      </c>
      <c r="B219" s="229">
        <v>268.39018951999998</v>
      </c>
      <c r="C219" s="229">
        <v>0</v>
      </c>
      <c r="D219" s="68"/>
      <c r="E219" s="63"/>
      <c r="F219" s="146"/>
      <c r="G219" s="63"/>
    </row>
    <row r="220" spans="1:7" ht="13" x14ac:dyDescent="0.3">
      <c r="A220" s="227" t="s">
        <v>248</v>
      </c>
      <c r="B220" s="230">
        <v>268.39018951999998</v>
      </c>
      <c r="C220" s="230">
        <v>0</v>
      </c>
      <c r="D220" s="68"/>
      <c r="E220" s="63"/>
      <c r="F220" s="146"/>
      <c r="G220" s="63"/>
    </row>
    <row r="221" spans="1:7" ht="13" x14ac:dyDescent="0.3">
      <c r="A221" s="226"/>
      <c r="B221" s="229"/>
      <c r="C221" s="229"/>
      <c r="D221" s="68"/>
      <c r="E221" s="63"/>
      <c r="F221" s="146"/>
      <c r="G221" s="63"/>
    </row>
    <row r="222" spans="1:7" ht="13" x14ac:dyDescent="0.3">
      <c r="A222" s="227" t="s">
        <v>249</v>
      </c>
      <c r="B222" s="230">
        <v>2421.9812366811998</v>
      </c>
      <c r="C222" s="230">
        <v>0</v>
      </c>
      <c r="D222" s="68"/>
      <c r="E222" s="63"/>
      <c r="F222" s="146"/>
      <c r="G222" s="63"/>
    </row>
    <row r="223" spans="1:7" ht="13" x14ac:dyDescent="0.3">
      <c r="A223" s="226"/>
      <c r="B223" s="229"/>
      <c r="C223" s="229"/>
      <c r="D223" s="68"/>
      <c r="E223" s="63"/>
      <c r="F223" s="146"/>
      <c r="G223" s="63"/>
    </row>
    <row r="224" spans="1:7" ht="13" x14ac:dyDescent="0.3">
      <c r="A224" s="225" t="s">
        <v>250</v>
      </c>
      <c r="B224" s="229"/>
      <c r="C224" s="229"/>
      <c r="D224" s="68"/>
      <c r="E224" s="63"/>
      <c r="F224" s="146"/>
      <c r="G224" s="63"/>
    </row>
    <row r="225" spans="1:7" ht="13" x14ac:dyDescent="0.3">
      <c r="A225" s="226" t="s">
        <v>251</v>
      </c>
      <c r="B225" s="229">
        <v>390.38573021000008</v>
      </c>
      <c r="C225" s="229">
        <v>0</v>
      </c>
      <c r="D225" s="68"/>
      <c r="E225" s="63"/>
      <c r="F225" s="146"/>
      <c r="G225" s="63"/>
    </row>
    <row r="226" spans="1:7" ht="13" x14ac:dyDescent="0.3">
      <c r="A226" s="227" t="s">
        <v>252</v>
      </c>
      <c r="B226" s="230">
        <v>390.38573021000008</v>
      </c>
      <c r="C226" s="230">
        <v>0</v>
      </c>
      <c r="D226" s="68"/>
      <c r="E226" s="63"/>
      <c r="F226" s="146"/>
      <c r="G226" s="63"/>
    </row>
    <row r="227" spans="1:7" ht="13" x14ac:dyDescent="0.3">
      <c r="A227" s="226"/>
      <c r="B227" s="229"/>
      <c r="C227" s="229"/>
      <c r="D227" s="68"/>
      <c r="E227" s="63"/>
      <c r="F227" s="146"/>
      <c r="G227" s="63"/>
    </row>
    <row r="228" spans="1:7" ht="13.5" thickBot="1" x14ac:dyDescent="0.35">
      <c r="A228" s="228" t="s">
        <v>176</v>
      </c>
      <c r="B228" s="231">
        <v>2812.3669668911998</v>
      </c>
      <c r="C228" s="231">
        <v>0</v>
      </c>
      <c r="D228" s="68"/>
      <c r="E228" s="63"/>
      <c r="F228" s="146"/>
      <c r="G228" s="63"/>
    </row>
    <row r="229" spans="1:7" ht="13" x14ac:dyDescent="0.3">
      <c r="A229" s="60"/>
      <c r="B229" s="145"/>
      <c r="C229" s="68"/>
      <c r="D229" s="68"/>
      <c r="E229" s="63"/>
      <c r="F229" s="146"/>
      <c r="G229" s="63"/>
    </row>
    <row r="230" spans="1:7" ht="13" x14ac:dyDescent="0.3">
      <c r="A230" s="60"/>
      <c r="B230" s="145"/>
      <c r="C230" s="68"/>
      <c r="D230" s="68"/>
      <c r="E230" s="63"/>
      <c r="F230" s="146"/>
      <c r="G230" s="63"/>
    </row>
    <row r="231" spans="1:7" ht="14" x14ac:dyDescent="0.3">
      <c r="A231" s="224" t="s">
        <v>253</v>
      </c>
      <c r="B231" s="145"/>
      <c r="C231" s="68"/>
      <c r="D231" s="68"/>
      <c r="E231" s="63"/>
      <c r="F231" s="146"/>
      <c r="G231" s="63"/>
    </row>
    <row r="232" spans="1:7" ht="13" x14ac:dyDescent="0.3">
      <c r="A232" s="226" t="s">
        <v>254</v>
      </c>
      <c r="B232" s="145"/>
      <c r="C232" s="68"/>
      <c r="D232" s="68"/>
      <c r="E232" s="63"/>
      <c r="F232" s="146"/>
      <c r="G232" s="63"/>
    </row>
    <row r="233" spans="1:7" ht="13" x14ac:dyDescent="0.3">
      <c r="A233" s="60"/>
      <c r="B233" s="145"/>
      <c r="C233" s="68"/>
      <c r="D233" s="68"/>
      <c r="E233" s="63"/>
      <c r="F233" s="146"/>
      <c r="G233" s="63"/>
    </row>
    <row r="234" spans="1:7" ht="26" x14ac:dyDescent="0.3">
      <c r="A234" s="232" t="s">
        <v>255</v>
      </c>
      <c r="B234" s="191" t="s">
        <v>228</v>
      </c>
      <c r="C234" s="191" t="s">
        <v>219</v>
      </c>
      <c r="D234" s="68"/>
      <c r="E234" s="63"/>
      <c r="F234" s="146"/>
      <c r="G234" s="63"/>
    </row>
    <row r="235" spans="1:7" ht="13" x14ac:dyDescent="0.3">
      <c r="A235" s="226" t="s">
        <v>256</v>
      </c>
      <c r="B235" s="229">
        <v>299.08572488000027</v>
      </c>
      <c r="C235" s="229">
        <v>0</v>
      </c>
      <c r="D235" s="68"/>
      <c r="E235" s="63"/>
      <c r="F235" s="146"/>
      <c r="G235" s="63"/>
    </row>
    <row r="236" spans="1:7" ht="13" x14ac:dyDescent="0.3">
      <c r="A236" s="226" t="s">
        <v>257</v>
      </c>
      <c r="B236" s="229">
        <v>153.23827093699998</v>
      </c>
      <c r="C236" s="229">
        <v>0</v>
      </c>
      <c r="D236" s="68"/>
      <c r="E236" s="63"/>
      <c r="F236" s="146"/>
      <c r="G236" s="63"/>
    </row>
    <row r="237" spans="1:7" ht="13" x14ac:dyDescent="0.3">
      <c r="A237" s="226" t="s">
        <v>258</v>
      </c>
      <c r="B237" s="229">
        <v>10996.764534305908</v>
      </c>
      <c r="C237" s="229">
        <v>0</v>
      </c>
      <c r="D237" s="68"/>
      <c r="E237" s="63"/>
      <c r="F237" s="146"/>
      <c r="G237" s="63"/>
    </row>
    <row r="238" spans="1:7" ht="13" x14ac:dyDescent="0.3">
      <c r="A238" s="226" t="s">
        <v>259</v>
      </c>
      <c r="B238" s="233">
        <v>0</v>
      </c>
      <c r="C238" s="229">
        <v>0</v>
      </c>
      <c r="D238" s="68"/>
      <c r="E238" s="63"/>
      <c r="F238" s="146"/>
      <c r="G238" s="63"/>
    </row>
    <row r="239" spans="1:7" ht="13" x14ac:dyDescent="0.3">
      <c r="A239" s="226" t="s">
        <v>260</v>
      </c>
      <c r="B239" s="229">
        <v>1648.8690029838983</v>
      </c>
      <c r="C239" s="229">
        <v>0</v>
      </c>
      <c r="D239" s="68"/>
      <c r="E239" s="63"/>
      <c r="F239" s="146"/>
      <c r="G239" s="63"/>
    </row>
    <row r="240" spans="1:7" ht="13" x14ac:dyDescent="0.3">
      <c r="A240" s="226" t="s">
        <v>261</v>
      </c>
      <c r="B240" s="229">
        <v>43.712011130000015</v>
      </c>
      <c r="C240" s="229">
        <v>0</v>
      </c>
      <c r="D240" s="68"/>
      <c r="E240" s="63"/>
      <c r="F240" s="146"/>
      <c r="G240" s="63"/>
    </row>
    <row r="241" spans="1:7" ht="13" x14ac:dyDescent="0.3">
      <c r="A241" s="227" t="s">
        <v>262</v>
      </c>
      <c r="B241" s="230">
        <v>13141.669544236805</v>
      </c>
      <c r="C241" s="230">
        <v>0</v>
      </c>
      <c r="D241" s="68"/>
      <c r="E241" s="63"/>
      <c r="F241" s="146"/>
      <c r="G241" s="63"/>
    </row>
    <row r="242" spans="1:7" ht="13" x14ac:dyDescent="0.3">
      <c r="A242" s="226"/>
      <c r="B242" s="229"/>
      <c r="C242" s="229"/>
      <c r="D242" s="68"/>
      <c r="E242" s="63"/>
      <c r="F242" s="146"/>
      <c r="G242" s="63"/>
    </row>
    <row r="243" spans="1:7" ht="13" x14ac:dyDescent="0.3">
      <c r="A243" s="225" t="s">
        <v>263</v>
      </c>
      <c r="B243" s="229">
        <v>747.1790301585055</v>
      </c>
      <c r="C243" s="229">
        <v>0</v>
      </c>
      <c r="D243" s="68"/>
      <c r="E243" s="63"/>
      <c r="F243" s="146"/>
      <c r="G243" s="63"/>
    </row>
    <row r="244" spans="1:7" ht="13" x14ac:dyDescent="0.3">
      <c r="A244" s="226"/>
      <c r="B244" s="229"/>
      <c r="C244" s="229"/>
      <c r="D244" s="68"/>
      <c r="E244" s="63"/>
      <c r="F244" s="146"/>
      <c r="G244" s="63"/>
    </row>
    <row r="245" spans="1:7" ht="13.5" thickBot="1" x14ac:dyDescent="0.35">
      <c r="A245" s="228" t="s">
        <v>264</v>
      </c>
      <c r="B245" s="231">
        <v>13888.84857439531</v>
      </c>
      <c r="C245" s="231">
        <v>0</v>
      </c>
      <c r="D245" s="68"/>
      <c r="E245" s="63"/>
      <c r="F245" s="146"/>
      <c r="G245" s="63"/>
    </row>
    <row r="246" spans="1:7" ht="13" x14ac:dyDescent="0.3">
      <c r="A246" s="60"/>
      <c r="B246" s="145"/>
      <c r="C246" s="68"/>
      <c r="D246" s="68"/>
      <c r="E246" s="63"/>
      <c r="F246" s="146"/>
      <c r="G246" s="63"/>
    </row>
    <row r="247" spans="1:7" ht="13" x14ac:dyDescent="0.3">
      <c r="A247" s="60"/>
      <c r="B247" s="145"/>
      <c r="C247" s="68"/>
      <c r="D247" s="68"/>
      <c r="E247" s="63"/>
      <c r="F247" s="146"/>
      <c r="G247" s="63"/>
    </row>
    <row r="248" spans="1:7" ht="26" x14ac:dyDescent="0.3">
      <c r="A248" s="234" t="s">
        <v>265</v>
      </c>
      <c r="B248" s="191" t="s">
        <v>228</v>
      </c>
      <c r="C248" s="191" t="s">
        <v>219</v>
      </c>
      <c r="D248" s="68"/>
      <c r="E248" s="63"/>
      <c r="F248" s="146"/>
      <c r="G248" s="63"/>
    </row>
    <row r="249" spans="1:7" ht="13" x14ac:dyDescent="0.3">
      <c r="A249" s="226" t="s">
        <v>266</v>
      </c>
      <c r="B249" s="236">
        <v>0.15505900547662657</v>
      </c>
      <c r="C249" s="236">
        <v>0</v>
      </c>
      <c r="D249" s="68"/>
      <c r="E249" s="63"/>
      <c r="F249" s="146"/>
      <c r="G249" s="63"/>
    </row>
    <row r="250" spans="1:7" ht="13" x14ac:dyDescent="0.3">
      <c r="A250" s="226" t="s">
        <v>267</v>
      </c>
      <c r="B250" s="236">
        <v>0.17438315521318493</v>
      </c>
      <c r="C250" s="236">
        <v>0</v>
      </c>
      <c r="D250" s="68"/>
      <c r="E250" s="63"/>
      <c r="F250" s="146"/>
      <c r="G250" s="63"/>
    </row>
    <row r="251" spans="1:7" ht="13" x14ac:dyDescent="0.3">
      <c r="A251" s="235" t="s">
        <v>268</v>
      </c>
      <c r="B251" s="237">
        <v>0.20249100937538619</v>
      </c>
      <c r="C251" s="237">
        <v>0</v>
      </c>
      <c r="D251" s="68"/>
      <c r="E251" s="63"/>
      <c r="F251" s="146"/>
      <c r="G251" s="63"/>
    </row>
    <row r="252" spans="1:7" ht="13" x14ac:dyDescent="0.3">
      <c r="A252" s="226"/>
      <c r="B252" s="236"/>
      <c r="C252" s="236"/>
      <c r="D252" s="68"/>
      <c r="E252" s="63"/>
      <c r="F252" s="146"/>
      <c r="G252" s="63"/>
    </row>
    <row r="253" spans="1:7" ht="13" x14ac:dyDescent="0.3">
      <c r="A253" s="225" t="s">
        <v>269</v>
      </c>
      <c r="B253" s="229"/>
      <c r="C253" s="229"/>
      <c r="D253" s="68"/>
      <c r="E253" s="63"/>
      <c r="F253" s="146"/>
      <c r="G253" s="63"/>
    </row>
    <row r="254" spans="1:7" ht="13" x14ac:dyDescent="0.3">
      <c r="A254" s="226" t="s">
        <v>94</v>
      </c>
      <c r="B254" s="229">
        <v>21293.055100169997</v>
      </c>
      <c r="C254" s="229">
        <v>0</v>
      </c>
      <c r="D254" s="68"/>
      <c r="E254" s="63"/>
      <c r="F254" s="146"/>
      <c r="G254" s="63"/>
    </row>
    <row r="255" spans="1:7" ht="13" x14ac:dyDescent="0.3">
      <c r="A255" s="226" t="s">
        <v>270</v>
      </c>
      <c r="B255" s="229">
        <v>21928.048941266814</v>
      </c>
      <c r="C255" s="229">
        <v>0</v>
      </c>
      <c r="D255" s="68"/>
      <c r="E255" s="63"/>
      <c r="F255" s="146"/>
      <c r="G255" s="63"/>
    </row>
    <row r="256" spans="1:7" ht="13" x14ac:dyDescent="0.3">
      <c r="A256" s="227" t="s">
        <v>271</v>
      </c>
      <c r="B256" s="238">
        <v>0.11045128744323564</v>
      </c>
      <c r="C256" s="238">
        <v>0</v>
      </c>
      <c r="D256" s="68"/>
      <c r="E256" s="63"/>
      <c r="F256" s="146"/>
      <c r="G256" s="63"/>
    </row>
    <row r="257" spans="1:7" ht="13" x14ac:dyDescent="0.3">
      <c r="A257" s="60"/>
      <c r="B257" s="145"/>
      <c r="C257" s="68"/>
      <c r="D257" s="68"/>
      <c r="E257" s="63"/>
      <c r="F257" s="146"/>
      <c r="G257" s="63"/>
    </row>
    <row r="258" spans="1:7" ht="13" x14ac:dyDescent="0.3">
      <c r="A258" s="60"/>
      <c r="B258" s="145"/>
      <c r="C258" s="68"/>
      <c r="D258" s="68"/>
      <c r="E258" s="63"/>
      <c r="F258" s="146"/>
      <c r="G258" s="63"/>
    </row>
    <row r="259" spans="1:7" ht="13" x14ac:dyDescent="0.3">
      <c r="A259" s="60"/>
      <c r="B259" s="145"/>
      <c r="C259" s="68"/>
      <c r="D259" s="68"/>
      <c r="E259" s="63"/>
      <c r="F259" s="146"/>
      <c r="G259" s="63"/>
    </row>
    <row r="260" spans="1:7" ht="26" x14ac:dyDescent="0.3">
      <c r="A260" s="234" t="s">
        <v>272</v>
      </c>
      <c r="B260" s="191" t="s">
        <v>228</v>
      </c>
      <c r="C260" s="191" t="s">
        <v>219</v>
      </c>
      <c r="D260" s="68"/>
      <c r="E260" s="63"/>
      <c r="F260" s="146"/>
      <c r="G260" s="63"/>
    </row>
    <row r="261" spans="1:7" ht="13" x14ac:dyDescent="0.3">
      <c r="A261" s="226"/>
      <c r="B261" s="229"/>
      <c r="C261" s="229"/>
      <c r="D261" s="68"/>
      <c r="E261" s="63"/>
      <c r="F261" s="146"/>
      <c r="G261" s="63"/>
    </row>
    <row r="262" spans="1:7" ht="13" x14ac:dyDescent="0.3">
      <c r="A262" s="225" t="s">
        <v>273</v>
      </c>
      <c r="B262" s="229"/>
      <c r="C262" s="229"/>
      <c r="D262" s="68"/>
      <c r="E262" s="63"/>
      <c r="F262" s="146"/>
      <c r="G262" s="63"/>
    </row>
    <row r="263" spans="1:7" ht="13" x14ac:dyDescent="0.3">
      <c r="A263" s="226" t="s">
        <v>274</v>
      </c>
      <c r="B263" s="229">
        <v>624.99818584778893</v>
      </c>
      <c r="C263" s="229">
        <v>0</v>
      </c>
      <c r="D263" s="68"/>
      <c r="E263" s="63"/>
      <c r="F263" s="146"/>
      <c r="G263" s="63"/>
    </row>
    <row r="264" spans="1:7" ht="13" x14ac:dyDescent="0.3">
      <c r="A264" s="226" t="s">
        <v>275</v>
      </c>
      <c r="B264" s="229">
        <v>833.3309144637185</v>
      </c>
      <c r="C264" s="229">
        <v>0</v>
      </c>
      <c r="D264" s="68"/>
      <c r="E264" s="63"/>
      <c r="F264" s="146"/>
      <c r="G264" s="63"/>
    </row>
    <row r="265" spans="1:7" ht="13" x14ac:dyDescent="0.3">
      <c r="A265" s="227" t="s">
        <v>276</v>
      </c>
      <c r="B265" s="230">
        <v>1111.1078859516247</v>
      </c>
      <c r="C265" s="230">
        <v>0</v>
      </c>
      <c r="D265" s="68"/>
      <c r="E265" s="63"/>
      <c r="F265" s="146"/>
      <c r="G265" s="63"/>
    </row>
    <row r="266" spans="1:7" ht="13" x14ac:dyDescent="0.3">
      <c r="A266" s="226"/>
      <c r="B266" s="229"/>
      <c r="C266" s="229"/>
      <c r="D266" s="68"/>
      <c r="E266" s="63"/>
      <c r="F266" s="146"/>
      <c r="G266" s="63"/>
    </row>
    <row r="267" spans="1:7" ht="13" x14ac:dyDescent="0.3">
      <c r="A267" s="225" t="s">
        <v>277</v>
      </c>
      <c r="B267" s="229"/>
      <c r="C267" s="229"/>
      <c r="D267" s="68"/>
      <c r="E267" s="63"/>
      <c r="F267" s="146"/>
      <c r="G267" s="63"/>
    </row>
    <row r="268" spans="1:7" ht="13" x14ac:dyDescent="0.3">
      <c r="A268" s="239" t="s">
        <v>278</v>
      </c>
      <c r="B268" s="242">
        <v>356.94340836195948</v>
      </c>
      <c r="C268" s="242">
        <v>0</v>
      </c>
      <c r="D268" s="68"/>
      <c r="E268" s="63"/>
      <c r="F268" s="146"/>
      <c r="G268" s="63"/>
    </row>
    <row r="269" spans="1:7" ht="13" x14ac:dyDescent="0.3">
      <c r="A269" s="226"/>
      <c r="B269" s="229"/>
      <c r="C269" s="229"/>
      <c r="D269" s="68"/>
      <c r="E269" s="63"/>
      <c r="F269" s="146"/>
      <c r="G269" s="63"/>
    </row>
    <row r="270" spans="1:7" ht="13" x14ac:dyDescent="0.3">
      <c r="A270" s="225" t="s">
        <v>279</v>
      </c>
      <c r="B270" s="229"/>
      <c r="C270" s="229"/>
      <c r="D270" s="68"/>
      <c r="E270" s="63"/>
      <c r="F270" s="146"/>
      <c r="G270" s="63"/>
    </row>
    <row r="271" spans="1:7" ht="13" x14ac:dyDescent="0.3">
      <c r="A271" s="226" t="s">
        <v>280</v>
      </c>
      <c r="B271" s="229">
        <v>347.22121435988277</v>
      </c>
      <c r="C271" s="229">
        <v>0</v>
      </c>
      <c r="D271" s="68"/>
      <c r="E271" s="63"/>
      <c r="F271" s="146"/>
      <c r="G271" s="63"/>
    </row>
    <row r="272" spans="1:7" ht="13" x14ac:dyDescent="0.3">
      <c r="A272" s="226" t="s">
        <v>281</v>
      </c>
      <c r="B272" s="229">
        <v>0</v>
      </c>
      <c r="C272" s="229">
        <v>0</v>
      </c>
      <c r="D272" s="68"/>
      <c r="E272" s="63"/>
      <c r="F272" s="146"/>
      <c r="G272" s="63"/>
    </row>
    <row r="273" spans="1:7" ht="13" x14ac:dyDescent="0.3">
      <c r="A273" s="226" t="s">
        <v>282</v>
      </c>
      <c r="B273" s="229">
        <v>188.83247915583127</v>
      </c>
      <c r="C273" s="229">
        <v>0</v>
      </c>
      <c r="D273" s="68"/>
      <c r="E273" s="63"/>
      <c r="F273" s="146"/>
      <c r="G273" s="63"/>
    </row>
    <row r="274" spans="1:7" ht="13" x14ac:dyDescent="0.3">
      <c r="A274" s="227" t="s">
        <v>283</v>
      </c>
      <c r="B274" s="230">
        <v>536.05369351571403</v>
      </c>
      <c r="C274" s="230">
        <v>0</v>
      </c>
      <c r="D274" s="68"/>
      <c r="E274" s="63"/>
      <c r="F274" s="146"/>
      <c r="G274" s="63"/>
    </row>
    <row r="275" spans="1:7" ht="13" x14ac:dyDescent="0.3">
      <c r="A275" s="226"/>
      <c r="B275" s="229"/>
      <c r="C275" s="229"/>
      <c r="D275" s="68"/>
      <c r="E275" s="63"/>
      <c r="F275" s="146"/>
      <c r="G275" s="63"/>
    </row>
    <row r="276" spans="1:7" ht="13" x14ac:dyDescent="0.3">
      <c r="A276" s="227" t="s">
        <v>284</v>
      </c>
      <c r="B276" s="230">
        <v>2004.1049878292984</v>
      </c>
      <c r="C276" s="230">
        <v>0</v>
      </c>
      <c r="D276" s="68"/>
      <c r="E276" s="63"/>
      <c r="F276" s="146"/>
      <c r="G276" s="63"/>
    </row>
    <row r="277" spans="1:7" ht="13" x14ac:dyDescent="0.3">
      <c r="A277" s="226"/>
      <c r="B277" s="229"/>
      <c r="C277" s="229"/>
      <c r="D277" s="68"/>
      <c r="E277" s="63"/>
      <c r="F277" s="146"/>
      <c r="G277" s="63"/>
    </row>
    <row r="278" spans="1:7" ht="13.5" thickBot="1" x14ac:dyDescent="0.35">
      <c r="A278" s="228" t="s">
        <v>285</v>
      </c>
      <c r="B278" s="231">
        <v>808.26197906190157</v>
      </c>
      <c r="C278" s="231">
        <v>0</v>
      </c>
      <c r="D278" s="68"/>
      <c r="E278" s="63"/>
      <c r="F278" s="146"/>
      <c r="G278" s="63"/>
    </row>
    <row r="279" spans="1:7" ht="13" x14ac:dyDescent="0.3">
      <c r="A279" s="240"/>
      <c r="B279" s="243"/>
      <c r="C279" s="243"/>
      <c r="D279" s="68"/>
      <c r="E279" s="63"/>
      <c r="F279" s="146"/>
      <c r="G279" s="63"/>
    </row>
    <row r="280" spans="1:7" ht="13" x14ac:dyDescent="0.3">
      <c r="A280" s="241" t="s">
        <v>286</v>
      </c>
      <c r="B280" s="244"/>
      <c r="C280" s="244"/>
      <c r="D280" s="68"/>
      <c r="E280" s="63"/>
      <c r="F280" s="146"/>
      <c r="G280" s="63"/>
    </row>
    <row r="281" spans="1:7" ht="13" x14ac:dyDescent="0.3">
      <c r="A281" s="226" t="s">
        <v>287</v>
      </c>
      <c r="B281" s="245">
        <v>1.4460000000000001E-2</v>
      </c>
      <c r="C281" s="245">
        <v>0</v>
      </c>
      <c r="D281" s="68"/>
      <c r="E281" s="63"/>
      <c r="F281" s="146"/>
      <c r="G281" s="63"/>
    </row>
    <row r="282" spans="1:7" ht="13" x14ac:dyDescent="0.3">
      <c r="A282" s="226" t="s">
        <v>288</v>
      </c>
      <c r="B282" s="245">
        <v>4.8374999999999998E-3</v>
      </c>
      <c r="C282" s="245">
        <v>0</v>
      </c>
      <c r="D282" s="68"/>
      <c r="E282" s="63"/>
      <c r="F282" s="146"/>
      <c r="G282" s="63"/>
    </row>
    <row r="283" spans="1:7" ht="13" x14ac:dyDescent="0.25">
      <c r="A283" s="226" t="s">
        <v>289</v>
      </c>
      <c r="B283" s="245">
        <v>6.4250000000000002E-3</v>
      </c>
      <c r="C283" s="245">
        <v>0</v>
      </c>
      <c r="D283" s="41"/>
      <c r="E283" s="63"/>
      <c r="F283" s="146"/>
      <c r="G283" s="63"/>
    </row>
    <row r="284" spans="1:7" ht="13" x14ac:dyDescent="0.25">
      <c r="A284" s="235" t="s">
        <v>290</v>
      </c>
      <c r="B284" s="237">
        <v>0.1057</v>
      </c>
      <c r="C284" s="237">
        <v>0</v>
      </c>
      <c r="D284" s="63"/>
      <c r="E284" s="63"/>
      <c r="F284" s="146"/>
      <c r="G284" s="63"/>
    </row>
    <row r="285" spans="1:7" ht="13" x14ac:dyDescent="0.25">
      <c r="A285" s="226"/>
      <c r="B285" s="245"/>
      <c r="C285" s="245"/>
      <c r="D285" s="63"/>
      <c r="E285" s="63"/>
      <c r="F285" s="146"/>
      <c r="G285" s="63"/>
    </row>
    <row r="286" spans="1:7" ht="13" x14ac:dyDescent="0.25">
      <c r="A286" s="226"/>
      <c r="B286" s="245"/>
      <c r="C286" s="245"/>
      <c r="D286" s="63"/>
      <c r="E286" s="63"/>
      <c r="F286" s="146"/>
      <c r="G286" s="63"/>
    </row>
    <row r="287" spans="1:7" ht="13" x14ac:dyDescent="0.3">
      <c r="A287" s="241" t="s">
        <v>291</v>
      </c>
      <c r="B287" s="244"/>
      <c r="C287" s="244"/>
      <c r="D287" s="63"/>
      <c r="E287" s="63"/>
      <c r="F287" s="146"/>
      <c r="G287" s="63"/>
    </row>
    <row r="288" spans="1:7" ht="13" x14ac:dyDescent="0.25">
      <c r="A288" s="226" t="s">
        <v>292</v>
      </c>
      <c r="B288" s="245">
        <v>2.5000000000000001E-2</v>
      </c>
      <c r="C288" s="245">
        <v>0</v>
      </c>
      <c r="D288" s="63"/>
      <c r="E288" s="63"/>
      <c r="F288" s="146"/>
      <c r="G288" s="63"/>
    </row>
    <row r="289" spans="1:7" ht="13" x14ac:dyDescent="0.25">
      <c r="A289" s="226" t="s">
        <v>293</v>
      </c>
      <c r="B289" s="245">
        <v>0</v>
      </c>
      <c r="C289" s="245">
        <v>0</v>
      </c>
      <c r="D289" s="63"/>
      <c r="E289" s="63"/>
      <c r="F289" s="146"/>
      <c r="G289" s="63"/>
    </row>
    <row r="290" spans="1:7" ht="13" x14ac:dyDescent="0.3">
      <c r="A290" s="226" t="s">
        <v>294</v>
      </c>
      <c r="B290" s="245">
        <v>1.3599999999999999E-2</v>
      </c>
      <c r="C290" s="245">
        <v>0</v>
      </c>
      <c r="D290" s="68"/>
      <c r="E290" s="63"/>
      <c r="F290" s="146"/>
      <c r="G290" s="63"/>
    </row>
    <row r="291" spans="1:7" ht="13" x14ac:dyDescent="0.3">
      <c r="A291" s="226" t="s">
        <v>295</v>
      </c>
      <c r="B291" s="245">
        <v>0</v>
      </c>
      <c r="C291" s="245">
        <v>0</v>
      </c>
      <c r="D291" s="60"/>
      <c r="E291" s="63"/>
      <c r="F291" s="146"/>
      <c r="G291" s="63"/>
    </row>
    <row r="292" spans="1:7" ht="13" x14ac:dyDescent="0.3">
      <c r="A292" s="226" t="s">
        <v>296</v>
      </c>
      <c r="B292" s="245">
        <v>0</v>
      </c>
      <c r="C292" s="245">
        <v>0</v>
      </c>
      <c r="D292" s="60"/>
      <c r="E292" s="63"/>
      <c r="F292" s="146"/>
      <c r="G292" s="63"/>
    </row>
    <row r="293" spans="1:7" ht="13" x14ac:dyDescent="0.25">
      <c r="A293" s="226" t="s">
        <v>297</v>
      </c>
      <c r="B293" s="245">
        <v>0</v>
      </c>
      <c r="C293" s="245">
        <v>0</v>
      </c>
      <c r="D293" s="63"/>
      <c r="E293" s="63"/>
      <c r="F293" s="146"/>
      <c r="G293" s="63"/>
    </row>
    <row r="294" spans="1:7" ht="13" x14ac:dyDescent="0.25">
      <c r="A294" s="226" t="s">
        <v>298</v>
      </c>
      <c r="B294" s="245">
        <v>3.8600000000000002E-2</v>
      </c>
      <c r="C294" s="245">
        <v>0</v>
      </c>
      <c r="D294" s="63"/>
      <c r="E294" s="63"/>
      <c r="F294" s="146"/>
      <c r="G294" s="63"/>
    </row>
    <row r="295" spans="1:7" ht="13" x14ac:dyDescent="0.25">
      <c r="A295" s="226" t="s">
        <v>299</v>
      </c>
      <c r="B295" s="246">
        <v>0.14430000000000001</v>
      </c>
      <c r="C295" s="245">
        <v>0</v>
      </c>
      <c r="D295" s="63"/>
      <c r="E295" s="63"/>
      <c r="F295" s="146"/>
      <c r="G295" s="63"/>
    </row>
    <row r="296" spans="1:7" ht="13" x14ac:dyDescent="0.25">
      <c r="A296" s="235" t="s">
        <v>300</v>
      </c>
      <c r="B296" s="247">
        <v>9.4358997329440336E-2</v>
      </c>
      <c r="C296" s="247">
        <v>0</v>
      </c>
      <c r="D296" s="63"/>
      <c r="E296" s="63"/>
      <c r="F296" s="146"/>
      <c r="G296" s="63"/>
    </row>
    <row r="297" spans="1:7" ht="13" x14ac:dyDescent="0.25">
      <c r="A297" s="226"/>
      <c r="B297" s="245"/>
      <c r="C297" s="245"/>
      <c r="D297" s="63"/>
      <c r="E297" s="63"/>
      <c r="F297" s="146"/>
      <c r="G297" s="63"/>
    </row>
    <row r="298" spans="1:7" ht="13" x14ac:dyDescent="0.25">
      <c r="A298" s="226"/>
      <c r="B298" s="245"/>
      <c r="C298" s="245"/>
      <c r="D298" s="63"/>
      <c r="E298" s="63"/>
      <c r="F298" s="146"/>
      <c r="G298" s="63"/>
    </row>
    <row r="299" spans="1:7" ht="13" x14ac:dyDescent="0.3">
      <c r="A299" s="241" t="s">
        <v>301</v>
      </c>
      <c r="B299" s="244"/>
      <c r="C299" s="244"/>
      <c r="D299" s="63"/>
      <c r="E299" s="63"/>
      <c r="F299" s="146"/>
      <c r="G299" s="63"/>
    </row>
    <row r="300" spans="1:7" ht="13" x14ac:dyDescent="0.25">
      <c r="A300" s="226" t="s">
        <v>266</v>
      </c>
      <c r="B300" s="248">
        <v>9.8037500000000014E-2</v>
      </c>
      <c r="C300" s="248">
        <v>0</v>
      </c>
      <c r="D300" s="63"/>
      <c r="E300" s="63"/>
      <c r="F300" s="146"/>
      <c r="G300" s="63"/>
    </row>
    <row r="301" spans="1:7" ht="13" x14ac:dyDescent="0.25">
      <c r="A301" s="226" t="s">
        <v>267</v>
      </c>
      <c r="B301" s="245">
        <v>0.11787500000000001</v>
      </c>
      <c r="C301" s="245">
        <v>0</v>
      </c>
      <c r="D301" s="63"/>
      <c r="E301" s="63"/>
      <c r="F301" s="146"/>
      <c r="G301" s="63"/>
    </row>
    <row r="302" spans="1:7" ht="13" x14ac:dyDescent="0.25">
      <c r="A302" s="235" t="s">
        <v>268</v>
      </c>
      <c r="B302" s="247">
        <v>0.14430000000000001</v>
      </c>
      <c r="C302" s="247">
        <v>0</v>
      </c>
      <c r="D302" s="63"/>
      <c r="E302" s="63"/>
      <c r="F302" s="146"/>
      <c r="G302" s="63"/>
    </row>
    <row r="303" spans="1:7" ht="13" x14ac:dyDescent="0.25">
      <c r="A303" s="226"/>
      <c r="B303" s="245"/>
      <c r="C303" s="245"/>
      <c r="D303" s="63"/>
      <c r="E303" s="63"/>
      <c r="F303" s="146"/>
      <c r="G303" s="63"/>
    </row>
    <row r="304" spans="1:7" ht="14" x14ac:dyDescent="0.3">
      <c r="A304" s="16"/>
      <c r="B304" s="16"/>
      <c r="C304" s="16"/>
      <c r="D304" s="39"/>
      <c r="E304" s="63"/>
      <c r="F304" s="146"/>
      <c r="G304" s="63"/>
    </row>
    <row r="305" spans="1:7" ht="13" x14ac:dyDescent="0.3">
      <c r="A305" s="241" t="s">
        <v>302</v>
      </c>
      <c r="B305" s="244"/>
      <c r="C305" s="244"/>
      <c r="D305" s="39"/>
      <c r="E305" s="63"/>
      <c r="F305" s="146"/>
      <c r="G305" s="63"/>
    </row>
    <row r="306" spans="1:7" ht="13" x14ac:dyDescent="0.25">
      <c r="A306" s="226" t="s">
        <v>303</v>
      </c>
      <c r="B306" s="245">
        <v>0.03</v>
      </c>
      <c r="C306" s="245">
        <v>0</v>
      </c>
      <c r="D306" s="39"/>
      <c r="E306" s="63"/>
      <c r="F306" s="146"/>
      <c r="G306" s="63"/>
    </row>
    <row r="307" spans="1:7" ht="13" x14ac:dyDescent="0.25">
      <c r="A307" s="226" t="s">
        <v>304</v>
      </c>
      <c r="B307" s="236">
        <v>0.02</v>
      </c>
      <c r="C307" s="236">
        <v>0</v>
      </c>
      <c r="D307" s="63"/>
      <c r="E307" s="63"/>
      <c r="F307" s="146"/>
      <c r="G307" s="63"/>
    </row>
    <row r="308" spans="1:7" ht="13" x14ac:dyDescent="0.25">
      <c r="A308" s="235" t="s">
        <v>305</v>
      </c>
      <c r="B308" s="247">
        <v>0.05</v>
      </c>
      <c r="C308" s="247">
        <v>0</v>
      </c>
      <c r="D308" s="63"/>
      <c r="E308" s="63"/>
      <c r="F308" s="146"/>
      <c r="G308" s="63"/>
    </row>
    <row r="309" spans="1:7" ht="13" x14ac:dyDescent="0.25">
      <c r="A309" s="226"/>
      <c r="B309" s="65"/>
      <c r="C309" s="65"/>
      <c r="D309" s="63"/>
      <c r="E309" s="63"/>
      <c r="F309" s="146"/>
      <c r="G309" s="63"/>
    </row>
    <row r="310" spans="1:7" ht="13" x14ac:dyDescent="0.25">
      <c r="A310" s="226"/>
      <c r="B310" s="65"/>
      <c r="C310" s="65"/>
      <c r="D310" s="63"/>
      <c r="E310" s="63"/>
      <c r="F310" s="146"/>
      <c r="G310" s="63"/>
    </row>
    <row r="311" spans="1:7" ht="26" x14ac:dyDescent="0.3">
      <c r="A311" s="234" t="s">
        <v>306</v>
      </c>
      <c r="B311" s="191" t="s">
        <v>228</v>
      </c>
      <c r="C311" s="191" t="s">
        <v>219</v>
      </c>
      <c r="D311" s="63"/>
      <c r="E311" s="63"/>
      <c r="F311" s="146"/>
      <c r="G311" s="63"/>
    </row>
    <row r="312" spans="1:7" ht="13" x14ac:dyDescent="0.25">
      <c r="A312" s="226"/>
      <c r="B312" s="229"/>
      <c r="C312" s="229"/>
      <c r="D312" s="63"/>
      <c r="E312" s="63"/>
      <c r="F312" s="146"/>
      <c r="G312" s="63"/>
    </row>
    <row r="313" spans="1:7" ht="13" x14ac:dyDescent="0.3">
      <c r="A313" s="225" t="s">
        <v>307</v>
      </c>
      <c r="B313" s="229"/>
      <c r="C313" s="229"/>
      <c r="D313" s="63"/>
      <c r="E313" s="63"/>
      <c r="F313" s="146"/>
      <c r="G313" s="63"/>
    </row>
    <row r="314" spans="1:7" ht="13" x14ac:dyDescent="0.3">
      <c r="A314" s="225"/>
      <c r="B314" s="229"/>
      <c r="C314" s="229"/>
      <c r="D314" s="63"/>
      <c r="E314" s="63"/>
      <c r="F314" s="146"/>
      <c r="G314" s="63"/>
    </row>
    <row r="315" spans="1:7" ht="13" x14ac:dyDescent="0.25">
      <c r="A315" s="249" t="s">
        <v>308</v>
      </c>
      <c r="B315" s="250">
        <v>3048.4552030118002</v>
      </c>
      <c r="C315" s="251">
        <v>0</v>
      </c>
      <c r="D315" s="63"/>
      <c r="E315" s="63"/>
      <c r="F315" s="146"/>
      <c r="G315" s="63"/>
    </row>
    <row r="316" spans="1:7" ht="13" x14ac:dyDescent="0.25">
      <c r="A316" s="235" t="s">
        <v>309</v>
      </c>
      <c r="B316" s="252">
        <v>631.98313329875896</v>
      </c>
      <c r="C316" s="253">
        <v>0</v>
      </c>
      <c r="D316" s="63"/>
      <c r="E316" s="63"/>
      <c r="F316" s="146"/>
      <c r="G316" s="63"/>
    </row>
    <row r="317" spans="1:7" ht="13" x14ac:dyDescent="0.3">
      <c r="A317" s="241" t="s">
        <v>310</v>
      </c>
      <c r="B317" s="254">
        <v>4.8452999999999999</v>
      </c>
      <c r="C317" s="254">
        <v>0</v>
      </c>
      <c r="D317" s="63"/>
      <c r="E317" s="63"/>
      <c r="F317" s="146"/>
      <c r="G317" s="63"/>
    </row>
    <row r="318" spans="1:7" ht="13" x14ac:dyDescent="0.25">
      <c r="A318" s="226"/>
      <c r="B318" s="236"/>
      <c r="C318" s="236"/>
      <c r="D318" s="63"/>
      <c r="E318" s="63"/>
      <c r="F318" s="146"/>
      <c r="G318" s="63"/>
    </row>
    <row r="319" spans="1:7" ht="13" x14ac:dyDescent="0.25">
      <c r="A319" s="249" t="s">
        <v>311</v>
      </c>
      <c r="B319" s="229">
        <v>16983.392397796499</v>
      </c>
      <c r="C319" s="229">
        <v>0</v>
      </c>
      <c r="D319" s="63"/>
      <c r="E319" s="63"/>
      <c r="F319" s="146"/>
      <c r="G319" s="63"/>
    </row>
    <row r="320" spans="1:7" ht="13" x14ac:dyDescent="0.25">
      <c r="A320" s="235" t="s">
        <v>312</v>
      </c>
      <c r="B320" s="252">
        <v>13737.130593375399</v>
      </c>
      <c r="C320" s="253">
        <v>0</v>
      </c>
      <c r="D320" s="63"/>
      <c r="E320" s="63"/>
      <c r="F320" s="146"/>
      <c r="G320" s="63"/>
    </row>
    <row r="321" spans="1:7" ht="13" x14ac:dyDescent="0.3">
      <c r="A321" s="241" t="s">
        <v>313</v>
      </c>
      <c r="B321" s="254">
        <v>1.236312946314027</v>
      </c>
      <c r="C321" s="254">
        <v>0</v>
      </c>
      <c r="D321" s="63"/>
      <c r="E321" s="63"/>
      <c r="F321" s="146"/>
      <c r="G321" s="63"/>
    </row>
    <row r="322" spans="1:7" ht="13" x14ac:dyDescent="0.25">
      <c r="A322" s="226"/>
      <c r="B322" s="65"/>
      <c r="C322" s="65"/>
      <c r="D322" s="63"/>
      <c r="E322" s="63"/>
      <c r="F322" s="146"/>
      <c r="G322" s="63"/>
    </row>
    <row r="323" spans="1:7" ht="13" x14ac:dyDescent="0.25">
      <c r="A323" s="226"/>
      <c r="B323" s="65"/>
      <c r="C323" s="65"/>
      <c r="D323" s="63"/>
      <c r="E323" s="63"/>
      <c r="F323" s="146"/>
      <c r="G323" s="63"/>
    </row>
    <row r="324" spans="1:7" ht="14" x14ac:dyDescent="0.3">
      <c r="A324" s="47" t="s">
        <v>421</v>
      </c>
      <c r="B324" s="65"/>
      <c r="C324" s="65"/>
      <c r="D324" s="63"/>
      <c r="E324" s="63"/>
      <c r="F324" s="146"/>
      <c r="G324" s="63"/>
    </row>
    <row r="325" spans="1:7" ht="13" x14ac:dyDescent="0.25">
      <c r="A325" s="226"/>
      <c r="B325" s="65"/>
      <c r="C325" s="65"/>
      <c r="D325" s="63"/>
      <c r="E325" s="63"/>
      <c r="F325" s="146"/>
      <c r="G325" s="63"/>
    </row>
    <row r="326" spans="1:7" ht="26" x14ac:dyDescent="0.25">
      <c r="A326" s="162" t="s">
        <v>378</v>
      </c>
      <c r="B326" s="310" t="s">
        <v>191</v>
      </c>
      <c r="C326" s="310" t="s">
        <v>192</v>
      </c>
      <c r="D326" s="165"/>
      <c r="E326" s="191" t="s">
        <v>228</v>
      </c>
      <c r="F326" s="191" t="s">
        <v>228</v>
      </c>
      <c r="G326" s="177" t="s">
        <v>219</v>
      </c>
    </row>
    <row r="327" spans="1:7" ht="14" x14ac:dyDescent="0.25">
      <c r="A327" s="58"/>
      <c r="B327" s="311"/>
      <c r="C327" s="311"/>
      <c r="D327" s="57"/>
      <c r="E327" s="312" t="s">
        <v>416</v>
      </c>
      <c r="F327" s="312" t="s">
        <v>417</v>
      </c>
      <c r="G327" s="312"/>
    </row>
    <row r="328" spans="1:7" x14ac:dyDescent="0.25">
      <c r="A328" s="56" t="s">
        <v>177</v>
      </c>
      <c r="B328" s="313" t="s">
        <v>193</v>
      </c>
      <c r="C328" s="313" t="s">
        <v>194</v>
      </c>
      <c r="D328" s="313"/>
      <c r="E328" s="314">
        <v>100</v>
      </c>
      <c r="F328" s="314">
        <v>99.478999999999999</v>
      </c>
      <c r="G328" s="314">
        <v>0</v>
      </c>
    </row>
    <row r="329" spans="1:7" x14ac:dyDescent="0.25">
      <c r="A329" s="56" t="s">
        <v>197</v>
      </c>
      <c r="B329" s="315" t="s">
        <v>195</v>
      </c>
      <c r="C329" s="315" t="s">
        <v>196</v>
      </c>
      <c r="D329" s="313"/>
      <c r="E329" s="314">
        <v>100</v>
      </c>
      <c r="F329" s="314">
        <v>99.478999999999999</v>
      </c>
      <c r="G329" s="314">
        <v>0</v>
      </c>
    </row>
    <row r="330" spans="1:7" x14ac:dyDescent="0.25">
      <c r="A330" s="56" t="s">
        <v>418</v>
      </c>
      <c r="B330" s="315" t="s">
        <v>419</v>
      </c>
      <c r="C330" s="315" t="s">
        <v>420</v>
      </c>
      <c r="D330" s="313"/>
      <c r="E330" s="314">
        <v>200</v>
      </c>
      <c r="F330" s="314">
        <v>198.958</v>
      </c>
      <c r="G330" s="314">
        <v>0</v>
      </c>
    </row>
    <row r="331" spans="1:7" ht="13.5" thickBot="1" x14ac:dyDescent="0.3">
      <c r="A331" s="190" t="s">
        <v>130</v>
      </c>
      <c r="B331" s="193"/>
      <c r="C331" s="193"/>
      <c r="D331" s="193"/>
      <c r="E331" s="193">
        <v>400</v>
      </c>
      <c r="F331" s="193">
        <v>397.916</v>
      </c>
      <c r="G331" s="193">
        <v>0</v>
      </c>
    </row>
    <row r="332" spans="1:7" ht="13" x14ac:dyDescent="0.25">
      <c r="A332" s="226"/>
      <c r="B332" s="65"/>
      <c r="C332" s="65"/>
      <c r="D332" s="63"/>
      <c r="E332" s="63"/>
      <c r="F332" s="146"/>
      <c r="G332" s="63"/>
    </row>
    <row r="335" spans="1:7" ht="14" x14ac:dyDescent="0.3">
      <c r="A335" s="47" t="s">
        <v>314</v>
      </c>
      <c r="B335" s="59"/>
      <c r="C335" s="59"/>
    </row>
    <row r="337" spans="1:7" ht="15.5" x14ac:dyDescent="0.35">
      <c r="A337" s="255" t="s">
        <v>315</v>
      </c>
    </row>
    <row r="339" spans="1:7" ht="14" x14ac:dyDescent="0.3">
      <c r="A339" s="256"/>
      <c r="B339" s="319" t="s">
        <v>316</v>
      </c>
      <c r="C339" s="319"/>
      <c r="D339" s="331"/>
      <c r="E339" s="332" t="s">
        <v>317</v>
      </c>
      <c r="F339" s="333"/>
      <c r="G339" s="333"/>
    </row>
    <row r="340" spans="1:7" ht="56.5" thickBot="1" x14ac:dyDescent="0.35">
      <c r="A340" s="257" t="s">
        <v>229</v>
      </c>
      <c r="B340" s="258" t="s">
        <v>318</v>
      </c>
      <c r="C340" s="258" t="s">
        <v>319</v>
      </c>
      <c r="D340" s="258" t="s">
        <v>138</v>
      </c>
      <c r="E340" s="259" t="str">
        <f>B340</f>
        <v>Fair value
through
profit or
loss</v>
      </c>
      <c r="F340" s="258" t="str">
        <f>C340</f>
        <v>Amortised
cost</v>
      </c>
      <c r="G340" s="258" t="str">
        <f>D340</f>
        <v>Total</v>
      </c>
    </row>
    <row r="341" spans="1:7" ht="14" x14ac:dyDescent="0.25">
      <c r="A341" s="260"/>
      <c r="B341" s="261"/>
      <c r="C341" s="261"/>
      <c r="D341" s="261"/>
      <c r="E341" s="262"/>
      <c r="F341" s="261"/>
      <c r="G341" s="261"/>
    </row>
    <row r="342" spans="1:7" x14ac:dyDescent="0.25">
      <c r="A342" s="215" t="s">
        <v>101</v>
      </c>
      <c r="B342" s="263">
        <v>0</v>
      </c>
      <c r="C342" s="263">
        <v>1495.4286244000016</v>
      </c>
      <c r="D342" s="263">
        <v>1495.4286244000016</v>
      </c>
      <c r="E342" s="264">
        <v>0</v>
      </c>
      <c r="F342" s="263">
        <v>726.11216523999997</v>
      </c>
      <c r="G342" s="263">
        <v>726.11216523999997</v>
      </c>
    </row>
    <row r="343" spans="1:7" x14ac:dyDescent="0.25">
      <c r="A343" s="215" t="s">
        <v>100</v>
      </c>
      <c r="B343" s="263">
        <v>0</v>
      </c>
      <c r="C343" s="263">
        <v>16380.493603439996</v>
      </c>
      <c r="D343" s="263">
        <v>16380.493603439996</v>
      </c>
      <c r="E343" s="264">
        <v>0</v>
      </c>
      <c r="F343" s="263">
        <v>0</v>
      </c>
      <c r="G343" s="263">
        <v>0</v>
      </c>
    </row>
    <row r="344" spans="1:7" x14ac:dyDescent="0.25">
      <c r="A344" s="215" t="s">
        <v>320</v>
      </c>
      <c r="B344" s="263">
        <v>3308.8019087999992</v>
      </c>
      <c r="C344" s="263">
        <v>0</v>
      </c>
      <c r="D344" s="263">
        <v>3308.8019087999992</v>
      </c>
      <c r="E344" s="264">
        <v>0</v>
      </c>
      <c r="F344" s="263">
        <v>0</v>
      </c>
      <c r="G344" s="263">
        <v>0</v>
      </c>
    </row>
    <row r="345" spans="1:7" x14ac:dyDescent="0.25">
      <c r="A345" s="215" t="s">
        <v>321</v>
      </c>
      <c r="B345" s="265">
        <v>0</v>
      </c>
      <c r="C345" s="265">
        <v>13.91741</v>
      </c>
      <c r="D345" s="265">
        <v>13.91741</v>
      </c>
      <c r="E345" s="264">
        <v>0</v>
      </c>
      <c r="F345" s="265">
        <v>503.26057800000001</v>
      </c>
      <c r="G345" s="265">
        <v>503.26057800000001</v>
      </c>
    </row>
    <row r="346" spans="1:7" ht="13" x14ac:dyDescent="0.25">
      <c r="A346" s="266" t="s">
        <v>322</v>
      </c>
      <c r="B346" s="267">
        <v>3308.8019087999992</v>
      </c>
      <c r="C346" s="267">
        <v>17889.839637839996</v>
      </c>
      <c r="D346" s="267">
        <v>21198.641546639996</v>
      </c>
      <c r="E346" s="268">
        <v>0</v>
      </c>
      <c r="F346" s="267">
        <v>1229.3727432400001</v>
      </c>
      <c r="G346" s="267">
        <v>1229.3727432400001</v>
      </c>
    </row>
    <row r="347" spans="1:7" ht="13" x14ac:dyDescent="0.25">
      <c r="A347" s="269"/>
      <c r="B347" s="270"/>
      <c r="C347" s="270"/>
      <c r="D347" s="270"/>
      <c r="E347" s="271"/>
      <c r="F347" s="270"/>
      <c r="G347" s="270"/>
    </row>
    <row r="348" spans="1:7" x14ac:dyDescent="0.25">
      <c r="A348" s="215" t="s">
        <v>323</v>
      </c>
      <c r="B348" s="263">
        <v>0</v>
      </c>
      <c r="C348" s="263">
        <v>18048.746558430001</v>
      </c>
      <c r="D348" s="263">
        <v>18048.746558430001</v>
      </c>
      <c r="E348" s="264">
        <v>0</v>
      </c>
      <c r="F348" s="263">
        <v>0</v>
      </c>
      <c r="G348" s="263">
        <v>0</v>
      </c>
    </row>
    <row r="349" spans="1:7" x14ac:dyDescent="0.25">
      <c r="A349" s="215" t="s">
        <v>324</v>
      </c>
      <c r="B349" s="265">
        <v>0</v>
      </c>
      <c r="C349" s="265">
        <v>140.37659300000001</v>
      </c>
      <c r="D349" s="263">
        <v>140.37659300000001</v>
      </c>
      <c r="E349" s="264">
        <v>0</v>
      </c>
      <c r="F349" s="265">
        <v>29.163391000000001</v>
      </c>
      <c r="G349" s="263">
        <v>29.163391000000001</v>
      </c>
    </row>
    <row r="350" spans="1:7" x14ac:dyDescent="0.25">
      <c r="A350" s="215" t="s">
        <v>91</v>
      </c>
      <c r="B350" s="263">
        <v>0</v>
      </c>
      <c r="C350" s="263">
        <v>390.38573021000008</v>
      </c>
      <c r="D350" s="263">
        <v>390.38573021000008</v>
      </c>
      <c r="E350" s="264">
        <v>0</v>
      </c>
      <c r="F350" s="263">
        <v>0</v>
      </c>
      <c r="G350" s="263">
        <v>0</v>
      </c>
    </row>
    <row r="351" spans="1:7" ht="13" x14ac:dyDescent="0.25">
      <c r="A351" s="266" t="s">
        <v>325</v>
      </c>
      <c r="B351" s="267">
        <v>0</v>
      </c>
      <c r="C351" s="267">
        <v>18579.508881640002</v>
      </c>
      <c r="D351" s="267">
        <v>18579.508881640002</v>
      </c>
      <c r="E351" s="268">
        <v>0</v>
      </c>
      <c r="F351" s="267">
        <v>29.163391000000001</v>
      </c>
      <c r="G351" s="267">
        <v>29.163391000000001</v>
      </c>
    </row>
    <row r="354" spans="1:6" ht="15.5" x14ac:dyDescent="0.35">
      <c r="A354" s="255" t="s">
        <v>326</v>
      </c>
      <c r="B354" s="272"/>
      <c r="C354" s="272"/>
      <c r="D354" s="272"/>
      <c r="E354" s="272"/>
      <c r="F354" s="272"/>
    </row>
    <row r="355" spans="1:6" ht="14" x14ac:dyDescent="0.3">
      <c r="A355" s="273"/>
      <c r="B355" s="272"/>
      <c r="C355" s="272"/>
      <c r="D355" s="272"/>
      <c r="E355" s="272"/>
      <c r="F355" s="272"/>
    </row>
    <row r="356" spans="1:6" ht="13" x14ac:dyDescent="0.25">
      <c r="A356" s="274" t="s">
        <v>101</v>
      </c>
      <c r="B356" s="272"/>
      <c r="C356" s="272"/>
      <c r="D356" s="272"/>
      <c r="E356" s="272"/>
      <c r="F356" s="272"/>
    </row>
    <row r="357" spans="1:6" x14ac:dyDescent="0.25">
      <c r="A357" s="215" t="s">
        <v>327</v>
      </c>
      <c r="B357" s="272"/>
      <c r="C357" s="272"/>
      <c r="D357" s="272"/>
      <c r="E357" s="272"/>
      <c r="F357" s="272"/>
    </row>
    <row r="358" spans="1:6" x14ac:dyDescent="0.25">
      <c r="A358" s="215"/>
      <c r="B358" s="272"/>
      <c r="C358" s="272"/>
      <c r="D358" s="272"/>
      <c r="E358" s="272"/>
      <c r="F358" s="272"/>
    </row>
    <row r="359" spans="1:6" ht="13" x14ac:dyDescent="0.25">
      <c r="A359" s="274" t="s">
        <v>100</v>
      </c>
      <c r="B359" s="272"/>
      <c r="C359" s="272"/>
      <c r="D359" s="272"/>
      <c r="E359" s="272"/>
      <c r="F359" s="272"/>
    </row>
    <row r="360" spans="1:6" x14ac:dyDescent="0.25">
      <c r="A360" s="318" t="s">
        <v>328</v>
      </c>
      <c r="B360" s="318"/>
      <c r="C360" s="318"/>
      <c r="D360" s="318"/>
      <c r="E360" s="318"/>
      <c r="F360" s="318"/>
    </row>
    <row r="361" spans="1:6" ht="14" x14ac:dyDescent="0.3">
      <c r="A361" s="256"/>
      <c r="B361" s="272"/>
      <c r="C361" s="272"/>
      <c r="D361" s="272"/>
      <c r="E361" s="272"/>
      <c r="F361" s="272"/>
    </row>
    <row r="362" spans="1:6" ht="13" x14ac:dyDescent="0.25">
      <c r="A362" s="274" t="s">
        <v>98</v>
      </c>
      <c r="B362" s="272"/>
      <c r="C362" s="272"/>
      <c r="D362" s="272"/>
      <c r="E362" s="272"/>
      <c r="F362" s="272"/>
    </row>
    <row r="363" spans="1:6" x14ac:dyDescent="0.25">
      <c r="A363" s="215" t="s">
        <v>327</v>
      </c>
      <c r="B363" s="272"/>
      <c r="C363" s="272"/>
      <c r="D363" s="272"/>
      <c r="E363" s="272"/>
      <c r="F363" s="272"/>
    </row>
    <row r="364" spans="1:6" ht="14" x14ac:dyDescent="0.3">
      <c r="A364" s="256"/>
      <c r="B364" s="272"/>
      <c r="C364" s="272"/>
      <c r="D364" s="272"/>
      <c r="E364" s="272"/>
      <c r="F364" s="272"/>
    </row>
    <row r="365" spans="1:6" ht="13" x14ac:dyDescent="0.25">
      <c r="A365" s="274" t="s">
        <v>323</v>
      </c>
      <c r="B365" s="272"/>
      <c r="C365" s="272"/>
      <c r="D365" s="272"/>
      <c r="E365" s="272"/>
      <c r="F365" s="272"/>
    </row>
    <row r="366" spans="1:6" x14ac:dyDescent="0.25">
      <c r="A366" s="215" t="s">
        <v>327</v>
      </c>
      <c r="B366" s="272"/>
      <c r="C366" s="272"/>
      <c r="D366" s="272"/>
      <c r="E366" s="272"/>
      <c r="F366" s="272"/>
    </row>
    <row r="367" spans="1:6" ht="14" x14ac:dyDescent="0.3">
      <c r="A367" s="256"/>
      <c r="B367" s="272"/>
      <c r="C367" s="272"/>
      <c r="D367" s="272"/>
      <c r="E367" s="272"/>
      <c r="F367" s="272"/>
    </row>
    <row r="368" spans="1:6" ht="13" x14ac:dyDescent="0.25">
      <c r="A368" s="274" t="s">
        <v>93</v>
      </c>
      <c r="B368" s="272"/>
      <c r="C368" s="272"/>
      <c r="D368" s="272"/>
      <c r="E368" s="272"/>
      <c r="F368" s="272"/>
    </row>
    <row r="369" spans="1:9" x14ac:dyDescent="0.25">
      <c r="A369" s="215" t="s">
        <v>327</v>
      </c>
      <c r="B369" s="272"/>
      <c r="C369" s="272"/>
      <c r="D369" s="272"/>
      <c r="E369" s="272"/>
      <c r="F369" s="272"/>
    </row>
    <row r="370" spans="1:9" ht="14" x14ac:dyDescent="0.3">
      <c r="A370" s="256"/>
      <c r="B370" s="272"/>
      <c r="C370" s="272"/>
      <c r="D370" s="272"/>
      <c r="E370" s="272"/>
      <c r="F370" s="272"/>
    </row>
    <row r="371" spans="1:9" ht="13" x14ac:dyDescent="0.25">
      <c r="A371" s="274" t="s">
        <v>329</v>
      </c>
      <c r="B371" s="275"/>
      <c r="C371" s="275"/>
      <c r="D371" s="275"/>
      <c r="E371" s="275"/>
      <c r="F371" s="275"/>
    </row>
    <row r="372" spans="1:9" x14ac:dyDescent="0.25">
      <c r="A372" s="318" t="s">
        <v>330</v>
      </c>
      <c r="B372" s="318"/>
      <c r="C372" s="318"/>
      <c r="D372" s="318"/>
      <c r="E372" s="318"/>
      <c r="F372" s="318"/>
    </row>
    <row r="377" spans="1:9" ht="15.5" x14ac:dyDescent="0.35">
      <c r="A377" s="255" t="s">
        <v>331</v>
      </c>
      <c r="B377" s="276"/>
      <c r="C377" s="276"/>
      <c r="D377" s="276"/>
      <c r="E377" s="276"/>
      <c r="F377" s="276"/>
      <c r="G377" s="276"/>
      <c r="H377" s="276"/>
      <c r="I377" s="276"/>
    </row>
    <row r="378" spans="1:9" ht="14" x14ac:dyDescent="0.3">
      <c r="A378" s="256"/>
      <c r="B378" s="276"/>
      <c r="C378" s="276"/>
      <c r="D378" s="276"/>
      <c r="E378" s="276"/>
      <c r="F378" s="276"/>
      <c r="G378" s="276"/>
      <c r="H378" s="276"/>
      <c r="I378" s="276"/>
    </row>
    <row r="379" spans="1:9" x14ac:dyDescent="0.25">
      <c r="A379" s="318" t="s">
        <v>332</v>
      </c>
      <c r="B379" s="318"/>
      <c r="C379" s="318"/>
      <c r="D379" s="318"/>
      <c r="E379" s="318"/>
      <c r="F379" s="318"/>
      <c r="G379" s="318"/>
      <c r="H379" s="318"/>
      <c r="I379" s="318"/>
    </row>
    <row r="380" spans="1:9" ht="14" x14ac:dyDescent="0.3">
      <c r="A380" s="256"/>
      <c r="B380" s="276"/>
      <c r="C380" s="276"/>
      <c r="D380" s="276"/>
      <c r="E380" s="276"/>
      <c r="F380" s="276"/>
      <c r="G380" s="276"/>
      <c r="H380" s="276"/>
      <c r="I380" s="276"/>
    </row>
    <row r="381" spans="1:9" ht="14" x14ac:dyDescent="0.3">
      <c r="A381" s="274" t="s">
        <v>333</v>
      </c>
      <c r="B381" s="272"/>
      <c r="C381" s="272"/>
      <c r="D381" s="272"/>
      <c r="E381" s="276"/>
      <c r="F381" s="272"/>
      <c r="G381" s="272"/>
      <c r="H381" s="276"/>
      <c r="I381" s="276"/>
    </row>
    <row r="382" spans="1:9" x14ac:dyDescent="0.25">
      <c r="A382" s="318" t="s">
        <v>334</v>
      </c>
      <c r="B382" s="318"/>
      <c r="C382" s="318"/>
      <c r="D382" s="318"/>
      <c r="E382" s="318"/>
      <c r="F382" s="318"/>
      <c r="G382" s="318"/>
      <c r="H382" s="318"/>
      <c r="I382" s="318"/>
    </row>
    <row r="383" spans="1:9" ht="14" x14ac:dyDescent="0.3">
      <c r="A383" s="215"/>
      <c r="B383" s="272"/>
      <c r="C383" s="272"/>
      <c r="D383" s="272"/>
      <c r="E383" s="276"/>
      <c r="F383" s="272"/>
      <c r="G383" s="272"/>
      <c r="H383" s="276"/>
      <c r="I383" s="276"/>
    </row>
    <row r="384" spans="1:9" ht="14" x14ac:dyDescent="0.3">
      <c r="A384" s="274" t="s">
        <v>335</v>
      </c>
      <c r="B384" s="272"/>
      <c r="C384" s="272"/>
      <c r="D384" s="272"/>
      <c r="E384" s="276"/>
      <c r="F384" s="272"/>
      <c r="G384" s="272"/>
      <c r="H384" s="276"/>
      <c r="I384" s="276"/>
    </row>
    <row r="385" spans="1:9" x14ac:dyDescent="0.25">
      <c r="A385" s="318" t="s">
        <v>336</v>
      </c>
      <c r="B385" s="318"/>
      <c r="C385" s="318"/>
      <c r="D385" s="318"/>
      <c r="E385" s="318"/>
      <c r="F385" s="318"/>
      <c r="G385" s="318"/>
      <c r="H385" s="318"/>
      <c r="I385" s="318"/>
    </row>
    <row r="386" spans="1:9" ht="14" x14ac:dyDescent="0.3">
      <c r="A386" s="256"/>
      <c r="B386" s="272"/>
      <c r="C386" s="272"/>
      <c r="D386" s="272"/>
      <c r="E386" s="276"/>
      <c r="F386" s="272"/>
      <c r="G386" s="272"/>
      <c r="H386" s="276"/>
      <c r="I386" s="276"/>
    </row>
    <row r="387" spans="1:9" ht="14" x14ac:dyDescent="0.3">
      <c r="A387" s="274" t="s">
        <v>337</v>
      </c>
      <c r="B387" s="272"/>
      <c r="C387" s="272"/>
      <c r="D387" s="272"/>
      <c r="E387" s="276"/>
      <c r="F387" s="272"/>
      <c r="G387" s="272"/>
      <c r="H387" s="276"/>
      <c r="I387" s="276"/>
    </row>
    <row r="388" spans="1:9" x14ac:dyDescent="0.25">
      <c r="A388" s="318" t="s">
        <v>338</v>
      </c>
      <c r="B388" s="318"/>
      <c r="C388" s="318"/>
      <c r="D388" s="318"/>
      <c r="E388" s="318"/>
      <c r="F388" s="318"/>
      <c r="G388" s="318"/>
      <c r="H388" s="318"/>
      <c r="I388" s="318"/>
    </row>
    <row r="389" spans="1:9" ht="14" x14ac:dyDescent="0.3">
      <c r="A389" s="273"/>
      <c r="B389" s="277"/>
      <c r="C389" s="277"/>
      <c r="D389" s="277"/>
      <c r="E389" s="278"/>
      <c r="F389" s="277"/>
      <c r="G389" s="277"/>
      <c r="H389" s="278"/>
      <c r="I389" s="278"/>
    </row>
    <row r="390" spans="1:9" ht="14" x14ac:dyDescent="0.3">
      <c r="A390" s="273"/>
      <c r="B390" s="276"/>
      <c r="C390" s="276"/>
      <c r="D390" s="276"/>
      <c r="E390" s="276"/>
      <c r="F390" s="276"/>
      <c r="G390" s="276"/>
      <c r="H390" s="276"/>
      <c r="I390" s="276"/>
    </row>
    <row r="391" spans="1:9" ht="14" x14ac:dyDescent="0.3">
      <c r="A391" s="256"/>
      <c r="B391" s="319" t="s">
        <v>316</v>
      </c>
      <c r="C391" s="320"/>
      <c r="D391" s="320"/>
      <c r="E391" s="320"/>
      <c r="F391" s="321" t="s">
        <v>317</v>
      </c>
      <c r="G391" s="322"/>
      <c r="H391" s="322"/>
      <c r="I391" s="322"/>
    </row>
    <row r="392" spans="1:9" ht="14.5" thickBot="1" x14ac:dyDescent="0.35">
      <c r="A392" s="257" t="s">
        <v>229</v>
      </c>
      <c r="B392" s="258" t="s">
        <v>339</v>
      </c>
      <c r="C392" s="258" t="s">
        <v>340</v>
      </c>
      <c r="D392" s="258" t="s">
        <v>341</v>
      </c>
      <c r="E392" s="258" t="s">
        <v>138</v>
      </c>
      <c r="F392" s="259" t="s">
        <v>339</v>
      </c>
      <c r="G392" s="258" t="s">
        <v>340</v>
      </c>
      <c r="H392" s="258" t="s">
        <v>341</v>
      </c>
      <c r="I392" s="258" t="s">
        <v>138</v>
      </c>
    </row>
    <row r="393" spans="1:9" ht="14" x14ac:dyDescent="0.25">
      <c r="A393" s="260"/>
      <c r="B393" s="261"/>
      <c r="C393" s="261"/>
      <c r="D393" s="261"/>
      <c r="E393" s="261"/>
      <c r="F393" s="262"/>
      <c r="G393" s="261"/>
      <c r="H393" s="261"/>
      <c r="I393" s="261"/>
    </row>
    <row r="394" spans="1:9" x14ac:dyDescent="0.25">
      <c r="A394" s="215" t="s">
        <v>99</v>
      </c>
      <c r="B394" s="263">
        <v>0</v>
      </c>
      <c r="C394" s="263">
        <v>3308.8019087999992</v>
      </c>
      <c r="D394" s="263">
        <v>0</v>
      </c>
      <c r="E394" s="263">
        <v>3308.8019087999992</v>
      </c>
      <c r="F394" s="264">
        <v>0</v>
      </c>
      <c r="G394" s="263">
        <v>0</v>
      </c>
      <c r="H394" s="263">
        <v>0</v>
      </c>
      <c r="I394" s="263">
        <v>0</v>
      </c>
    </row>
    <row r="395" spans="1:9" ht="13" x14ac:dyDescent="0.25">
      <c r="A395" s="266" t="s">
        <v>322</v>
      </c>
      <c r="B395" s="267">
        <v>0</v>
      </c>
      <c r="C395" s="267">
        <v>3308.8019087999992</v>
      </c>
      <c r="D395" s="267">
        <v>0</v>
      </c>
      <c r="E395" s="267">
        <v>3308.8019087999992</v>
      </c>
      <c r="F395" s="268">
        <v>0</v>
      </c>
      <c r="G395" s="267">
        <v>0</v>
      </c>
      <c r="H395" s="267">
        <v>0</v>
      </c>
      <c r="I395" s="267">
        <v>0</v>
      </c>
    </row>
    <row r="396" spans="1:9" ht="13" x14ac:dyDescent="0.25">
      <c r="A396" s="269"/>
      <c r="B396" s="270"/>
      <c r="C396" s="270"/>
      <c r="D396" s="270"/>
      <c r="E396" s="270"/>
      <c r="F396" s="270"/>
      <c r="G396" s="270"/>
      <c r="H396" s="270"/>
      <c r="I396" s="270"/>
    </row>
    <row r="397" spans="1:9" ht="13" x14ac:dyDescent="0.25">
      <c r="A397" s="215" t="s">
        <v>342</v>
      </c>
      <c r="B397" s="279"/>
      <c r="C397" s="279"/>
      <c r="D397" s="279"/>
      <c r="E397" s="279"/>
      <c r="F397" s="279"/>
      <c r="G397" s="279"/>
      <c r="H397" s="279"/>
      <c r="I397" s="279"/>
    </row>
    <row r="401" spans="1:9" ht="13" x14ac:dyDescent="0.25">
      <c r="A401" s="55"/>
      <c r="B401" s="54"/>
      <c r="C401" s="54"/>
    </row>
    <row r="403" spans="1:9" ht="14" x14ac:dyDescent="0.3">
      <c r="A403" s="47" t="s">
        <v>343</v>
      </c>
    </row>
    <row r="404" spans="1:9" ht="14" x14ac:dyDescent="0.3">
      <c r="A404" s="47"/>
    </row>
    <row r="405" spans="1:9" ht="14" x14ac:dyDescent="0.25">
      <c r="A405" s="66" t="s">
        <v>344</v>
      </c>
      <c r="B405" s="281"/>
      <c r="C405" s="281"/>
    </row>
    <row r="406" spans="1:9" ht="26" x14ac:dyDescent="0.3">
      <c r="A406" s="280" t="s">
        <v>229</v>
      </c>
      <c r="B406" s="177" t="s">
        <v>228</v>
      </c>
      <c r="C406" s="177" t="s">
        <v>219</v>
      </c>
    </row>
    <row r="407" spans="1:9" ht="13" x14ac:dyDescent="0.25">
      <c r="A407" s="41"/>
      <c r="B407" s="142"/>
      <c r="C407" s="142"/>
    </row>
    <row r="408" spans="1:9" ht="13" x14ac:dyDescent="0.3">
      <c r="A408" s="60" t="s">
        <v>172</v>
      </c>
      <c r="B408" s="68">
        <f>11.005054-0.2</f>
        <v>10.805054</v>
      </c>
      <c r="C408" s="68">
        <v>0</v>
      </c>
    </row>
    <row r="409" spans="1:9" x14ac:dyDescent="0.25">
      <c r="A409" s="41" t="s">
        <v>345</v>
      </c>
      <c r="B409" s="48">
        <v>0</v>
      </c>
      <c r="C409" s="48">
        <v>11.005053999999999</v>
      </c>
    </row>
    <row r="410" spans="1:9" x14ac:dyDescent="0.25">
      <c r="A410" s="41" t="s">
        <v>346</v>
      </c>
      <c r="B410" s="48">
        <v>18.569952489999999</v>
      </c>
      <c r="C410" s="48">
        <v>0</v>
      </c>
    </row>
    <row r="411" spans="1:9" x14ac:dyDescent="0.25">
      <c r="A411" s="41" t="s">
        <v>347</v>
      </c>
      <c r="B411" s="48">
        <v>3.6654245600000004</v>
      </c>
      <c r="C411" s="48">
        <v>0</v>
      </c>
    </row>
    <row r="412" spans="1:9" x14ac:dyDescent="0.25">
      <c r="A412" s="41" t="s">
        <v>348</v>
      </c>
      <c r="B412" s="48">
        <v>2.0283704399999998</v>
      </c>
      <c r="C412" s="48">
        <v>0</v>
      </c>
    </row>
    <row r="413" spans="1:9" x14ac:dyDescent="0.25">
      <c r="A413" s="41"/>
      <c r="B413" s="48"/>
      <c r="C413" s="48"/>
      <c r="I413" s="49"/>
    </row>
    <row r="414" spans="1:9" x14ac:dyDescent="0.25">
      <c r="A414" s="41" t="s">
        <v>107</v>
      </c>
      <c r="B414" s="48">
        <f>-1.53677324+0.2</f>
        <v>-1.3367732400000001</v>
      </c>
      <c r="C414" s="48">
        <v>-0.18041072</v>
      </c>
      <c r="I414" s="49"/>
    </row>
    <row r="415" spans="1:9" x14ac:dyDescent="0.25">
      <c r="A415" s="41" t="s">
        <v>349</v>
      </c>
      <c r="B415" s="48">
        <v>-6.07042942</v>
      </c>
      <c r="C415" s="48">
        <v>0</v>
      </c>
      <c r="I415" s="49"/>
    </row>
    <row r="416" spans="1:9" x14ac:dyDescent="0.25">
      <c r="A416" s="41" t="s">
        <v>347</v>
      </c>
      <c r="B416" s="48">
        <v>-1.3507075200000001</v>
      </c>
      <c r="C416" s="48">
        <v>0</v>
      </c>
      <c r="I416" s="49"/>
    </row>
    <row r="417" spans="1:9" ht="13" x14ac:dyDescent="0.25">
      <c r="A417" s="41" t="s">
        <v>348</v>
      </c>
      <c r="B417" s="48">
        <v>-0.43061282000000001</v>
      </c>
      <c r="C417" s="48">
        <v>0</v>
      </c>
      <c r="I417" s="53"/>
    </row>
    <row r="418" spans="1:9" ht="13.5" thickBot="1" x14ac:dyDescent="0.35">
      <c r="A418" s="205" t="s">
        <v>173</v>
      </c>
      <c r="B418" s="192">
        <f>SUM(B408:B417)</f>
        <v>25.880278489999998</v>
      </c>
      <c r="C418" s="192">
        <f>SUM(C408:C417)</f>
        <v>10.82464328</v>
      </c>
      <c r="I418" s="41"/>
    </row>
    <row r="419" spans="1:9" ht="13" x14ac:dyDescent="0.3">
      <c r="A419" s="60"/>
      <c r="B419" s="68"/>
      <c r="C419" s="68"/>
      <c r="I419" s="49"/>
    </row>
    <row r="420" spans="1:9" ht="13" x14ac:dyDescent="0.3">
      <c r="A420" s="60"/>
      <c r="B420" s="68"/>
      <c r="C420" s="68"/>
      <c r="I420" s="49"/>
    </row>
    <row r="421" spans="1:9" ht="13" x14ac:dyDescent="0.25">
      <c r="A421" s="66" t="s">
        <v>350</v>
      </c>
      <c r="B421" s="52"/>
      <c r="C421" s="52"/>
      <c r="I421" s="49"/>
    </row>
    <row r="422" spans="1:9" ht="26" x14ac:dyDescent="0.3">
      <c r="A422" s="280" t="s">
        <v>229</v>
      </c>
      <c r="B422" s="177" t="s">
        <v>228</v>
      </c>
      <c r="C422" s="177" t="s">
        <v>219</v>
      </c>
      <c r="I422" s="51"/>
    </row>
    <row r="423" spans="1:9" ht="13" x14ac:dyDescent="0.25">
      <c r="A423" s="41"/>
      <c r="B423" s="142"/>
      <c r="C423" s="142"/>
      <c r="I423" s="41"/>
    </row>
    <row r="424" spans="1:9" ht="13" x14ac:dyDescent="0.3">
      <c r="A424" s="60" t="s">
        <v>172</v>
      </c>
      <c r="B424" s="68">
        <v>-10.942133999999999</v>
      </c>
      <c r="C424" s="68">
        <v>0</v>
      </c>
      <c r="I424" s="51"/>
    </row>
    <row r="425" spans="1:9" x14ac:dyDescent="0.25">
      <c r="A425" s="41" t="s">
        <v>351</v>
      </c>
      <c r="B425" s="48">
        <v>0</v>
      </c>
      <c r="C425" s="48">
        <v>-11.005053999999999</v>
      </c>
    </row>
    <row r="426" spans="1:9" x14ac:dyDescent="0.25">
      <c r="A426" s="41" t="s">
        <v>352</v>
      </c>
      <c r="B426" s="48">
        <v>-11.242255710891811</v>
      </c>
      <c r="C426" s="48">
        <v>0</v>
      </c>
    </row>
    <row r="427" spans="1:9" x14ac:dyDescent="0.25">
      <c r="A427" s="41" t="s">
        <v>347</v>
      </c>
      <c r="B427" s="48">
        <v>-7.2714850399999991</v>
      </c>
      <c r="C427" s="48">
        <v>0</v>
      </c>
    </row>
    <row r="428" spans="1:9" x14ac:dyDescent="0.25">
      <c r="A428" s="41" t="s">
        <v>120</v>
      </c>
      <c r="B428" s="48">
        <v>1.48504624</v>
      </c>
      <c r="C428" s="48">
        <v>0.144375</v>
      </c>
    </row>
    <row r="429" spans="1:9" x14ac:dyDescent="0.25">
      <c r="A429" s="41" t="s">
        <v>353</v>
      </c>
      <c r="B429" s="48">
        <v>-0.31766185999999996</v>
      </c>
      <c r="C429" s="48">
        <v>-8.1455E-2</v>
      </c>
    </row>
    <row r="430" spans="1:9" x14ac:dyDescent="0.25">
      <c r="A430" s="41" t="s">
        <v>348</v>
      </c>
      <c r="B430" s="48">
        <v>-0.77677407734553505</v>
      </c>
      <c r="C430" s="48">
        <v>0</v>
      </c>
    </row>
    <row r="431" spans="1:9" ht="13.5" thickBot="1" x14ac:dyDescent="0.35">
      <c r="A431" s="205" t="s">
        <v>173</v>
      </c>
      <c r="B431" s="192">
        <f>SUM(B424:B430)</f>
        <v>-29.065264448237347</v>
      </c>
      <c r="C431" s="192">
        <f>SUM(C424:C430)</f>
        <v>-10.942133999999999</v>
      </c>
    </row>
    <row r="432" spans="1:9" ht="13" x14ac:dyDescent="0.3">
      <c r="A432" s="60"/>
      <c r="B432" s="68"/>
      <c r="C432" s="68"/>
    </row>
    <row r="433" spans="1:5" ht="13" x14ac:dyDescent="0.3">
      <c r="A433" s="60"/>
      <c r="B433" s="68"/>
      <c r="C433" s="68"/>
    </row>
    <row r="434" spans="1:5" ht="13" x14ac:dyDescent="0.3">
      <c r="A434" s="66" t="s">
        <v>354</v>
      </c>
      <c r="B434" s="68"/>
      <c r="C434" s="68"/>
    </row>
    <row r="435" spans="1:5" ht="26" x14ac:dyDescent="0.3">
      <c r="A435" s="280" t="s">
        <v>229</v>
      </c>
      <c r="B435" s="177" t="s">
        <v>228</v>
      </c>
      <c r="C435" s="177" t="s">
        <v>219</v>
      </c>
    </row>
    <row r="436" spans="1:5" ht="13" x14ac:dyDescent="0.3">
      <c r="A436" s="60"/>
      <c r="B436" s="68"/>
      <c r="C436" s="68"/>
    </row>
    <row r="437" spans="1:5" ht="13" x14ac:dyDescent="0.3">
      <c r="A437" s="41" t="s">
        <v>355</v>
      </c>
      <c r="B437" s="68">
        <v>3.2840671158000001</v>
      </c>
      <c r="C437" s="68">
        <v>1.874565</v>
      </c>
    </row>
    <row r="438" spans="1:5" ht="13" x14ac:dyDescent="0.3">
      <c r="A438" s="41" t="s">
        <v>356</v>
      </c>
      <c r="B438" s="68">
        <v>25.781197679039998</v>
      </c>
      <c r="C438" s="68">
        <v>11.886671</v>
      </c>
    </row>
    <row r="439" spans="1:5" x14ac:dyDescent="0.25">
      <c r="A439" s="41"/>
      <c r="B439" s="49"/>
      <c r="C439" s="49"/>
    </row>
    <row r="440" spans="1:5" x14ac:dyDescent="0.25">
      <c r="A440" s="41"/>
      <c r="B440" s="49"/>
      <c r="C440" s="49"/>
    </row>
    <row r="441" spans="1:5" x14ac:dyDescent="0.25">
      <c r="A441" s="41"/>
      <c r="B441" s="49"/>
      <c r="C441" s="49"/>
      <c r="D441" s="49"/>
      <c r="E441" s="49"/>
    </row>
    <row r="442" spans="1:5" x14ac:dyDescent="0.25">
      <c r="B442" s="50"/>
      <c r="C442" s="50"/>
      <c r="D442" s="50"/>
    </row>
    <row r="443" spans="1:5" ht="14" x14ac:dyDescent="0.3">
      <c r="A443" s="47" t="s">
        <v>422</v>
      </c>
      <c r="B443" s="50"/>
      <c r="C443" s="50"/>
      <c r="D443" s="50"/>
    </row>
    <row r="444" spans="1:5" x14ac:dyDescent="0.25">
      <c r="B444" s="50"/>
      <c r="C444" s="50"/>
      <c r="D444" s="50"/>
    </row>
    <row r="445" spans="1:5" x14ac:dyDescent="0.25">
      <c r="B445" s="50"/>
      <c r="C445" s="50"/>
      <c r="D445" s="50"/>
    </row>
    <row r="446" spans="1:5" ht="26" x14ac:dyDescent="0.3">
      <c r="A446" s="223"/>
      <c r="B446" s="284"/>
      <c r="C446" s="284" t="s">
        <v>365</v>
      </c>
      <c r="D446" s="284" t="s">
        <v>366</v>
      </c>
    </row>
    <row r="447" spans="1:5" x14ac:dyDescent="0.25">
      <c r="A447" s="64" t="s">
        <v>357</v>
      </c>
      <c r="B447" s="285"/>
      <c r="C447" s="285">
        <v>7.3716439999999999</v>
      </c>
      <c r="D447" s="286">
        <v>7.3</v>
      </c>
    </row>
    <row r="448" spans="1:5" x14ac:dyDescent="0.25">
      <c r="A448" s="282" t="s">
        <v>358</v>
      </c>
      <c r="B448" s="285"/>
      <c r="C448" s="285">
        <v>0</v>
      </c>
      <c r="D448" s="286">
        <v>0</v>
      </c>
    </row>
    <row r="449" spans="1:4" x14ac:dyDescent="0.25">
      <c r="A449" s="282" t="s">
        <v>359</v>
      </c>
      <c r="B449" s="285"/>
      <c r="C449" s="285">
        <v>-0.26526</v>
      </c>
      <c r="D449" s="286">
        <v>0.6</v>
      </c>
    </row>
    <row r="450" spans="1:4" x14ac:dyDescent="0.25">
      <c r="A450" s="282" t="s">
        <v>360</v>
      </c>
      <c r="B450" s="285"/>
      <c r="C450" s="285">
        <v>0</v>
      </c>
      <c r="D450" s="287">
        <v>0</v>
      </c>
    </row>
    <row r="451" spans="1:4" x14ac:dyDescent="0.25">
      <c r="A451" s="282" t="s">
        <v>361</v>
      </c>
      <c r="B451" s="285"/>
      <c r="C451" s="285">
        <v>0</v>
      </c>
      <c r="D451" s="287">
        <v>0</v>
      </c>
    </row>
    <row r="452" spans="1:4" ht="13" x14ac:dyDescent="0.3">
      <c r="A452" s="283" t="s">
        <v>362</v>
      </c>
      <c r="B452" s="288"/>
      <c r="C452" s="288">
        <v>7.1063840000000003</v>
      </c>
      <c r="D452" s="289">
        <v>7.6</v>
      </c>
    </row>
    <row r="453" spans="1:4" x14ac:dyDescent="0.25">
      <c r="A453" s="64" t="s">
        <v>363</v>
      </c>
      <c r="B453" s="285"/>
      <c r="C453" s="285">
        <v>5.4864829999999998</v>
      </c>
      <c r="D453" s="286">
        <v>1</v>
      </c>
    </row>
    <row r="454" spans="1:4" x14ac:dyDescent="0.25">
      <c r="A454" s="64"/>
      <c r="B454" s="64"/>
      <c r="C454" s="50"/>
      <c r="D454" s="50"/>
    </row>
    <row r="455" spans="1:4" x14ac:dyDescent="0.25">
      <c r="A455" s="64" t="s">
        <v>364</v>
      </c>
      <c r="B455" s="64"/>
      <c r="C455" s="50"/>
      <c r="D455" s="50"/>
    </row>
    <row r="456" spans="1:4" x14ac:dyDescent="0.25">
      <c r="B456" s="50"/>
      <c r="C456" s="50"/>
      <c r="D456" s="50"/>
    </row>
    <row r="457" spans="1:4" x14ac:dyDescent="0.25">
      <c r="B457" s="50"/>
      <c r="C457" s="50"/>
      <c r="D457" s="50"/>
    </row>
    <row r="458" spans="1:4" x14ac:dyDescent="0.25">
      <c r="B458" s="50"/>
      <c r="C458" s="50"/>
      <c r="D458" s="50"/>
    </row>
    <row r="459" spans="1:4" ht="12.75" customHeight="1" x14ac:dyDescent="0.3">
      <c r="A459" s="291" t="s">
        <v>367</v>
      </c>
      <c r="B459" s="292" t="s">
        <v>368</v>
      </c>
      <c r="C459" s="292" t="s">
        <v>369</v>
      </c>
      <c r="D459" s="292" t="s">
        <v>370</v>
      </c>
    </row>
    <row r="460" spans="1:4" x14ac:dyDescent="0.25">
      <c r="A460" s="290">
        <v>0.64</v>
      </c>
      <c r="B460" s="285">
        <v>0.236483</v>
      </c>
      <c r="C460" s="23">
        <v>0</v>
      </c>
      <c r="D460" s="285">
        <v>0.236483</v>
      </c>
    </row>
    <row r="461" spans="1:4" x14ac:dyDescent="0.25">
      <c r="A461" s="290">
        <v>0.64</v>
      </c>
      <c r="B461" s="285">
        <v>6.3188999999999995E-2</v>
      </c>
      <c r="C461" s="23">
        <v>0.1</v>
      </c>
      <c r="D461" s="285">
        <v>0</v>
      </c>
    </row>
    <row r="462" spans="1:4" x14ac:dyDescent="0.25">
      <c r="A462" s="290">
        <v>7.6</v>
      </c>
      <c r="B462" s="285">
        <v>5.25</v>
      </c>
      <c r="C462" s="23">
        <v>0</v>
      </c>
      <c r="D462" s="285">
        <v>5.25</v>
      </c>
    </row>
    <row r="463" spans="1:4" x14ac:dyDescent="0.25">
      <c r="A463" s="290">
        <v>8.7200000000000006</v>
      </c>
      <c r="B463" s="285">
        <v>1.5567120000000001</v>
      </c>
      <c r="C463" s="23">
        <v>0.7</v>
      </c>
      <c r="D463" s="285">
        <v>0</v>
      </c>
    </row>
    <row r="464" spans="1:4" ht="13" x14ac:dyDescent="0.3">
      <c r="A464" s="283" t="s">
        <v>138</v>
      </c>
      <c r="B464" s="288">
        <v>7.1063840000000003</v>
      </c>
      <c r="C464" s="293"/>
      <c r="D464" s="288">
        <v>5.4864829999999998</v>
      </c>
    </row>
    <row r="465" spans="1:5" x14ac:dyDescent="0.25">
      <c r="B465" s="50"/>
      <c r="C465" s="50"/>
      <c r="D465" s="50"/>
    </row>
    <row r="466" spans="1:5" x14ac:dyDescent="0.25">
      <c r="A466" s="46" t="s">
        <v>423</v>
      </c>
      <c r="B466" s="50"/>
      <c r="C466" s="50"/>
      <c r="D466" s="50"/>
    </row>
    <row r="467" spans="1:5" x14ac:dyDescent="0.25">
      <c r="A467" s="64" t="s">
        <v>371</v>
      </c>
      <c r="B467" s="64"/>
      <c r="C467" s="64"/>
      <c r="D467" s="64"/>
      <c r="E467" s="64"/>
    </row>
    <row r="468" spans="1:5" x14ac:dyDescent="0.25">
      <c r="A468" s="294"/>
      <c r="B468" s="294"/>
      <c r="C468" s="64"/>
      <c r="D468" s="64"/>
      <c r="E468" s="64"/>
    </row>
    <row r="469" spans="1:5" ht="13" x14ac:dyDescent="0.3">
      <c r="A469" s="141" t="s">
        <v>372</v>
      </c>
      <c r="B469" s="141"/>
      <c r="C469" s="64"/>
      <c r="D469" s="64"/>
      <c r="E469" s="64"/>
    </row>
    <row r="470" spans="1:5" x14ac:dyDescent="0.25">
      <c r="A470" s="317" t="s">
        <v>373</v>
      </c>
      <c r="B470" s="317"/>
      <c r="C470" s="317"/>
      <c r="D470" s="317"/>
      <c r="E470" s="317"/>
    </row>
    <row r="471" spans="1:5" x14ac:dyDescent="0.25">
      <c r="A471" s="317" t="s">
        <v>374</v>
      </c>
      <c r="B471" s="317"/>
      <c r="C471" s="317"/>
      <c r="D471" s="317"/>
      <c r="E471" s="317"/>
    </row>
    <row r="472" spans="1:5" x14ac:dyDescent="0.25">
      <c r="A472" s="64" t="s">
        <v>375</v>
      </c>
      <c r="B472" s="64"/>
      <c r="C472" s="64"/>
      <c r="D472" s="64"/>
      <c r="E472" s="64"/>
    </row>
    <row r="473" spans="1:5" x14ac:dyDescent="0.25">
      <c r="A473" s="64" t="s">
        <v>376</v>
      </c>
      <c r="B473" s="64"/>
      <c r="C473" s="64"/>
      <c r="D473" s="64"/>
      <c r="E473" s="64"/>
    </row>
    <row r="474" spans="1:5" x14ac:dyDescent="0.25">
      <c r="B474" s="50"/>
      <c r="C474" s="50"/>
      <c r="D474" s="50"/>
    </row>
    <row r="475" spans="1:5" x14ac:dyDescent="0.25">
      <c r="B475" s="50"/>
      <c r="C475" s="50"/>
      <c r="D475" s="50"/>
    </row>
    <row r="476" spans="1:5" x14ac:dyDescent="0.25">
      <c r="B476" s="50"/>
      <c r="C476" s="50"/>
      <c r="D476" s="50"/>
    </row>
    <row r="477" spans="1:5" ht="14" x14ac:dyDescent="0.3">
      <c r="A477" s="47" t="s">
        <v>377</v>
      </c>
      <c r="B477" s="50"/>
      <c r="C477" s="50"/>
      <c r="D477" s="50"/>
    </row>
    <row r="478" spans="1:5" x14ac:dyDescent="0.25">
      <c r="B478" s="50"/>
      <c r="C478" s="50"/>
      <c r="D478" s="50"/>
    </row>
    <row r="479" spans="1:5" ht="14.5" thickBot="1" x14ac:dyDescent="0.3">
      <c r="A479" s="158" t="s">
        <v>378</v>
      </c>
      <c r="B479" s="295"/>
      <c r="C479" s="197"/>
      <c r="D479" s="197"/>
    </row>
    <row r="480" spans="1:5" x14ac:dyDescent="0.25">
      <c r="A480" s="296" t="s">
        <v>379</v>
      </c>
      <c r="B480" s="297" t="s">
        <v>380</v>
      </c>
      <c r="C480" s="298" t="s">
        <v>403</v>
      </c>
      <c r="D480" s="298" t="s">
        <v>404</v>
      </c>
    </row>
    <row r="481" spans="1:6" x14ac:dyDescent="0.25">
      <c r="A481" s="35">
        <v>1</v>
      </c>
      <c r="B481" s="35" t="s">
        <v>381</v>
      </c>
      <c r="C481" s="299">
        <v>55.847605000000001</v>
      </c>
      <c r="D481" s="300">
        <v>0.2414</v>
      </c>
    </row>
    <row r="482" spans="1:6" x14ac:dyDescent="0.25">
      <c r="A482" s="35">
        <v>2</v>
      </c>
      <c r="B482" s="35" t="s">
        <v>382</v>
      </c>
      <c r="C482" s="299">
        <v>10.496703999999999</v>
      </c>
      <c r="D482" s="300">
        <v>4.5400000000000003E-2</v>
      </c>
    </row>
    <row r="483" spans="1:6" x14ac:dyDescent="0.25">
      <c r="A483" s="35">
        <v>3</v>
      </c>
      <c r="B483" s="35" t="s">
        <v>383</v>
      </c>
      <c r="C483" s="299">
        <v>10.257445000000001</v>
      </c>
      <c r="D483" s="300">
        <v>4.4299999999999999E-2</v>
      </c>
    </row>
    <row r="484" spans="1:6" x14ac:dyDescent="0.25">
      <c r="A484" s="35">
        <v>4</v>
      </c>
      <c r="B484" s="35" t="s">
        <v>384</v>
      </c>
      <c r="C484" s="299">
        <v>6.3849039999999997</v>
      </c>
      <c r="D484" s="300">
        <v>2.76E-2</v>
      </c>
    </row>
    <row r="485" spans="1:6" x14ac:dyDescent="0.25">
      <c r="A485" s="35">
        <v>5</v>
      </c>
      <c r="B485" s="35" t="s">
        <v>385</v>
      </c>
      <c r="C485" s="299">
        <v>5.6405570000000003</v>
      </c>
      <c r="D485" s="300">
        <v>2.4400000000000002E-2</v>
      </c>
    </row>
    <row r="486" spans="1:6" x14ac:dyDescent="0.25">
      <c r="A486" s="35">
        <v>6</v>
      </c>
      <c r="B486" s="35" t="s">
        <v>386</v>
      </c>
      <c r="C486" s="299">
        <v>4.1094650000000001</v>
      </c>
      <c r="D486" s="300">
        <v>1.78E-2</v>
      </c>
    </row>
    <row r="487" spans="1:6" x14ac:dyDescent="0.25">
      <c r="A487" s="35">
        <v>7</v>
      </c>
      <c r="B487" s="35" t="s">
        <v>387</v>
      </c>
      <c r="C487" s="299">
        <v>4</v>
      </c>
      <c r="D487" s="300">
        <v>1.7299999999999999E-2</v>
      </c>
    </row>
    <row r="488" spans="1:6" x14ac:dyDescent="0.25">
      <c r="A488" s="35">
        <v>8</v>
      </c>
      <c r="B488" s="35" t="s">
        <v>388</v>
      </c>
      <c r="C488" s="299">
        <v>3.7150430000000001</v>
      </c>
      <c r="D488" s="300">
        <v>1.61E-2</v>
      </c>
    </row>
    <row r="489" spans="1:6" x14ac:dyDescent="0.25">
      <c r="A489" s="35">
        <v>9</v>
      </c>
      <c r="B489" s="35" t="s">
        <v>389</v>
      </c>
      <c r="C489" s="299">
        <v>3.3</v>
      </c>
      <c r="D489" s="300">
        <v>1.43E-2</v>
      </c>
    </row>
    <row r="490" spans="1:6" x14ac:dyDescent="0.25">
      <c r="A490" s="35">
        <v>10</v>
      </c>
      <c r="B490" s="35" t="s">
        <v>390</v>
      </c>
      <c r="C490" s="299">
        <v>3.209241</v>
      </c>
      <c r="D490" s="300">
        <v>1.3899999999999999E-2</v>
      </c>
    </row>
    <row r="491" spans="1:6" x14ac:dyDescent="0.25">
      <c r="A491" s="35">
        <v>11</v>
      </c>
      <c r="B491" s="35" t="s">
        <v>391</v>
      </c>
      <c r="C491" s="299">
        <v>3</v>
      </c>
      <c r="D491" s="300">
        <v>1.2999999999999999E-2</v>
      </c>
    </row>
    <row r="492" spans="1:6" x14ac:dyDescent="0.25">
      <c r="A492" s="35">
        <v>12</v>
      </c>
      <c r="B492" s="35" t="s">
        <v>392</v>
      </c>
      <c r="C492" s="299">
        <v>2.85</v>
      </c>
      <c r="D492" s="300">
        <v>1.23E-2</v>
      </c>
    </row>
    <row r="493" spans="1:6" x14ac:dyDescent="0.25">
      <c r="A493" s="35">
        <v>13</v>
      </c>
      <c r="B493" s="35" t="s">
        <v>393</v>
      </c>
      <c r="C493" s="299">
        <v>2.65707</v>
      </c>
      <c r="D493" s="300">
        <v>1.15E-2</v>
      </c>
    </row>
    <row r="494" spans="1:6" x14ac:dyDescent="0.25">
      <c r="A494" s="35">
        <v>14</v>
      </c>
      <c r="B494" s="35" t="s">
        <v>394</v>
      </c>
      <c r="C494" s="299">
        <v>2.2189589999999999</v>
      </c>
      <c r="D494" s="300">
        <v>9.5999999999999992E-3</v>
      </c>
      <c r="F494" s="306"/>
    </row>
    <row r="495" spans="1:6" x14ac:dyDescent="0.25">
      <c r="A495" s="35">
        <v>15</v>
      </c>
      <c r="B495" s="35" t="s">
        <v>395</v>
      </c>
      <c r="C495" s="299">
        <v>2.1930670000000001</v>
      </c>
      <c r="D495" s="300">
        <v>9.4999999999999998E-3</v>
      </c>
    </row>
    <row r="496" spans="1:6" x14ac:dyDescent="0.25">
      <c r="A496" s="35">
        <v>16</v>
      </c>
      <c r="B496" s="35" t="s">
        <v>396</v>
      </c>
      <c r="C496" s="299">
        <v>2.1574260000000001</v>
      </c>
      <c r="D496" s="300">
        <v>9.2999999999999992E-3</v>
      </c>
    </row>
    <row r="497" spans="1:4" x14ac:dyDescent="0.25">
      <c r="A497" s="35">
        <v>17</v>
      </c>
      <c r="B497" s="35" t="s">
        <v>397</v>
      </c>
      <c r="C497" s="299">
        <v>2.1336580000000001</v>
      </c>
      <c r="D497" s="300">
        <v>9.1999999999999998E-3</v>
      </c>
    </row>
    <row r="498" spans="1:4" x14ac:dyDescent="0.25">
      <c r="A498" s="35">
        <v>18</v>
      </c>
      <c r="B498" s="35" t="s">
        <v>398</v>
      </c>
      <c r="C498" s="299">
        <v>2.036203</v>
      </c>
      <c r="D498" s="300">
        <v>8.8000000000000005E-3</v>
      </c>
    </row>
    <row r="499" spans="1:4" x14ac:dyDescent="0.25">
      <c r="A499" s="35">
        <v>19</v>
      </c>
      <c r="B499" s="35" t="s">
        <v>399</v>
      </c>
      <c r="C499" s="299">
        <v>2.024578</v>
      </c>
      <c r="D499" s="300">
        <v>8.8000000000000005E-3</v>
      </c>
    </row>
    <row r="500" spans="1:4" x14ac:dyDescent="0.25">
      <c r="A500" s="35">
        <v>20</v>
      </c>
      <c r="B500" s="35" t="s">
        <v>400</v>
      </c>
      <c r="C500" s="299">
        <v>2.0078640000000001</v>
      </c>
      <c r="D500" s="300">
        <v>8.6999999999999994E-3</v>
      </c>
    </row>
    <row r="501" spans="1:4" ht="13" x14ac:dyDescent="0.25">
      <c r="A501" s="187"/>
      <c r="B501" s="187" t="s">
        <v>401</v>
      </c>
      <c r="C501" s="301">
        <v>130.239789</v>
      </c>
      <c r="D501" s="302">
        <v>0.56320000000000003</v>
      </c>
    </row>
    <row r="502" spans="1:4" ht="13" x14ac:dyDescent="0.25">
      <c r="A502" s="41"/>
      <c r="B502" s="41"/>
      <c r="C502" s="303"/>
      <c r="D502" s="303"/>
    </row>
    <row r="503" spans="1:4" x14ac:dyDescent="0.25">
      <c r="A503" s="35"/>
      <c r="B503" s="35" t="s">
        <v>402</v>
      </c>
      <c r="C503" s="299">
        <v>101.138392</v>
      </c>
      <c r="D503" s="300">
        <v>0.43679999999999997</v>
      </c>
    </row>
    <row r="504" spans="1:4" ht="13.5" thickBot="1" x14ac:dyDescent="0.3">
      <c r="A504" s="186"/>
      <c r="B504" s="186" t="s">
        <v>138</v>
      </c>
      <c r="C504" s="304">
        <v>231.37818100000001</v>
      </c>
      <c r="D504" s="305">
        <f>+D501+D503</f>
        <v>1</v>
      </c>
    </row>
    <row r="507" spans="1:4" ht="14" x14ac:dyDescent="0.3">
      <c r="A507" s="47" t="s">
        <v>405</v>
      </c>
    </row>
    <row r="509" spans="1:4" x14ac:dyDescent="0.25">
      <c r="A509" s="46" t="s">
        <v>424</v>
      </c>
    </row>
    <row r="510" spans="1:4" x14ac:dyDescent="0.25">
      <c r="A510" s="46" t="s">
        <v>425</v>
      </c>
    </row>
    <row r="512" spans="1:4" ht="14" x14ac:dyDescent="0.25">
      <c r="A512" s="81" t="s">
        <v>406</v>
      </c>
    </row>
    <row r="513" spans="1:2" ht="26" x14ac:dyDescent="0.3">
      <c r="A513" s="280" t="s">
        <v>229</v>
      </c>
      <c r="B513" s="177" t="s">
        <v>412</v>
      </c>
    </row>
    <row r="514" spans="1:2" ht="13" x14ac:dyDescent="0.25">
      <c r="A514" s="41"/>
      <c r="B514" s="142"/>
    </row>
    <row r="515" spans="1:2" ht="13" x14ac:dyDescent="0.3">
      <c r="A515" s="60" t="s">
        <v>407</v>
      </c>
      <c r="B515" s="48"/>
    </row>
    <row r="516" spans="1:2" x14ac:dyDescent="0.25">
      <c r="A516" s="41" t="s">
        <v>101</v>
      </c>
      <c r="B516" s="48">
        <v>935.8</v>
      </c>
    </row>
    <row r="517" spans="1:2" x14ac:dyDescent="0.25">
      <c r="A517" s="41" t="s">
        <v>156</v>
      </c>
      <c r="B517" s="48">
        <v>15415.6</v>
      </c>
    </row>
    <row r="518" spans="1:2" x14ac:dyDescent="0.25">
      <c r="A518" s="41" t="s">
        <v>99</v>
      </c>
      <c r="B518" s="48">
        <v>1939.5</v>
      </c>
    </row>
    <row r="519" spans="1:2" x14ac:dyDescent="0.25">
      <c r="A519" s="41" t="s">
        <v>218</v>
      </c>
      <c r="B519" s="48">
        <v>731.4</v>
      </c>
    </row>
    <row r="520" spans="1:2" x14ac:dyDescent="0.25">
      <c r="A520" s="41" t="s">
        <v>98</v>
      </c>
      <c r="B520" s="48">
        <v>7.8</v>
      </c>
    </row>
    <row r="521" spans="1:2" x14ac:dyDescent="0.25">
      <c r="A521" s="41" t="s">
        <v>96</v>
      </c>
      <c r="B521" s="48">
        <v>13.2</v>
      </c>
    </row>
    <row r="522" spans="1:2" x14ac:dyDescent="0.25">
      <c r="A522" s="41" t="s">
        <v>95</v>
      </c>
      <c r="B522" s="48">
        <v>63.5</v>
      </c>
    </row>
    <row r="523" spans="1:2" ht="13.5" thickBot="1" x14ac:dyDescent="0.35">
      <c r="A523" s="205" t="s">
        <v>94</v>
      </c>
      <c r="B523" s="192">
        <f>SUM(B515:B522)</f>
        <v>19106.800000000003</v>
      </c>
    </row>
    <row r="524" spans="1:2" ht="13" x14ac:dyDescent="0.3">
      <c r="A524" s="60"/>
      <c r="B524" s="68"/>
    </row>
    <row r="525" spans="1:2" ht="13" x14ac:dyDescent="0.3">
      <c r="A525" s="60" t="s">
        <v>408</v>
      </c>
      <c r="B525" s="48"/>
    </row>
    <row r="526" spans="1:2" x14ac:dyDescent="0.25">
      <c r="A526" s="41" t="s">
        <v>323</v>
      </c>
      <c r="B526" s="48">
        <v>15675.3</v>
      </c>
    </row>
    <row r="527" spans="1:2" x14ac:dyDescent="0.25">
      <c r="A527" s="41" t="s">
        <v>93</v>
      </c>
      <c r="B527" s="48">
        <v>628.1</v>
      </c>
    </row>
    <row r="528" spans="1:2" x14ac:dyDescent="0.25">
      <c r="A528" s="41" t="s">
        <v>92</v>
      </c>
      <c r="B528" s="48">
        <v>76.8</v>
      </c>
    </row>
    <row r="529" spans="1:2" x14ac:dyDescent="0.25">
      <c r="A529" s="41" t="s">
        <v>221</v>
      </c>
      <c r="B529" s="48">
        <v>1.4</v>
      </c>
    </row>
    <row r="530" spans="1:2" x14ac:dyDescent="0.25">
      <c r="A530" s="41" t="s">
        <v>91</v>
      </c>
      <c r="B530" s="48">
        <v>242.1</v>
      </c>
    </row>
    <row r="531" spans="1:2" ht="13" x14ac:dyDescent="0.3">
      <c r="A531" s="221" t="s">
        <v>90</v>
      </c>
      <c r="B531" s="204">
        <f>SUM(B525:B530)</f>
        <v>16623.699999999997</v>
      </c>
    </row>
    <row r="532" spans="1:2" ht="13" x14ac:dyDescent="0.3">
      <c r="A532" s="60"/>
      <c r="B532" s="68"/>
    </row>
    <row r="533" spans="1:2" ht="13" x14ac:dyDescent="0.3">
      <c r="A533" s="60" t="s">
        <v>409</v>
      </c>
      <c r="B533" s="48"/>
    </row>
    <row r="534" spans="1:2" x14ac:dyDescent="0.25">
      <c r="A534" s="41" t="s">
        <v>89</v>
      </c>
      <c r="B534" s="48">
        <v>251.3</v>
      </c>
    </row>
    <row r="535" spans="1:2" x14ac:dyDescent="0.25">
      <c r="A535" s="41" t="s">
        <v>88</v>
      </c>
      <c r="B535" s="48">
        <v>211.4</v>
      </c>
    </row>
    <row r="536" spans="1:2" x14ac:dyDescent="0.25">
      <c r="A536" s="41" t="s">
        <v>87</v>
      </c>
      <c r="B536" s="48">
        <v>856.1</v>
      </c>
    </row>
    <row r="537" spans="1:2" x14ac:dyDescent="0.25">
      <c r="A537" s="41" t="s">
        <v>410</v>
      </c>
      <c r="B537" s="48">
        <v>54.1</v>
      </c>
    </row>
    <row r="538" spans="1:2" x14ac:dyDescent="0.25">
      <c r="A538" s="41" t="s">
        <v>86</v>
      </c>
      <c r="B538" s="48">
        <v>1110.2</v>
      </c>
    </row>
    <row r="539" spans="1:2" ht="13" x14ac:dyDescent="0.3">
      <c r="A539" s="221" t="s">
        <v>85</v>
      </c>
      <c r="B539" s="204">
        <f>SUM(B533:B538)</f>
        <v>2483.1000000000004</v>
      </c>
    </row>
    <row r="540" spans="1:2" ht="14" x14ac:dyDescent="0.3">
      <c r="A540" s="16"/>
      <c r="B540" s="16"/>
    </row>
    <row r="541" spans="1:2" ht="13.5" thickBot="1" x14ac:dyDescent="0.35">
      <c r="A541" s="205" t="s">
        <v>411</v>
      </c>
      <c r="B541" s="192">
        <f>+B531+B539</f>
        <v>19106.799999999996</v>
      </c>
    </row>
    <row r="545" spans="1:1" ht="14" x14ac:dyDescent="0.3">
      <c r="A545" s="316" t="s">
        <v>426</v>
      </c>
    </row>
    <row r="547" spans="1:1" x14ac:dyDescent="0.25">
      <c r="A547" s="46" t="s">
        <v>427</v>
      </c>
    </row>
    <row r="548" spans="1:1" x14ac:dyDescent="0.25">
      <c r="A548" s="46" t="s">
        <v>428</v>
      </c>
    </row>
    <row r="549" spans="1:1" x14ac:dyDescent="0.25">
      <c r="A549" s="46" t="s">
        <v>429</v>
      </c>
    </row>
  </sheetData>
  <mergeCells count="21">
    <mergeCell ref="A360:F360"/>
    <mergeCell ref="A372:F372"/>
    <mergeCell ref="A379:I379"/>
    <mergeCell ref="B68:D68"/>
    <mergeCell ref="F68:F69"/>
    <mergeCell ref="G68:G69"/>
    <mergeCell ref="B339:D339"/>
    <mergeCell ref="E339:G339"/>
    <mergeCell ref="A5:G5"/>
    <mergeCell ref="A33:G33"/>
    <mergeCell ref="B39:D39"/>
    <mergeCell ref="A9:G9"/>
    <mergeCell ref="F39:F40"/>
    <mergeCell ref="G39:G40"/>
    <mergeCell ref="A470:E470"/>
    <mergeCell ref="A471:E471"/>
    <mergeCell ref="A382:I382"/>
    <mergeCell ref="A385:I385"/>
    <mergeCell ref="A388:I388"/>
    <mergeCell ref="B391:E391"/>
    <mergeCell ref="F391:I391"/>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J113"/>
  <sheetViews>
    <sheetView showGridLines="0" zoomScale="85" zoomScaleNormal="85" workbookViewId="0">
      <pane ySplit="3" topLeftCell="A4" activePane="bottomLeft" state="frozen"/>
      <selection activeCell="F28" sqref="F28"/>
      <selection pane="bottomLeft" activeCell="A4" sqref="A4"/>
    </sheetView>
  </sheetViews>
  <sheetFormatPr baseColWidth="10" defaultColWidth="11.33203125" defaultRowHeight="14" x14ac:dyDescent="0.3"/>
  <cols>
    <col min="1" max="1" width="64.25" customWidth="1"/>
    <col min="2" max="10" width="9.83203125" customWidth="1"/>
  </cols>
  <sheetData>
    <row r="1" spans="1:10" x14ac:dyDescent="0.3">
      <c r="A1" s="1" t="s">
        <v>189</v>
      </c>
    </row>
    <row r="2" spans="1:10" x14ac:dyDescent="0.3">
      <c r="A2" s="2"/>
      <c r="B2" s="3" t="s">
        <v>2</v>
      </c>
      <c r="C2" s="3" t="s">
        <v>1</v>
      </c>
      <c r="D2" s="3" t="s">
        <v>0</v>
      </c>
      <c r="E2" s="3" t="s">
        <v>3</v>
      </c>
      <c r="F2" s="3" t="s">
        <v>2</v>
      </c>
      <c r="G2" s="3" t="s">
        <v>1</v>
      </c>
      <c r="H2" s="3" t="s">
        <v>0</v>
      </c>
      <c r="I2" s="3" t="s">
        <v>3</v>
      </c>
      <c r="J2" s="3" t="s">
        <v>2</v>
      </c>
    </row>
    <row r="3" spans="1:10" x14ac:dyDescent="0.3">
      <c r="A3" s="166" t="s">
        <v>4</v>
      </c>
      <c r="B3" s="167">
        <v>2024</v>
      </c>
      <c r="C3" s="167">
        <v>2024</v>
      </c>
      <c r="D3" s="167">
        <v>2024</v>
      </c>
      <c r="E3" s="167">
        <v>2024</v>
      </c>
      <c r="F3" s="167">
        <v>2025</v>
      </c>
      <c r="G3" s="167">
        <v>2025</v>
      </c>
      <c r="H3" s="167">
        <v>2025</v>
      </c>
      <c r="I3" s="167">
        <v>2025</v>
      </c>
      <c r="J3" s="167">
        <v>2026</v>
      </c>
    </row>
    <row r="4" spans="1:10" x14ac:dyDescent="0.3">
      <c r="B4" s="5"/>
      <c r="C4" s="5"/>
      <c r="D4" s="5"/>
      <c r="E4" s="5"/>
      <c r="F4" s="5"/>
      <c r="G4" s="5"/>
      <c r="H4" s="5"/>
      <c r="I4" s="5"/>
      <c r="J4" s="5"/>
    </row>
    <row r="5" spans="1:10" x14ac:dyDescent="0.3">
      <c r="A5" s="1" t="s">
        <v>190</v>
      </c>
      <c r="B5" s="5"/>
      <c r="C5" s="5"/>
      <c r="D5" s="5"/>
      <c r="E5" s="5"/>
      <c r="F5" s="5"/>
      <c r="G5" s="5"/>
      <c r="H5" s="5"/>
      <c r="I5" s="5"/>
      <c r="J5" s="5"/>
    </row>
    <row r="6" spans="1:10" x14ac:dyDescent="0.3">
      <c r="B6" s="5"/>
      <c r="C6" s="5"/>
      <c r="D6" s="5"/>
      <c r="E6" s="5"/>
      <c r="F6" s="5"/>
      <c r="G6" s="5"/>
      <c r="H6" s="5"/>
      <c r="I6" s="5"/>
      <c r="J6" s="5"/>
    </row>
    <row r="7" spans="1:10" x14ac:dyDescent="0.3">
      <c r="A7" s="2" t="s">
        <v>6</v>
      </c>
      <c r="B7" s="6">
        <v>43.678338090000025</v>
      </c>
      <c r="C7" s="6">
        <v>50.57</v>
      </c>
      <c r="D7" s="6">
        <v>54.079885580000031</v>
      </c>
      <c r="E7" s="6">
        <v>60.365226409999977</v>
      </c>
      <c r="F7" s="6">
        <v>62.336755999999902</v>
      </c>
      <c r="G7" s="6">
        <v>70.313114090000084</v>
      </c>
      <c r="H7" s="6">
        <v>73.007128800000103</v>
      </c>
      <c r="I7" s="6">
        <v>76.040999999999997</v>
      </c>
      <c r="J7" s="6">
        <v>67.797805400000513</v>
      </c>
    </row>
    <row r="8" spans="1:10" x14ac:dyDescent="0.3">
      <c r="A8" s="2" t="s">
        <v>7</v>
      </c>
      <c r="B8" s="6">
        <v>-4.78125</v>
      </c>
      <c r="C8" s="6">
        <v>-4.8721667000000002</v>
      </c>
      <c r="D8" s="6">
        <v>-4.8798333299999941</v>
      </c>
      <c r="E8" s="6">
        <v>-4.8836666700000055</v>
      </c>
      <c r="F8" s="6">
        <v>-4.7058749999999998</v>
      </c>
      <c r="G8" s="6">
        <v>-8.2949999999999999</v>
      </c>
      <c r="H8" s="6">
        <v>-6.0772708399999971</v>
      </c>
      <c r="I8" s="6">
        <v>-6.0259999999999998</v>
      </c>
      <c r="J8" s="6">
        <v>-7.33776063</v>
      </c>
    </row>
    <row r="9" spans="1:10" x14ac:dyDescent="0.3">
      <c r="A9" s="2" t="s">
        <v>207</v>
      </c>
      <c r="B9" s="6"/>
      <c r="C9" s="6"/>
      <c r="D9" s="6"/>
      <c r="E9" s="6">
        <v>-7.5675835966864025</v>
      </c>
      <c r="F9" s="6">
        <v>-7.5675835966864025</v>
      </c>
      <c r="G9" s="6">
        <v>-4.0140000000000002</v>
      </c>
      <c r="H9" s="6"/>
      <c r="I9" s="6"/>
      <c r="J9" s="6"/>
    </row>
    <row r="10" spans="1:10" x14ac:dyDescent="0.3">
      <c r="A10" s="2" t="s">
        <v>215</v>
      </c>
      <c r="B10" s="6">
        <f t="shared" ref="B10:G10" si="0">SUM(B7:B9)</f>
        <v>38.897088090000025</v>
      </c>
      <c r="C10" s="6">
        <f t="shared" si="0"/>
        <v>45.697833299999999</v>
      </c>
      <c r="D10" s="6">
        <f t="shared" si="0"/>
        <v>49.200052250000034</v>
      </c>
      <c r="E10" s="6">
        <f t="shared" si="0"/>
        <v>47.913976143313569</v>
      </c>
      <c r="F10" s="6">
        <f t="shared" si="0"/>
        <v>50.063297403313499</v>
      </c>
      <c r="G10" s="6">
        <f t="shared" si="0"/>
        <v>58.00411409000008</v>
      </c>
      <c r="H10" s="6">
        <f>SUM(H7:H9)</f>
        <v>66.929857960000106</v>
      </c>
      <c r="I10" s="6">
        <f>SUM(I7:I9)</f>
        <v>70.015000000000001</v>
      </c>
      <c r="J10" s="6">
        <f>SUM(J7:J9)</f>
        <v>60.460044770000515</v>
      </c>
    </row>
    <row r="11" spans="1:10" x14ac:dyDescent="0.3">
      <c r="A11" s="2"/>
      <c r="B11" s="137"/>
      <c r="C11" s="137"/>
      <c r="D11" s="137"/>
      <c r="E11" s="137"/>
      <c r="F11" s="137"/>
      <c r="G11" s="137"/>
      <c r="H11" s="137"/>
      <c r="I11" s="137"/>
      <c r="J11" s="137"/>
    </row>
    <row r="12" spans="1:10" x14ac:dyDescent="0.3">
      <c r="A12" s="2" t="s">
        <v>8</v>
      </c>
      <c r="B12" s="6">
        <v>2079.3828269299993</v>
      </c>
      <c r="C12" s="6">
        <v>2118.3200000000002</v>
      </c>
      <c r="D12" s="6">
        <v>2164.46482186</v>
      </c>
      <c r="E12" s="6">
        <v>2213.7838311099999</v>
      </c>
      <c r="F12" s="6">
        <v>2269.4895257900002</v>
      </c>
      <c r="G12" s="6">
        <v>2328.00757079</v>
      </c>
      <c r="H12" s="6">
        <v>2300.4760183000003</v>
      </c>
      <c r="I12" s="6">
        <v>2367.1682924800002</v>
      </c>
      <c r="J12" s="6">
        <v>2234.2660000000001</v>
      </c>
    </row>
    <row r="13" spans="1:10" x14ac:dyDescent="0.3">
      <c r="A13" s="2" t="s">
        <v>9</v>
      </c>
      <c r="B13" s="6">
        <v>2118.3202060199992</v>
      </c>
      <c r="C13" s="6">
        <v>2164.4650000000001</v>
      </c>
      <c r="D13" s="6">
        <v>2213.7838311099999</v>
      </c>
      <c r="E13" s="6">
        <v>2269.4895280499995</v>
      </c>
      <c r="F13" s="6">
        <v>2328.00757079</v>
      </c>
      <c r="G13" s="6">
        <v>2300.4760183000003</v>
      </c>
      <c r="H13" s="6">
        <v>2367.1682924800002</v>
      </c>
      <c r="I13" s="6">
        <v>2442.462</v>
      </c>
      <c r="J13" s="6">
        <v>2289.3166068699998</v>
      </c>
    </row>
    <row r="14" spans="1:10" x14ac:dyDescent="0.3">
      <c r="A14" s="2" t="s">
        <v>10</v>
      </c>
      <c r="B14" s="6">
        <f t="shared" ref="B14:C14" si="1">AVERAGE(B12:B13)</f>
        <v>2098.8515164749992</v>
      </c>
      <c r="C14" s="6">
        <f t="shared" si="1"/>
        <v>2141.3924999999999</v>
      </c>
      <c r="D14" s="6">
        <f t="shared" ref="D14:J14" si="2">AVERAGE(D12:D13)</f>
        <v>2189.124326485</v>
      </c>
      <c r="E14" s="6">
        <f t="shared" si="2"/>
        <v>2241.6366795799995</v>
      </c>
      <c r="F14" s="6">
        <f t="shared" si="2"/>
        <v>2298.7485482900001</v>
      </c>
      <c r="G14" s="6">
        <f t="shared" si="2"/>
        <v>2314.2417945450002</v>
      </c>
      <c r="H14" s="6">
        <f t="shared" si="2"/>
        <v>2333.8221553900003</v>
      </c>
      <c r="I14" s="6">
        <f t="shared" si="2"/>
        <v>2404.8151462400001</v>
      </c>
      <c r="J14" s="6">
        <f t="shared" si="2"/>
        <v>2261.7913034349999</v>
      </c>
    </row>
    <row r="15" spans="1:10" x14ac:dyDescent="0.3">
      <c r="A15" s="2"/>
      <c r="B15" s="6"/>
      <c r="C15" s="6"/>
      <c r="D15" s="6"/>
      <c r="E15" s="6"/>
      <c r="F15" s="6"/>
      <c r="G15" s="6"/>
      <c r="H15" s="6"/>
      <c r="I15" s="6"/>
      <c r="J15" s="6"/>
    </row>
    <row r="16" spans="1:10" x14ac:dyDescent="0.3">
      <c r="A16" s="7" t="s">
        <v>203</v>
      </c>
      <c r="B16" s="168">
        <v>0.18</v>
      </c>
      <c r="C16" s="168">
        <v>0.17100000000000001</v>
      </c>
      <c r="D16" s="168">
        <v>0.16500000000000001</v>
      </c>
      <c r="E16" s="168">
        <v>0.14099999999999999</v>
      </c>
      <c r="F16" s="168">
        <v>0.14099999999999999</v>
      </c>
      <c r="G16" s="168">
        <v>0.14000000000000001</v>
      </c>
      <c r="H16" s="168">
        <v>0.1424760471660059</v>
      </c>
      <c r="I16" s="168">
        <v>0.14513385586450281</v>
      </c>
      <c r="J16" s="168">
        <v>0.11787097796349744</v>
      </c>
    </row>
    <row r="17" spans="1:10" x14ac:dyDescent="0.3">
      <c r="A17" s="7" t="s">
        <v>216</v>
      </c>
      <c r="B17" s="168"/>
      <c r="C17" s="168"/>
      <c r="D17" s="168"/>
      <c r="E17" s="168"/>
      <c r="F17" s="168"/>
      <c r="G17" s="168"/>
      <c r="H17" s="168">
        <v>2.5100000000000001E-2</v>
      </c>
      <c r="I17" s="168">
        <v>2.5125000000000001E-2</v>
      </c>
      <c r="J17" s="168">
        <v>9.8595977963497436E-2</v>
      </c>
    </row>
    <row r="18" spans="1:10" x14ac:dyDescent="0.3">
      <c r="A18" s="7" t="s">
        <v>217</v>
      </c>
      <c r="B18" s="168"/>
      <c r="C18" s="168"/>
      <c r="D18" s="168"/>
      <c r="E18" s="168"/>
      <c r="F18" s="168"/>
      <c r="G18" s="168"/>
      <c r="H18" s="168">
        <v>3.3500000000000002E-2</v>
      </c>
      <c r="I18" s="168">
        <v>3.3500000000000002E-2</v>
      </c>
      <c r="J18" s="168">
        <v>4.5700000000000005E-2</v>
      </c>
    </row>
    <row r="19" spans="1:10" x14ac:dyDescent="0.3">
      <c r="A19" s="7"/>
      <c r="B19" s="168"/>
      <c r="C19" s="168"/>
      <c r="D19" s="168"/>
      <c r="E19" s="168"/>
      <c r="F19" s="168"/>
      <c r="G19" s="168"/>
      <c r="H19" s="168"/>
      <c r="I19" s="168"/>
      <c r="J19" s="168"/>
    </row>
    <row r="20" spans="1:10" x14ac:dyDescent="0.3">
      <c r="A20" s="7" t="s">
        <v>205</v>
      </c>
      <c r="B20" s="6">
        <v>-141.951163926368</v>
      </c>
      <c r="C20" s="6">
        <v>-266.98459413594298</v>
      </c>
      <c r="D20" s="6">
        <v>-130.164952041351</v>
      </c>
      <c r="E20" s="175" t="s">
        <v>206</v>
      </c>
      <c r="F20" s="175" t="s">
        <v>206</v>
      </c>
      <c r="G20" s="175" t="s">
        <v>206</v>
      </c>
      <c r="H20" s="175">
        <v>-373.06700000000001</v>
      </c>
      <c r="I20" s="175">
        <v>-208.63</v>
      </c>
      <c r="J20" s="175">
        <v>-489.52903636770998</v>
      </c>
    </row>
    <row r="21" spans="1:10" x14ac:dyDescent="0.3">
      <c r="A21" s="7"/>
      <c r="B21" s="168"/>
      <c r="C21" s="168"/>
      <c r="D21" s="168"/>
      <c r="E21" s="168"/>
      <c r="F21" s="168"/>
      <c r="G21" s="168"/>
      <c r="H21" s="168"/>
      <c r="I21" s="168"/>
      <c r="J21" s="168"/>
    </row>
    <row r="22" spans="1:10" x14ac:dyDescent="0.3">
      <c r="A22" s="7" t="s">
        <v>208</v>
      </c>
      <c r="B22" s="6">
        <v>1841.5937462858101</v>
      </c>
      <c r="C22" s="6">
        <v>1889.2932029320286</v>
      </c>
      <c r="D22" s="6">
        <v>1956.02048601761</v>
      </c>
      <c r="E22" s="6">
        <v>1815</v>
      </c>
      <c r="F22" s="6">
        <v>1868.2594865000001</v>
      </c>
      <c r="G22" s="6">
        <v>1910.8879999999999</v>
      </c>
      <c r="H22" s="6">
        <v>1918.4469999999999</v>
      </c>
      <c r="I22" s="6">
        <v>2113.9659999999999</v>
      </c>
      <c r="J22" s="6">
        <v>1739.7329999999999</v>
      </c>
    </row>
    <row r="23" spans="1:10" x14ac:dyDescent="0.3">
      <c r="A23" s="7"/>
      <c r="B23" s="8"/>
      <c r="C23" s="8"/>
      <c r="D23" s="8"/>
      <c r="E23" s="8"/>
      <c r="F23" s="8"/>
      <c r="G23" s="8"/>
      <c r="H23" s="8"/>
      <c r="I23" s="8"/>
      <c r="J23" s="8"/>
    </row>
    <row r="24" spans="1:10" x14ac:dyDescent="0.3">
      <c r="A24" s="9" t="s">
        <v>11</v>
      </c>
      <c r="B24" s="10">
        <f t="shared" ref="B24:J24" si="3">(B7+B8)/B14*4</f>
        <v>7.4130233195966733E-2</v>
      </c>
      <c r="C24" s="10">
        <f t="shared" si="3"/>
        <v>8.5360966380521083E-2</v>
      </c>
      <c r="D24" s="10">
        <f t="shared" si="3"/>
        <v>8.9899055352418156E-2</v>
      </c>
      <c r="E24" s="10">
        <f t="shared" si="3"/>
        <v>9.9001877057784723E-2</v>
      </c>
      <c r="F24" s="10">
        <f t="shared" si="3"/>
        <v>0.10028218361311511</v>
      </c>
      <c r="G24" s="10">
        <f t="shared" si="3"/>
        <v>0.10719383641966138</v>
      </c>
      <c r="H24" s="10">
        <f t="shared" si="3"/>
        <v>0.11471286756863544</v>
      </c>
      <c r="I24" s="10">
        <f t="shared" si="3"/>
        <v>0.11645801567654052</v>
      </c>
      <c r="J24" s="10">
        <f t="shared" si="3"/>
        <v>0.1069241793938802</v>
      </c>
    </row>
    <row r="25" spans="1:10" x14ac:dyDescent="0.3">
      <c r="A25" s="7" t="s">
        <v>413</v>
      </c>
      <c r="B25" s="11"/>
      <c r="C25" s="11"/>
      <c r="D25" s="213"/>
      <c r="E25" s="213"/>
      <c r="F25" s="213"/>
      <c r="G25" s="213"/>
      <c r="H25" s="213" t="e">
        <f>(H10+#REF!+#REF!)*4/H22</f>
        <v>#REF!</v>
      </c>
      <c r="I25" s="213" t="e">
        <f>(I10+#REF!+#REF!)*4/I22</f>
        <v>#REF!</v>
      </c>
      <c r="J25" s="213">
        <f>(J10)*4/J22</f>
        <v>0.13900993950221216</v>
      </c>
    </row>
    <row r="26" spans="1:10" x14ac:dyDescent="0.3">
      <c r="A26" s="2"/>
      <c r="E26" s="176"/>
      <c r="F26" s="176"/>
      <c r="G26" s="176"/>
      <c r="H26" s="176"/>
      <c r="I26" s="176"/>
      <c r="J26" s="176"/>
    </row>
    <row r="27" spans="1:10" x14ac:dyDescent="0.3">
      <c r="A27" s="1" t="s">
        <v>12</v>
      </c>
    </row>
    <row r="29" spans="1:10" x14ac:dyDescent="0.3">
      <c r="A29" s="208" t="s">
        <v>13</v>
      </c>
      <c r="B29" s="136">
        <v>80.140071380000009</v>
      </c>
      <c r="C29" s="136">
        <v>80.146026380000009</v>
      </c>
      <c r="D29" s="136">
        <v>82.428832299999996</v>
      </c>
      <c r="E29" s="136">
        <v>91.680660350000082</v>
      </c>
      <c r="F29" s="206">
        <v>94.546490949999978</v>
      </c>
      <c r="G29" s="206">
        <v>90.325375489999985</v>
      </c>
      <c r="H29" s="206">
        <v>95.235343609999987</v>
      </c>
      <c r="I29" s="206">
        <v>102.83851903000001</v>
      </c>
      <c r="J29" s="206">
        <v>103.85522526000001</v>
      </c>
    </row>
    <row r="30" spans="1:10" x14ac:dyDescent="0.3">
      <c r="A30" s="208" t="s">
        <v>14</v>
      </c>
      <c r="B30" s="136">
        <v>295.92362083</v>
      </c>
      <c r="C30" s="136">
        <v>305.2089287</v>
      </c>
      <c r="D30" s="136">
        <v>321.17285305000001</v>
      </c>
      <c r="E30" s="136">
        <v>354.43260312000001</v>
      </c>
      <c r="F30" s="206">
        <v>344.03947026999998</v>
      </c>
      <c r="G30" s="206">
        <v>349.78616311000007</v>
      </c>
      <c r="H30" s="206">
        <v>354.07827408000009</v>
      </c>
      <c r="I30" s="206">
        <v>377.6923398899998</v>
      </c>
      <c r="J30" s="206">
        <v>370.32495106000044</v>
      </c>
    </row>
    <row r="31" spans="1:10" x14ac:dyDescent="0.3">
      <c r="A31" s="209" t="s">
        <v>213</v>
      </c>
      <c r="B31" s="12">
        <v>0</v>
      </c>
      <c r="C31" s="12">
        <v>0</v>
      </c>
      <c r="D31" s="12">
        <v>0</v>
      </c>
      <c r="E31" s="12">
        <v>0</v>
      </c>
      <c r="F31" s="212">
        <v>6.9217409999999999</v>
      </c>
      <c r="G31" s="212">
        <v>0.77299700000000005</v>
      </c>
      <c r="H31" s="212">
        <v>7.6595519999999997</v>
      </c>
      <c r="I31" s="212">
        <v>7.634277</v>
      </c>
      <c r="J31" s="212">
        <v>12.148999999999999</v>
      </c>
    </row>
    <row r="32" spans="1:10" x14ac:dyDescent="0.3">
      <c r="A32" s="210" t="s">
        <v>15</v>
      </c>
      <c r="B32" s="207">
        <f t="shared" ref="B32:E32" si="4">(B29)/(B30)</f>
        <v>0.27081336445946735</v>
      </c>
      <c r="C32" s="207">
        <f t="shared" si="4"/>
        <v>0.26259397692384745</v>
      </c>
      <c r="D32" s="207">
        <f t="shared" si="4"/>
        <v>0.25664943819883657</v>
      </c>
      <c r="E32" s="207">
        <f t="shared" si="4"/>
        <v>0.25866881190656105</v>
      </c>
      <c r="F32" s="207">
        <f>(F29)/(F30)</f>
        <v>0.27481291863343615</v>
      </c>
      <c r="G32" s="207">
        <f>(G29)/(G30)</f>
        <v>0.25823027042266</v>
      </c>
      <c r="H32" s="207">
        <f>(H29)/(H30)</f>
        <v>0.26896692223619068</v>
      </c>
      <c r="I32" s="207">
        <f>(I29)/(I30)</f>
        <v>0.27228118806950385</v>
      </c>
      <c r="J32" s="207">
        <f>(J29)/(J30)</f>
        <v>0.28044349958794235</v>
      </c>
    </row>
    <row r="33" spans="1:10" x14ac:dyDescent="0.3">
      <c r="A33" s="211" t="s">
        <v>214</v>
      </c>
      <c r="B33" s="207">
        <f t="shared" ref="B33:E33" si="5">(B29-B31)/(B30)</f>
        <v>0.27081336445946735</v>
      </c>
      <c r="C33" s="207">
        <f t="shared" si="5"/>
        <v>0.26259397692384745</v>
      </c>
      <c r="D33" s="207">
        <f t="shared" si="5"/>
        <v>0.25664943819883657</v>
      </c>
      <c r="E33" s="207">
        <f t="shared" si="5"/>
        <v>0.25866881190656105</v>
      </c>
      <c r="F33" s="207">
        <f>(F29-F31)/(F30)</f>
        <v>0.25469388695789075</v>
      </c>
      <c r="G33" s="207">
        <f>(G29-G31)/(G30)</f>
        <v>0.25602035739143209</v>
      </c>
      <c r="H33" s="207">
        <f>(H29-H31)/(H30)</f>
        <v>0.247334552896666</v>
      </c>
      <c r="I33" s="207">
        <f>(I29-I31)/(I30)</f>
        <v>0.25206823643213833</v>
      </c>
      <c r="J33" s="207">
        <f>(J29-J31)/(J30)</f>
        <v>0.24763717647839956</v>
      </c>
    </row>
    <row r="34" spans="1:10" x14ac:dyDescent="0.3">
      <c r="A34" s="2"/>
    </row>
    <row r="35" spans="1:10" x14ac:dyDescent="0.3">
      <c r="A35" s="1" t="s">
        <v>16</v>
      </c>
    </row>
    <row r="37" spans="1:10" x14ac:dyDescent="0.3">
      <c r="A37" s="2" t="s">
        <v>6</v>
      </c>
      <c r="B37" s="14">
        <v>43.678338090000025</v>
      </c>
      <c r="C37" s="14">
        <v>50.56987150000004</v>
      </c>
      <c r="D37" s="14">
        <v>54.079885580000031</v>
      </c>
      <c r="E37" s="14">
        <v>60.365226409999977</v>
      </c>
      <c r="F37" s="14">
        <v>62.336756380000026</v>
      </c>
      <c r="G37" s="14">
        <v>70.313114090000084</v>
      </c>
      <c r="H37" s="14">
        <v>73.007128800000103</v>
      </c>
      <c r="I37" s="14">
        <v>76.040954039999789</v>
      </c>
      <c r="J37" s="14">
        <v>67.797805400000513</v>
      </c>
    </row>
    <row r="38" spans="1:10" x14ac:dyDescent="0.3">
      <c r="A38" s="2" t="s">
        <v>7</v>
      </c>
      <c r="B38" s="14">
        <v>-4.78125</v>
      </c>
      <c r="C38" s="14">
        <v>-4.8721666600000022</v>
      </c>
      <c r="D38" s="14">
        <v>-4.8798333299999941</v>
      </c>
      <c r="E38" s="14">
        <v>-4.8836666700000055</v>
      </c>
      <c r="F38" s="14">
        <v>-4.7058749999999998</v>
      </c>
      <c r="G38" s="14">
        <v>-4.8031666600000023</v>
      </c>
      <c r="H38" s="14">
        <v>-6.0772708399999971</v>
      </c>
      <c r="I38" s="14">
        <v>-6.0262812500000003</v>
      </c>
      <c r="J38" s="14">
        <v>-7.33776063</v>
      </c>
    </row>
    <row r="39" spans="1:10" x14ac:dyDescent="0.3">
      <c r="A39" s="2" t="s">
        <v>17</v>
      </c>
      <c r="B39" s="6">
        <f t="shared" ref="B39:E39" si="6">SUM(B37:B38)</f>
        <v>38.897088090000025</v>
      </c>
      <c r="C39" s="6">
        <f t="shared" si="6"/>
        <v>45.697704840000036</v>
      </c>
      <c r="D39" s="6">
        <f t="shared" si="6"/>
        <v>49.200052250000034</v>
      </c>
      <c r="E39" s="6">
        <f t="shared" si="6"/>
        <v>55.481559739999973</v>
      </c>
      <c r="F39" s="6">
        <v>57.630881380000027</v>
      </c>
      <c r="G39" s="6">
        <v>65.509947430000082</v>
      </c>
      <c r="H39" s="6">
        <v>66.929857960000106</v>
      </c>
      <c r="I39" s="6">
        <v>70.014672789999793</v>
      </c>
      <c r="J39" s="6">
        <v>60.460044770000515</v>
      </c>
    </row>
    <row r="40" spans="1:10" x14ac:dyDescent="0.3">
      <c r="A40" s="2" t="s">
        <v>18</v>
      </c>
      <c r="B40" s="14">
        <v>229.36413200000001</v>
      </c>
      <c r="C40" s="14">
        <v>229.77078599999999</v>
      </c>
      <c r="D40" s="14">
        <v>230.00429399999999</v>
      </c>
      <c r="E40" s="14">
        <v>230.00429399999999</v>
      </c>
      <c r="F40" s="14">
        <v>230.891457</v>
      </c>
      <c r="G40" s="14">
        <v>231.156736</v>
      </c>
      <c r="H40" s="14">
        <v>231.156736</v>
      </c>
      <c r="I40" s="14">
        <v>231.37818100000001</v>
      </c>
      <c r="J40" s="14">
        <v>231.37818100000001</v>
      </c>
    </row>
    <row r="41" spans="1:10" x14ac:dyDescent="0.3">
      <c r="A41" s="2" t="s">
        <v>19</v>
      </c>
      <c r="B41" s="14">
        <v>231.942362</v>
      </c>
      <c r="C41" s="14">
        <v>232.13281900000001</v>
      </c>
      <c r="D41" s="14">
        <v>232.033376</v>
      </c>
      <c r="E41" s="14">
        <v>233.47333399999999</v>
      </c>
      <c r="F41" s="14">
        <v>233.91691499999999</v>
      </c>
      <c r="G41" s="14">
        <v>234.004437</v>
      </c>
      <c r="H41" s="14">
        <v>233.32582600000001</v>
      </c>
      <c r="I41" s="14">
        <v>233.27346700000001</v>
      </c>
      <c r="J41" s="14">
        <v>238.61719500000001</v>
      </c>
    </row>
    <row r="42" spans="1:10" x14ac:dyDescent="0.3">
      <c r="A42" s="9" t="s">
        <v>20</v>
      </c>
      <c r="B42" s="15">
        <f t="shared" ref="B42" si="7">(B39)/B40</f>
        <v>0.16958662084968029</v>
      </c>
      <c r="C42" s="15">
        <f t="shared" ref="C42:D42" si="8">(C39)/C40</f>
        <v>0.19888387743078895</v>
      </c>
      <c r="D42" s="15">
        <f t="shared" si="8"/>
        <v>0.21390927705897542</v>
      </c>
      <c r="E42" s="15">
        <f t="shared" ref="E42:F42" si="9">(E39)/E40</f>
        <v>0.24121966931626057</v>
      </c>
      <c r="F42" s="15">
        <f t="shared" si="9"/>
        <v>0.24960161856486543</v>
      </c>
      <c r="G42" s="15">
        <f t="shared" ref="G42:H42" si="10">(G39)/G40</f>
        <v>0.28340055567318656</v>
      </c>
      <c r="H42" s="15">
        <f t="shared" si="10"/>
        <v>0.28954318666275036</v>
      </c>
      <c r="I42" s="15">
        <f t="shared" ref="I42:J42" si="11">(I39)/I40</f>
        <v>0.30259842344425636</v>
      </c>
      <c r="J42" s="15">
        <f t="shared" si="11"/>
        <v>0.2613040024288224</v>
      </c>
    </row>
    <row r="43" spans="1:10" x14ac:dyDescent="0.3">
      <c r="A43" s="9" t="s">
        <v>21</v>
      </c>
      <c r="B43" s="15">
        <f t="shared" ref="B43:H43" si="12">B39/(B41)</f>
        <v>0.1677015261662293</v>
      </c>
      <c r="C43" s="15">
        <f t="shared" si="12"/>
        <v>0.19686016409424656</v>
      </c>
      <c r="D43" s="15">
        <f t="shared" si="12"/>
        <v>0.2120386864086313</v>
      </c>
      <c r="E43" s="15">
        <f t="shared" si="12"/>
        <v>0.23763553117376554</v>
      </c>
      <c r="F43" s="15">
        <f t="shared" si="12"/>
        <v>0.24637329617655068</v>
      </c>
      <c r="G43" s="15">
        <f t="shared" si="12"/>
        <v>0.27995173198361228</v>
      </c>
      <c r="H43" s="15">
        <f t="shared" si="12"/>
        <v>0.28685147764139962</v>
      </c>
      <c r="I43" s="15">
        <f t="shared" ref="I43:J43" si="13">I39/(I41)</f>
        <v>0.30013989027736182</v>
      </c>
      <c r="J43" s="15">
        <f t="shared" si="13"/>
        <v>0.25337673075069261</v>
      </c>
    </row>
    <row r="44" spans="1:10" x14ac:dyDescent="0.3">
      <c r="A44" s="2"/>
    </row>
    <row r="45" spans="1:10" x14ac:dyDescent="0.3">
      <c r="A45" s="1" t="s">
        <v>22</v>
      </c>
    </row>
    <row r="47" spans="1:10" x14ac:dyDescent="0.3">
      <c r="A47" s="2" t="s">
        <v>23</v>
      </c>
      <c r="B47" s="14">
        <v>157.54576532999999</v>
      </c>
      <c r="C47" s="14">
        <v>157.63640698999995</v>
      </c>
      <c r="D47" s="14">
        <v>166.63750665000001</v>
      </c>
      <c r="E47" s="14">
        <v>179.15686079999995</v>
      </c>
      <c r="F47" s="14">
        <v>166.37730393999999</v>
      </c>
      <c r="G47" s="14">
        <v>168.37730902999999</v>
      </c>
      <c r="H47" s="14">
        <v>163.63342566999998</v>
      </c>
      <c r="I47" s="14">
        <v>175.25317109000002</v>
      </c>
      <c r="J47" s="14">
        <v>179.55664866999996</v>
      </c>
    </row>
    <row r="48" spans="1:10" x14ac:dyDescent="0.3">
      <c r="A48" s="2"/>
      <c r="B48" s="14"/>
      <c r="C48" s="14"/>
      <c r="D48" s="14"/>
      <c r="E48" s="14"/>
      <c r="F48" s="14"/>
      <c r="G48" s="14"/>
      <c r="H48" s="14"/>
      <c r="I48" s="14"/>
      <c r="J48" s="14"/>
    </row>
    <row r="49" spans="1:10" x14ac:dyDescent="0.3">
      <c r="A49" s="2" t="s">
        <v>24</v>
      </c>
      <c r="B49" s="14">
        <v>11788.500505729999</v>
      </c>
      <c r="C49" s="14">
        <v>12242.879512059999</v>
      </c>
      <c r="D49" s="14">
        <v>12477.891260070004</v>
      </c>
      <c r="E49" s="14">
        <v>15542.611564210001</v>
      </c>
      <c r="F49" s="14">
        <v>15384.926065820004</v>
      </c>
      <c r="G49" s="14">
        <v>15429.028531439999</v>
      </c>
      <c r="H49" s="14">
        <v>16074.991895279998</v>
      </c>
      <c r="I49" s="14">
        <v>17126.713806889999</v>
      </c>
      <c r="J49" s="14">
        <v>18520.653057420004</v>
      </c>
    </row>
    <row r="50" spans="1:10" x14ac:dyDescent="0.3">
      <c r="A50" s="2" t="s">
        <v>25</v>
      </c>
      <c r="B50" s="14">
        <v>12242.879512059999</v>
      </c>
      <c r="C50" s="14">
        <v>12477.891260070004</v>
      </c>
      <c r="D50" s="14">
        <v>15542.611564210001</v>
      </c>
      <c r="E50" s="14">
        <v>15384.926065819996</v>
      </c>
      <c r="F50" s="14">
        <v>15429.028531439999</v>
      </c>
      <c r="G50" s="14">
        <v>16074.991895279998</v>
      </c>
      <c r="H50" s="14">
        <v>17126.713806889999</v>
      </c>
      <c r="I50" s="14">
        <v>18520.653057420004</v>
      </c>
      <c r="J50" s="14">
        <v>18080.285477969996</v>
      </c>
    </row>
    <row r="51" spans="1:10" x14ac:dyDescent="0.3">
      <c r="A51" s="2" t="s">
        <v>26</v>
      </c>
      <c r="B51" s="14">
        <f t="shared" ref="B51:J51" si="14">AVERAGE(B49:B50)</f>
        <v>12015.690008894999</v>
      </c>
      <c r="C51" s="14">
        <f t="shared" si="14"/>
        <v>12360.385386065002</v>
      </c>
      <c r="D51" s="14">
        <f t="shared" si="14"/>
        <v>14010.251412140002</v>
      </c>
      <c r="E51" s="14">
        <f t="shared" si="14"/>
        <v>15463.768815014999</v>
      </c>
      <c r="F51" s="14">
        <f t="shared" si="14"/>
        <v>15406.977298630001</v>
      </c>
      <c r="G51" s="14">
        <f t="shared" si="14"/>
        <v>15752.010213359998</v>
      </c>
      <c r="H51" s="14">
        <f t="shared" si="14"/>
        <v>16600.852851084997</v>
      </c>
      <c r="I51" s="14">
        <f t="shared" si="14"/>
        <v>17823.683432155001</v>
      </c>
      <c r="J51" s="14">
        <f t="shared" si="14"/>
        <v>18300.469267695</v>
      </c>
    </row>
    <row r="52" spans="1:10" x14ac:dyDescent="0.3">
      <c r="A52" s="9" t="s">
        <v>27</v>
      </c>
      <c r="B52" s="17">
        <f t="shared" ref="B52:J52" si="15">B47/B51*4</f>
        <v>5.2446681035669761E-2</v>
      </c>
      <c r="C52" s="17">
        <f t="shared" si="15"/>
        <v>5.1013427839464609E-2</v>
      </c>
      <c r="D52" s="17">
        <f t="shared" si="15"/>
        <v>4.7575879046854848E-2</v>
      </c>
      <c r="E52" s="17">
        <f t="shared" si="15"/>
        <v>4.6342353650823426E-2</v>
      </c>
      <c r="F52" s="17">
        <f t="shared" si="15"/>
        <v>4.3195313581670398E-2</v>
      </c>
      <c r="G52" s="17">
        <f t="shared" si="15"/>
        <v>4.2757033991049985E-2</v>
      </c>
      <c r="H52" s="17">
        <f t="shared" si="15"/>
        <v>3.9427715464463074E-2</v>
      </c>
      <c r="I52" s="17">
        <f t="shared" si="15"/>
        <v>3.9330404796986622E-2</v>
      </c>
      <c r="J52" s="17">
        <f t="shared" si="15"/>
        <v>3.9246348504726768E-2</v>
      </c>
    </row>
    <row r="53" spans="1:10" x14ac:dyDescent="0.3">
      <c r="A53" s="4"/>
    </row>
    <row r="55" spans="1:10" x14ac:dyDescent="0.3">
      <c r="A55" s="1" t="s">
        <v>28</v>
      </c>
    </row>
    <row r="57" spans="1:10" x14ac:dyDescent="0.3">
      <c r="A57" s="2" t="s">
        <v>29</v>
      </c>
      <c r="B57" s="134">
        <v>11856.749953260001</v>
      </c>
      <c r="C57" s="134">
        <v>12179.396420729998</v>
      </c>
      <c r="D57" s="134">
        <v>15120.036944530002</v>
      </c>
      <c r="E57" s="134">
        <v>15704.559946409994</v>
      </c>
      <c r="F57" s="134">
        <v>15147.198793759993</v>
      </c>
      <c r="G57" s="134">
        <v>15224.847877359998</v>
      </c>
      <c r="H57" s="134">
        <v>15915.404720779994</v>
      </c>
      <c r="I57" s="134">
        <v>17155.049864739995</v>
      </c>
      <c r="J57" s="134">
        <v>18048.746558430001</v>
      </c>
    </row>
    <row r="58" spans="1:10" x14ac:dyDescent="0.3">
      <c r="A58" s="2" t="s">
        <v>30</v>
      </c>
      <c r="B58" s="134">
        <v>12242.879512059999</v>
      </c>
      <c r="C58" s="134">
        <v>12477.891260070004</v>
      </c>
      <c r="D58" s="134">
        <v>15542.611564210001</v>
      </c>
      <c r="E58" s="134">
        <v>15384.926065819996</v>
      </c>
      <c r="F58" s="134">
        <v>15429.028531439999</v>
      </c>
      <c r="G58" s="134">
        <v>16074.991895279998</v>
      </c>
      <c r="H58" s="134">
        <v>17126.713806889999</v>
      </c>
      <c r="I58" s="134">
        <v>18520.653057420004</v>
      </c>
      <c r="J58" s="134">
        <v>18080.285477969996</v>
      </c>
    </row>
    <row r="59" spans="1:10" x14ac:dyDescent="0.3">
      <c r="A59" s="9" t="s">
        <v>28</v>
      </c>
      <c r="B59" s="17">
        <f t="shared" ref="B59:C59" si="16">B57/B58</f>
        <v>0.96846088712874812</v>
      </c>
      <c r="C59" s="17">
        <f t="shared" si="16"/>
        <v>0.97607810221145241</v>
      </c>
      <c r="D59" s="17">
        <f t="shared" ref="D59:J59" si="17">D57/D58</f>
        <v>0.97281186511454343</v>
      </c>
      <c r="E59" s="17">
        <f t="shared" si="17"/>
        <v>1.0207757826864123</v>
      </c>
      <c r="F59" s="17">
        <f t="shared" si="17"/>
        <v>0.98173379891639212</v>
      </c>
      <c r="G59" s="17">
        <f t="shared" si="17"/>
        <v>0.94711387579799511</v>
      </c>
      <c r="H59" s="17">
        <f t="shared" si="17"/>
        <v>0.92927370073629068</v>
      </c>
      <c r="I59" s="17">
        <f t="shared" si="17"/>
        <v>0.92626592656067808</v>
      </c>
      <c r="J59" s="17">
        <f t="shared" si="17"/>
        <v>0.99825561827669018</v>
      </c>
    </row>
    <row r="61" spans="1:10" x14ac:dyDescent="0.3">
      <c r="A61" s="1" t="s">
        <v>31</v>
      </c>
    </row>
    <row r="63" spans="1:10" x14ac:dyDescent="0.3">
      <c r="A63" s="2" t="s">
        <v>32</v>
      </c>
      <c r="B63" s="132">
        <v>286.44485667000004</v>
      </c>
      <c r="C63" s="132">
        <v>287.43117021999996</v>
      </c>
      <c r="D63" s="132">
        <v>301.91778701000004</v>
      </c>
      <c r="E63" s="132">
        <v>334.65854709000001</v>
      </c>
      <c r="F63" s="132">
        <v>315.76045686000003</v>
      </c>
      <c r="G63" s="132">
        <v>330.68710758000009</v>
      </c>
      <c r="H63" s="132">
        <v>335.78927011000002</v>
      </c>
      <c r="I63" s="132">
        <v>360.55539789999995</v>
      </c>
      <c r="J63" s="132">
        <v>348.00087231000003</v>
      </c>
    </row>
    <row r="64" spans="1:10" x14ac:dyDescent="0.3">
      <c r="A64" s="2"/>
      <c r="B64" s="132"/>
      <c r="C64" s="132"/>
      <c r="D64" s="132"/>
      <c r="E64" s="132"/>
      <c r="F64" s="132"/>
      <c r="G64" s="132"/>
      <c r="H64" s="132"/>
      <c r="I64" s="132"/>
      <c r="J64" s="132"/>
    </row>
    <row r="65" spans="1:10" x14ac:dyDescent="0.3">
      <c r="A65" s="2" t="s">
        <v>33</v>
      </c>
      <c r="B65" s="132">
        <v>1530.0007288999982</v>
      </c>
      <c r="C65" s="132">
        <v>2037.5941776199941</v>
      </c>
      <c r="D65" s="132">
        <v>2200.3231152499975</v>
      </c>
      <c r="E65" s="132">
        <v>671.15821902000016</v>
      </c>
      <c r="F65" s="132">
        <v>2083.9548429000065</v>
      </c>
      <c r="G65" s="132">
        <v>1791.4413552100034</v>
      </c>
      <c r="H65" s="132">
        <v>1369.6311790600093</v>
      </c>
      <c r="I65" s="132">
        <v>1274.4643433300089</v>
      </c>
      <c r="J65" s="132">
        <v>1024.0728734499967</v>
      </c>
    </row>
    <row r="66" spans="1:10" x14ac:dyDescent="0.3">
      <c r="A66" s="2" t="s">
        <v>34</v>
      </c>
      <c r="B66" s="132">
        <v>2037.5941776199941</v>
      </c>
      <c r="C66" s="132">
        <v>2200.3231152499975</v>
      </c>
      <c r="D66" s="132">
        <v>671.15821902000016</v>
      </c>
      <c r="E66" s="132">
        <v>2083.9548798700025</v>
      </c>
      <c r="F66" s="132">
        <v>1791.4413552100034</v>
      </c>
      <c r="G66" s="132">
        <v>1369.6311790600093</v>
      </c>
      <c r="H66" s="132">
        <v>1274.4643433300089</v>
      </c>
      <c r="I66" s="132">
        <v>1024.0728734499967</v>
      </c>
      <c r="J66" s="132">
        <v>1495.4286244000016</v>
      </c>
    </row>
    <row r="67" spans="1:10" x14ac:dyDescent="0.3">
      <c r="A67" s="2" t="s">
        <v>35</v>
      </c>
      <c r="B67" s="132">
        <v>11075.992529249999</v>
      </c>
      <c r="C67" s="132">
        <v>11373.0820957</v>
      </c>
      <c r="D67" s="132">
        <v>11475.528485090004</v>
      </c>
      <c r="E67" s="132">
        <v>14066.361681420001</v>
      </c>
      <c r="F67" s="132">
        <v>13847.504818630003</v>
      </c>
      <c r="G67" s="132">
        <v>13768.435635939999</v>
      </c>
      <c r="H67" s="132">
        <v>14275.910506559998</v>
      </c>
      <c r="I67" s="132">
        <v>15186.871420649999</v>
      </c>
      <c r="J67" s="132">
        <v>16870.804808730001</v>
      </c>
    </row>
    <row r="68" spans="1:10" x14ac:dyDescent="0.3">
      <c r="A68" s="2" t="s">
        <v>36</v>
      </c>
      <c r="B68" s="132">
        <v>11373.0820957</v>
      </c>
      <c r="C68" s="132">
        <v>11475.528485090004</v>
      </c>
      <c r="D68" s="132">
        <v>14066.361681420001</v>
      </c>
      <c r="E68" s="132">
        <v>13847.504818629997</v>
      </c>
      <c r="F68" s="132">
        <v>13768.435635939999</v>
      </c>
      <c r="G68" s="132">
        <v>14275.910506559998</v>
      </c>
      <c r="H68" s="132">
        <v>15186.871420649999</v>
      </c>
      <c r="I68" s="132">
        <v>16870.804808730001</v>
      </c>
      <c r="J68" s="132">
        <v>16380.493603439996</v>
      </c>
    </row>
    <row r="69" spans="1:10" x14ac:dyDescent="0.3">
      <c r="A69" s="2"/>
      <c r="B69" s="132"/>
      <c r="C69" s="132"/>
      <c r="D69" s="132"/>
      <c r="E69" s="132"/>
      <c r="F69" s="132"/>
      <c r="G69" s="132"/>
      <c r="H69" s="132"/>
      <c r="I69" s="132"/>
      <c r="J69" s="132"/>
    </row>
    <row r="70" spans="1:10" x14ac:dyDescent="0.3">
      <c r="A70" s="2" t="s">
        <v>37</v>
      </c>
      <c r="B70" s="132">
        <f t="shared" ref="B70:D70" si="18">AVERAGE(B65+B66,B67+B68)</f>
        <v>13008.334765734997</v>
      </c>
      <c r="C70" s="132">
        <f t="shared" si="18"/>
        <v>13543.263936829997</v>
      </c>
      <c r="D70" s="132">
        <f t="shared" si="18"/>
        <v>14206.685750390001</v>
      </c>
      <c r="E70" s="132">
        <f t="shared" ref="E70:F70" si="19">AVERAGE(E65+E66,E67+E68)</f>
        <v>15334.48979947</v>
      </c>
      <c r="F70" s="132">
        <f t="shared" si="19"/>
        <v>15745.668326340006</v>
      </c>
      <c r="G70" s="132">
        <f t="shared" ref="G70:J70" si="20">AVERAGE(G65+G66,G67+G68)</f>
        <v>15602.709338385006</v>
      </c>
      <c r="H70" s="132">
        <f t="shared" si="20"/>
        <v>16053.438724800006</v>
      </c>
      <c r="I70" s="132">
        <f t="shared" si="20"/>
        <v>17178.106723080004</v>
      </c>
      <c r="J70" s="132">
        <f t="shared" si="20"/>
        <v>17885.399955009998</v>
      </c>
    </row>
    <row r="71" spans="1:10" x14ac:dyDescent="0.3">
      <c r="A71" s="9" t="s">
        <v>31</v>
      </c>
      <c r="B71" s="17">
        <f t="shared" ref="B71:J71" si="21">B63/B70*4</f>
        <v>8.8080407470606886E-2</v>
      </c>
      <c r="C71" s="17">
        <f t="shared" si="21"/>
        <v>8.4892732375494856E-2</v>
      </c>
      <c r="D71" s="17">
        <f t="shared" si="21"/>
        <v>8.500724020075176E-2</v>
      </c>
      <c r="E71" s="17">
        <f t="shared" si="21"/>
        <v>8.7295645689253173E-2</v>
      </c>
      <c r="F71" s="17">
        <f t="shared" si="21"/>
        <v>8.0215193236804774E-2</v>
      </c>
      <c r="G71" s="17">
        <f t="shared" si="21"/>
        <v>8.4776842382485507E-2</v>
      </c>
      <c r="H71" s="17">
        <f t="shared" si="21"/>
        <v>8.3667873498345022E-2</v>
      </c>
      <c r="I71" s="17">
        <f t="shared" si="21"/>
        <v>8.3956958403470214E-2</v>
      </c>
      <c r="J71" s="17">
        <f t="shared" si="21"/>
        <v>7.7829038922334906E-2</v>
      </c>
    </row>
    <row r="73" spans="1:10" x14ac:dyDescent="0.3">
      <c r="A73" s="1" t="s">
        <v>38</v>
      </c>
    </row>
    <row r="74" spans="1:10" x14ac:dyDescent="0.3">
      <c r="A74" s="1"/>
    </row>
    <row r="75" spans="1:10" x14ac:dyDescent="0.3">
      <c r="A75" s="2" t="s">
        <v>39</v>
      </c>
      <c r="B75" s="135">
        <v>10077.607314392924</v>
      </c>
      <c r="C75" s="135">
        <v>9992.2199085817883</v>
      </c>
      <c r="D75" s="135">
        <v>12292.038187985896</v>
      </c>
      <c r="E75" s="135">
        <v>11711.397411355436</v>
      </c>
      <c r="F75" s="135">
        <v>11437.138618598223</v>
      </c>
      <c r="G75" s="135">
        <v>11823.35831929394</v>
      </c>
      <c r="H75" s="135">
        <v>12564.894146626955</v>
      </c>
      <c r="I75" s="135">
        <v>14448.775908244217</v>
      </c>
      <c r="J75" s="135">
        <v>13821.148474439588</v>
      </c>
    </row>
    <row r="76" spans="1:10" x14ac:dyDescent="0.3">
      <c r="A76" s="2" t="s">
        <v>40</v>
      </c>
      <c r="B76" s="135">
        <v>1026.3007194237937</v>
      </c>
      <c r="C76" s="135">
        <v>1069.7376309264218</v>
      </c>
      <c r="D76" s="135">
        <v>1216.943392345099</v>
      </c>
      <c r="E76" s="135">
        <v>1488.2858271110242</v>
      </c>
      <c r="F76" s="135">
        <v>1276.9522901774037</v>
      </c>
      <c r="G76" s="135">
        <v>1260.4117618043276</v>
      </c>
      <c r="H76" s="135">
        <v>1335.5285374416526</v>
      </c>
      <c r="I76" s="135">
        <v>1443.0515253583653</v>
      </c>
      <c r="J76" s="135">
        <v>1318.0401606828125</v>
      </c>
    </row>
    <row r="77" spans="1:10" x14ac:dyDescent="0.3">
      <c r="A77" s="2" t="s">
        <v>41</v>
      </c>
      <c r="B77" s="135">
        <v>1138.9714782432789</v>
      </c>
      <c r="C77" s="135">
        <v>1415.9337205617942</v>
      </c>
      <c r="D77" s="135">
        <v>2033.6328901741244</v>
      </c>
      <c r="E77" s="135">
        <v>2185.2428273535365</v>
      </c>
      <c r="F77" s="135">
        <v>2714.9304998936109</v>
      </c>
      <c r="G77" s="135">
        <v>2919.4371540264565</v>
      </c>
      <c r="H77" s="135">
        <v>3161.7396259063935</v>
      </c>
      <c r="I77" s="135">
        <v>2628.9151060471386</v>
      </c>
      <c r="J77" s="135">
        <v>2941.090244434823</v>
      </c>
    </row>
    <row r="78" spans="1:10" x14ac:dyDescent="0.3">
      <c r="A78" s="2" t="s">
        <v>42</v>
      </c>
      <c r="B78" s="135">
        <v>225.30379201041825</v>
      </c>
      <c r="C78" s="135">
        <v>222.73966416077218</v>
      </c>
      <c r="D78" s="135">
        <v>322.18448544048181</v>
      </c>
      <c r="E78" s="135">
        <v>271.27897134102176</v>
      </c>
      <c r="F78" s="135">
        <v>233.93745013461637</v>
      </c>
      <c r="G78" s="135">
        <v>167.66821851463928</v>
      </c>
      <c r="H78" s="135">
        <v>163.38160773878013</v>
      </c>
      <c r="I78" s="135">
        <v>225.84069205656778</v>
      </c>
      <c r="J78" s="135">
        <v>165.54808147958906</v>
      </c>
    </row>
    <row r="79" spans="1:10" x14ac:dyDescent="0.3">
      <c r="A79" s="2" t="s">
        <v>43</v>
      </c>
      <c r="B79" s="135">
        <v>168.69732927999056</v>
      </c>
      <c r="C79" s="135">
        <v>176.11554695095035</v>
      </c>
      <c r="D79" s="135">
        <v>198.46717944350124</v>
      </c>
      <c r="E79" s="135">
        <v>274.96843162325462</v>
      </c>
      <c r="F79" s="135">
        <v>232.2585107605683</v>
      </c>
      <c r="G79" s="135">
        <v>240.89859518041942</v>
      </c>
      <c r="H79" s="135">
        <v>257.63020267714052</v>
      </c>
      <c r="I79" s="135">
        <v>262.25174375454827</v>
      </c>
      <c r="J79" s="135">
        <v>242.0156278451656</v>
      </c>
    </row>
    <row r="80" spans="1:10" x14ac:dyDescent="0.3">
      <c r="A80" s="2" t="s">
        <v>44</v>
      </c>
      <c r="B80" s="135">
        <v>475.79629146588923</v>
      </c>
      <c r="C80" s="135">
        <v>603.50756342228522</v>
      </c>
      <c r="D80" s="135">
        <v>955.5982208264461</v>
      </c>
      <c r="E80" s="135">
        <v>991.18271715329013</v>
      </c>
      <c r="F80" s="135">
        <v>1194.3969328957264</v>
      </c>
      <c r="G80" s="135">
        <v>1318.6597444494382</v>
      </c>
      <c r="H80" s="135">
        <v>1454.1525140804613</v>
      </c>
      <c r="I80" s="135">
        <v>1161.9114992474674</v>
      </c>
      <c r="J80" s="135">
        <v>1292.210539730482</v>
      </c>
    </row>
    <row r="81" spans="1:10" x14ac:dyDescent="0.3">
      <c r="A81" s="9" t="s">
        <v>45</v>
      </c>
      <c r="B81" s="17">
        <f t="shared" ref="B81:C81" si="22">B78/B75</f>
        <v>2.2356873509909187E-2</v>
      </c>
      <c r="C81" s="17">
        <f t="shared" si="22"/>
        <v>2.2291309258463465E-2</v>
      </c>
      <c r="D81" s="17">
        <f t="shared" ref="D81:E81" si="23">D78/D75</f>
        <v>2.6210826920093806E-2</v>
      </c>
      <c r="E81" s="17">
        <f t="shared" si="23"/>
        <v>2.316367225980976E-2</v>
      </c>
      <c r="F81" s="17">
        <f t="shared" ref="F81:G81" si="24">F78/F75</f>
        <v>2.045419382730963E-2</v>
      </c>
      <c r="G81" s="17">
        <f t="shared" si="24"/>
        <v>1.4181099310931818E-2</v>
      </c>
      <c r="H81" s="17">
        <f t="shared" ref="H81:I81" si="25">H78/H75</f>
        <v>1.300302301254483E-2</v>
      </c>
      <c r="I81" s="17">
        <f t="shared" si="25"/>
        <v>1.5630437726403316E-2</v>
      </c>
      <c r="J81" s="17">
        <f t="shared" ref="J81" si="26">J78/J75</f>
        <v>1.1977881706845755E-2</v>
      </c>
    </row>
    <row r="82" spans="1:10" x14ac:dyDescent="0.3">
      <c r="A82" s="9" t="s">
        <v>46</v>
      </c>
      <c r="B82" s="17">
        <f t="shared" ref="B82:C82" si="27">B79/B76</f>
        <v>0.164374170345222</v>
      </c>
      <c r="C82" s="17">
        <f t="shared" si="27"/>
        <v>0.16463433823341289</v>
      </c>
      <c r="D82" s="17">
        <f t="shared" ref="D82:E82" si="28">D79/D76</f>
        <v>0.16308661577187003</v>
      </c>
      <c r="E82" s="17">
        <f t="shared" si="28"/>
        <v>0.18475512338715722</v>
      </c>
      <c r="F82" s="17">
        <f t="shared" ref="F82:G82" si="29">F79/F76</f>
        <v>0.18188503403545422</v>
      </c>
      <c r="G82" s="17">
        <f t="shared" si="29"/>
        <v>0.1911269019225621</v>
      </c>
      <c r="H82" s="17">
        <f t="shared" ref="H82:I82" si="30">H79/H76</f>
        <v>0.19290505253497514</v>
      </c>
      <c r="I82" s="17">
        <f t="shared" si="30"/>
        <v>0.18173415096139486</v>
      </c>
      <c r="J82" s="17">
        <f t="shared" ref="J82" si="31">J79/J76</f>
        <v>0.18361779486278254</v>
      </c>
    </row>
    <row r="83" spans="1:10" x14ac:dyDescent="0.3">
      <c r="A83" s="9" t="s">
        <v>47</v>
      </c>
      <c r="B83" s="17">
        <f t="shared" ref="B83:C83" si="32">B80/B77</f>
        <v>0.41774205987997659</v>
      </c>
      <c r="C83" s="17">
        <f t="shared" si="32"/>
        <v>0.42622585694394932</v>
      </c>
      <c r="D83" s="17">
        <f t="shared" ref="D83:E83" si="33">D80/D77</f>
        <v>0.46989711144208801</v>
      </c>
      <c r="E83" s="17">
        <f t="shared" si="33"/>
        <v>0.45358012608313802</v>
      </c>
      <c r="F83" s="17">
        <f t="shared" ref="F83:G83" si="34">F80/F77</f>
        <v>0.43993646722909879</v>
      </c>
      <c r="G83" s="17">
        <f t="shared" si="34"/>
        <v>0.45168286723718537</v>
      </c>
      <c r="H83" s="17">
        <f t="shared" ref="H83:I83" si="35">H80/H77</f>
        <v>0.45992165267675744</v>
      </c>
      <c r="I83" s="17">
        <f t="shared" si="35"/>
        <v>0.4419737619426321</v>
      </c>
      <c r="J83" s="17">
        <f t="shared" ref="J83" si="36">J80/J77</f>
        <v>0.43936446430898302</v>
      </c>
    </row>
    <row r="84" spans="1:10" x14ac:dyDescent="0.3">
      <c r="B84" s="16"/>
      <c r="C84" s="16"/>
      <c r="D84" s="16"/>
      <c r="E84" s="16"/>
      <c r="F84" s="16"/>
      <c r="G84" s="16"/>
      <c r="H84" s="16"/>
      <c r="I84" s="16"/>
      <c r="J84" s="16"/>
    </row>
    <row r="85" spans="1:10" x14ac:dyDescent="0.3">
      <c r="A85" s="1" t="s">
        <v>48</v>
      </c>
      <c r="B85" s="16"/>
      <c r="C85" s="16"/>
      <c r="D85" s="16"/>
      <c r="E85" s="16"/>
      <c r="F85" s="16"/>
      <c r="G85" s="16"/>
      <c r="H85" s="16"/>
      <c r="I85" s="16"/>
      <c r="J85" s="16"/>
    </row>
    <row r="86" spans="1:10" x14ac:dyDescent="0.3">
      <c r="B86" s="16"/>
      <c r="C86" s="16"/>
      <c r="D86" s="16"/>
      <c r="E86" s="16"/>
      <c r="F86" s="16"/>
      <c r="G86" s="16"/>
      <c r="H86" s="16"/>
      <c r="I86" s="16"/>
      <c r="J86" s="16"/>
    </row>
    <row r="87" spans="1:10" x14ac:dyDescent="0.3">
      <c r="A87" s="2" t="s">
        <v>49</v>
      </c>
      <c r="B87" s="133">
        <v>378.84</v>
      </c>
      <c r="C87" s="133">
        <v>375.28</v>
      </c>
      <c r="D87" s="133">
        <v>386.7</v>
      </c>
      <c r="E87" s="133">
        <v>429.9</v>
      </c>
      <c r="F87" s="133">
        <v>402.3</v>
      </c>
      <c r="G87" s="133">
        <v>402.2</v>
      </c>
      <c r="H87" s="133">
        <v>409.2</v>
      </c>
      <c r="I87" s="133">
        <v>442</v>
      </c>
      <c r="J87" s="133">
        <v>417.85686108999994</v>
      </c>
    </row>
    <row r="88" spans="1:10" x14ac:dyDescent="0.3">
      <c r="A88" s="4" t="s">
        <v>198</v>
      </c>
      <c r="B88" s="133"/>
      <c r="C88" s="133"/>
      <c r="D88" s="169">
        <v>-7.9</v>
      </c>
      <c r="E88" s="169"/>
      <c r="F88" s="169"/>
      <c r="G88" s="169"/>
      <c r="H88" s="169"/>
      <c r="I88" s="169"/>
      <c r="J88" s="169"/>
    </row>
    <row r="89" spans="1:10" x14ac:dyDescent="0.3">
      <c r="A89" s="2" t="s">
        <v>178</v>
      </c>
      <c r="B89" s="6">
        <v>10226.125181429123</v>
      </c>
      <c r="C89" s="6">
        <v>10196.189129503</v>
      </c>
      <c r="D89" s="6">
        <v>11159.196357353334</v>
      </c>
      <c r="E89" s="6">
        <v>12416.524352940525</v>
      </c>
      <c r="F89" s="6">
        <v>12058.286158145414</v>
      </c>
      <c r="G89" s="6">
        <v>12039.002119166367</v>
      </c>
      <c r="H89" s="6">
        <v>12508.198721037637</v>
      </c>
      <c r="I89" s="6">
        <v>13805.253305105851</v>
      </c>
      <c r="J89" s="6">
        <v>13898.701548631931</v>
      </c>
    </row>
    <row r="90" spans="1:10" x14ac:dyDescent="0.3">
      <c r="A90" s="4" t="s">
        <v>199</v>
      </c>
      <c r="B90" s="8"/>
      <c r="C90" s="8"/>
      <c r="D90" s="8">
        <v>10406.4362735513</v>
      </c>
      <c r="E90" s="8"/>
      <c r="F90" s="8"/>
      <c r="G90" s="8"/>
      <c r="H90" s="8"/>
      <c r="I90" s="8"/>
      <c r="J90" s="8"/>
    </row>
    <row r="91" spans="1:10" x14ac:dyDescent="0.3">
      <c r="A91" s="9" t="s">
        <v>48</v>
      </c>
      <c r="B91" s="10">
        <f t="shared" ref="B91:J91" si="37">B87/B89*4</f>
        <v>0.14818516037256499</v>
      </c>
      <c r="C91" s="10">
        <f t="shared" si="37"/>
        <v>0.14722363237226163</v>
      </c>
      <c r="D91" s="10">
        <f t="shared" si="37"/>
        <v>0.13861213213447388</v>
      </c>
      <c r="E91" s="10">
        <f t="shared" si="37"/>
        <v>0.13849286250485693</v>
      </c>
      <c r="F91" s="10">
        <f t="shared" si="37"/>
        <v>0.13345180060376821</v>
      </c>
      <c r="G91" s="10">
        <f t="shared" si="37"/>
        <v>0.13363233796917051</v>
      </c>
      <c r="H91" s="10">
        <f t="shared" si="37"/>
        <v>0.13085817042921241</v>
      </c>
      <c r="I91" s="10">
        <f t="shared" si="37"/>
        <v>0.12806719014319773</v>
      </c>
      <c r="J91" s="10">
        <f t="shared" si="37"/>
        <v>0.12025781246626746</v>
      </c>
    </row>
    <row r="92" spans="1:10" x14ac:dyDescent="0.3">
      <c r="A92" s="13" t="s">
        <v>200</v>
      </c>
      <c r="B92" s="150"/>
      <c r="C92" s="150"/>
      <c r="D92" s="150">
        <f>(D87+D88)/D90*4</f>
        <v>0.14560219850199715</v>
      </c>
      <c r="E92" s="150"/>
      <c r="F92" s="150"/>
      <c r="G92" s="150"/>
      <c r="H92" s="150"/>
      <c r="I92" s="150"/>
      <c r="J92" s="150"/>
    </row>
    <row r="93" spans="1:10" x14ac:dyDescent="0.3">
      <c r="A93" s="2"/>
      <c r="B93" s="16"/>
      <c r="C93" s="16"/>
      <c r="D93" s="16"/>
      <c r="E93" s="16"/>
      <c r="F93" s="16"/>
      <c r="G93" s="16"/>
      <c r="H93" s="16"/>
      <c r="I93" s="16"/>
      <c r="J93" s="16"/>
    </row>
    <row r="94" spans="1:10" x14ac:dyDescent="0.3">
      <c r="A94" s="1" t="s">
        <v>50</v>
      </c>
      <c r="B94" s="16"/>
      <c r="C94" s="16"/>
      <c r="D94" s="16"/>
      <c r="E94" s="16"/>
      <c r="F94" s="16"/>
      <c r="G94" s="16"/>
      <c r="H94" s="16"/>
      <c r="I94" s="16"/>
      <c r="J94" s="16"/>
    </row>
    <row r="95" spans="1:10" x14ac:dyDescent="0.3">
      <c r="B95" s="16"/>
      <c r="C95" s="16"/>
      <c r="D95" s="16"/>
      <c r="E95" s="16"/>
      <c r="F95" s="16"/>
      <c r="G95" s="16"/>
      <c r="H95" s="16"/>
      <c r="I95" s="16"/>
      <c r="J95" s="16"/>
    </row>
    <row r="96" spans="1:10" x14ac:dyDescent="0.3">
      <c r="A96" s="2" t="s">
        <v>51</v>
      </c>
      <c r="B96" s="134">
        <v>35.630000000000003</v>
      </c>
      <c r="C96" s="134">
        <v>35.94</v>
      </c>
      <c r="D96" s="134">
        <v>37.71</v>
      </c>
      <c r="E96" s="134">
        <v>38.9</v>
      </c>
      <c r="F96" s="134">
        <v>38.4</v>
      </c>
      <c r="G96" s="134">
        <v>39.200000000000003</v>
      </c>
      <c r="H96" s="134">
        <v>40</v>
      </c>
      <c r="I96" s="134">
        <v>42.9</v>
      </c>
      <c r="J96" s="134">
        <v>40.021035910000009</v>
      </c>
    </row>
    <row r="97" spans="1:10" x14ac:dyDescent="0.3">
      <c r="A97" s="2" t="s">
        <v>179</v>
      </c>
      <c r="B97" s="6">
        <v>815.02096599911965</v>
      </c>
      <c r="C97" s="6">
        <v>839.82571786265896</v>
      </c>
      <c r="D97" s="6">
        <v>895.61798706849504</v>
      </c>
      <c r="E97" s="6">
        <v>955.26426681154294</v>
      </c>
      <c r="F97" s="6">
        <v>981.31539877608282</v>
      </c>
      <c r="G97" s="6">
        <v>1004.7564865270343</v>
      </c>
      <c r="H97" s="6">
        <v>1050.023709401401</v>
      </c>
      <c r="I97" s="6">
        <v>1137.0790899914336</v>
      </c>
      <c r="J97" s="6">
        <v>1088.9101251347588</v>
      </c>
    </row>
    <row r="98" spans="1:10" x14ac:dyDescent="0.3">
      <c r="A98" s="9" t="s">
        <v>50</v>
      </c>
      <c r="B98" s="10">
        <f t="shared" ref="B98:J98" si="38">B96/B97*4</f>
        <v>0.17486666717252763</v>
      </c>
      <c r="C98" s="10">
        <f t="shared" si="38"/>
        <v>0.17117837301513766</v>
      </c>
      <c r="D98" s="10">
        <f t="shared" si="38"/>
        <v>0.16842002078779605</v>
      </c>
      <c r="E98" s="10">
        <f t="shared" si="38"/>
        <v>0.16288686325445603</v>
      </c>
      <c r="F98" s="10">
        <f t="shared" si="38"/>
        <v>0.15652459972764429</v>
      </c>
      <c r="G98" s="10">
        <f t="shared" si="38"/>
        <v>0.15605771358787948</v>
      </c>
      <c r="H98" s="10">
        <f t="shared" si="38"/>
        <v>0.1523775116384877</v>
      </c>
      <c r="I98" s="10">
        <f t="shared" si="38"/>
        <v>0.15091298530631916</v>
      </c>
      <c r="J98" s="10">
        <f t="shared" si="38"/>
        <v>0.14701318313133394</v>
      </c>
    </row>
    <row r="99" spans="1:10" x14ac:dyDescent="0.3">
      <c r="B99" s="16"/>
      <c r="C99" s="16"/>
      <c r="D99" s="16"/>
      <c r="E99" s="16"/>
      <c r="F99" s="16"/>
      <c r="G99" s="16"/>
      <c r="H99" s="16"/>
      <c r="I99" s="16"/>
      <c r="J99" s="16"/>
    </row>
    <row r="100" spans="1:10" x14ac:dyDescent="0.3">
      <c r="A100" s="1" t="s">
        <v>52</v>
      </c>
      <c r="B100" s="16"/>
      <c r="C100" s="16"/>
      <c r="D100" s="16"/>
      <c r="E100" s="16"/>
      <c r="F100" s="16"/>
      <c r="G100" s="16"/>
      <c r="H100" s="16"/>
      <c r="I100" s="16"/>
      <c r="J100" s="16"/>
    </row>
    <row r="101" spans="1:10" x14ac:dyDescent="0.3">
      <c r="B101" s="16"/>
      <c r="C101" s="16"/>
      <c r="D101" s="16"/>
      <c r="E101" s="16"/>
      <c r="F101" s="16"/>
      <c r="G101" s="16"/>
      <c r="H101" s="16"/>
      <c r="I101" s="16"/>
      <c r="J101" s="16"/>
    </row>
    <row r="102" spans="1:10" x14ac:dyDescent="0.3">
      <c r="A102" s="2" t="s">
        <v>53</v>
      </c>
      <c r="B102" s="135">
        <v>106.92</v>
      </c>
      <c r="C102" s="135">
        <v>109.276</v>
      </c>
      <c r="D102" s="135">
        <v>128.22900000000001</v>
      </c>
      <c r="E102" s="135">
        <v>133.417</v>
      </c>
      <c r="F102" s="135">
        <v>113.988</v>
      </c>
      <c r="G102" s="135">
        <v>98.474999999999994</v>
      </c>
      <c r="H102" s="135">
        <v>97.2</v>
      </c>
      <c r="I102" s="135">
        <v>99.6</v>
      </c>
      <c r="J102" s="135">
        <v>112.1</v>
      </c>
    </row>
    <row r="103" spans="1:10" x14ac:dyDescent="0.3">
      <c r="A103" s="2"/>
      <c r="B103" s="135"/>
      <c r="C103" s="135"/>
      <c r="D103" s="135"/>
      <c r="E103" s="135"/>
      <c r="F103" s="135"/>
      <c r="G103" s="135"/>
      <c r="H103" s="135"/>
      <c r="I103" s="135"/>
      <c r="J103" s="135"/>
    </row>
    <row r="104" spans="1:10" x14ac:dyDescent="0.3">
      <c r="A104" s="2" t="s">
        <v>54</v>
      </c>
      <c r="B104" s="135">
        <v>11095.971474709999</v>
      </c>
      <c r="C104" s="135">
        <v>11856.749953260001</v>
      </c>
      <c r="D104" s="135">
        <v>12179.396420729998</v>
      </c>
      <c r="E104" s="135">
        <v>15120.036944530002</v>
      </c>
      <c r="F104" s="135">
        <v>15704.559946409996</v>
      </c>
      <c r="G104" s="135">
        <v>15147.198793759993</v>
      </c>
      <c r="H104" s="135">
        <v>15224.847877359998</v>
      </c>
      <c r="I104" s="135">
        <v>15915.404720779994</v>
      </c>
      <c r="J104" s="135">
        <v>17155.049864739995</v>
      </c>
    </row>
    <row r="105" spans="1:10" x14ac:dyDescent="0.3">
      <c r="A105" s="2" t="s">
        <v>55</v>
      </c>
      <c r="B105" s="135">
        <v>11856.749953260001</v>
      </c>
      <c r="C105" s="135">
        <v>12179.396420729998</v>
      </c>
      <c r="D105" s="135">
        <v>15220.03694453</v>
      </c>
      <c r="E105" s="135">
        <v>15704.559946409994</v>
      </c>
      <c r="F105" s="135">
        <v>15147.198793759993</v>
      </c>
      <c r="G105" s="135">
        <v>15224.847877359998</v>
      </c>
      <c r="H105" s="135">
        <v>15915.404720779994</v>
      </c>
      <c r="I105" s="135">
        <v>17155.049864739995</v>
      </c>
      <c r="J105" s="135">
        <v>18048.746558430001</v>
      </c>
    </row>
    <row r="106" spans="1:10" x14ac:dyDescent="0.3">
      <c r="A106" s="2" t="s">
        <v>56</v>
      </c>
      <c r="B106" s="135">
        <f t="shared" ref="B106:D106" si="39">AVERAGE(B104:B105)</f>
        <v>11476.360713984999</v>
      </c>
      <c r="C106" s="135">
        <f t="shared" si="39"/>
        <v>12018.073186995</v>
      </c>
      <c r="D106" s="135">
        <f t="shared" si="39"/>
        <v>13699.716682629998</v>
      </c>
      <c r="E106" s="135">
        <f t="shared" ref="E106:J106" si="40">AVERAGE(E104:E105)</f>
        <v>15412.298445469998</v>
      </c>
      <c r="F106" s="135">
        <f t="shared" si="40"/>
        <v>15425.879370084995</v>
      </c>
      <c r="G106" s="135">
        <f t="shared" si="40"/>
        <v>15186.023335559996</v>
      </c>
      <c r="H106" s="135">
        <f t="shared" si="40"/>
        <v>15570.126299069996</v>
      </c>
      <c r="I106" s="135">
        <f t="shared" si="40"/>
        <v>16535.227292759995</v>
      </c>
      <c r="J106" s="135">
        <f t="shared" si="40"/>
        <v>17601.898211584998</v>
      </c>
    </row>
    <row r="107" spans="1:10" x14ac:dyDescent="0.3">
      <c r="A107" s="9" t="s">
        <v>52</v>
      </c>
      <c r="B107" s="17">
        <f t="shared" ref="B107" si="41">(B102/B106)*4</f>
        <v>3.7266169185396263E-2</v>
      </c>
      <c r="C107" s="17">
        <v>3.7266169185396263E-2</v>
      </c>
      <c r="D107" s="17">
        <f t="shared" ref="D107:E107" si="42">(D102/D106)*4</f>
        <v>3.7439898348433087E-2</v>
      </c>
      <c r="E107" s="17">
        <f t="shared" si="42"/>
        <v>3.4626113806980968E-2</v>
      </c>
      <c r="F107" s="17">
        <f t="shared" ref="F107:G107" si="43">(F102/F106)*4</f>
        <v>2.9557601810643989E-2</v>
      </c>
      <c r="G107" s="17">
        <f t="shared" si="43"/>
        <v>2.5938324424777701E-2</v>
      </c>
      <c r="H107" s="17">
        <f t="shared" ref="H107:J107" si="44">(H102/H106)*4</f>
        <v>2.4970895709640006E-2</v>
      </c>
      <c r="I107" s="17">
        <f t="shared" si="44"/>
        <v>2.4094014127912275E-2</v>
      </c>
      <c r="J107" s="17">
        <f t="shared" si="44"/>
        <v>2.5474525225062241E-2</v>
      </c>
    </row>
    <row r="109" spans="1:10" x14ac:dyDescent="0.3">
      <c r="A109" s="18" t="s">
        <v>180</v>
      </c>
    </row>
    <row r="111" spans="1:10" x14ac:dyDescent="0.3">
      <c r="A111" t="s">
        <v>181</v>
      </c>
      <c r="B111" s="134">
        <v>1113.7832775806201</v>
      </c>
      <c r="C111" s="134">
        <v>1415.93</v>
      </c>
      <c r="D111" s="134">
        <v>2033.63</v>
      </c>
      <c r="E111" s="134">
        <v>2185.2428169999998</v>
      </c>
      <c r="F111" s="134">
        <v>2714.6712240000002</v>
      </c>
      <c r="G111" s="134">
        <v>2919.4356120000002</v>
      </c>
      <c r="H111" s="134">
        <v>3161.4659230000002</v>
      </c>
      <c r="I111" s="134">
        <v>2726.370723</v>
      </c>
      <c r="J111" s="134">
        <v>2941.0924610000002</v>
      </c>
    </row>
    <row r="112" spans="1:10" x14ac:dyDescent="0.3">
      <c r="A112" t="s">
        <v>57</v>
      </c>
      <c r="B112" s="134">
        <v>12242.879512059999</v>
      </c>
      <c r="C112" s="134">
        <v>12477.891260070004</v>
      </c>
      <c r="D112" s="134">
        <v>15542.611564210001</v>
      </c>
      <c r="E112" s="134">
        <v>15384.926065819996</v>
      </c>
      <c r="F112" s="134">
        <v>15429.028531439999</v>
      </c>
      <c r="G112" s="134">
        <v>16074.991895279998</v>
      </c>
      <c r="H112" s="134">
        <v>17126.713806889999</v>
      </c>
      <c r="I112" s="134">
        <v>18520.653057420004</v>
      </c>
      <c r="J112" s="134">
        <v>18080.285477969996</v>
      </c>
    </row>
    <row r="113" spans="1:10" x14ac:dyDescent="0.3">
      <c r="A113" s="9" t="s">
        <v>180</v>
      </c>
      <c r="B113" s="17">
        <f t="shared" ref="B113:J113" si="45">B111/B112</f>
        <v>9.0973963803488725E-2</v>
      </c>
      <c r="C113" s="17">
        <f t="shared" si="45"/>
        <v>0.11347510332383329</v>
      </c>
      <c r="D113" s="17">
        <f t="shared" si="45"/>
        <v>0.13084223276111742</v>
      </c>
      <c r="E113" s="17">
        <f t="shared" si="45"/>
        <v>0.14203791475182037</v>
      </c>
      <c r="F113" s="17">
        <f t="shared" si="45"/>
        <v>0.17594569991676842</v>
      </c>
      <c r="G113" s="17">
        <f t="shared" si="45"/>
        <v>0.18161350444333452</v>
      </c>
      <c r="H113" s="17">
        <f t="shared" si="45"/>
        <v>0.18459267543363497</v>
      </c>
      <c r="I113" s="17">
        <f t="shared" si="45"/>
        <v>0.14720705120642186</v>
      </c>
      <c r="J113" s="17">
        <f t="shared" si="45"/>
        <v>0.16266847470874216</v>
      </c>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C25" sqref="C25"/>
    </sheetView>
  </sheetViews>
  <sheetFormatPr baseColWidth="10" defaultColWidth="9" defaultRowHeight="14" x14ac:dyDescent="0.3"/>
  <cols>
    <col min="1" max="1" width="2" style="16" customWidth="1"/>
    <col min="2" max="2" width="36.75" style="16" customWidth="1"/>
    <col min="3" max="3" width="77.75" style="16" customWidth="1"/>
    <col min="4" max="4" width="62.33203125" style="16" customWidth="1"/>
    <col min="5" max="5" width="9" style="16"/>
    <col min="6" max="6" width="46.5" style="16" customWidth="1"/>
    <col min="7" max="16384" width="9" style="16"/>
  </cols>
  <sheetData>
    <row r="1" spans="1:10" x14ac:dyDescent="0.3">
      <c r="A1" s="1"/>
      <c r="B1" s="1"/>
      <c r="C1" s="1"/>
      <c r="D1" s="1"/>
      <c r="E1" s="1"/>
      <c r="F1" s="1"/>
      <c r="G1" s="1"/>
      <c r="H1" s="1"/>
      <c r="I1" s="1"/>
      <c r="J1" s="1"/>
    </row>
    <row r="2" spans="1:10" x14ac:dyDescent="0.3">
      <c r="A2" s="1"/>
      <c r="B2" s="1" t="s">
        <v>58</v>
      </c>
      <c r="C2" s="1"/>
      <c r="D2" s="1"/>
      <c r="E2" s="1"/>
      <c r="F2" s="1"/>
      <c r="G2" s="1"/>
      <c r="H2" s="1"/>
      <c r="I2" s="1"/>
      <c r="J2" s="1"/>
    </row>
    <row r="3" spans="1:10" x14ac:dyDescent="0.3">
      <c r="A3" s="1"/>
      <c r="B3" s="1"/>
      <c r="C3" s="1"/>
      <c r="D3" s="1"/>
      <c r="E3" s="1"/>
      <c r="F3" s="1"/>
      <c r="G3" s="1"/>
      <c r="H3" s="1"/>
      <c r="I3" s="1"/>
      <c r="J3" s="1"/>
    </row>
    <row r="4" spans="1:10" x14ac:dyDescent="0.3">
      <c r="B4" s="2" t="s">
        <v>59</v>
      </c>
    </row>
    <row r="5" spans="1:10" x14ac:dyDescent="0.3">
      <c r="B5" s="2"/>
    </row>
    <row r="6" spans="1:10" x14ac:dyDescent="0.3">
      <c r="B6" s="2" t="s">
        <v>162</v>
      </c>
    </row>
    <row r="7" spans="1:10" x14ac:dyDescent="0.3">
      <c r="B7" s="2"/>
    </row>
    <row r="9" spans="1:10" x14ac:dyDescent="0.3">
      <c r="B9" s="1" t="s">
        <v>60</v>
      </c>
      <c r="C9" s="1" t="s">
        <v>72</v>
      </c>
      <c r="D9" s="1" t="s">
        <v>61</v>
      </c>
    </row>
    <row r="10" spans="1:10" ht="37.5" customHeight="1" x14ac:dyDescent="0.3">
      <c r="B10" s="2" t="s">
        <v>5</v>
      </c>
      <c r="C10" s="20" t="s">
        <v>74</v>
      </c>
      <c r="D10" s="22" t="s">
        <v>62</v>
      </c>
      <c r="F10" s="21"/>
    </row>
    <row r="11" spans="1:10" ht="37.5" customHeight="1" x14ac:dyDescent="0.3">
      <c r="B11" s="2" t="s">
        <v>12</v>
      </c>
      <c r="C11" s="20" t="s">
        <v>73</v>
      </c>
      <c r="D11" s="22" t="s">
        <v>63</v>
      </c>
    </row>
    <row r="12" spans="1:10" ht="37.5" customHeight="1" x14ac:dyDescent="0.3">
      <c r="B12" s="2" t="s">
        <v>16</v>
      </c>
      <c r="C12" s="20" t="s">
        <v>81</v>
      </c>
      <c r="D12" s="22" t="s">
        <v>64</v>
      </c>
    </row>
    <row r="13" spans="1:10" ht="37.5" customHeight="1" x14ac:dyDescent="0.3">
      <c r="B13" s="2" t="s">
        <v>22</v>
      </c>
      <c r="C13" s="20" t="s">
        <v>80</v>
      </c>
      <c r="D13" s="22" t="s">
        <v>65</v>
      </c>
    </row>
    <row r="14" spans="1:10" ht="37.5" customHeight="1" x14ac:dyDescent="0.3">
      <c r="B14" s="2" t="s">
        <v>28</v>
      </c>
      <c r="C14" s="20" t="s">
        <v>71</v>
      </c>
      <c r="D14" s="22" t="s">
        <v>66</v>
      </c>
    </row>
    <row r="15" spans="1:10" ht="37.5" customHeight="1" x14ac:dyDescent="0.3">
      <c r="B15" s="2" t="s">
        <v>31</v>
      </c>
      <c r="C15" s="20" t="s">
        <v>75</v>
      </c>
      <c r="D15" s="22" t="s">
        <v>67</v>
      </c>
    </row>
    <row r="16" spans="1:10" ht="37.5" customHeight="1" x14ac:dyDescent="0.3">
      <c r="B16" s="2" t="s">
        <v>38</v>
      </c>
      <c r="C16" s="20" t="s">
        <v>79</v>
      </c>
      <c r="D16" s="22" t="s">
        <v>163</v>
      </c>
    </row>
    <row r="17" spans="2:4" ht="37.5" customHeight="1" x14ac:dyDescent="0.3">
      <c r="B17" s="2" t="s">
        <v>48</v>
      </c>
      <c r="C17" s="20" t="s">
        <v>76</v>
      </c>
      <c r="D17" s="22" t="s">
        <v>68</v>
      </c>
    </row>
    <row r="18" spans="2:4" ht="37.5" customHeight="1" x14ac:dyDescent="0.3">
      <c r="B18" s="2" t="s">
        <v>50</v>
      </c>
      <c r="C18" s="20" t="s">
        <v>77</v>
      </c>
      <c r="D18" s="22" t="s">
        <v>69</v>
      </c>
    </row>
    <row r="19" spans="2:4" ht="37.5" customHeight="1" x14ac:dyDescent="0.3">
      <c r="B19" s="2" t="s">
        <v>52</v>
      </c>
      <c r="C19" s="20" t="s">
        <v>78</v>
      </c>
      <c r="D19" s="22" t="s">
        <v>70</v>
      </c>
    </row>
    <row r="20" spans="2:4" ht="37.5" customHeight="1" x14ac:dyDescent="0.3">
      <c r="B20" s="19" t="s">
        <v>180</v>
      </c>
      <c r="C20" s="20" t="s">
        <v>82</v>
      </c>
      <c r="D20" s="22" t="s">
        <v>182</v>
      </c>
    </row>
    <row r="21" spans="2:4" x14ac:dyDescent="0.3">
      <c r="C21" s="2"/>
      <c r="D21" s="2"/>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24bb96d69a3ec805a3d28c68dda46631">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016b1952c5b813682c649c0d1cd433a"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Props1.xml><?xml version="1.0" encoding="utf-8"?>
<ds:datastoreItem xmlns:ds="http://schemas.openxmlformats.org/officeDocument/2006/customXml" ds:itemID="{D7466897-4941-4333-B803-F54DDD47C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21EDAC-11DD-4E0A-8D12-8119943CD271}">
  <ds:schemaRefs>
    <ds:schemaRef ds:uri="http://schemas.microsoft.com/sharepoint/v3/contenttype/forms"/>
  </ds:schemaRefs>
</ds:datastoreItem>
</file>

<file path=customXml/itemProps3.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1</vt:i4>
      </vt:variant>
    </vt:vector>
  </HeadingPairs>
  <TitlesOfParts>
    <vt:vector size="6" baseType="lpstr">
      <vt:lpstr>P&amp;L_BS</vt:lpstr>
      <vt:lpstr>Cash flow</vt:lpstr>
      <vt:lpstr>Notes</vt:lpstr>
      <vt:lpstr>APM</vt:lpstr>
      <vt:lpstr>APM definitions</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Henning Fagerbakke</cp:lastModifiedBy>
  <dcterms:created xsi:type="dcterms:W3CDTF">2022-10-26T07:52:20Z</dcterms:created>
  <dcterms:modified xsi:type="dcterms:W3CDTF">2026-05-12T22:15:45Z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